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16 - Cushoin of Credit\"/>
    </mc:Choice>
  </mc:AlternateContent>
  <xr:revisionPtr revIDLastSave="0" documentId="13_ncr:1_{0E93C17E-C7A4-4DE5-80B2-A50FC5CDACA3}" xr6:coauthVersionLast="47" xr6:coauthVersionMax="47" xr10:uidLastSave="{00000000-0000-0000-0000-000000000000}"/>
  <bookViews>
    <workbookView xWindow="28680" yWindow="-120" windowWidth="29040" windowHeight="15840" xr2:uid="{426F1822-6C83-4CBF-85E6-73FB13D860C6}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  <sheet name="2019" sheetId="7" r:id="rId7"/>
    <sheet name="2020" sheetId="8" r:id="rId8"/>
    <sheet name="2021" sheetId="9" r:id="rId9"/>
    <sheet name="2022" sheetId="10" r:id="rId10"/>
    <sheet name="2023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1" l="1"/>
  <c r="H54" i="11"/>
  <c r="Y54" i="11" s="1"/>
  <c r="H53" i="11"/>
  <c r="Y53" i="11" s="1"/>
  <c r="H52" i="11"/>
  <c r="Y52" i="11" s="1"/>
  <c r="H51" i="11"/>
  <c r="Y51" i="11" s="1"/>
  <c r="H50" i="11"/>
  <c r="Y50" i="11" s="1"/>
  <c r="C47" i="11"/>
  <c r="W46" i="11"/>
  <c r="V46" i="11"/>
  <c r="T46" i="11"/>
  <c r="S46" i="11"/>
  <c r="Q46" i="11"/>
  <c r="O46" i="11"/>
  <c r="N46" i="11"/>
  <c r="L46" i="11"/>
  <c r="J46" i="11"/>
  <c r="H46" i="11"/>
  <c r="F46" i="11"/>
  <c r="D46" i="11"/>
  <c r="Y44" i="11"/>
  <c r="Y43" i="11"/>
  <c r="Y42" i="11"/>
  <c r="Y41" i="11"/>
  <c r="Y40" i="11"/>
  <c r="Y39" i="11"/>
  <c r="Y38" i="11"/>
  <c r="Y37" i="11"/>
  <c r="Y36" i="11"/>
  <c r="Y35" i="11"/>
  <c r="H30" i="11"/>
  <c r="Y30" i="11" s="1"/>
  <c r="N27" i="11"/>
  <c r="H27" i="11"/>
  <c r="B27" i="11"/>
  <c r="Y26" i="11"/>
  <c r="Y25" i="11"/>
  <c r="Y24" i="11"/>
  <c r="Y23" i="11"/>
  <c r="Y22" i="11"/>
  <c r="X20" i="11"/>
  <c r="X47" i="11" s="1"/>
  <c r="W20" i="11"/>
  <c r="V20" i="11"/>
  <c r="U20" i="11"/>
  <c r="U47" i="11" s="1"/>
  <c r="T20" i="11"/>
  <c r="S20" i="11"/>
  <c r="R20" i="11"/>
  <c r="R47" i="11" s="1"/>
  <c r="Q20" i="11"/>
  <c r="P20" i="11"/>
  <c r="P47" i="11" s="1"/>
  <c r="O20" i="11"/>
  <c r="N20" i="11"/>
  <c r="M20" i="11"/>
  <c r="M47" i="11" s="1"/>
  <c r="L20" i="11"/>
  <c r="K20" i="11"/>
  <c r="J20" i="11"/>
  <c r="H20" i="11"/>
  <c r="G20" i="11"/>
  <c r="F20" i="11"/>
  <c r="E20" i="11"/>
  <c r="D20" i="11"/>
  <c r="C20" i="11"/>
  <c r="B20" i="11"/>
  <c r="Y18" i="11"/>
  <c r="Y17" i="11"/>
  <c r="Y16" i="11"/>
  <c r="Y15" i="11"/>
  <c r="Y14" i="11"/>
  <c r="Y13" i="11"/>
  <c r="Y12" i="11"/>
  <c r="Y11" i="11"/>
  <c r="Y10" i="11"/>
  <c r="Y9" i="11"/>
  <c r="Y20" i="11" s="1"/>
  <c r="V55" i="10"/>
  <c r="R55" i="10"/>
  <c r="X55" i="10" s="1"/>
  <c r="V54" i="10"/>
  <c r="R54" i="10"/>
  <c r="M54" i="10"/>
  <c r="X54" i="10" s="1"/>
  <c r="V53" i="10"/>
  <c r="R53" i="10"/>
  <c r="M53" i="10"/>
  <c r="H53" i="10"/>
  <c r="V52" i="10"/>
  <c r="R52" i="10"/>
  <c r="M52" i="10"/>
  <c r="H52" i="10"/>
  <c r="V51" i="10"/>
  <c r="R51" i="10"/>
  <c r="M51" i="10"/>
  <c r="H51" i="10"/>
  <c r="X51" i="10" s="1"/>
  <c r="V47" i="10"/>
  <c r="U47" i="10"/>
  <c r="S47" i="10"/>
  <c r="R47" i="10"/>
  <c r="P47" i="10"/>
  <c r="N47" i="10"/>
  <c r="M47" i="10"/>
  <c r="K47" i="10"/>
  <c r="I47" i="10"/>
  <c r="H47" i="10"/>
  <c r="F47" i="10"/>
  <c r="D47" i="10"/>
  <c r="X45" i="10"/>
  <c r="X44" i="10"/>
  <c r="X43" i="10"/>
  <c r="X42" i="10"/>
  <c r="X41" i="10"/>
  <c r="X40" i="10"/>
  <c r="X39" i="10"/>
  <c r="X38" i="10"/>
  <c r="X37" i="10"/>
  <c r="X36" i="10"/>
  <c r="X31" i="10"/>
  <c r="X27" i="10"/>
  <c r="X26" i="10"/>
  <c r="B25" i="10"/>
  <c r="X24" i="10"/>
  <c r="T23" i="10"/>
  <c r="X23" i="10" s="1"/>
  <c r="W21" i="10"/>
  <c r="W48" i="10" s="1"/>
  <c r="V21" i="10"/>
  <c r="U21" i="10"/>
  <c r="T21" i="10"/>
  <c r="S21" i="10"/>
  <c r="R21" i="10"/>
  <c r="Q21" i="10"/>
  <c r="Q48" i="10" s="1"/>
  <c r="P21" i="10"/>
  <c r="O21" i="10"/>
  <c r="O48" i="10" s="1"/>
  <c r="N21" i="10"/>
  <c r="M21" i="10"/>
  <c r="L21" i="10"/>
  <c r="L48" i="10" s="1"/>
  <c r="K21" i="10"/>
  <c r="J21" i="10"/>
  <c r="I21" i="10"/>
  <c r="H21" i="10"/>
  <c r="G21" i="10"/>
  <c r="F21" i="10"/>
  <c r="E21" i="10"/>
  <c r="D21" i="10"/>
  <c r="C21" i="10"/>
  <c r="C48" i="10" s="1"/>
  <c r="X19" i="10"/>
  <c r="X18" i="10"/>
  <c r="X17" i="10"/>
  <c r="X16" i="10"/>
  <c r="X15" i="10"/>
  <c r="X14" i="10"/>
  <c r="X13" i="10"/>
  <c r="X12" i="10"/>
  <c r="X11" i="10"/>
  <c r="X10" i="10"/>
  <c r="U51" i="9"/>
  <c r="Q51" i="9"/>
  <c r="M51" i="9"/>
  <c r="H51" i="9"/>
  <c r="U50" i="9"/>
  <c r="Q50" i="9"/>
  <c r="M50" i="9"/>
  <c r="H50" i="9"/>
  <c r="U49" i="9"/>
  <c r="Q49" i="9"/>
  <c r="M49" i="9"/>
  <c r="H49" i="9"/>
  <c r="U45" i="9"/>
  <c r="T45" i="9"/>
  <c r="R45" i="9"/>
  <c r="Q45" i="9"/>
  <c r="P45" i="9"/>
  <c r="N45" i="9"/>
  <c r="M45" i="9"/>
  <c r="K45" i="9"/>
  <c r="I45" i="9"/>
  <c r="H45" i="9"/>
  <c r="F45" i="9"/>
  <c r="D45" i="9"/>
  <c r="W43" i="9"/>
  <c r="W42" i="9"/>
  <c r="W41" i="9"/>
  <c r="W40" i="9"/>
  <c r="W39" i="9"/>
  <c r="W38" i="9"/>
  <c r="W37" i="9"/>
  <c r="W36" i="9"/>
  <c r="W35" i="9"/>
  <c r="W34" i="9"/>
  <c r="Q29" i="9"/>
  <c r="M29" i="9"/>
  <c r="H29" i="9"/>
  <c r="W25" i="9"/>
  <c r="W24" i="9"/>
  <c r="W23" i="9"/>
  <c r="V21" i="9"/>
  <c r="V46" i="9" s="1"/>
  <c r="U21" i="9"/>
  <c r="T21" i="9"/>
  <c r="S21" i="9"/>
  <c r="R21" i="9"/>
  <c r="Q21" i="9"/>
  <c r="P21" i="9"/>
  <c r="O21" i="9"/>
  <c r="O46" i="9" s="1"/>
  <c r="N21" i="9"/>
  <c r="M21" i="9"/>
  <c r="L21" i="9"/>
  <c r="L46" i="9" s="1"/>
  <c r="K21" i="9"/>
  <c r="J21" i="9"/>
  <c r="I21" i="9"/>
  <c r="H21" i="9"/>
  <c r="G21" i="9"/>
  <c r="F21" i="9"/>
  <c r="E21" i="9"/>
  <c r="D21" i="9"/>
  <c r="C21" i="9"/>
  <c r="C46" i="9" s="1"/>
  <c r="W19" i="9"/>
  <c r="W18" i="9"/>
  <c r="W17" i="9"/>
  <c r="W16" i="9"/>
  <c r="W15" i="9"/>
  <c r="W14" i="9"/>
  <c r="W13" i="9"/>
  <c r="W12" i="9"/>
  <c r="W11" i="9"/>
  <c r="W10" i="9"/>
  <c r="S51" i="8"/>
  <c r="P51" i="8"/>
  <c r="L51" i="8"/>
  <c r="S50" i="8"/>
  <c r="P50" i="8"/>
  <c r="L50" i="8"/>
  <c r="H50" i="8"/>
  <c r="S49" i="8"/>
  <c r="P49" i="8"/>
  <c r="L49" i="8"/>
  <c r="H49" i="8"/>
  <c r="S45" i="8"/>
  <c r="R45" i="8"/>
  <c r="Q45" i="8"/>
  <c r="P45" i="8"/>
  <c r="O45" i="8"/>
  <c r="M45" i="8"/>
  <c r="L45" i="8"/>
  <c r="K45" i="8"/>
  <c r="I45" i="8"/>
  <c r="H45" i="8"/>
  <c r="F45" i="8"/>
  <c r="D45" i="8"/>
  <c r="T43" i="8"/>
  <c r="T42" i="8"/>
  <c r="T41" i="8"/>
  <c r="T40" i="8"/>
  <c r="T39" i="8"/>
  <c r="T38" i="8"/>
  <c r="T37" i="8"/>
  <c r="T36" i="8"/>
  <c r="T35" i="8"/>
  <c r="T34" i="8"/>
  <c r="S29" i="8"/>
  <c r="P29" i="8"/>
  <c r="O29" i="8"/>
  <c r="L29" i="8"/>
  <c r="H29" i="8"/>
  <c r="B26" i="8"/>
  <c r="T25" i="8"/>
  <c r="T24" i="8"/>
  <c r="T23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C46" i="8" s="1"/>
  <c r="T46" i="8" s="1"/>
  <c r="T19" i="8"/>
  <c r="T18" i="8"/>
  <c r="T17" i="8"/>
  <c r="T16" i="8"/>
  <c r="T15" i="8"/>
  <c r="T14" i="8"/>
  <c r="T13" i="8"/>
  <c r="T12" i="8"/>
  <c r="T11" i="8"/>
  <c r="T10" i="8"/>
  <c r="S50" i="7"/>
  <c r="P50" i="7"/>
  <c r="L50" i="7"/>
  <c r="H50" i="7"/>
  <c r="S49" i="7"/>
  <c r="P49" i="7"/>
  <c r="L49" i="7"/>
  <c r="H49" i="7"/>
  <c r="S45" i="7"/>
  <c r="R45" i="7"/>
  <c r="Q45" i="7"/>
  <c r="P45" i="7"/>
  <c r="O45" i="7"/>
  <c r="M45" i="7"/>
  <c r="L45" i="7"/>
  <c r="K45" i="7"/>
  <c r="I45" i="7"/>
  <c r="H45" i="7"/>
  <c r="F45" i="7"/>
  <c r="D45" i="7"/>
  <c r="T43" i="7"/>
  <c r="T42" i="7"/>
  <c r="T41" i="7"/>
  <c r="T40" i="7"/>
  <c r="T39" i="7"/>
  <c r="T38" i="7"/>
  <c r="T37" i="7"/>
  <c r="T36" i="7"/>
  <c r="T35" i="7"/>
  <c r="T34" i="7"/>
  <c r="S29" i="7"/>
  <c r="P29" i="7"/>
  <c r="L29" i="7"/>
  <c r="H29" i="7"/>
  <c r="B26" i="7"/>
  <c r="T25" i="7"/>
  <c r="T24" i="7"/>
  <c r="T23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46" i="7" s="1"/>
  <c r="T46" i="7" s="1"/>
  <c r="B21" i="7"/>
  <c r="T19" i="7"/>
  <c r="T18" i="7"/>
  <c r="T17" i="7"/>
  <c r="T16" i="7"/>
  <c r="T15" i="7"/>
  <c r="T14" i="7"/>
  <c r="T13" i="7"/>
  <c r="T12" i="7"/>
  <c r="T11" i="7"/>
  <c r="T10" i="7"/>
  <c r="S49" i="6"/>
  <c r="P49" i="6"/>
  <c r="H49" i="6"/>
  <c r="S48" i="6"/>
  <c r="P48" i="6"/>
  <c r="L48" i="6"/>
  <c r="S44" i="6"/>
  <c r="R44" i="6"/>
  <c r="Q44" i="6"/>
  <c r="P44" i="6"/>
  <c r="O44" i="6"/>
  <c r="M44" i="6"/>
  <c r="L44" i="6"/>
  <c r="K44" i="6"/>
  <c r="I44" i="6"/>
  <c r="H44" i="6"/>
  <c r="F44" i="6"/>
  <c r="D44" i="6"/>
  <c r="T42" i="6"/>
  <c r="T41" i="6"/>
  <c r="T40" i="6"/>
  <c r="T39" i="6"/>
  <c r="T38" i="6"/>
  <c r="T37" i="6"/>
  <c r="T36" i="6"/>
  <c r="T35" i="6"/>
  <c r="T34" i="6"/>
  <c r="T33" i="6"/>
  <c r="S28" i="6"/>
  <c r="P28" i="6"/>
  <c r="L28" i="6"/>
  <c r="I28" i="6"/>
  <c r="T24" i="6"/>
  <c r="T23" i="6"/>
  <c r="S21" i="6"/>
  <c r="R21" i="6"/>
  <c r="Q21" i="6"/>
  <c r="P21" i="6"/>
  <c r="O21" i="6"/>
  <c r="N21" i="6"/>
  <c r="N45" i="6" s="1"/>
  <c r="M21" i="6"/>
  <c r="L21" i="6"/>
  <c r="K21" i="6"/>
  <c r="J21" i="6"/>
  <c r="J45" i="6" s="1"/>
  <c r="I21" i="6"/>
  <c r="H21" i="6"/>
  <c r="G21" i="6"/>
  <c r="G45" i="6" s="1"/>
  <c r="F21" i="6"/>
  <c r="E21" i="6"/>
  <c r="D21" i="6"/>
  <c r="C21" i="6"/>
  <c r="C45" i="6" s="1"/>
  <c r="T19" i="6"/>
  <c r="T18" i="6"/>
  <c r="T17" i="6"/>
  <c r="T16" i="6"/>
  <c r="T15" i="6"/>
  <c r="T14" i="6"/>
  <c r="T13" i="6"/>
  <c r="T12" i="6"/>
  <c r="T11" i="6"/>
  <c r="T10" i="6"/>
  <c r="T50" i="5"/>
  <c r="S50" i="5"/>
  <c r="S49" i="5"/>
  <c r="P49" i="5"/>
  <c r="L49" i="5"/>
  <c r="H49" i="5"/>
  <c r="S45" i="5"/>
  <c r="R45" i="5"/>
  <c r="Q45" i="5"/>
  <c r="P45" i="5"/>
  <c r="O45" i="5"/>
  <c r="M45" i="5"/>
  <c r="L45" i="5"/>
  <c r="K45" i="5"/>
  <c r="I45" i="5"/>
  <c r="H45" i="5"/>
  <c r="F45" i="5"/>
  <c r="D45" i="5"/>
  <c r="T43" i="5"/>
  <c r="T42" i="5"/>
  <c r="T41" i="5"/>
  <c r="T40" i="5"/>
  <c r="T39" i="5"/>
  <c r="T38" i="5"/>
  <c r="T37" i="5"/>
  <c r="T36" i="5"/>
  <c r="T35" i="5"/>
  <c r="T34" i="5"/>
  <c r="S29" i="5"/>
  <c r="P29" i="5"/>
  <c r="L29" i="5"/>
  <c r="I29" i="5"/>
  <c r="T24" i="5"/>
  <c r="T23" i="5"/>
  <c r="T25" i="5" s="1"/>
  <c r="S21" i="5"/>
  <c r="R21" i="5"/>
  <c r="Q21" i="5"/>
  <c r="P21" i="5"/>
  <c r="O21" i="5"/>
  <c r="N21" i="5"/>
  <c r="N46" i="5" s="1"/>
  <c r="M21" i="5"/>
  <c r="L21" i="5"/>
  <c r="K21" i="5"/>
  <c r="J21" i="5"/>
  <c r="J46" i="5" s="1"/>
  <c r="I21" i="5"/>
  <c r="H21" i="5"/>
  <c r="G21" i="5"/>
  <c r="G46" i="5" s="1"/>
  <c r="F21" i="5"/>
  <c r="E21" i="5"/>
  <c r="D21" i="5"/>
  <c r="C21" i="5"/>
  <c r="C46" i="5" s="1"/>
  <c r="T19" i="5"/>
  <c r="T18" i="5"/>
  <c r="T17" i="5"/>
  <c r="T16" i="5"/>
  <c r="T15" i="5"/>
  <c r="T14" i="5"/>
  <c r="T13" i="5"/>
  <c r="T12" i="5"/>
  <c r="T11" i="5"/>
  <c r="T10" i="5"/>
  <c r="T49" i="4"/>
  <c r="S48" i="4"/>
  <c r="P48" i="4"/>
  <c r="L48" i="4"/>
  <c r="H48" i="4"/>
  <c r="S44" i="4"/>
  <c r="R44" i="4"/>
  <c r="Q44" i="4"/>
  <c r="P44" i="4"/>
  <c r="O44" i="4"/>
  <c r="M44" i="4"/>
  <c r="L44" i="4"/>
  <c r="K44" i="4"/>
  <c r="I44" i="4"/>
  <c r="H44" i="4"/>
  <c r="F44" i="4"/>
  <c r="D44" i="4"/>
  <c r="T42" i="4"/>
  <c r="T41" i="4"/>
  <c r="T40" i="4"/>
  <c r="T39" i="4"/>
  <c r="T38" i="4"/>
  <c r="T37" i="4"/>
  <c r="T36" i="4"/>
  <c r="T35" i="4"/>
  <c r="T34" i="4"/>
  <c r="T33" i="4"/>
  <c r="H28" i="4"/>
  <c r="F28" i="4"/>
  <c r="T24" i="4"/>
  <c r="T23" i="4"/>
  <c r="S21" i="4"/>
  <c r="R21" i="4"/>
  <c r="Q21" i="4"/>
  <c r="P21" i="4"/>
  <c r="O21" i="4"/>
  <c r="N21" i="4"/>
  <c r="N45" i="4" s="1"/>
  <c r="M21" i="4"/>
  <c r="L21" i="4"/>
  <c r="K21" i="4"/>
  <c r="J21" i="4"/>
  <c r="J45" i="4" s="1"/>
  <c r="I21" i="4"/>
  <c r="H21" i="4"/>
  <c r="G21" i="4"/>
  <c r="G45" i="4" s="1"/>
  <c r="F21" i="4"/>
  <c r="E21" i="4"/>
  <c r="D21" i="4"/>
  <c r="C21" i="4"/>
  <c r="B21" i="4"/>
  <c r="T19" i="4"/>
  <c r="T18" i="4"/>
  <c r="T17" i="4"/>
  <c r="T16" i="4"/>
  <c r="T15" i="4"/>
  <c r="T14" i="4"/>
  <c r="T13" i="4"/>
  <c r="T12" i="4"/>
  <c r="T11" i="4"/>
  <c r="T10" i="4"/>
  <c r="N48" i="3"/>
  <c r="O48" i="3" s="1"/>
  <c r="N47" i="3"/>
  <c r="K47" i="3"/>
  <c r="H47" i="3"/>
  <c r="E47" i="3"/>
  <c r="N44" i="3"/>
  <c r="M44" i="3"/>
  <c r="L44" i="3"/>
  <c r="K44" i="3"/>
  <c r="J44" i="3"/>
  <c r="I44" i="3"/>
  <c r="H44" i="3"/>
  <c r="G44" i="3"/>
  <c r="F44" i="3"/>
  <c r="E44" i="3"/>
  <c r="D44" i="3"/>
  <c r="C44" i="3"/>
  <c r="O42" i="3"/>
  <c r="O41" i="3"/>
  <c r="O40" i="3"/>
  <c r="O39" i="3"/>
  <c r="O38" i="3"/>
  <c r="O37" i="3"/>
  <c r="O36" i="3"/>
  <c r="O35" i="3"/>
  <c r="O34" i="3"/>
  <c r="O33" i="3"/>
  <c r="O28" i="3"/>
  <c r="O24" i="3"/>
  <c r="O23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19" i="3"/>
  <c r="O18" i="3"/>
  <c r="O17" i="3"/>
  <c r="O16" i="3"/>
  <c r="O15" i="3"/>
  <c r="O14" i="3"/>
  <c r="O13" i="3"/>
  <c r="O12" i="3"/>
  <c r="O11" i="3"/>
  <c r="O10" i="3"/>
  <c r="N44" i="2"/>
  <c r="K44" i="2"/>
  <c r="E44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O40" i="2"/>
  <c r="O39" i="2"/>
  <c r="O38" i="2"/>
  <c r="O37" i="2"/>
  <c r="O36" i="2"/>
  <c r="O35" i="2"/>
  <c r="O34" i="2"/>
  <c r="O33" i="2"/>
  <c r="O32" i="2"/>
  <c r="O31" i="2"/>
  <c r="J26" i="2"/>
  <c r="H26" i="2"/>
  <c r="G26" i="2"/>
  <c r="E26" i="2"/>
  <c r="D26" i="2"/>
  <c r="O23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20" i="2"/>
  <c r="O19" i="2"/>
  <c r="O18" i="2"/>
  <c r="O17" i="2"/>
  <c r="O16" i="2"/>
  <c r="O15" i="2"/>
  <c r="O14" i="2"/>
  <c r="O13" i="2"/>
  <c r="O12" i="2"/>
  <c r="O11" i="2"/>
  <c r="O10" i="2"/>
  <c r="N44" i="1"/>
  <c r="K44" i="1"/>
  <c r="H44" i="1"/>
  <c r="E44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O40" i="1"/>
  <c r="O39" i="1"/>
  <c r="O38" i="1"/>
  <c r="O37" i="1"/>
  <c r="O36" i="1"/>
  <c r="O35" i="1"/>
  <c r="O34" i="1"/>
  <c r="O33" i="1"/>
  <c r="O32" i="1"/>
  <c r="O31" i="1"/>
  <c r="O26" i="1"/>
  <c r="O23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O19" i="1"/>
  <c r="O18" i="1"/>
  <c r="O17" i="1"/>
  <c r="O16" i="1"/>
  <c r="O15" i="1"/>
  <c r="O14" i="1"/>
  <c r="O13" i="1"/>
  <c r="O12" i="1"/>
  <c r="O11" i="1"/>
  <c r="O10" i="1"/>
  <c r="Y46" i="11" l="1"/>
  <c r="Y27" i="11"/>
  <c r="X53" i="10"/>
  <c r="X47" i="10"/>
  <c r="M57" i="10"/>
  <c r="X21" i="10"/>
  <c r="X52" i="10"/>
  <c r="W29" i="9"/>
  <c r="W21" i="9"/>
  <c r="W51" i="9"/>
  <c r="W45" i="9"/>
  <c r="W49" i="9"/>
  <c r="W26" i="9"/>
  <c r="W50" i="9"/>
  <c r="M54" i="9"/>
  <c r="T50" i="8"/>
  <c r="T29" i="8"/>
  <c r="T49" i="8"/>
  <c r="T45" i="8"/>
  <c r="T47" i="8" s="1"/>
  <c r="T21" i="8"/>
  <c r="T26" i="8"/>
  <c r="T51" i="8"/>
  <c r="T52" i="8" s="1"/>
  <c r="T54" i="8" s="1"/>
  <c r="T50" i="7"/>
  <c r="T29" i="7"/>
  <c r="T49" i="7"/>
  <c r="T51" i="7" s="1"/>
  <c r="T45" i="7"/>
  <c r="T21" i="7"/>
  <c r="T44" i="6"/>
  <c r="T49" i="6"/>
  <c r="T28" i="6"/>
  <c r="T21" i="6"/>
  <c r="T48" i="6"/>
  <c r="T50" i="6" s="1"/>
  <c r="T49" i="5"/>
  <c r="T51" i="5" s="1"/>
  <c r="T45" i="5"/>
  <c r="T21" i="5"/>
  <c r="T28" i="5"/>
  <c r="T48" i="4"/>
  <c r="T50" i="4" s="1"/>
  <c r="T28" i="4"/>
  <c r="T44" i="4"/>
  <c r="T21" i="4"/>
  <c r="T45" i="4"/>
  <c r="T46" i="4" s="1"/>
  <c r="T52" i="4" s="1"/>
  <c r="O21" i="3"/>
  <c r="O25" i="3"/>
  <c r="O47" i="3"/>
  <c r="O49" i="3" s="1"/>
  <c r="O51" i="3" s="1"/>
  <c r="O44" i="3"/>
  <c r="O44" i="2"/>
  <c r="O42" i="2"/>
  <c r="O21" i="2"/>
  <c r="O46" i="2"/>
  <c r="O48" i="2" s="1"/>
  <c r="O44" i="1"/>
  <c r="O21" i="1"/>
  <c r="O42" i="1"/>
  <c r="O46" i="1" s="1"/>
  <c r="O48" i="1" s="1"/>
  <c r="Y47" i="11"/>
  <c r="Y48" i="11" s="1"/>
  <c r="Y55" i="11"/>
  <c r="X48" i="10"/>
  <c r="X49" i="10" s="1"/>
  <c r="X56" i="10"/>
  <c r="X25" i="10"/>
  <c r="W46" i="9"/>
  <c r="W47" i="9" s="1"/>
  <c r="T47" i="7"/>
  <c r="T53" i="7" s="1"/>
  <c r="T26" i="7"/>
  <c r="T45" i="6"/>
  <c r="T46" i="6" s="1"/>
  <c r="T52" i="6" s="1"/>
  <c r="T25" i="6"/>
  <c r="T46" i="5"/>
  <c r="T47" i="5" s="1"/>
  <c r="T53" i="5" s="1"/>
  <c r="T25" i="4"/>
  <c r="O26" i="2"/>
  <c r="Y56" i="11" l="1"/>
  <c r="X57" i="10"/>
  <c r="W52" i="9"/>
  <c r="W54" i="9" s="1"/>
  <c r="X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patsy</author>
  </authors>
  <commentList>
    <comment ref="B25" authorId="0" shapeId="0" xr:uid="{5F48E3A9-1EF8-4078-A742-157BBBC13332}">
      <text>
        <r>
          <rPr>
            <b/>
            <sz val="9"/>
            <color indexed="81"/>
            <rFont val="Tahoma"/>
            <family val="2"/>
          </rPr>
          <t xml:space="preserve">FFB Loan Approved 
12/2019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patsy</author>
  </authors>
  <commentList>
    <comment ref="T23" authorId="0" shapeId="0" xr:uid="{E35EF35F-AA34-4180-B3C0-85E2B952EDB7}">
      <text>
        <r>
          <rPr>
            <b/>
            <sz val="9"/>
            <color indexed="81"/>
            <rFont val="Tahoma"/>
            <family val="2"/>
          </rPr>
          <t>patsy:</t>
        </r>
        <r>
          <rPr>
            <sz val="9"/>
            <color indexed="81"/>
            <rFont val="Tahoma"/>
            <family val="2"/>
          </rPr>
          <t xml:space="preserve">
Overpaid FFB Loans 9/30/22; refunded 10/12/22
</t>
        </r>
      </text>
    </comment>
    <comment ref="T31" authorId="0" shapeId="0" xr:uid="{CA351B14-676D-469B-BF7F-C78A2F9B8976}">
      <text>
        <r>
          <rPr>
            <b/>
            <sz val="9"/>
            <color indexed="81"/>
            <rFont val="Tahoma"/>
            <family val="2"/>
          </rPr>
          <t>Overpaid FFB Loans 9/30/22; refunded 10/12/22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<sst xmlns="http://schemas.openxmlformats.org/spreadsheetml/2006/main" count="861" uniqueCount="83">
  <si>
    <t>PRINCIPAL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</si>
  <si>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</si>
  <si>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</si>
  <si>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</si>
  <si>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</si>
  <si>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</si>
  <si>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</si>
  <si>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</si>
  <si>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</si>
  <si>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</si>
  <si>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</si>
  <si>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</si>
  <si>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</si>
  <si>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</si>
  <si>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1B200</t>
  </si>
  <si>
    <t>1B201</t>
  </si>
  <si>
    <t>1B202</t>
  </si>
  <si>
    <t>1B205</t>
  </si>
  <si>
    <t>1B206</t>
  </si>
  <si>
    <t>1B210</t>
  </si>
  <si>
    <t>1B211</t>
  </si>
  <si>
    <t>1B215</t>
  </si>
  <si>
    <t>1B220</t>
  </si>
  <si>
    <t>1B221</t>
  </si>
  <si>
    <t>FFB</t>
  </si>
  <si>
    <t>CUSHION OF CREDIT</t>
  </si>
  <si>
    <t>INTEREST</t>
  </si>
  <si>
    <t>RUS BANK LOAN HISTORY - 2014</t>
  </si>
  <si>
    <t>PRINCIPAL BALANCE</t>
  </si>
  <si>
    <t/>
  </si>
  <si>
    <t>TOTAL PRIN</t>
  </si>
  <si>
    <t>TOTAL INT</t>
  </si>
  <si>
    <t>RUS BANK LOAN HISTORY - 2013</t>
  </si>
  <si>
    <t>RUS BANK LOAN HISTORY - 2015</t>
  </si>
  <si>
    <t>BALANCE</t>
  </si>
  <si>
    <t>FFB 2450</t>
  </si>
  <si>
    <t>FFB 3072</t>
  </si>
  <si>
    <t>RUS BANK LOAN HISTORY - 2016</t>
  </si>
  <si>
    <t>PRIN</t>
  </si>
  <si>
    <t>ADJ</t>
  </si>
  <si>
    <t>RET-7-1</t>
  </si>
  <si>
    <t>RET-7-2</t>
  </si>
  <si>
    <t>RET-7-3</t>
  </si>
  <si>
    <t>RET-7-4</t>
  </si>
  <si>
    <t>RET-7-5</t>
  </si>
  <si>
    <t>RET-8-1</t>
  </si>
  <si>
    <t>RET-8-2</t>
  </si>
  <si>
    <t>RET-8-3</t>
  </si>
  <si>
    <t>RET-9-1</t>
  </si>
  <si>
    <t>RET-9-2</t>
  </si>
  <si>
    <t>H0010</t>
  </si>
  <si>
    <t>PRIN PYMT ADJUSTMENT</t>
  </si>
  <si>
    <t>int</t>
  </si>
  <si>
    <t>pymts</t>
  </si>
  <si>
    <t>FFB-1-1</t>
  </si>
  <si>
    <t>FFB-2-1</t>
  </si>
  <si>
    <t>FFB-AD48</t>
  </si>
  <si>
    <t>FFB-3-2</t>
  </si>
  <si>
    <t xml:space="preserve">PRIN </t>
  </si>
  <si>
    <t xml:space="preserve"> </t>
  </si>
  <si>
    <t>FFB-3-3</t>
  </si>
  <si>
    <t>FFB-3-4</t>
  </si>
  <si>
    <t>TAYLOR COUNTY RURAL ELECTRIC COOPERATIVE CORPORATION</t>
  </si>
  <si>
    <t>CASE NO. 2023-00147</t>
  </si>
  <si>
    <t>PAGE 1</t>
  </si>
  <si>
    <t>AG REQUEST 16f &amp; 16g</t>
  </si>
  <si>
    <t>PAGE 2</t>
  </si>
  <si>
    <t>PAGE 3</t>
  </si>
  <si>
    <t>PAGE 4</t>
  </si>
  <si>
    <t>RUS BANK LOAN HISTORY - 2017</t>
  </si>
  <si>
    <t>PAGE 5</t>
  </si>
  <si>
    <t>RUS BANK LOAN HISTORY - 2018</t>
  </si>
  <si>
    <t>PAGE 6</t>
  </si>
  <si>
    <t>RUS BANK LOAN HISTORY - 2019</t>
  </si>
  <si>
    <t>PAGE 7</t>
  </si>
  <si>
    <t>RUS BANK LOAN HISTORY - 2020</t>
  </si>
  <si>
    <t>PAGE 8</t>
  </si>
  <si>
    <t>RUS BANK LOAN HISTORY - 2021</t>
  </si>
  <si>
    <t>RUS BANK LOAN HISTORY - 2022</t>
  </si>
  <si>
    <t>PAGE 9</t>
  </si>
  <si>
    <t>RUS BANK LOAN HISTORY - 2023</t>
  </si>
  <si>
    <t>PAGE 10</t>
  </si>
  <si>
    <t>PAGE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</si>
</sst>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14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9" fontId="0" fillId="0" borderId="0" xfId="0" applyNumberForma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14" fontId="1" fillId="0" borderId="2" xfId="0" applyNumberFormat="1" applyFont="1" applyBorder="1"/>
    <xf numFmtId="0" fontId="1" fillId="0" borderId="2" xfId="0" applyFont="1" applyBorder="1"/>
    <xf numFmtId="0" fontId="0" fillId="0" borderId="2" xfId="0" applyBorder="1"/>
    <xf numFmtId="14" fontId="2" fillId="0" borderId="1" xfId="0" applyNumberFormat="1" applyFont="1" applyBorder="1" applyAlignment="1">
      <alignment horizontal="center"/>
    </xf>
    <xf numFmtId="0" fontId="4" fillId="0" borderId="0" xfId="0" applyFont="1"/>
    <xf numFmtId="39" fontId="0" fillId="0" borderId="2" xfId="0" applyNumberFormat="1" applyBorder="1"/>
    <xf numFmtId="4" fontId="0" fillId="0" borderId="2" xfId="0" applyNumberFormat="1" applyBorder="1"/>
    <xf numFmtId="0" fontId="0" fillId="0" borderId="0" xfId="0" applyAlignment="1">
      <alignment horizontal="right"/>
    </xf>
    <xf numFmtId="39" fontId="3" fillId="0" borderId="0" xfId="0" applyNumberFormat="1" applyFont="1"/>
    <xf numFmtId="39" fontId="0" fillId="2" borderId="0" xfId="0" applyNumberFormat="1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3\rus%20pricipal%20pay%202013.xls" TargetMode="External"/><Relationship Id="rId1" Type="http://schemas.openxmlformats.org/officeDocument/2006/relationships/externalLinkPath" Target="/PSC%20REPORTS/PSC%20REPORT%202013/rus%20pricipal%20pay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4\rus%20principal%20pay%202014.xls" TargetMode="External"/><Relationship Id="rId1" Type="http://schemas.openxmlformats.org/officeDocument/2006/relationships/externalLinkPath" Target="/PSC%20REPORTS/PSC%20REPORT%202014/rus%20principal%20pay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5\RUS-COBANK%20PRINCIPAL%20PAY%202015\rus%20principal%20pay%202015.xls" TargetMode="External"/><Relationship Id="rId1" Type="http://schemas.openxmlformats.org/officeDocument/2006/relationships/externalLinkPath" Target="/PSC%20REPORTS/PSC%20REPORT%202015/RUS-COBANK%20PRINCIPAL%20PAY%202015/rus%20principal%20pay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6\rus%20principal%20pay%202016.xls" TargetMode="External"/><Relationship Id="rId1" Type="http://schemas.openxmlformats.org/officeDocument/2006/relationships/externalLinkPath" Target="/PSC%20REPORTS/PSC%20REPORT%202016/rus%20principal%20pay%20201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7\rus%20principal%20pay%202017.xls" TargetMode="External"/><Relationship Id="rId1" Type="http://schemas.openxmlformats.org/officeDocument/2006/relationships/externalLinkPath" Target="/PSC%20REPORTS/PSC%20REPORT%202017/rus%20principal%20pay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8\rus%20principal%20pay%202018.xls" TargetMode="External"/><Relationship Id="rId1" Type="http://schemas.openxmlformats.org/officeDocument/2006/relationships/externalLinkPath" Target="/PSC%20REPORTS/PSC%20REPORT%202018/rus%20principal%20pay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19\rus%20principal%20pay%202019.xls" TargetMode="External"/><Relationship Id="rId1" Type="http://schemas.openxmlformats.org/officeDocument/2006/relationships/externalLinkPath" Target="/PSC%20REPORTS/PSC%20REPORT%202019/rus%20principal%20pay%202019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20\rus%20principal%20pay%202020.xls" TargetMode="External"/><Relationship Id="rId1" Type="http://schemas.openxmlformats.org/officeDocument/2006/relationships/externalLinkPath" Target="/PSC%20REPORTS/PSC%20REPORT%202020/rus%20principal%20pay%202020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PSC%20REPORTS\PSC%20REPORT%202021\rus%20principal%20pay%202021.xls" TargetMode="External"/><Relationship Id="rId1" Type="http://schemas.openxmlformats.org/officeDocument/2006/relationships/externalLinkPath" Target="/PSC%20REPORTS/PSC%20REPORT%202021/rus%20principal%20pay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Sheet3"/>
    </sheetNames>
    <sheetDataSet>
      <sheetData sheetId="0" refreshError="1"/>
      <sheetData sheetId="1">
        <row r="29">
          <cell r="O29">
            <v>458504.56999999995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Sheet3"/>
    </sheetNames>
    <sheetDataSet>
      <sheetData sheetId="0" refreshError="1"/>
      <sheetData sheetId="1">
        <row r="29">
          <cell r="O29">
            <v>422790.98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Sheet3"/>
    </sheetNames>
    <sheetDataSet>
      <sheetData sheetId="0" refreshError="1"/>
      <sheetData sheetId="1">
        <row r="29">
          <cell r="O29">
            <v>376141.48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JE"/>
    </sheetNames>
    <sheetDataSet>
      <sheetData sheetId="0" refreshError="1"/>
      <sheetData sheetId="1">
        <row r="29">
          <cell r="O29">
            <v>346212.11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 refreshError="1"/>
      <sheetData sheetId="1">
        <row r="29">
          <cell r="O29">
            <v>350726.93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 refreshError="1"/>
      <sheetData sheetId="1">
        <row r="31">
          <cell r="O31">
            <v>393917.02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 refreshError="1"/>
      <sheetData sheetId="1">
        <row r="31">
          <cell r="O31">
            <v>480791.68999999994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 refreshError="1"/>
      <sheetData sheetId="1">
        <row r="31">
          <cell r="O31">
            <v>448413.63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S"/>
      <sheetName val="CoBank"/>
      <sheetName val="CFC"/>
      <sheetName val="JE"/>
    </sheetNames>
    <sheetDataSet>
      <sheetData sheetId="0"/>
      <sheetData sheetId="1">
        <row r="31">
          <cell r="O31">
            <v>407685.65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AE2C-57DD-43F3-8C6C-C29F5815B9E8}">
  <dimension ref="A1:P48"/>
  <sheetViews>
    <sheetView tabSelected="1" workbookViewId="0">
      <selection activeCell="A2" sqref="A2"/>
    </sheetView>
  </sheetViews>
  <sheetFormatPr defaultRowHeight="15" x14ac:dyDescent="0.25"/>
  <cols>
    <col min="2" max="2" width="12.140625" customWidth="1"/>
    <col min="10" max="10" width="11.5703125" customWidth="1"/>
    <col min="14" max="14" width="10.5703125" customWidth="1"/>
    <col min="15" max="15" width="12.28515625" customWidth="1"/>
    <col min="258" max="258" width="12.140625" customWidth="1"/>
    <col min="266" max="266" width="11.5703125" customWidth="1"/>
    <col min="270" max="270" width="10.5703125" customWidth="1"/>
    <col min="271" max="271" width="12.28515625" customWidth="1"/>
    <col min="514" max="514" width="12.140625" customWidth="1"/>
    <col min="522" max="522" width="11.5703125" customWidth="1"/>
    <col min="526" max="526" width="10.5703125" customWidth="1"/>
    <col min="527" max="527" width="12.28515625" customWidth="1"/>
    <col min="770" max="770" width="12.140625" customWidth="1"/>
    <col min="778" max="778" width="11.5703125" customWidth="1"/>
    <col min="782" max="782" width="10.5703125" customWidth="1"/>
    <col min="783" max="783" width="12.28515625" customWidth="1"/>
    <col min="1026" max="1026" width="12.140625" customWidth="1"/>
    <col min="1034" max="1034" width="11.5703125" customWidth="1"/>
    <col min="1038" max="1038" width="10.5703125" customWidth="1"/>
    <col min="1039" max="1039" width="12.28515625" customWidth="1"/>
    <col min="1282" max="1282" width="12.140625" customWidth="1"/>
    <col min="1290" max="1290" width="11.5703125" customWidth="1"/>
    <col min="1294" max="1294" width="10.5703125" customWidth="1"/>
    <col min="1295" max="1295" width="12.28515625" customWidth="1"/>
    <col min="1538" max="1538" width="12.140625" customWidth="1"/>
    <col min="1546" max="1546" width="11.5703125" customWidth="1"/>
    <col min="1550" max="1550" width="10.5703125" customWidth="1"/>
    <col min="1551" max="1551" width="12.28515625" customWidth="1"/>
    <col min="1794" max="1794" width="12.140625" customWidth="1"/>
    <col min="1802" max="1802" width="11.5703125" customWidth="1"/>
    <col min="1806" max="1806" width="10.5703125" customWidth="1"/>
    <col min="1807" max="1807" width="12.28515625" customWidth="1"/>
    <col min="2050" max="2050" width="12.140625" customWidth="1"/>
    <col min="2058" max="2058" width="11.5703125" customWidth="1"/>
    <col min="2062" max="2062" width="10.5703125" customWidth="1"/>
    <col min="2063" max="2063" width="12.28515625" customWidth="1"/>
    <col min="2306" max="2306" width="12.140625" customWidth="1"/>
    <col min="2314" max="2314" width="11.5703125" customWidth="1"/>
    <col min="2318" max="2318" width="10.5703125" customWidth="1"/>
    <col min="2319" max="2319" width="12.28515625" customWidth="1"/>
    <col min="2562" max="2562" width="12.140625" customWidth="1"/>
    <col min="2570" max="2570" width="11.5703125" customWidth="1"/>
    <col min="2574" max="2574" width="10.5703125" customWidth="1"/>
    <col min="2575" max="2575" width="12.28515625" customWidth="1"/>
    <col min="2818" max="2818" width="12.140625" customWidth="1"/>
    <col min="2826" max="2826" width="11.5703125" customWidth="1"/>
    <col min="2830" max="2830" width="10.5703125" customWidth="1"/>
    <col min="2831" max="2831" width="12.28515625" customWidth="1"/>
    <col min="3074" max="3074" width="12.140625" customWidth="1"/>
    <col min="3082" max="3082" width="11.5703125" customWidth="1"/>
    <col min="3086" max="3086" width="10.5703125" customWidth="1"/>
    <col min="3087" max="3087" width="12.28515625" customWidth="1"/>
    <col min="3330" max="3330" width="12.140625" customWidth="1"/>
    <col min="3338" max="3338" width="11.5703125" customWidth="1"/>
    <col min="3342" max="3342" width="10.5703125" customWidth="1"/>
    <col min="3343" max="3343" width="12.28515625" customWidth="1"/>
    <col min="3586" max="3586" width="12.140625" customWidth="1"/>
    <col min="3594" max="3594" width="11.5703125" customWidth="1"/>
    <col min="3598" max="3598" width="10.5703125" customWidth="1"/>
    <col min="3599" max="3599" width="12.28515625" customWidth="1"/>
    <col min="3842" max="3842" width="12.140625" customWidth="1"/>
    <col min="3850" max="3850" width="11.5703125" customWidth="1"/>
    <col min="3854" max="3854" width="10.5703125" customWidth="1"/>
    <col min="3855" max="3855" width="12.28515625" customWidth="1"/>
    <col min="4098" max="4098" width="12.140625" customWidth="1"/>
    <col min="4106" max="4106" width="11.5703125" customWidth="1"/>
    <col min="4110" max="4110" width="10.5703125" customWidth="1"/>
    <col min="4111" max="4111" width="12.28515625" customWidth="1"/>
    <col min="4354" max="4354" width="12.140625" customWidth="1"/>
    <col min="4362" max="4362" width="11.5703125" customWidth="1"/>
    <col min="4366" max="4366" width="10.5703125" customWidth="1"/>
    <col min="4367" max="4367" width="12.28515625" customWidth="1"/>
    <col min="4610" max="4610" width="12.140625" customWidth="1"/>
    <col min="4618" max="4618" width="11.5703125" customWidth="1"/>
    <col min="4622" max="4622" width="10.5703125" customWidth="1"/>
    <col min="4623" max="4623" width="12.28515625" customWidth="1"/>
    <col min="4866" max="4866" width="12.140625" customWidth="1"/>
    <col min="4874" max="4874" width="11.5703125" customWidth="1"/>
    <col min="4878" max="4878" width="10.5703125" customWidth="1"/>
    <col min="4879" max="4879" width="12.28515625" customWidth="1"/>
    <col min="5122" max="5122" width="12.140625" customWidth="1"/>
    <col min="5130" max="5130" width="11.5703125" customWidth="1"/>
    <col min="5134" max="5134" width="10.5703125" customWidth="1"/>
    <col min="5135" max="5135" width="12.28515625" customWidth="1"/>
    <col min="5378" max="5378" width="12.140625" customWidth="1"/>
    <col min="5386" max="5386" width="11.5703125" customWidth="1"/>
    <col min="5390" max="5390" width="10.5703125" customWidth="1"/>
    <col min="5391" max="5391" width="12.28515625" customWidth="1"/>
    <col min="5634" max="5634" width="12.140625" customWidth="1"/>
    <col min="5642" max="5642" width="11.5703125" customWidth="1"/>
    <col min="5646" max="5646" width="10.5703125" customWidth="1"/>
    <col min="5647" max="5647" width="12.28515625" customWidth="1"/>
    <col min="5890" max="5890" width="12.140625" customWidth="1"/>
    <col min="5898" max="5898" width="11.5703125" customWidth="1"/>
    <col min="5902" max="5902" width="10.5703125" customWidth="1"/>
    <col min="5903" max="5903" width="12.28515625" customWidth="1"/>
    <col min="6146" max="6146" width="12.140625" customWidth="1"/>
    <col min="6154" max="6154" width="11.5703125" customWidth="1"/>
    <col min="6158" max="6158" width="10.5703125" customWidth="1"/>
    <col min="6159" max="6159" width="12.28515625" customWidth="1"/>
    <col min="6402" max="6402" width="12.140625" customWidth="1"/>
    <col min="6410" max="6410" width="11.5703125" customWidth="1"/>
    <col min="6414" max="6414" width="10.5703125" customWidth="1"/>
    <col min="6415" max="6415" width="12.28515625" customWidth="1"/>
    <col min="6658" max="6658" width="12.140625" customWidth="1"/>
    <col min="6666" max="6666" width="11.5703125" customWidth="1"/>
    <col min="6670" max="6670" width="10.5703125" customWidth="1"/>
    <col min="6671" max="6671" width="12.28515625" customWidth="1"/>
    <col min="6914" max="6914" width="12.140625" customWidth="1"/>
    <col min="6922" max="6922" width="11.5703125" customWidth="1"/>
    <col min="6926" max="6926" width="10.5703125" customWidth="1"/>
    <col min="6927" max="6927" width="12.28515625" customWidth="1"/>
    <col min="7170" max="7170" width="12.140625" customWidth="1"/>
    <col min="7178" max="7178" width="11.5703125" customWidth="1"/>
    <col min="7182" max="7182" width="10.5703125" customWidth="1"/>
    <col min="7183" max="7183" width="12.28515625" customWidth="1"/>
    <col min="7426" max="7426" width="12.140625" customWidth="1"/>
    <col min="7434" max="7434" width="11.5703125" customWidth="1"/>
    <col min="7438" max="7438" width="10.5703125" customWidth="1"/>
    <col min="7439" max="7439" width="12.28515625" customWidth="1"/>
    <col min="7682" max="7682" width="12.140625" customWidth="1"/>
    <col min="7690" max="7690" width="11.5703125" customWidth="1"/>
    <col min="7694" max="7694" width="10.5703125" customWidth="1"/>
    <col min="7695" max="7695" width="12.28515625" customWidth="1"/>
    <col min="7938" max="7938" width="12.140625" customWidth="1"/>
    <col min="7946" max="7946" width="11.5703125" customWidth="1"/>
    <col min="7950" max="7950" width="10.5703125" customWidth="1"/>
    <col min="7951" max="7951" width="12.28515625" customWidth="1"/>
    <col min="8194" max="8194" width="12.140625" customWidth="1"/>
    <col min="8202" max="8202" width="11.5703125" customWidth="1"/>
    <col min="8206" max="8206" width="10.5703125" customWidth="1"/>
    <col min="8207" max="8207" width="12.28515625" customWidth="1"/>
    <col min="8450" max="8450" width="12.140625" customWidth="1"/>
    <col min="8458" max="8458" width="11.5703125" customWidth="1"/>
    <col min="8462" max="8462" width="10.5703125" customWidth="1"/>
    <col min="8463" max="8463" width="12.28515625" customWidth="1"/>
    <col min="8706" max="8706" width="12.140625" customWidth="1"/>
    <col min="8714" max="8714" width="11.5703125" customWidth="1"/>
    <col min="8718" max="8718" width="10.5703125" customWidth="1"/>
    <col min="8719" max="8719" width="12.28515625" customWidth="1"/>
    <col min="8962" max="8962" width="12.140625" customWidth="1"/>
    <col min="8970" max="8970" width="11.5703125" customWidth="1"/>
    <col min="8974" max="8974" width="10.5703125" customWidth="1"/>
    <col min="8975" max="8975" width="12.28515625" customWidth="1"/>
    <col min="9218" max="9218" width="12.140625" customWidth="1"/>
    <col min="9226" max="9226" width="11.5703125" customWidth="1"/>
    <col min="9230" max="9230" width="10.5703125" customWidth="1"/>
    <col min="9231" max="9231" width="12.28515625" customWidth="1"/>
    <col min="9474" max="9474" width="12.140625" customWidth="1"/>
    <col min="9482" max="9482" width="11.5703125" customWidth="1"/>
    <col min="9486" max="9486" width="10.5703125" customWidth="1"/>
    <col min="9487" max="9487" width="12.28515625" customWidth="1"/>
    <col min="9730" max="9730" width="12.140625" customWidth="1"/>
    <col min="9738" max="9738" width="11.5703125" customWidth="1"/>
    <col min="9742" max="9742" width="10.5703125" customWidth="1"/>
    <col min="9743" max="9743" width="12.28515625" customWidth="1"/>
    <col min="9986" max="9986" width="12.140625" customWidth="1"/>
    <col min="9994" max="9994" width="11.5703125" customWidth="1"/>
    <col min="9998" max="9998" width="10.5703125" customWidth="1"/>
    <col min="9999" max="9999" width="12.28515625" customWidth="1"/>
    <col min="10242" max="10242" width="12.140625" customWidth="1"/>
    <col min="10250" max="10250" width="11.5703125" customWidth="1"/>
    <col min="10254" max="10254" width="10.5703125" customWidth="1"/>
    <col min="10255" max="10255" width="12.28515625" customWidth="1"/>
    <col min="10498" max="10498" width="12.140625" customWidth="1"/>
    <col min="10506" max="10506" width="11.5703125" customWidth="1"/>
    <col min="10510" max="10510" width="10.5703125" customWidth="1"/>
    <col min="10511" max="10511" width="12.28515625" customWidth="1"/>
    <col min="10754" max="10754" width="12.140625" customWidth="1"/>
    <col min="10762" max="10762" width="11.5703125" customWidth="1"/>
    <col min="10766" max="10766" width="10.5703125" customWidth="1"/>
    <col min="10767" max="10767" width="12.28515625" customWidth="1"/>
    <col min="11010" max="11010" width="12.140625" customWidth="1"/>
    <col min="11018" max="11018" width="11.5703125" customWidth="1"/>
    <col min="11022" max="11022" width="10.5703125" customWidth="1"/>
    <col min="11023" max="11023" width="12.28515625" customWidth="1"/>
    <col min="11266" max="11266" width="12.140625" customWidth="1"/>
    <col min="11274" max="11274" width="11.5703125" customWidth="1"/>
    <col min="11278" max="11278" width="10.5703125" customWidth="1"/>
    <col min="11279" max="11279" width="12.28515625" customWidth="1"/>
    <col min="11522" max="11522" width="12.140625" customWidth="1"/>
    <col min="11530" max="11530" width="11.5703125" customWidth="1"/>
    <col min="11534" max="11534" width="10.5703125" customWidth="1"/>
    <col min="11535" max="11535" width="12.28515625" customWidth="1"/>
    <col min="11778" max="11778" width="12.140625" customWidth="1"/>
    <col min="11786" max="11786" width="11.5703125" customWidth="1"/>
    <col min="11790" max="11790" width="10.5703125" customWidth="1"/>
    <col min="11791" max="11791" width="12.28515625" customWidth="1"/>
    <col min="12034" max="12034" width="12.140625" customWidth="1"/>
    <col min="12042" max="12042" width="11.5703125" customWidth="1"/>
    <col min="12046" max="12046" width="10.5703125" customWidth="1"/>
    <col min="12047" max="12047" width="12.28515625" customWidth="1"/>
    <col min="12290" max="12290" width="12.140625" customWidth="1"/>
    <col min="12298" max="12298" width="11.5703125" customWidth="1"/>
    <col min="12302" max="12302" width="10.5703125" customWidth="1"/>
    <col min="12303" max="12303" width="12.28515625" customWidth="1"/>
    <col min="12546" max="12546" width="12.140625" customWidth="1"/>
    <col min="12554" max="12554" width="11.5703125" customWidth="1"/>
    <col min="12558" max="12558" width="10.5703125" customWidth="1"/>
    <col min="12559" max="12559" width="12.28515625" customWidth="1"/>
    <col min="12802" max="12802" width="12.140625" customWidth="1"/>
    <col min="12810" max="12810" width="11.5703125" customWidth="1"/>
    <col min="12814" max="12814" width="10.5703125" customWidth="1"/>
    <col min="12815" max="12815" width="12.28515625" customWidth="1"/>
    <col min="13058" max="13058" width="12.140625" customWidth="1"/>
    <col min="13066" max="13066" width="11.5703125" customWidth="1"/>
    <col min="13070" max="13070" width="10.5703125" customWidth="1"/>
    <col min="13071" max="13071" width="12.28515625" customWidth="1"/>
    <col min="13314" max="13314" width="12.140625" customWidth="1"/>
    <col min="13322" max="13322" width="11.5703125" customWidth="1"/>
    <col min="13326" max="13326" width="10.5703125" customWidth="1"/>
    <col min="13327" max="13327" width="12.28515625" customWidth="1"/>
    <col min="13570" max="13570" width="12.140625" customWidth="1"/>
    <col min="13578" max="13578" width="11.5703125" customWidth="1"/>
    <col min="13582" max="13582" width="10.5703125" customWidth="1"/>
    <col min="13583" max="13583" width="12.28515625" customWidth="1"/>
    <col min="13826" max="13826" width="12.140625" customWidth="1"/>
    <col min="13834" max="13834" width="11.5703125" customWidth="1"/>
    <col min="13838" max="13838" width="10.5703125" customWidth="1"/>
    <col min="13839" max="13839" width="12.28515625" customWidth="1"/>
    <col min="14082" max="14082" width="12.140625" customWidth="1"/>
    <col min="14090" max="14090" width="11.5703125" customWidth="1"/>
    <col min="14094" max="14094" width="10.5703125" customWidth="1"/>
    <col min="14095" max="14095" width="12.28515625" customWidth="1"/>
    <col min="14338" max="14338" width="12.140625" customWidth="1"/>
    <col min="14346" max="14346" width="11.5703125" customWidth="1"/>
    <col min="14350" max="14350" width="10.5703125" customWidth="1"/>
    <col min="14351" max="14351" width="12.28515625" customWidth="1"/>
    <col min="14594" max="14594" width="12.140625" customWidth="1"/>
    <col min="14602" max="14602" width="11.5703125" customWidth="1"/>
    <col min="14606" max="14606" width="10.5703125" customWidth="1"/>
    <col min="14607" max="14607" width="12.28515625" customWidth="1"/>
    <col min="14850" max="14850" width="12.140625" customWidth="1"/>
    <col min="14858" max="14858" width="11.5703125" customWidth="1"/>
    <col min="14862" max="14862" width="10.5703125" customWidth="1"/>
    <col min="14863" max="14863" width="12.28515625" customWidth="1"/>
    <col min="15106" max="15106" width="12.140625" customWidth="1"/>
    <col min="15114" max="15114" width="11.5703125" customWidth="1"/>
    <col min="15118" max="15118" width="10.5703125" customWidth="1"/>
    <col min="15119" max="15119" width="12.28515625" customWidth="1"/>
    <col min="15362" max="15362" width="12.140625" customWidth="1"/>
    <col min="15370" max="15370" width="11.5703125" customWidth="1"/>
    <col min="15374" max="15374" width="10.5703125" customWidth="1"/>
    <col min="15375" max="15375" width="12.28515625" customWidth="1"/>
    <col min="15618" max="15618" width="12.140625" customWidth="1"/>
    <col min="15626" max="15626" width="11.5703125" customWidth="1"/>
    <col min="15630" max="15630" width="10.5703125" customWidth="1"/>
    <col min="15631" max="15631" width="12.28515625" customWidth="1"/>
    <col min="15874" max="15874" width="12.140625" customWidth="1"/>
    <col min="15882" max="15882" width="11.5703125" customWidth="1"/>
    <col min="15886" max="15886" width="10.5703125" customWidth="1"/>
    <col min="15887" max="15887" width="12.28515625" customWidth="1"/>
    <col min="16130" max="16130" width="12.140625" customWidth="1"/>
    <col min="16138" max="16138" width="11.5703125" customWidth="1"/>
    <col min="16142" max="16142" width="10.5703125" customWidth="1"/>
    <col min="16143" max="16143" width="12.28515625" customWidth="1"/>
  </cols>
  <sheetData>
    <row r="1" spans="1:15" s="23" customFormat="1" ht="18.75" x14ac:dyDescent="0.3">
      <c r="A1" s="22" t="s">
        <v>62</v>
      </c>
      <c r="D1" s="24"/>
      <c r="E1" s="24"/>
      <c r="F1" s="24"/>
      <c r="G1" s="25"/>
      <c r="O1" s="22" t="s">
        <v>64</v>
      </c>
    </row>
    <row r="2" spans="1:15" s="23" customFormat="1" ht="18.75" x14ac:dyDescent="0.3">
      <c r="A2" s="22" t="s">
        <v>63</v>
      </c>
      <c r="D2" s="24"/>
      <c r="E2" s="24"/>
      <c r="F2" s="24"/>
      <c r="G2" s="24"/>
    </row>
    <row r="3" spans="1:15" s="23" customFormat="1" ht="18.75" x14ac:dyDescent="0.3">
      <c r="A3" s="22" t="s">
        <v>65</v>
      </c>
      <c r="D3" s="24"/>
      <c r="E3" s="24"/>
      <c r="F3" s="24"/>
      <c r="G3" s="24"/>
    </row>
    <row r="4" spans="1:15" s="27" customFormat="1" ht="18.75" x14ac:dyDescent="0.3">
      <c r="A4" s="26" t="s">
        <v>32</v>
      </c>
    </row>
    <row r="8" spans="1:15" x14ac:dyDescent="0.25">
      <c r="B8" s="10" t="s">
        <v>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25">
      <c r="A9" s="13"/>
      <c r="B9" s="11">
        <v>41274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12" t="s">
        <v>6</v>
      </c>
      <c r="I9" s="12" t="s">
        <v>7</v>
      </c>
      <c r="J9" s="12" t="s">
        <v>8</v>
      </c>
      <c r="K9" s="12" t="s">
        <v>9</v>
      </c>
      <c r="L9" s="12" t="s">
        <v>10</v>
      </c>
      <c r="M9" s="12" t="s">
        <v>11</v>
      </c>
      <c r="N9" s="12" t="s">
        <v>12</v>
      </c>
      <c r="O9" s="12" t="s">
        <v>13</v>
      </c>
    </row>
    <row r="10" spans="1:15" x14ac:dyDescent="0.25">
      <c r="A10" t="s">
        <v>14</v>
      </c>
      <c r="B10">
        <v>930821.96</v>
      </c>
      <c r="C10">
        <v>3039.91</v>
      </c>
      <c r="D10">
        <v>3344.77</v>
      </c>
      <c r="E10">
        <v>3060.31</v>
      </c>
      <c r="F10">
        <v>3168.5</v>
      </c>
      <c r="G10">
        <v>3080.46</v>
      </c>
      <c r="H10">
        <v>3187.75</v>
      </c>
      <c r="I10">
        <v>3102.1</v>
      </c>
      <c r="J10">
        <v>3111.62</v>
      </c>
      <c r="K10">
        <v>3218.03</v>
      </c>
      <c r="L10">
        <v>3132.12</v>
      </c>
      <c r="M10">
        <v>3237.92</v>
      </c>
      <c r="N10">
        <v>3153.44</v>
      </c>
      <c r="O10">
        <f t="shared" ref="O10:O20" si="0">+B10-C10-D10-E10-F10-G10-H10-I10-J10-K10-L10-M10-N10</f>
        <v>892985.02999999991</v>
      </c>
    </row>
    <row r="11" spans="1:15" x14ac:dyDescent="0.25">
      <c r="A11" t="s">
        <v>15</v>
      </c>
      <c r="B11">
        <v>617241.28</v>
      </c>
      <c r="C11">
        <v>1713.61</v>
      </c>
      <c r="D11">
        <v>1992.85</v>
      </c>
      <c r="E11">
        <v>1730.07</v>
      </c>
      <c r="F11">
        <v>1828.27</v>
      </c>
      <c r="G11">
        <v>1746.02</v>
      </c>
      <c r="H11">
        <v>1843.55</v>
      </c>
      <c r="I11">
        <v>1763.21</v>
      </c>
      <c r="J11">
        <v>1770.71</v>
      </c>
      <c r="K11">
        <v>1867.57</v>
      </c>
      <c r="L11">
        <v>1787.05</v>
      </c>
      <c r="M11">
        <v>1883.46</v>
      </c>
      <c r="N11">
        <v>1804.09</v>
      </c>
      <c r="O11">
        <f t="shared" si="0"/>
        <v>595510.82000000018</v>
      </c>
    </row>
    <row r="12" spans="1:15" x14ac:dyDescent="0.25">
      <c r="A12" t="s">
        <v>16</v>
      </c>
      <c r="B12">
        <v>323.39</v>
      </c>
      <c r="C12">
        <v>1.33</v>
      </c>
      <c r="D12">
        <v>1.39</v>
      </c>
      <c r="E12">
        <v>1.33</v>
      </c>
      <c r="F12">
        <v>1.36</v>
      </c>
      <c r="G12">
        <v>1.34</v>
      </c>
      <c r="H12">
        <v>1.36</v>
      </c>
      <c r="I12">
        <v>1.35</v>
      </c>
      <c r="J12">
        <v>1.35</v>
      </c>
      <c r="K12">
        <v>1.36</v>
      </c>
      <c r="L12">
        <v>1.36</v>
      </c>
      <c r="M12">
        <v>1.37</v>
      </c>
      <c r="N12">
        <v>1.38</v>
      </c>
      <c r="O12">
        <f t="shared" si="0"/>
        <v>307.10999999999996</v>
      </c>
    </row>
    <row r="13" spans="1:15" x14ac:dyDescent="0.25">
      <c r="A13" t="s">
        <v>17</v>
      </c>
      <c r="B13">
        <v>1214967.3799999999</v>
      </c>
      <c r="C13">
        <v>5020.58</v>
      </c>
      <c r="D13">
        <v>5175.74</v>
      </c>
      <c r="E13">
        <v>5033.16</v>
      </c>
      <c r="F13">
        <v>5089.09</v>
      </c>
      <c r="G13">
        <v>5045.8500000000004</v>
      </c>
      <c r="H13">
        <v>5101.16</v>
      </c>
      <c r="I13">
        <v>5059.41</v>
      </c>
      <c r="J13">
        <v>5065.43</v>
      </c>
      <c r="K13">
        <v>5120.1400000000003</v>
      </c>
      <c r="L13">
        <v>5078.2</v>
      </c>
      <c r="M13">
        <v>5132.51</v>
      </c>
      <c r="N13">
        <v>5202.42</v>
      </c>
      <c r="O13">
        <f t="shared" si="0"/>
        <v>1153843.6900000002</v>
      </c>
    </row>
    <row r="14" spans="1:15" x14ac:dyDescent="0.25">
      <c r="A14" t="s">
        <v>18</v>
      </c>
      <c r="B14">
        <v>230068.33</v>
      </c>
      <c r="C14">
        <v>1068.23</v>
      </c>
      <c r="D14">
        <v>1073.1500000000001</v>
      </c>
      <c r="E14">
        <v>1068.46</v>
      </c>
      <c r="F14">
        <v>1070.24</v>
      </c>
      <c r="G14">
        <v>1068.9000000000001</v>
      </c>
      <c r="H14">
        <v>1070.67</v>
      </c>
      <c r="I14">
        <v>1069.3699999999999</v>
      </c>
      <c r="J14">
        <v>1069.5899999999999</v>
      </c>
      <c r="K14">
        <v>1071.33</v>
      </c>
      <c r="L14">
        <v>1070.03</v>
      </c>
      <c r="M14">
        <v>1071.76</v>
      </c>
      <c r="N14">
        <v>1070.5</v>
      </c>
      <c r="O14">
        <f t="shared" si="0"/>
        <v>217226.1</v>
      </c>
    </row>
    <row r="15" spans="1:15" x14ac:dyDescent="0.25">
      <c r="A15" t="s">
        <v>19</v>
      </c>
      <c r="B15">
        <v>1307423.22</v>
      </c>
      <c r="C15">
        <v>4960.58</v>
      </c>
      <c r="D15">
        <v>4988.33</v>
      </c>
      <c r="E15">
        <v>4953.3500000000004</v>
      </c>
      <c r="F15">
        <v>4963.3</v>
      </c>
      <c r="G15">
        <v>4955.4399999999996</v>
      </c>
      <c r="H15">
        <v>4965.2700000000004</v>
      </c>
      <c r="I15">
        <v>4957.6400000000003</v>
      </c>
      <c r="J15">
        <v>4958.63</v>
      </c>
      <c r="K15">
        <v>4968.3599999999997</v>
      </c>
      <c r="L15">
        <v>4960.7</v>
      </c>
      <c r="M15">
        <v>4970.37</v>
      </c>
      <c r="N15">
        <v>4962.84</v>
      </c>
      <c r="O15">
        <f t="shared" si="0"/>
        <v>1247858.4099999997</v>
      </c>
    </row>
    <row r="16" spans="1:15" x14ac:dyDescent="0.25">
      <c r="A16" t="s">
        <v>20</v>
      </c>
      <c r="B16">
        <v>392.77</v>
      </c>
      <c r="C16">
        <v>0.96</v>
      </c>
      <c r="D16">
        <v>1.08</v>
      </c>
      <c r="E16">
        <v>0.96</v>
      </c>
      <c r="F16">
        <v>1.01</v>
      </c>
      <c r="G16">
        <v>0.97</v>
      </c>
      <c r="H16">
        <v>1.02</v>
      </c>
      <c r="I16">
        <v>0.98</v>
      </c>
      <c r="J16">
        <v>0.98</v>
      </c>
      <c r="K16">
        <v>1.03</v>
      </c>
      <c r="L16">
        <v>0.99</v>
      </c>
      <c r="M16">
        <v>1.02</v>
      </c>
      <c r="N16">
        <v>1</v>
      </c>
      <c r="O16">
        <f t="shared" si="0"/>
        <v>380.77000000000004</v>
      </c>
    </row>
    <row r="17" spans="1:16" x14ac:dyDescent="0.25">
      <c r="A17" t="s">
        <v>21</v>
      </c>
      <c r="B17">
        <v>1392741.01</v>
      </c>
      <c r="C17">
        <v>3421.32</v>
      </c>
      <c r="D17">
        <v>3874.33</v>
      </c>
      <c r="E17">
        <v>3444.66</v>
      </c>
      <c r="F17">
        <v>3603.02</v>
      </c>
      <c r="G17">
        <v>3467.42</v>
      </c>
      <c r="H17">
        <v>3624.81</v>
      </c>
      <c r="I17">
        <v>3491.92</v>
      </c>
      <c r="J17">
        <v>3502.64</v>
      </c>
      <c r="K17">
        <v>3659</v>
      </c>
      <c r="L17">
        <v>3525.83</v>
      </c>
      <c r="M17">
        <v>3681.52</v>
      </c>
      <c r="N17">
        <v>3549.94</v>
      </c>
      <c r="O17">
        <f t="shared" si="0"/>
        <v>1349894.6</v>
      </c>
    </row>
    <row r="18" spans="1:16" x14ac:dyDescent="0.25">
      <c r="A18" t="s">
        <v>22</v>
      </c>
      <c r="B18">
        <v>688524.11</v>
      </c>
      <c r="C18">
        <v>1888.49</v>
      </c>
      <c r="D18">
        <v>1939.19</v>
      </c>
      <c r="E18">
        <v>1891.24</v>
      </c>
      <c r="F18">
        <v>1909.07</v>
      </c>
      <c r="G18">
        <v>1894.02</v>
      </c>
      <c r="H18">
        <v>1911.71</v>
      </c>
      <c r="I18">
        <v>1896.98</v>
      </c>
      <c r="J18">
        <v>1898.31</v>
      </c>
      <c r="K18">
        <v>1915.85</v>
      </c>
      <c r="L18">
        <v>1901.1</v>
      </c>
      <c r="M18">
        <v>1918.55</v>
      </c>
      <c r="N18">
        <v>1903.98</v>
      </c>
      <c r="O18">
        <f t="shared" si="0"/>
        <v>665655.62000000011</v>
      </c>
    </row>
    <row r="19" spans="1:16" x14ac:dyDescent="0.25">
      <c r="A19" t="s">
        <v>23</v>
      </c>
      <c r="B19">
        <v>668293.51</v>
      </c>
      <c r="C19">
        <v>2005.8</v>
      </c>
      <c r="D19">
        <v>2019.88</v>
      </c>
      <c r="E19">
        <v>2011.21</v>
      </c>
      <c r="F19">
        <v>2016.17</v>
      </c>
      <c r="G19">
        <v>2012.05</v>
      </c>
      <c r="H19">
        <v>2016.98</v>
      </c>
      <c r="I19">
        <v>2012.93</v>
      </c>
      <c r="J19">
        <v>2013.34</v>
      </c>
      <c r="K19">
        <v>2018.24</v>
      </c>
      <c r="L19">
        <v>2014.18</v>
      </c>
      <c r="M19">
        <v>2019.04</v>
      </c>
      <c r="N19">
        <v>2015.06</v>
      </c>
      <c r="O19">
        <f t="shared" si="0"/>
        <v>644118.62999999977</v>
      </c>
    </row>
    <row r="20" spans="1:16" x14ac:dyDescent="0.25">
      <c r="O20">
        <f t="shared" si="0"/>
        <v>0</v>
      </c>
    </row>
    <row r="21" spans="1:16" x14ac:dyDescent="0.25">
      <c r="B21">
        <f>SUM(B10:B20)</f>
        <v>7050796.959999999</v>
      </c>
      <c r="C21">
        <f t="shared" ref="C21:O21" si="1">SUM(C10:C20)</f>
        <v>23120.81</v>
      </c>
      <c r="D21">
        <f t="shared" si="1"/>
        <v>24410.71</v>
      </c>
      <c r="E21">
        <f t="shared" si="1"/>
        <v>23194.749999999996</v>
      </c>
      <c r="F21">
        <f t="shared" si="1"/>
        <v>23650.03</v>
      </c>
      <c r="G21">
        <f t="shared" si="1"/>
        <v>23272.469999999998</v>
      </c>
      <c r="H21">
        <f t="shared" si="1"/>
        <v>23724.28</v>
      </c>
      <c r="I21">
        <f t="shared" si="1"/>
        <v>23355.889999999996</v>
      </c>
      <c r="J21">
        <f t="shared" si="1"/>
        <v>23392.600000000002</v>
      </c>
      <c r="K21">
        <f t="shared" si="1"/>
        <v>23840.91</v>
      </c>
      <c r="L21">
        <f t="shared" si="1"/>
        <v>23471.559999999998</v>
      </c>
      <c r="M21">
        <f t="shared" si="1"/>
        <v>23917.52</v>
      </c>
      <c r="N21">
        <f t="shared" si="1"/>
        <v>23664.65</v>
      </c>
      <c r="O21">
        <f t="shared" si="1"/>
        <v>6767780.7800000003</v>
      </c>
    </row>
    <row r="23" spans="1:16" x14ac:dyDescent="0.25">
      <c r="A23" t="s">
        <v>24</v>
      </c>
      <c r="B23">
        <v>5744104.1299999999</v>
      </c>
      <c r="E23">
        <v>31485.89</v>
      </c>
      <c r="H23">
        <v>31745.41</v>
      </c>
      <c r="K23">
        <v>32007.06</v>
      </c>
      <c r="N23">
        <v>31759.23</v>
      </c>
      <c r="O23">
        <f>+B23-C23-D23-E23-F23-G23-H23-I23-J23-K23-L23-M23-N23</f>
        <v>5617106.54</v>
      </c>
    </row>
    <row r="25" spans="1:16" x14ac:dyDescent="0.25">
      <c r="A25" t="s">
        <v>25</v>
      </c>
    </row>
    <row r="26" spans="1:16" x14ac:dyDescent="0.25">
      <c r="B26">
        <v>1170684.99</v>
      </c>
      <c r="D26">
        <v>14419.52</v>
      </c>
      <c r="F26">
        <v>0</v>
      </c>
      <c r="G26">
        <v>14935.56</v>
      </c>
      <c r="J26">
        <v>15123.79</v>
      </c>
      <c r="M26">
        <v>15147.93</v>
      </c>
      <c r="N26">
        <v>-116582.05</v>
      </c>
      <c r="O26">
        <f>SUM(B26:N26)</f>
        <v>1113729.74</v>
      </c>
    </row>
    <row r="29" spans="1:16" s="9" customFormat="1" x14ac:dyDescent="0.25">
      <c r="A29" s="12" t="s">
        <v>26</v>
      </c>
      <c r="B29" s="12"/>
      <c r="C29" s="12" t="s">
        <v>1</v>
      </c>
      <c r="D29" s="12" t="s">
        <v>2</v>
      </c>
      <c r="E29" s="12" t="s">
        <v>3</v>
      </c>
      <c r="F29" s="12" t="s">
        <v>4</v>
      </c>
      <c r="G29" s="12" t="s">
        <v>5</v>
      </c>
      <c r="H29" s="12" t="s">
        <v>6</v>
      </c>
      <c r="I29" s="12" t="s">
        <v>7</v>
      </c>
      <c r="J29" s="12" t="s">
        <v>8</v>
      </c>
      <c r="K29" s="12" t="s">
        <v>9</v>
      </c>
      <c r="L29" s="12" t="s">
        <v>10</v>
      </c>
      <c r="M29" s="12" t="s">
        <v>11</v>
      </c>
      <c r="N29" s="12" t="s">
        <v>12</v>
      </c>
      <c r="O29" s="12" t="s">
        <v>13</v>
      </c>
    </row>
    <row r="31" spans="1:16" x14ac:dyDescent="0.25">
      <c r="A31" t="s">
        <v>14</v>
      </c>
      <c r="C31">
        <v>3062.46</v>
      </c>
      <c r="D31">
        <v>2757.6</v>
      </c>
      <c r="E31">
        <v>3042.06</v>
      </c>
      <c r="F31">
        <v>2933.87</v>
      </c>
      <c r="G31">
        <v>3021.91</v>
      </c>
      <c r="H31">
        <v>2914.62</v>
      </c>
      <c r="I31">
        <v>3000.27</v>
      </c>
      <c r="J31">
        <v>2990.75</v>
      </c>
      <c r="K31">
        <v>2884.34</v>
      </c>
      <c r="L31">
        <v>2970.25</v>
      </c>
      <c r="M31">
        <v>2864.45</v>
      </c>
      <c r="N31">
        <v>2948.93</v>
      </c>
      <c r="O31">
        <f t="shared" ref="O31:O40" si="2">SUM(C31:N31)</f>
        <v>35391.509999999995</v>
      </c>
      <c r="P31" t="s">
        <v>59</v>
      </c>
    </row>
    <row r="32" spans="1:16" x14ac:dyDescent="0.25">
      <c r="A32" t="s">
        <v>15</v>
      </c>
      <c r="C32">
        <v>2816.99</v>
      </c>
      <c r="D32">
        <v>2537.75</v>
      </c>
      <c r="E32">
        <v>2800.53</v>
      </c>
      <c r="F32">
        <v>2702.33</v>
      </c>
      <c r="G32">
        <v>2784.58</v>
      </c>
      <c r="H32">
        <v>2687.05</v>
      </c>
      <c r="I32">
        <v>2767.39</v>
      </c>
      <c r="J32">
        <v>2759.89</v>
      </c>
      <c r="K32">
        <v>2663.03</v>
      </c>
      <c r="L32">
        <v>2743.55</v>
      </c>
      <c r="M32">
        <v>2647.14</v>
      </c>
      <c r="N32">
        <v>2726.51</v>
      </c>
      <c r="O32">
        <f t="shared" si="2"/>
        <v>32636.739999999998</v>
      </c>
    </row>
    <row r="33" spans="1:15" x14ac:dyDescent="0.25">
      <c r="A33" t="s">
        <v>16</v>
      </c>
      <c r="C33">
        <v>0.42</v>
      </c>
      <c r="D33">
        <v>0.36</v>
      </c>
      <c r="E33">
        <v>0.42</v>
      </c>
      <c r="F33">
        <v>0.39</v>
      </c>
      <c r="G33">
        <v>0.41</v>
      </c>
      <c r="H33">
        <v>0.39</v>
      </c>
      <c r="I33">
        <v>0.4</v>
      </c>
      <c r="J33">
        <v>0.4</v>
      </c>
      <c r="K33">
        <v>0.39</v>
      </c>
      <c r="L33">
        <v>0.39</v>
      </c>
      <c r="M33">
        <v>0.38</v>
      </c>
      <c r="N33">
        <v>0.33</v>
      </c>
      <c r="O33">
        <f t="shared" si="2"/>
        <v>4.68</v>
      </c>
    </row>
    <row r="34" spans="1:15" x14ac:dyDescent="0.25">
      <c r="A34" t="s">
        <v>17</v>
      </c>
      <c r="C34">
        <v>1547.22</v>
      </c>
      <c r="D34">
        <v>1392.06</v>
      </c>
      <c r="E34">
        <v>1534.64</v>
      </c>
      <c r="F34">
        <v>1478.71</v>
      </c>
      <c r="G34">
        <v>1521.95</v>
      </c>
      <c r="H34">
        <v>1466.64</v>
      </c>
      <c r="I34">
        <v>1508.39</v>
      </c>
      <c r="J34">
        <v>1502.37</v>
      </c>
      <c r="K34">
        <v>1447.66</v>
      </c>
      <c r="L34">
        <v>1489.6</v>
      </c>
      <c r="M34">
        <v>1435.29</v>
      </c>
      <c r="N34">
        <v>1230.29</v>
      </c>
      <c r="O34">
        <f t="shared" si="2"/>
        <v>17554.82</v>
      </c>
    </row>
    <row r="35" spans="1:15" x14ac:dyDescent="0.25">
      <c r="A35" t="s">
        <v>18</v>
      </c>
      <c r="C35">
        <v>48.83</v>
      </c>
      <c r="D35">
        <v>43.91</v>
      </c>
      <c r="E35">
        <v>48.38</v>
      </c>
      <c r="F35">
        <v>46.6</v>
      </c>
      <c r="G35">
        <v>47.94</v>
      </c>
      <c r="H35">
        <v>46.17</v>
      </c>
      <c r="I35">
        <v>47.47</v>
      </c>
      <c r="J35">
        <v>47.25</v>
      </c>
      <c r="K35">
        <v>45.51</v>
      </c>
      <c r="L35">
        <v>46.81</v>
      </c>
      <c r="M35">
        <v>45.08</v>
      </c>
      <c r="N35">
        <v>46.34</v>
      </c>
      <c r="O35">
        <f t="shared" si="2"/>
        <v>560.29</v>
      </c>
    </row>
    <row r="36" spans="1:15" x14ac:dyDescent="0.25">
      <c r="A36" t="s">
        <v>19</v>
      </c>
      <c r="C36">
        <v>277.5</v>
      </c>
      <c r="D36">
        <v>249.75</v>
      </c>
      <c r="E36">
        <v>275.47000000000003</v>
      </c>
      <c r="F36">
        <v>265.52</v>
      </c>
      <c r="G36">
        <v>273.38</v>
      </c>
      <c r="H36">
        <v>263.55</v>
      </c>
      <c r="I36">
        <v>271.18</v>
      </c>
      <c r="J36">
        <v>270.19</v>
      </c>
      <c r="K36">
        <v>260.45999999999998</v>
      </c>
      <c r="L36">
        <v>268.12</v>
      </c>
      <c r="M36">
        <v>258.45</v>
      </c>
      <c r="N36">
        <v>265.98</v>
      </c>
      <c r="O36">
        <f t="shared" si="2"/>
        <v>3199.5499999999997</v>
      </c>
    </row>
    <row r="37" spans="1:15" x14ac:dyDescent="0.25">
      <c r="A37" t="s">
        <v>20</v>
      </c>
      <c r="C37">
        <v>1.29</v>
      </c>
      <c r="D37">
        <v>1.17</v>
      </c>
      <c r="E37">
        <v>1.29</v>
      </c>
      <c r="F37">
        <v>1.24</v>
      </c>
      <c r="G37">
        <v>1.28</v>
      </c>
      <c r="H37">
        <v>1.23</v>
      </c>
      <c r="I37">
        <v>1.27</v>
      </c>
      <c r="J37">
        <v>1.27</v>
      </c>
      <c r="K37">
        <v>1.22</v>
      </c>
      <c r="L37">
        <v>1.26</v>
      </c>
      <c r="M37">
        <v>1.23</v>
      </c>
      <c r="N37">
        <v>1.25</v>
      </c>
      <c r="O37">
        <f t="shared" si="2"/>
        <v>15</v>
      </c>
    </row>
    <row r="38" spans="1:15" x14ac:dyDescent="0.25">
      <c r="A38" t="s">
        <v>21</v>
      </c>
      <c r="C38">
        <v>4582.55</v>
      </c>
      <c r="D38">
        <v>4129.54</v>
      </c>
      <c r="E38">
        <v>4559.21</v>
      </c>
      <c r="F38">
        <v>4400.8500000000004</v>
      </c>
      <c r="G38">
        <v>4536.45</v>
      </c>
      <c r="H38">
        <v>4379.0600000000004</v>
      </c>
      <c r="I38">
        <v>4511.95</v>
      </c>
      <c r="J38">
        <v>4501.2299999999996</v>
      </c>
      <c r="K38">
        <v>4344.87</v>
      </c>
      <c r="L38">
        <v>4478.04</v>
      </c>
      <c r="M38">
        <v>4322.3500000000004</v>
      </c>
      <c r="N38">
        <v>4453.93</v>
      </c>
      <c r="O38">
        <f t="shared" si="2"/>
        <v>53200.030000000006</v>
      </c>
    </row>
    <row r="39" spans="1:15" x14ac:dyDescent="0.25">
      <c r="A39" t="s">
        <v>22</v>
      </c>
      <c r="C39">
        <v>511.54</v>
      </c>
      <c r="D39">
        <v>460.84</v>
      </c>
      <c r="E39">
        <v>508.79</v>
      </c>
      <c r="F39">
        <v>490.96</v>
      </c>
      <c r="G39">
        <v>506.01</v>
      </c>
      <c r="H39">
        <v>488.32</v>
      </c>
      <c r="I39">
        <v>503.05</v>
      </c>
      <c r="J39">
        <v>501.72</v>
      </c>
      <c r="K39">
        <v>484.18</v>
      </c>
      <c r="L39">
        <v>498.93</v>
      </c>
      <c r="M39">
        <v>481.48</v>
      </c>
      <c r="N39">
        <v>496.05</v>
      </c>
      <c r="O39">
        <f t="shared" si="2"/>
        <v>5931.8700000000017</v>
      </c>
    </row>
    <row r="40" spans="1:15" x14ac:dyDescent="0.25">
      <c r="A40" t="s">
        <v>23</v>
      </c>
      <c r="C40">
        <v>141.85</v>
      </c>
      <c r="D40">
        <v>127.77</v>
      </c>
      <c r="E40">
        <v>141.02000000000001</v>
      </c>
      <c r="F40">
        <v>136.06</v>
      </c>
      <c r="G40">
        <v>140.18</v>
      </c>
      <c r="H40">
        <v>135.25</v>
      </c>
      <c r="I40">
        <v>139.30000000000001</v>
      </c>
      <c r="J40">
        <v>138.88999999999999</v>
      </c>
      <c r="K40">
        <v>133.99</v>
      </c>
      <c r="L40">
        <v>138.05000000000001</v>
      </c>
      <c r="M40">
        <v>133.19</v>
      </c>
      <c r="N40">
        <v>137.16999999999999</v>
      </c>
      <c r="O40">
        <f t="shared" si="2"/>
        <v>1642.7200000000003</v>
      </c>
    </row>
    <row r="41" spans="1:15" x14ac:dyDescent="0.25">
      <c r="O41">
        <f>+D41</f>
        <v>0</v>
      </c>
    </row>
    <row r="42" spans="1:15" x14ac:dyDescent="0.25">
      <c r="C42">
        <f t="shared" ref="C42:N42" si="3">SUM(C31:C41)</f>
        <v>12990.650000000001</v>
      </c>
      <c r="D42">
        <f t="shared" si="3"/>
        <v>11700.75</v>
      </c>
      <c r="E42">
        <f t="shared" si="3"/>
        <v>12911.810000000001</v>
      </c>
      <c r="F42">
        <f t="shared" si="3"/>
        <v>12456.529999999999</v>
      </c>
      <c r="G42">
        <f t="shared" si="3"/>
        <v>12834.089999999998</v>
      </c>
      <c r="H42">
        <f t="shared" si="3"/>
        <v>12382.28</v>
      </c>
      <c r="I42">
        <f t="shared" si="3"/>
        <v>12750.669999999998</v>
      </c>
      <c r="J42">
        <f t="shared" si="3"/>
        <v>12713.959999999997</v>
      </c>
      <c r="K42">
        <f t="shared" si="3"/>
        <v>12265.650000000001</v>
      </c>
      <c r="L42">
        <f t="shared" si="3"/>
        <v>12635</v>
      </c>
      <c r="M42">
        <f t="shared" si="3"/>
        <v>12189.039999999999</v>
      </c>
      <c r="N42">
        <f t="shared" si="3"/>
        <v>12306.78</v>
      </c>
      <c r="O42">
        <f>SUM(C42:N42)</f>
        <v>150137.21</v>
      </c>
    </row>
    <row r="44" spans="1:15" x14ac:dyDescent="0.25">
      <c r="A44" t="s">
        <v>24</v>
      </c>
      <c r="E44">
        <f>47344.95+1790.11</f>
        <v>49135.06</v>
      </c>
      <c r="H44">
        <f>47085.43+1780.3</f>
        <v>48865.73</v>
      </c>
      <c r="K44">
        <f>46823.78+1770.41</f>
        <v>48594.19</v>
      </c>
      <c r="N44">
        <f>32000+16851.39</f>
        <v>48851.39</v>
      </c>
      <c r="O44">
        <f>SUM(C44:N44)</f>
        <v>195446.37</v>
      </c>
    </row>
    <row r="46" spans="1:15" x14ac:dyDescent="0.25">
      <c r="O46">
        <f>+O44+O42</f>
        <v>345583.57999999996</v>
      </c>
    </row>
    <row r="48" spans="1:15" x14ac:dyDescent="0.25">
      <c r="O48" s="1">
        <f>+O46+[1]CoBank!O29</f>
        <v>804088.14999999991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F422-151F-4C95-B9D0-B395E770498A}">
  <dimension ref="A1:X57"/>
  <sheetViews>
    <sheetView workbookViewId="0">
      <selection activeCell="X2" sqref="X2"/>
    </sheetView>
  </sheetViews>
  <sheetFormatPr defaultRowHeight="15" x14ac:dyDescent="0.25"/>
  <cols>
    <col min="1" max="1" width="15.28515625" customWidth="1"/>
    <col min="2" max="2" width="13.5703125" customWidth="1"/>
    <col min="3" max="3" width="10.42578125" bestFit="1" customWidth="1"/>
    <col min="4" max="4" width="12.85546875" bestFit="1" customWidth="1"/>
    <col min="5" max="7" width="10.42578125" bestFit="1" customWidth="1"/>
    <col min="8" max="8" width="11.42578125" bestFit="1" customWidth="1"/>
    <col min="9" max="9" width="11.28515625" bestFit="1" customWidth="1"/>
    <col min="10" max="12" width="10.42578125" bestFit="1" customWidth="1"/>
    <col min="13" max="13" width="11.42578125" bestFit="1" customWidth="1"/>
    <col min="14" max="14" width="11.28515625" bestFit="1" customWidth="1"/>
    <col min="15" max="15" width="10.42578125" bestFit="1" customWidth="1"/>
    <col min="16" max="16" width="11.5703125" customWidth="1"/>
    <col min="17" max="17" width="10.42578125" bestFit="1" customWidth="1"/>
    <col min="18" max="18" width="11.42578125" bestFit="1" customWidth="1"/>
    <col min="19" max="19" width="11.28515625" bestFit="1" customWidth="1"/>
    <col min="20" max="20" width="11.28515625" customWidth="1"/>
    <col min="21" max="21" width="12.85546875" customWidth="1"/>
    <col min="22" max="22" width="12.7109375" customWidth="1"/>
    <col min="23" max="23" width="14.42578125" customWidth="1"/>
    <col min="24" max="24" width="16.5703125" customWidth="1"/>
    <col min="251" max="251" width="15.28515625" customWidth="1"/>
    <col min="252" max="252" width="13.5703125" customWidth="1"/>
    <col min="253" max="253" width="10.42578125" bestFit="1" customWidth="1"/>
    <col min="254" max="254" width="12.85546875" bestFit="1" customWidth="1"/>
    <col min="255" max="257" width="10.42578125" bestFit="1" customWidth="1"/>
    <col min="258" max="258" width="11.42578125" bestFit="1" customWidth="1"/>
    <col min="259" max="259" width="11.28515625" bestFit="1" customWidth="1"/>
    <col min="260" max="262" width="10.42578125" bestFit="1" customWidth="1"/>
    <col min="263" max="263" width="11.42578125" bestFit="1" customWidth="1"/>
    <col min="264" max="264" width="11.28515625" bestFit="1" customWidth="1"/>
    <col min="265" max="265" width="10.42578125" bestFit="1" customWidth="1"/>
    <col min="266" max="266" width="11.5703125" customWidth="1"/>
    <col min="267" max="267" width="10.42578125" bestFit="1" customWidth="1"/>
    <col min="268" max="268" width="11.42578125" bestFit="1" customWidth="1"/>
    <col min="269" max="269" width="11.28515625" bestFit="1" customWidth="1"/>
    <col min="270" max="270" width="11.28515625" customWidth="1"/>
    <col min="271" max="271" width="12.85546875" customWidth="1"/>
    <col min="272" max="272" width="12.7109375" customWidth="1"/>
    <col min="273" max="273" width="14.42578125" customWidth="1"/>
    <col min="274" max="274" width="16.5703125" customWidth="1"/>
    <col min="275" max="275" width="13.42578125" customWidth="1"/>
    <col min="276" max="276" width="13.42578125" bestFit="1" customWidth="1"/>
    <col min="277" max="277" width="10.140625" bestFit="1" customWidth="1"/>
    <col min="507" max="507" width="15.28515625" customWidth="1"/>
    <col min="508" max="508" width="13.5703125" customWidth="1"/>
    <col min="509" max="509" width="10.42578125" bestFit="1" customWidth="1"/>
    <col min="510" max="510" width="12.85546875" bestFit="1" customWidth="1"/>
    <col min="511" max="513" width="10.42578125" bestFit="1" customWidth="1"/>
    <col min="514" max="514" width="11.42578125" bestFit="1" customWidth="1"/>
    <col min="515" max="515" width="11.28515625" bestFit="1" customWidth="1"/>
    <col min="516" max="518" width="10.42578125" bestFit="1" customWidth="1"/>
    <col min="519" max="519" width="11.42578125" bestFit="1" customWidth="1"/>
    <col min="520" max="520" width="11.28515625" bestFit="1" customWidth="1"/>
    <col min="521" max="521" width="10.42578125" bestFit="1" customWidth="1"/>
    <col min="522" max="522" width="11.5703125" customWidth="1"/>
    <col min="523" max="523" width="10.42578125" bestFit="1" customWidth="1"/>
    <col min="524" max="524" width="11.42578125" bestFit="1" customWidth="1"/>
    <col min="525" max="525" width="11.28515625" bestFit="1" customWidth="1"/>
    <col min="526" max="526" width="11.28515625" customWidth="1"/>
    <col min="527" max="527" width="12.85546875" customWidth="1"/>
    <col min="528" max="528" width="12.7109375" customWidth="1"/>
    <col min="529" max="529" width="14.42578125" customWidth="1"/>
    <col min="530" max="530" width="16.5703125" customWidth="1"/>
    <col min="531" max="531" width="13.42578125" customWidth="1"/>
    <col min="532" max="532" width="13.42578125" bestFit="1" customWidth="1"/>
    <col min="533" max="533" width="10.140625" bestFit="1" customWidth="1"/>
    <col min="763" max="763" width="15.28515625" customWidth="1"/>
    <col min="764" max="764" width="13.5703125" customWidth="1"/>
    <col min="765" max="765" width="10.42578125" bestFit="1" customWidth="1"/>
    <col min="766" max="766" width="12.85546875" bestFit="1" customWidth="1"/>
    <col min="767" max="769" width="10.42578125" bestFit="1" customWidth="1"/>
    <col min="770" max="770" width="11.42578125" bestFit="1" customWidth="1"/>
    <col min="771" max="771" width="11.28515625" bestFit="1" customWidth="1"/>
    <col min="772" max="774" width="10.42578125" bestFit="1" customWidth="1"/>
    <col min="775" max="775" width="11.42578125" bestFit="1" customWidth="1"/>
    <col min="776" max="776" width="11.28515625" bestFit="1" customWidth="1"/>
    <col min="777" max="777" width="10.42578125" bestFit="1" customWidth="1"/>
    <col min="778" max="778" width="11.5703125" customWidth="1"/>
    <col min="779" max="779" width="10.42578125" bestFit="1" customWidth="1"/>
    <col min="780" max="780" width="11.42578125" bestFit="1" customWidth="1"/>
    <col min="781" max="781" width="11.28515625" bestFit="1" customWidth="1"/>
    <col min="782" max="782" width="11.28515625" customWidth="1"/>
    <col min="783" max="783" width="12.85546875" customWidth="1"/>
    <col min="784" max="784" width="12.7109375" customWidth="1"/>
    <col min="785" max="785" width="14.42578125" customWidth="1"/>
    <col min="786" max="786" width="16.5703125" customWidth="1"/>
    <col min="787" max="787" width="13.42578125" customWidth="1"/>
    <col min="788" max="788" width="13.42578125" bestFit="1" customWidth="1"/>
    <col min="789" max="789" width="10.140625" bestFit="1" customWidth="1"/>
    <col min="1019" max="1019" width="15.28515625" customWidth="1"/>
    <col min="1020" max="1020" width="13.5703125" customWidth="1"/>
    <col min="1021" max="1021" width="10.42578125" bestFit="1" customWidth="1"/>
    <col min="1022" max="1022" width="12.85546875" bestFit="1" customWidth="1"/>
    <col min="1023" max="1025" width="10.42578125" bestFit="1" customWidth="1"/>
    <col min="1026" max="1026" width="11.42578125" bestFit="1" customWidth="1"/>
    <col min="1027" max="1027" width="11.28515625" bestFit="1" customWidth="1"/>
    <col min="1028" max="1030" width="10.42578125" bestFit="1" customWidth="1"/>
    <col min="1031" max="1031" width="11.42578125" bestFit="1" customWidth="1"/>
    <col min="1032" max="1032" width="11.28515625" bestFit="1" customWidth="1"/>
    <col min="1033" max="1033" width="10.42578125" bestFit="1" customWidth="1"/>
    <col min="1034" max="1034" width="11.5703125" customWidth="1"/>
    <col min="1035" max="1035" width="10.42578125" bestFit="1" customWidth="1"/>
    <col min="1036" max="1036" width="11.42578125" bestFit="1" customWidth="1"/>
    <col min="1037" max="1037" width="11.28515625" bestFit="1" customWidth="1"/>
    <col min="1038" max="1038" width="11.28515625" customWidth="1"/>
    <col min="1039" max="1039" width="12.85546875" customWidth="1"/>
    <col min="1040" max="1040" width="12.7109375" customWidth="1"/>
    <col min="1041" max="1041" width="14.42578125" customWidth="1"/>
    <col min="1042" max="1042" width="16.5703125" customWidth="1"/>
    <col min="1043" max="1043" width="13.42578125" customWidth="1"/>
    <col min="1044" max="1044" width="13.42578125" bestFit="1" customWidth="1"/>
    <col min="1045" max="1045" width="10.140625" bestFit="1" customWidth="1"/>
    <col min="1275" max="1275" width="15.28515625" customWidth="1"/>
    <col min="1276" max="1276" width="13.5703125" customWidth="1"/>
    <col min="1277" max="1277" width="10.42578125" bestFit="1" customWidth="1"/>
    <col min="1278" max="1278" width="12.85546875" bestFit="1" customWidth="1"/>
    <col min="1279" max="1281" width="10.42578125" bestFit="1" customWidth="1"/>
    <col min="1282" max="1282" width="11.42578125" bestFit="1" customWidth="1"/>
    <col min="1283" max="1283" width="11.28515625" bestFit="1" customWidth="1"/>
    <col min="1284" max="1286" width="10.42578125" bestFit="1" customWidth="1"/>
    <col min="1287" max="1287" width="11.42578125" bestFit="1" customWidth="1"/>
    <col min="1288" max="1288" width="11.28515625" bestFit="1" customWidth="1"/>
    <col min="1289" max="1289" width="10.42578125" bestFit="1" customWidth="1"/>
    <col min="1290" max="1290" width="11.5703125" customWidth="1"/>
    <col min="1291" max="1291" width="10.42578125" bestFit="1" customWidth="1"/>
    <col min="1292" max="1292" width="11.42578125" bestFit="1" customWidth="1"/>
    <col min="1293" max="1293" width="11.28515625" bestFit="1" customWidth="1"/>
    <col min="1294" max="1294" width="11.28515625" customWidth="1"/>
    <col min="1295" max="1295" width="12.85546875" customWidth="1"/>
    <col min="1296" max="1296" width="12.7109375" customWidth="1"/>
    <col min="1297" max="1297" width="14.42578125" customWidth="1"/>
    <col min="1298" max="1298" width="16.5703125" customWidth="1"/>
    <col min="1299" max="1299" width="13.42578125" customWidth="1"/>
    <col min="1300" max="1300" width="13.42578125" bestFit="1" customWidth="1"/>
    <col min="1301" max="1301" width="10.140625" bestFit="1" customWidth="1"/>
    <col min="1531" max="1531" width="15.28515625" customWidth="1"/>
    <col min="1532" max="1532" width="13.5703125" customWidth="1"/>
    <col min="1533" max="1533" width="10.42578125" bestFit="1" customWidth="1"/>
    <col min="1534" max="1534" width="12.85546875" bestFit="1" customWidth="1"/>
    <col min="1535" max="1537" width="10.42578125" bestFit="1" customWidth="1"/>
    <col min="1538" max="1538" width="11.42578125" bestFit="1" customWidth="1"/>
    <col min="1539" max="1539" width="11.28515625" bestFit="1" customWidth="1"/>
    <col min="1540" max="1542" width="10.42578125" bestFit="1" customWidth="1"/>
    <col min="1543" max="1543" width="11.42578125" bestFit="1" customWidth="1"/>
    <col min="1544" max="1544" width="11.28515625" bestFit="1" customWidth="1"/>
    <col min="1545" max="1545" width="10.42578125" bestFit="1" customWidth="1"/>
    <col min="1546" max="1546" width="11.5703125" customWidth="1"/>
    <col min="1547" max="1547" width="10.42578125" bestFit="1" customWidth="1"/>
    <col min="1548" max="1548" width="11.42578125" bestFit="1" customWidth="1"/>
    <col min="1549" max="1549" width="11.28515625" bestFit="1" customWidth="1"/>
    <col min="1550" max="1550" width="11.28515625" customWidth="1"/>
    <col min="1551" max="1551" width="12.85546875" customWidth="1"/>
    <col min="1552" max="1552" width="12.7109375" customWidth="1"/>
    <col min="1553" max="1553" width="14.42578125" customWidth="1"/>
    <col min="1554" max="1554" width="16.5703125" customWidth="1"/>
    <col min="1555" max="1555" width="13.42578125" customWidth="1"/>
    <col min="1556" max="1556" width="13.42578125" bestFit="1" customWidth="1"/>
    <col min="1557" max="1557" width="10.140625" bestFit="1" customWidth="1"/>
    <col min="1787" max="1787" width="15.28515625" customWidth="1"/>
    <col min="1788" max="1788" width="13.5703125" customWidth="1"/>
    <col min="1789" max="1789" width="10.42578125" bestFit="1" customWidth="1"/>
    <col min="1790" max="1790" width="12.85546875" bestFit="1" customWidth="1"/>
    <col min="1791" max="1793" width="10.42578125" bestFit="1" customWidth="1"/>
    <col min="1794" max="1794" width="11.42578125" bestFit="1" customWidth="1"/>
    <col min="1795" max="1795" width="11.28515625" bestFit="1" customWidth="1"/>
    <col min="1796" max="1798" width="10.42578125" bestFit="1" customWidth="1"/>
    <col min="1799" max="1799" width="11.42578125" bestFit="1" customWidth="1"/>
    <col min="1800" max="1800" width="11.28515625" bestFit="1" customWidth="1"/>
    <col min="1801" max="1801" width="10.42578125" bestFit="1" customWidth="1"/>
    <col min="1802" max="1802" width="11.5703125" customWidth="1"/>
    <col min="1803" max="1803" width="10.42578125" bestFit="1" customWidth="1"/>
    <col min="1804" max="1804" width="11.42578125" bestFit="1" customWidth="1"/>
    <col min="1805" max="1805" width="11.28515625" bestFit="1" customWidth="1"/>
    <col min="1806" max="1806" width="11.28515625" customWidth="1"/>
    <col min="1807" max="1807" width="12.85546875" customWidth="1"/>
    <col min="1808" max="1808" width="12.7109375" customWidth="1"/>
    <col min="1809" max="1809" width="14.42578125" customWidth="1"/>
    <col min="1810" max="1810" width="16.5703125" customWidth="1"/>
    <col min="1811" max="1811" width="13.42578125" customWidth="1"/>
    <col min="1812" max="1812" width="13.42578125" bestFit="1" customWidth="1"/>
    <col min="1813" max="1813" width="10.140625" bestFit="1" customWidth="1"/>
    <col min="2043" max="2043" width="15.28515625" customWidth="1"/>
    <col min="2044" max="2044" width="13.5703125" customWidth="1"/>
    <col min="2045" max="2045" width="10.42578125" bestFit="1" customWidth="1"/>
    <col min="2046" max="2046" width="12.85546875" bestFit="1" customWidth="1"/>
    <col min="2047" max="2049" width="10.42578125" bestFit="1" customWidth="1"/>
    <col min="2050" max="2050" width="11.42578125" bestFit="1" customWidth="1"/>
    <col min="2051" max="2051" width="11.28515625" bestFit="1" customWidth="1"/>
    <col min="2052" max="2054" width="10.42578125" bestFit="1" customWidth="1"/>
    <col min="2055" max="2055" width="11.42578125" bestFit="1" customWidth="1"/>
    <col min="2056" max="2056" width="11.28515625" bestFit="1" customWidth="1"/>
    <col min="2057" max="2057" width="10.42578125" bestFit="1" customWidth="1"/>
    <col min="2058" max="2058" width="11.5703125" customWidth="1"/>
    <col min="2059" max="2059" width="10.42578125" bestFit="1" customWidth="1"/>
    <col min="2060" max="2060" width="11.42578125" bestFit="1" customWidth="1"/>
    <col min="2061" max="2061" width="11.28515625" bestFit="1" customWidth="1"/>
    <col min="2062" max="2062" width="11.28515625" customWidth="1"/>
    <col min="2063" max="2063" width="12.85546875" customWidth="1"/>
    <col min="2064" max="2064" width="12.7109375" customWidth="1"/>
    <col min="2065" max="2065" width="14.42578125" customWidth="1"/>
    <col min="2066" max="2066" width="16.5703125" customWidth="1"/>
    <col min="2067" max="2067" width="13.42578125" customWidth="1"/>
    <col min="2068" max="2068" width="13.42578125" bestFit="1" customWidth="1"/>
    <col min="2069" max="2069" width="10.140625" bestFit="1" customWidth="1"/>
    <col min="2299" max="2299" width="15.28515625" customWidth="1"/>
    <col min="2300" max="2300" width="13.5703125" customWidth="1"/>
    <col min="2301" max="2301" width="10.42578125" bestFit="1" customWidth="1"/>
    <col min="2302" max="2302" width="12.85546875" bestFit="1" customWidth="1"/>
    <col min="2303" max="2305" width="10.42578125" bestFit="1" customWidth="1"/>
    <col min="2306" max="2306" width="11.42578125" bestFit="1" customWidth="1"/>
    <col min="2307" max="2307" width="11.28515625" bestFit="1" customWidth="1"/>
    <col min="2308" max="2310" width="10.42578125" bestFit="1" customWidth="1"/>
    <col min="2311" max="2311" width="11.42578125" bestFit="1" customWidth="1"/>
    <col min="2312" max="2312" width="11.28515625" bestFit="1" customWidth="1"/>
    <col min="2313" max="2313" width="10.42578125" bestFit="1" customWidth="1"/>
    <col min="2314" max="2314" width="11.5703125" customWidth="1"/>
    <col min="2315" max="2315" width="10.42578125" bestFit="1" customWidth="1"/>
    <col min="2316" max="2316" width="11.42578125" bestFit="1" customWidth="1"/>
    <col min="2317" max="2317" width="11.28515625" bestFit="1" customWidth="1"/>
    <col min="2318" max="2318" width="11.28515625" customWidth="1"/>
    <col min="2319" max="2319" width="12.85546875" customWidth="1"/>
    <col min="2320" max="2320" width="12.7109375" customWidth="1"/>
    <col min="2321" max="2321" width="14.42578125" customWidth="1"/>
    <col min="2322" max="2322" width="16.5703125" customWidth="1"/>
    <col min="2323" max="2323" width="13.42578125" customWidth="1"/>
    <col min="2324" max="2324" width="13.42578125" bestFit="1" customWidth="1"/>
    <col min="2325" max="2325" width="10.140625" bestFit="1" customWidth="1"/>
    <col min="2555" max="2555" width="15.28515625" customWidth="1"/>
    <col min="2556" max="2556" width="13.5703125" customWidth="1"/>
    <col min="2557" max="2557" width="10.42578125" bestFit="1" customWidth="1"/>
    <col min="2558" max="2558" width="12.85546875" bestFit="1" customWidth="1"/>
    <col min="2559" max="2561" width="10.42578125" bestFit="1" customWidth="1"/>
    <col min="2562" max="2562" width="11.42578125" bestFit="1" customWidth="1"/>
    <col min="2563" max="2563" width="11.28515625" bestFit="1" customWidth="1"/>
    <col min="2564" max="2566" width="10.42578125" bestFit="1" customWidth="1"/>
    <col min="2567" max="2567" width="11.42578125" bestFit="1" customWidth="1"/>
    <col min="2568" max="2568" width="11.28515625" bestFit="1" customWidth="1"/>
    <col min="2569" max="2569" width="10.42578125" bestFit="1" customWidth="1"/>
    <col min="2570" max="2570" width="11.5703125" customWidth="1"/>
    <col min="2571" max="2571" width="10.42578125" bestFit="1" customWidth="1"/>
    <col min="2572" max="2572" width="11.42578125" bestFit="1" customWidth="1"/>
    <col min="2573" max="2573" width="11.28515625" bestFit="1" customWidth="1"/>
    <col min="2574" max="2574" width="11.28515625" customWidth="1"/>
    <col min="2575" max="2575" width="12.85546875" customWidth="1"/>
    <col min="2576" max="2576" width="12.7109375" customWidth="1"/>
    <col min="2577" max="2577" width="14.42578125" customWidth="1"/>
    <col min="2578" max="2578" width="16.5703125" customWidth="1"/>
    <col min="2579" max="2579" width="13.42578125" customWidth="1"/>
    <col min="2580" max="2580" width="13.42578125" bestFit="1" customWidth="1"/>
    <col min="2581" max="2581" width="10.140625" bestFit="1" customWidth="1"/>
    <col min="2811" max="2811" width="15.28515625" customWidth="1"/>
    <col min="2812" max="2812" width="13.5703125" customWidth="1"/>
    <col min="2813" max="2813" width="10.42578125" bestFit="1" customWidth="1"/>
    <col min="2814" max="2814" width="12.85546875" bestFit="1" customWidth="1"/>
    <col min="2815" max="2817" width="10.42578125" bestFit="1" customWidth="1"/>
    <col min="2818" max="2818" width="11.42578125" bestFit="1" customWidth="1"/>
    <col min="2819" max="2819" width="11.28515625" bestFit="1" customWidth="1"/>
    <col min="2820" max="2822" width="10.42578125" bestFit="1" customWidth="1"/>
    <col min="2823" max="2823" width="11.42578125" bestFit="1" customWidth="1"/>
    <col min="2824" max="2824" width="11.28515625" bestFit="1" customWidth="1"/>
    <col min="2825" max="2825" width="10.42578125" bestFit="1" customWidth="1"/>
    <col min="2826" max="2826" width="11.5703125" customWidth="1"/>
    <col min="2827" max="2827" width="10.42578125" bestFit="1" customWidth="1"/>
    <col min="2828" max="2828" width="11.42578125" bestFit="1" customWidth="1"/>
    <col min="2829" max="2829" width="11.28515625" bestFit="1" customWidth="1"/>
    <col min="2830" max="2830" width="11.28515625" customWidth="1"/>
    <col min="2831" max="2831" width="12.85546875" customWidth="1"/>
    <col min="2832" max="2832" width="12.7109375" customWidth="1"/>
    <col min="2833" max="2833" width="14.42578125" customWidth="1"/>
    <col min="2834" max="2834" width="16.5703125" customWidth="1"/>
    <col min="2835" max="2835" width="13.42578125" customWidth="1"/>
    <col min="2836" max="2836" width="13.42578125" bestFit="1" customWidth="1"/>
    <col min="2837" max="2837" width="10.140625" bestFit="1" customWidth="1"/>
    <col min="3067" max="3067" width="15.28515625" customWidth="1"/>
    <col min="3068" max="3068" width="13.5703125" customWidth="1"/>
    <col min="3069" max="3069" width="10.42578125" bestFit="1" customWidth="1"/>
    <col min="3070" max="3070" width="12.85546875" bestFit="1" customWidth="1"/>
    <col min="3071" max="3073" width="10.42578125" bestFit="1" customWidth="1"/>
    <col min="3074" max="3074" width="11.42578125" bestFit="1" customWidth="1"/>
    <col min="3075" max="3075" width="11.28515625" bestFit="1" customWidth="1"/>
    <col min="3076" max="3078" width="10.42578125" bestFit="1" customWidth="1"/>
    <col min="3079" max="3079" width="11.42578125" bestFit="1" customWidth="1"/>
    <col min="3080" max="3080" width="11.28515625" bestFit="1" customWidth="1"/>
    <col min="3081" max="3081" width="10.42578125" bestFit="1" customWidth="1"/>
    <col min="3082" max="3082" width="11.5703125" customWidth="1"/>
    <col min="3083" max="3083" width="10.42578125" bestFit="1" customWidth="1"/>
    <col min="3084" max="3084" width="11.42578125" bestFit="1" customWidth="1"/>
    <col min="3085" max="3085" width="11.28515625" bestFit="1" customWidth="1"/>
    <col min="3086" max="3086" width="11.28515625" customWidth="1"/>
    <col min="3087" max="3087" width="12.85546875" customWidth="1"/>
    <col min="3088" max="3088" width="12.7109375" customWidth="1"/>
    <col min="3089" max="3089" width="14.42578125" customWidth="1"/>
    <col min="3090" max="3090" width="16.5703125" customWidth="1"/>
    <col min="3091" max="3091" width="13.42578125" customWidth="1"/>
    <col min="3092" max="3092" width="13.42578125" bestFit="1" customWidth="1"/>
    <col min="3093" max="3093" width="10.140625" bestFit="1" customWidth="1"/>
    <col min="3323" max="3323" width="15.28515625" customWidth="1"/>
    <col min="3324" max="3324" width="13.5703125" customWidth="1"/>
    <col min="3325" max="3325" width="10.42578125" bestFit="1" customWidth="1"/>
    <col min="3326" max="3326" width="12.85546875" bestFit="1" customWidth="1"/>
    <col min="3327" max="3329" width="10.42578125" bestFit="1" customWidth="1"/>
    <col min="3330" max="3330" width="11.42578125" bestFit="1" customWidth="1"/>
    <col min="3331" max="3331" width="11.28515625" bestFit="1" customWidth="1"/>
    <col min="3332" max="3334" width="10.42578125" bestFit="1" customWidth="1"/>
    <col min="3335" max="3335" width="11.42578125" bestFit="1" customWidth="1"/>
    <col min="3336" max="3336" width="11.28515625" bestFit="1" customWidth="1"/>
    <col min="3337" max="3337" width="10.42578125" bestFit="1" customWidth="1"/>
    <col min="3338" max="3338" width="11.5703125" customWidth="1"/>
    <col min="3339" max="3339" width="10.42578125" bestFit="1" customWidth="1"/>
    <col min="3340" max="3340" width="11.42578125" bestFit="1" customWidth="1"/>
    <col min="3341" max="3341" width="11.28515625" bestFit="1" customWidth="1"/>
    <col min="3342" max="3342" width="11.28515625" customWidth="1"/>
    <col min="3343" max="3343" width="12.85546875" customWidth="1"/>
    <col min="3344" max="3344" width="12.7109375" customWidth="1"/>
    <col min="3345" max="3345" width="14.42578125" customWidth="1"/>
    <col min="3346" max="3346" width="16.5703125" customWidth="1"/>
    <col min="3347" max="3347" width="13.42578125" customWidth="1"/>
    <col min="3348" max="3348" width="13.42578125" bestFit="1" customWidth="1"/>
    <col min="3349" max="3349" width="10.140625" bestFit="1" customWidth="1"/>
    <col min="3579" max="3579" width="15.28515625" customWidth="1"/>
    <col min="3580" max="3580" width="13.5703125" customWidth="1"/>
    <col min="3581" max="3581" width="10.42578125" bestFit="1" customWidth="1"/>
    <col min="3582" max="3582" width="12.85546875" bestFit="1" customWidth="1"/>
    <col min="3583" max="3585" width="10.42578125" bestFit="1" customWidth="1"/>
    <col min="3586" max="3586" width="11.42578125" bestFit="1" customWidth="1"/>
    <col min="3587" max="3587" width="11.28515625" bestFit="1" customWidth="1"/>
    <col min="3588" max="3590" width="10.42578125" bestFit="1" customWidth="1"/>
    <col min="3591" max="3591" width="11.42578125" bestFit="1" customWidth="1"/>
    <col min="3592" max="3592" width="11.28515625" bestFit="1" customWidth="1"/>
    <col min="3593" max="3593" width="10.42578125" bestFit="1" customWidth="1"/>
    <col min="3594" max="3594" width="11.5703125" customWidth="1"/>
    <col min="3595" max="3595" width="10.42578125" bestFit="1" customWidth="1"/>
    <col min="3596" max="3596" width="11.42578125" bestFit="1" customWidth="1"/>
    <col min="3597" max="3597" width="11.28515625" bestFit="1" customWidth="1"/>
    <col min="3598" max="3598" width="11.28515625" customWidth="1"/>
    <col min="3599" max="3599" width="12.85546875" customWidth="1"/>
    <col min="3600" max="3600" width="12.7109375" customWidth="1"/>
    <col min="3601" max="3601" width="14.42578125" customWidth="1"/>
    <col min="3602" max="3602" width="16.5703125" customWidth="1"/>
    <col min="3603" max="3603" width="13.42578125" customWidth="1"/>
    <col min="3604" max="3604" width="13.42578125" bestFit="1" customWidth="1"/>
    <col min="3605" max="3605" width="10.140625" bestFit="1" customWidth="1"/>
    <col min="3835" max="3835" width="15.28515625" customWidth="1"/>
    <col min="3836" max="3836" width="13.5703125" customWidth="1"/>
    <col min="3837" max="3837" width="10.42578125" bestFit="1" customWidth="1"/>
    <col min="3838" max="3838" width="12.85546875" bestFit="1" customWidth="1"/>
    <col min="3839" max="3841" width="10.42578125" bestFit="1" customWidth="1"/>
    <col min="3842" max="3842" width="11.42578125" bestFit="1" customWidth="1"/>
    <col min="3843" max="3843" width="11.28515625" bestFit="1" customWidth="1"/>
    <col min="3844" max="3846" width="10.42578125" bestFit="1" customWidth="1"/>
    <col min="3847" max="3847" width="11.42578125" bestFit="1" customWidth="1"/>
    <col min="3848" max="3848" width="11.28515625" bestFit="1" customWidth="1"/>
    <col min="3849" max="3849" width="10.42578125" bestFit="1" customWidth="1"/>
    <col min="3850" max="3850" width="11.5703125" customWidth="1"/>
    <col min="3851" max="3851" width="10.42578125" bestFit="1" customWidth="1"/>
    <col min="3852" max="3852" width="11.42578125" bestFit="1" customWidth="1"/>
    <col min="3853" max="3853" width="11.28515625" bestFit="1" customWidth="1"/>
    <col min="3854" max="3854" width="11.28515625" customWidth="1"/>
    <col min="3855" max="3855" width="12.85546875" customWidth="1"/>
    <col min="3856" max="3856" width="12.7109375" customWidth="1"/>
    <col min="3857" max="3857" width="14.42578125" customWidth="1"/>
    <col min="3858" max="3858" width="16.5703125" customWidth="1"/>
    <col min="3859" max="3859" width="13.42578125" customWidth="1"/>
    <col min="3860" max="3860" width="13.42578125" bestFit="1" customWidth="1"/>
    <col min="3861" max="3861" width="10.140625" bestFit="1" customWidth="1"/>
    <col min="4091" max="4091" width="15.28515625" customWidth="1"/>
    <col min="4092" max="4092" width="13.5703125" customWidth="1"/>
    <col min="4093" max="4093" width="10.42578125" bestFit="1" customWidth="1"/>
    <col min="4094" max="4094" width="12.85546875" bestFit="1" customWidth="1"/>
    <col min="4095" max="4097" width="10.42578125" bestFit="1" customWidth="1"/>
    <col min="4098" max="4098" width="11.42578125" bestFit="1" customWidth="1"/>
    <col min="4099" max="4099" width="11.28515625" bestFit="1" customWidth="1"/>
    <col min="4100" max="4102" width="10.42578125" bestFit="1" customWidth="1"/>
    <col min="4103" max="4103" width="11.42578125" bestFit="1" customWidth="1"/>
    <col min="4104" max="4104" width="11.28515625" bestFit="1" customWidth="1"/>
    <col min="4105" max="4105" width="10.42578125" bestFit="1" customWidth="1"/>
    <col min="4106" max="4106" width="11.5703125" customWidth="1"/>
    <col min="4107" max="4107" width="10.42578125" bestFit="1" customWidth="1"/>
    <col min="4108" max="4108" width="11.42578125" bestFit="1" customWidth="1"/>
    <col min="4109" max="4109" width="11.28515625" bestFit="1" customWidth="1"/>
    <col min="4110" max="4110" width="11.28515625" customWidth="1"/>
    <col min="4111" max="4111" width="12.85546875" customWidth="1"/>
    <col min="4112" max="4112" width="12.7109375" customWidth="1"/>
    <col min="4113" max="4113" width="14.42578125" customWidth="1"/>
    <col min="4114" max="4114" width="16.5703125" customWidth="1"/>
    <col min="4115" max="4115" width="13.42578125" customWidth="1"/>
    <col min="4116" max="4116" width="13.42578125" bestFit="1" customWidth="1"/>
    <col min="4117" max="4117" width="10.140625" bestFit="1" customWidth="1"/>
    <col min="4347" max="4347" width="15.28515625" customWidth="1"/>
    <col min="4348" max="4348" width="13.5703125" customWidth="1"/>
    <col min="4349" max="4349" width="10.42578125" bestFit="1" customWidth="1"/>
    <col min="4350" max="4350" width="12.85546875" bestFit="1" customWidth="1"/>
    <col min="4351" max="4353" width="10.42578125" bestFit="1" customWidth="1"/>
    <col min="4354" max="4354" width="11.42578125" bestFit="1" customWidth="1"/>
    <col min="4355" max="4355" width="11.28515625" bestFit="1" customWidth="1"/>
    <col min="4356" max="4358" width="10.42578125" bestFit="1" customWidth="1"/>
    <col min="4359" max="4359" width="11.42578125" bestFit="1" customWidth="1"/>
    <col min="4360" max="4360" width="11.28515625" bestFit="1" customWidth="1"/>
    <col min="4361" max="4361" width="10.42578125" bestFit="1" customWidth="1"/>
    <col min="4362" max="4362" width="11.5703125" customWidth="1"/>
    <col min="4363" max="4363" width="10.42578125" bestFit="1" customWidth="1"/>
    <col min="4364" max="4364" width="11.42578125" bestFit="1" customWidth="1"/>
    <col min="4365" max="4365" width="11.28515625" bestFit="1" customWidth="1"/>
    <col min="4366" max="4366" width="11.28515625" customWidth="1"/>
    <col min="4367" max="4367" width="12.85546875" customWidth="1"/>
    <col min="4368" max="4368" width="12.7109375" customWidth="1"/>
    <col min="4369" max="4369" width="14.42578125" customWidth="1"/>
    <col min="4370" max="4370" width="16.5703125" customWidth="1"/>
    <col min="4371" max="4371" width="13.42578125" customWidth="1"/>
    <col min="4372" max="4372" width="13.42578125" bestFit="1" customWidth="1"/>
    <col min="4373" max="4373" width="10.140625" bestFit="1" customWidth="1"/>
    <col min="4603" max="4603" width="15.28515625" customWidth="1"/>
    <col min="4604" max="4604" width="13.5703125" customWidth="1"/>
    <col min="4605" max="4605" width="10.42578125" bestFit="1" customWidth="1"/>
    <col min="4606" max="4606" width="12.85546875" bestFit="1" customWidth="1"/>
    <col min="4607" max="4609" width="10.42578125" bestFit="1" customWidth="1"/>
    <col min="4610" max="4610" width="11.42578125" bestFit="1" customWidth="1"/>
    <col min="4611" max="4611" width="11.28515625" bestFit="1" customWidth="1"/>
    <col min="4612" max="4614" width="10.42578125" bestFit="1" customWidth="1"/>
    <col min="4615" max="4615" width="11.42578125" bestFit="1" customWidth="1"/>
    <col min="4616" max="4616" width="11.28515625" bestFit="1" customWidth="1"/>
    <col min="4617" max="4617" width="10.42578125" bestFit="1" customWidth="1"/>
    <col min="4618" max="4618" width="11.5703125" customWidth="1"/>
    <col min="4619" max="4619" width="10.42578125" bestFit="1" customWidth="1"/>
    <col min="4620" max="4620" width="11.42578125" bestFit="1" customWidth="1"/>
    <col min="4621" max="4621" width="11.28515625" bestFit="1" customWidth="1"/>
    <col min="4622" max="4622" width="11.28515625" customWidth="1"/>
    <col min="4623" max="4623" width="12.85546875" customWidth="1"/>
    <col min="4624" max="4624" width="12.7109375" customWidth="1"/>
    <col min="4625" max="4625" width="14.42578125" customWidth="1"/>
    <col min="4626" max="4626" width="16.5703125" customWidth="1"/>
    <col min="4627" max="4627" width="13.42578125" customWidth="1"/>
    <col min="4628" max="4628" width="13.42578125" bestFit="1" customWidth="1"/>
    <col min="4629" max="4629" width="10.140625" bestFit="1" customWidth="1"/>
    <col min="4859" max="4859" width="15.28515625" customWidth="1"/>
    <col min="4860" max="4860" width="13.5703125" customWidth="1"/>
    <col min="4861" max="4861" width="10.42578125" bestFit="1" customWidth="1"/>
    <col min="4862" max="4862" width="12.85546875" bestFit="1" customWidth="1"/>
    <col min="4863" max="4865" width="10.42578125" bestFit="1" customWidth="1"/>
    <col min="4866" max="4866" width="11.42578125" bestFit="1" customWidth="1"/>
    <col min="4867" max="4867" width="11.28515625" bestFit="1" customWidth="1"/>
    <col min="4868" max="4870" width="10.42578125" bestFit="1" customWidth="1"/>
    <col min="4871" max="4871" width="11.42578125" bestFit="1" customWidth="1"/>
    <col min="4872" max="4872" width="11.28515625" bestFit="1" customWidth="1"/>
    <col min="4873" max="4873" width="10.42578125" bestFit="1" customWidth="1"/>
    <col min="4874" max="4874" width="11.5703125" customWidth="1"/>
    <col min="4875" max="4875" width="10.42578125" bestFit="1" customWidth="1"/>
    <col min="4876" max="4876" width="11.42578125" bestFit="1" customWidth="1"/>
    <col min="4877" max="4877" width="11.28515625" bestFit="1" customWidth="1"/>
    <col min="4878" max="4878" width="11.28515625" customWidth="1"/>
    <col min="4879" max="4879" width="12.85546875" customWidth="1"/>
    <col min="4880" max="4880" width="12.7109375" customWidth="1"/>
    <col min="4881" max="4881" width="14.42578125" customWidth="1"/>
    <col min="4882" max="4882" width="16.5703125" customWidth="1"/>
    <col min="4883" max="4883" width="13.42578125" customWidth="1"/>
    <col min="4884" max="4884" width="13.42578125" bestFit="1" customWidth="1"/>
    <col min="4885" max="4885" width="10.140625" bestFit="1" customWidth="1"/>
    <col min="5115" max="5115" width="15.28515625" customWidth="1"/>
    <col min="5116" max="5116" width="13.5703125" customWidth="1"/>
    <col min="5117" max="5117" width="10.42578125" bestFit="1" customWidth="1"/>
    <col min="5118" max="5118" width="12.85546875" bestFit="1" customWidth="1"/>
    <col min="5119" max="5121" width="10.42578125" bestFit="1" customWidth="1"/>
    <col min="5122" max="5122" width="11.42578125" bestFit="1" customWidth="1"/>
    <col min="5123" max="5123" width="11.28515625" bestFit="1" customWidth="1"/>
    <col min="5124" max="5126" width="10.42578125" bestFit="1" customWidth="1"/>
    <col min="5127" max="5127" width="11.42578125" bestFit="1" customWidth="1"/>
    <col min="5128" max="5128" width="11.28515625" bestFit="1" customWidth="1"/>
    <col min="5129" max="5129" width="10.42578125" bestFit="1" customWidth="1"/>
    <col min="5130" max="5130" width="11.5703125" customWidth="1"/>
    <col min="5131" max="5131" width="10.42578125" bestFit="1" customWidth="1"/>
    <col min="5132" max="5132" width="11.42578125" bestFit="1" customWidth="1"/>
    <col min="5133" max="5133" width="11.28515625" bestFit="1" customWidth="1"/>
    <col min="5134" max="5134" width="11.28515625" customWidth="1"/>
    <col min="5135" max="5135" width="12.85546875" customWidth="1"/>
    <col min="5136" max="5136" width="12.7109375" customWidth="1"/>
    <col min="5137" max="5137" width="14.42578125" customWidth="1"/>
    <col min="5138" max="5138" width="16.5703125" customWidth="1"/>
    <col min="5139" max="5139" width="13.42578125" customWidth="1"/>
    <col min="5140" max="5140" width="13.42578125" bestFit="1" customWidth="1"/>
    <col min="5141" max="5141" width="10.140625" bestFit="1" customWidth="1"/>
    <col min="5371" max="5371" width="15.28515625" customWidth="1"/>
    <col min="5372" max="5372" width="13.5703125" customWidth="1"/>
    <col min="5373" max="5373" width="10.42578125" bestFit="1" customWidth="1"/>
    <col min="5374" max="5374" width="12.85546875" bestFit="1" customWidth="1"/>
    <col min="5375" max="5377" width="10.42578125" bestFit="1" customWidth="1"/>
    <col min="5378" max="5378" width="11.42578125" bestFit="1" customWidth="1"/>
    <col min="5379" max="5379" width="11.28515625" bestFit="1" customWidth="1"/>
    <col min="5380" max="5382" width="10.42578125" bestFit="1" customWidth="1"/>
    <col min="5383" max="5383" width="11.42578125" bestFit="1" customWidth="1"/>
    <col min="5384" max="5384" width="11.28515625" bestFit="1" customWidth="1"/>
    <col min="5385" max="5385" width="10.42578125" bestFit="1" customWidth="1"/>
    <col min="5386" max="5386" width="11.5703125" customWidth="1"/>
    <col min="5387" max="5387" width="10.42578125" bestFit="1" customWidth="1"/>
    <col min="5388" max="5388" width="11.42578125" bestFit="1" customWidth="1"/>
    <col min="5389" max="5389" width="11.28515625" bestFit="1" customWidth="1"/>
    <col min="5390" max="5390" width="11.28515625" customWidth="1"/>
    <col min="5391" max="5391" width="12.85546875" customWidth="1"/>
    <col min="5392" max="5392" width="12.7109375" customWidth="1"/>
    <col min="5393" max="5393" width="14.42578125" customWidth="1"/>
    <col min="5394" max="5394" width="16.5703125" customWidth="1"/>
    <col min="5395" max="5395" width="13.42578125" customWidth="1"/>
    <col min="5396" max="5396" width="13.42578125" bestFit="1" customWidth="1"/>
    <col min="5397" max="5397" width="10.140625" bestFit="1" customWidth="1"/>
    <col min="5627" max="5627" width="15.28515625" customWidth="1"/>
    <col min="5628" max="5628" width="13.5703125" customWidth="1"/>
    <col min="5629" max="5629" width="10.42578125" bestFit="1" customWidth="1"/>
    <col min="5630" max="5630" width="12.85546875" bestFit="1" customWidth="1"/>
    <col min="5631" max="5633" width="10.42578125" bestFit="1" customWidth="1"/>
    <col min="5634" max="5634" width="11.42578125" bestFit="1" customWidth="1"/>
    <col min="5635" max="5635" width="11.28515625" bestFit="1" customWidth="1"/>
    <col min="5636" max="5638" width="10.42578125" bestFit="1" customWidth="1"/>
    <col min="5639" max="5639" width="11.42578125" bestFit="1" customWidth="1"/>
    <col min="5640" max="5640" width="11.28515625" bestFit="1" customWidth="1"/>
    <col min="5641" max="5641" width="10.42578125" bestFit="1" customWidth="1"/>
    <col min="5642" max="5642" width="11.5703125" customWidth="1"/>
    <col min="5643" max="5643" width="10.42578125" bestFit="1" customWidth="1"/>
    <col min="5644" max="5644" width="11.42578125" bestFit="1" customWidth="1"/>
    <col min="5645" max="5645" width="11.28515625" bestFit="1" customWidth="1"/>
    <col min="5646" max="5646" width="11.28515625" customWidth="1"/>
    <col min="5647" max="5647" width="12.85546875" customWidth="1"/>
    <col min="5648" max="5648" width="12.7109375" customWidth="1"/>
    <col min="5649" max="5649" width="14.42578125" customWidth="1"/>
    <col min="5650" max="5650" width="16.5703125" customWidth="1"/>
    <col min="5651" max="5651" width="13.42578125" customWidth="1"/>
    <col min="5652" max="5652" width="13.42578125" bestFit="1" customWidth="1"/>
    <col min="5653" max="5653" width="10.140625" bestFit="1" customWidth="1"/>
    <col min="5883" max="5883" width="15.28515625" customWidth="1"/>
    <col min="5884" max="5884" width="13.5703125" customWidth="1"/>
    <col min="5885" max="5885" width="10.42578125" bestFit="1" customWidth="1"/>
    <col min="5886" max="5886" width="12.85546875" bestFit="1" customWidth="1"/>
    <col min="5887" max="5889" width="10.42578125" bestFit="1" customWidth="1"/>
    <col min="5890" max="5890" width="11.42578125" bestFit="1" customWidth="1"/>
    <col min="5891" max="5891" width="11.28515625" bestFit="1" customWidth="1"/>
    <col min="5892" max="5894" width="10.42578125" bestFit="1" customWidth="1"/>
    <col min="5895" max="5895" width="11.42578125" bestFit="1" customWidth="1"/>
    <col min="5896" max="5896" width="11.28515625" bestFit="1" customWidth="1"/>
    <col min="5897" max="5897" width="10.42578125" bestFit="1" customWidth="1"/>
    <col min="5898" max="5898" width="11.5703125" customWidth="1"/>
    <col min="5899" max="5899" width="10.42578125" bestFit="1" customWidth="1"/>
    <col min="5900" max="5900" width="11.42578125" bestFit="1" customWidth="1"/>
    <col min="5901" max="5901" width="11.28515625" bestFit="1" customWidth="1"/>
    <col min="5902" max="5902" width="11.28515625" customWidth="1"/>
    <col min="5903" max="5903" width="12.85546875" customWidth="1"/>
    <col min="5904" max="5904" width="12.7109375" customWidth="1"/>
    <col min="5905" max="5905" width="14.42578125" customWidth="1"/>
    <col min="5906" max="5906" width="16.5703125" customWidth="1"/>
    <col min="5907" max="5907" width="13.42578125" customWidth="1"/>
    <col min="5908" max="5908" width="13.42578125" bestFit="1" customWidth="1"/>
    <col min="5909" max="5909" width="10.140625" bestFit="1" customWidth="1"/>
    <col min="6139" max="6139" width="15.28515625" customWidth="1"/>
    <col min="6140" max="6140" width="13.5703125" customWidth="1"/>
    <col min="6141" max="6141" width="10.42578125" bestFit="1" customWidth="1"/>
    <col min="6142" max="6142" width="12.85546875" bestFit="1" customWidth="1"/>
    <col min="6143" max="6145" width="10.42578125" bestFit="1" customWidth="1"/>
    <col min="6146" max="6146" width="11.42578125" bestFit="1" customWidth="1"/>
    <col min="6147" max="6147" width="11.28515625" bestFit="1" customWidth="1"/>
    <col min="6148" max="6150" width="10.42578125" bestFit="1" customWidth="1"/>
    <col min="6151" max="6151" width="11.42578125" bestFit="1" customWidth="1"/>
    <col min="6152" max="6152" width="11.28515625" bestFit="1" customWidth="1"/>
    <col min="6153" max="6153" width="10.42578125" bestFit="1" customWidth="1"/>
    <col min="6154" max="6154" width="11.5703125" customWidth="1"/>
    <col min="6155" max="6155" width="10.42578125" bestFit="1" customWidth="1"/>
    <col min="6156" max="6156" width="11.42578125" bestFit="1" customWidth="1"/>
    <col min="6157" max="6157" width="11.28515625" bestFit="1" customWidth="1"/>
    <col min="6158" max="6158" width="11.28515625" customWidth="1"/>
    <col min="6159" max="6159" width="12.85546875" customWidth="1"/>
    <col min="6160" max="6160" width="12.7109375" customWidth="1"/>
    <col min="6161" max="6161" width="14.42578125" customWidth="1"/>
    <col min="6162" max="6162" width="16.5703125" customWidth="1"/>
    <col min="6163" max="6163" width="13.42578125" customWidth="1"/>
    <col min="6164" max="6164" width="13.42578125" bestFit="1" customWidth="1"/>
    <col min="6165" max="6165" width="10.140625" bestFit="1" customWidth="1"/>
    <col min="6395" max="6395" width="15.28515625" customWidth="1"/>
    <col min="6396" max="6396" width="13.5703125" customWidth="1"/>
    <col min="6397" max="6397" width="10.42578125" bestFit="1" customWidth="1"/>
    <col min="6398" max="6398" width="12.85546875" bestFit="1" customWidth="1"/>
    <col min="6399" max="6401" width="10.42578125" bestFit="1" customWidth="1"/>
    <col min="6402" max="6402" width="11.42578125" bestFit="1" customWidth="1"/>
    <col min="6403" max="6403" width="11.28515625" bestFit="1" customWidth="1"/>
    <col min="6404" max="6406" width="10.42578125" bestFit="1" customWidth="1"/>
    <col min="6407" max="6407" width="11.42578125" bestFit="1" customWidth="1"/>
    <col min="6408" max="6408" width="11.28515625" bestFit="1" customWidth="1"/>
    <col min="6409" max="6409" width="10.42578125" bestFit="1" customWidth="1"/>
    <col min="6410" max="6410" width="11.5703125" customWidth="1"/>
    <col min="6411" max="6411" width="10.42578125" bestFit="1" customWidth="1"/>
    <col min="6412" max="6412" width="11.42578125" bestFit="1" customWidth="1"/>
    <col min="6413" max="6413" width="11.28515625" bestFit="1" customWidth="1"/>
    <col min="6414" max="6414" width="11.28515625" customWidth="1"/>
    <col min="6415" max="6415" width="12.85546875" customWidth="1"/>
    <col min="6416" max="6416" width="12.7109375" customWidth="1"/>
    <col min="6417" max="6417" width="14.42578125" customWidth="1"/>
    <col min="6418" max="6418" width="16.5703125" customWidth="1"/>
    <col min="6419" max="6419" width="13.42578125" customWidth="1"/>
    <col min="6420" max="6420" width="13.42578125" bestFit="1" customWidth="1"/>
    <col min="6421" max="6421" width="10.140625" bestFit="1" customWidth="1"/>
    <col min="6651" max="6651" width="15.28515625" customWidth="1"/>
    <col min="6652" max="6652" width="13.5703125" customWidth="1"/>
    <col min="6653" max="6653" width="10.42578125" bestFit="1" customWidth="1"/>
    <col min="6654" max="6654" width="12.85546875" bestFit="1" customWidth="1"/>
    <col min="6655" max="6657" width="10.42578125" bestFit="1" customWidth="1"/>
    <col min="6658" max="6658" width="11.42578125" bestFit="1" customWidth="1"/>
    <col min="6659" max="6659" width="11.28515625" bestFit="1" customWidth="1"/>
    <col min="6660" max="6662" width="10.42578125" bestFit="1" customWidth="1"/>
    <col min="6663" max="6663" width="11.42578125" bestFit="1" customWidth="1"/>
    <col min="6664" max="6664" width="11.28515625" bestFit="1" customWidth="1"/>
    <col min="6665" max="6665" width="10.42578125" bestFit="1" customWidth="1"/>
    <col min="6666" max="6666" width="11.5703125" customWidth="1"/>
    <col min="6667" max="6667" width="10.42578125" bestFit="1" customWidth="1"/>
    <col min="6668" max="6668" width="11.42578125" bestFit="1" customWidth="1"/>
    <col min="6669" max="6669" width="11.28515625" bestFit="1" customWidth="1"/>
    <col min="6670" max="6670" width="11.28515625" customWidth="1"/>
    <col min="6671" max="6671" width="12.85546875" customWidth="1"/>
    <col min="6672" max="6672" width="12.7109375" customWidth="1"/>
    <col min="6673" max="6673" width="14.42578125" customWidth="1"/>
    <col min="6674" max="6674" width="16.5703125" customWidth="1"/>
    <col min="6675" max="6675" width="13.42578125" customWidth="1"/>
    <col min="6676" max="6676" width="13.42578125" bestFit="1" customWidth="1"/>
    <col min="6677" max="6677" width="10.140625" bestFit="1" customWidth="1"/>
    <col min="6907" max="6907" width="15.28515625" customWidth="1"/>
    <col min="6908" max="6908" width="13.5703125" customWidth="1"/>
    <col min="6909" max="6909" width="10.42578125" bestFit="1" customWidth="1"/>
    <col min="6910" max="6910" width="12.85546875" bestFit="1" customWidth="1"/>
    <col min="6911" max="6913" width="10.42578125" bestFit="1" customWidth="1"/>
    <col min="6914" max="6914" width="11.42578125" bestFit="1" customWidth="1"/>
    <col min="6915" max="6915" width="11.28515625" bestFit="1" customWidth="1"/>
    <col min="6916" max="6918" width="10.42578125" bestFit="1" customWidth="1"/>
    <col min="6919" max="6919" width="11.42578125" bestFit="1" customWidth="1"/>
    <col min="6920" max="6920" width="11.28515625" bestFit="1" customWidth="1"/>
    <col min="6921" max="6921" width="10.42578125" bestFit="1" customWidth="1"/>
    <col min="6922" max="6922" width="11.5703125" customWidth="1"/>
    <col min="6923" max="6923" width="10.42578125" bestFit="1" customWidth="1"/>
    <col min="6924" max="6924" width="11.42578125" bestFit="1" customWidth="1"/>
    <col min="6925" max="6925" width="11.28515625" bestFit="1" customWidth="1"/>
    <col min="6926" max="6926" width="11.28515625" customWidth="1"/>
    <col min="6927" max="6927" width="12.85546875" customWidth="1"/>
    <col min="6928" max="6928" width="12.7109375" customWidth="1"/>
    <col min="6929" max="6929" width="14.42578125" customWidth="1"/>
    <col min="6930" max="6930" width="16.5703125" customWidth="1"/>
    <col min="6931" max="6931" width="13.42578125" customWidth="1"/>
    <col min="6932" max="6932" width="13.42578125" bestFit="1" customWidth="1"/>
    <col min="6933" max="6933" width="10.140625" bestFit="1" customWidth="1"/>
    <col min="7163" max="7163" width="15.28515625" customWidth="1"/>
    <col min="7164" max="7164" width="13.5703125" customWidth="1"/>
    <col min="7165" max="7165" width="10.42578125" bestFit="1" customWidth="1"/>
    <col min="7166" max="7166" width="12.85546875" bestFit="1" customWidth="1"/>
    <col min="7167" max="7169" width="10.42578125" bestFit="1" customWidth="1"/>
    <col min="7170" max="7170" width="11.42578125" bestFit="1" customWidth="1"/>
    <col min="7171" max="7171" width="11.28515625" bestFit="1" customWidth="1"/>
    <col min="7172" max="7174" width="10.42578125" bestFit="1" customWidth="1"/>
    <col min="7175" max="7175" width="11.42578125" bestFit="1" customWidth="1"/>
    <col min="7176" max="7176" width="11.28515625" bestFit="1" customWidth="1"/>
    <col min="7177" max="7177" width="10.42578125" bestFit="1" customWidth="1"/>
    <col min="7178" max="7178" width="11.5703125" customWidth="1"/>
    <col min="7179" max="7179" width="10.42578125" bestFit="1" customWidth="1"/>
    <col min="7180" max="7180" width="11.42578125" bestFit="1" customWidth="1"/>
    <col min="7181" max="7181" width="11.28515625" bestFit="1" customWidth="1"/>
    <col min="7182" max="7182" width="11.28515625" customWidth="1"/>
    <col min="7183" max="7183" width="12.85546875" customWidth="1"/>
    <col min="7184" max="7184" width="12.7109375" customWidth="1"/>
    <col min="7185" max="7185" width="14.42578125" customWidth="1"/>
    <col min="7186" max="7186" width="16.5703125" customWidth="1"/>
    <col min="7187" max="7187" width="13.42578125" customWidth="1"/>
    <col min="7188" max="7188" width="13.42578125" bestFit="1" customWidth="1"/>
    <col min="7189" max="7189" width="10.140625" bestFit="1" customWidth="1"/>
    <col min="7419" max="7419" width="15.28515625" customWidth="1"/>
    <col min="7420" max="7420" width="13.5703125" customWidth="1"/>
    <col min="7421" max="7421" width="10.42578125" bestFit="1" customWidth="1"/>
    <col min="7422" max="7422" width="12.85546875" bestFit="1" customWidth="1"/>
    <col min="7423" max="7425" width="10.42578125" bestFit="1" customWidth="1"/>
    <col min="7426" max="7426" width="11.42578125" bestFit="1" customWidth="1"/>
    <col min="7427" max="7427" width="11.28515625" bestFit="1" customWidth="1"/>
    <col min="7428" max="7430" width="10.42578125" bestFit="1" customWidth="1"/>
    <col min="7431" max="7431" width="11.42578125" bestFit="1" customWidth="1"/>
    <col min="7432" max="7432" width="11.28515625" bestFit="1" customWidth="1"/>
    <col min="7433" max="7433" width="10.42578125" bestFit="1" customWidth="1"/>
    <col min="7434" max="7434" width="11.5703125" customWidth="1"/>
    <col min="7435" max="7435" width="10.42578125" bestFit="1" customWidth="1"/>
    <col min="7436" max="7436" width="11.42578125" bestFit="1" customWidth="1"/>
    <col min="7437" max="7437" width="11.28515625" bestFit="1" customWidth="1"/>
    <col min="7438" max="7438" width="11.28515625" customWidth="1"/>
    <col min="7439" max="7439" width="12.85546875" customWidth="1"/>
    <col min="7440" max="7440" width="12.7109375" customWidth="1"/>
    <col min="7441" max="7441" width="14.42578125" customWidth="1"/>
    <col min="7442" max="7442" width="16.5703125" customWidth="1"/>
    <col min="7443" max="7443" width="13.42578125" customWidth="1"/>
    <col min="7444" max="7444" width="13.42578125" bestFit="1" customWidth="1"/>
    <col min="7445" max="7445" width="10.140625" bestFit="1" customWidth="1"/>
    <col min="7675" max="7675" width="15.28515625" customWidth="1"/>
    <col min="7676" max="7676" width="13.5703125" customWidth="1"/>
    <col min="7677" max="7677" width="10.42578125" bestFit="1" customWidth="1"/>
    <col min="7678" max="7678" width="12.85546875" bestFit="1" customWidth="1"/>
    <col min="7679" max="7681" width="10.42578125" bestFit="1" customWidth="1"/>
    <col min="7682" max="7682" width="11.42578125" bestFit="1" customWidth="1"/>
    <col min="7683" max="7683" width="11.28515625" bestFit="1" customWidth="1"/>
    <col min="7684" max="7686" width="10.42578125" bestFit="1" customWidth="1"/>
    <col min="7687" max="7687" width="11.42578125" bestFit="1" customWidth="1"/>
    <col min="7688" max="7688" width="11.28515625" bestFit="1" customWidth="1"/>
    <col min="7689" max="7689" width="10.42578125" bestFit="1" customWidth="1"/>
    <col min="7690" max="7690" width="11.5703125" customWidth="1"/>
    <col min="7691" max="7691" width="10.42578125" bestFit="1" customWidth="1"/>
    <col min="7692" max="7692" width="11.42578125" bestFit="1" customWidth="1"/>
    <col min="7693" max="7693" width="11.28515625" bestFit="1" customWidth="1"/>
    <col min="7694" max="7694" width="11.28515625" customWidth="1"/>
    <col min="7695" max="7695" width="12.85546875" customWidth="1"/>
    <col min="7696" max="7696" width="12.7109375" customWidth="1"/>
    <col min="7697" max="7697" width="14.42578125" customWidth="1"/>
    <col min="7698" max="7698" width="16.5703125" customWidth="1"/>
    <col min="7699" max="7699" width="13.42578125" customWidth="1"/>
    <col min="7700" max="7700" width="13.42578125" bestFit="1" customWidth="1"/>
    <col min="7701" max="7701" width="10.140625" bestFit="1" customWidth="1"/>
    <col min="7931" max="7931" width="15.28515625" customWidth="1"/>
    <col min="7932" max="7932" width="13.5703125" customWidth="1"/>
    <col min="7933" max="7933" width="10.42578125" bestFit="1" customWidth="1"/>
    <col min="7934" max="7934" width="12.85546875" bestFit="1" customWidth="1"/>
    <col min="7935" max="7937" width="10.42578125" bestFit="1" customWidth="1"/>
    <col min="7938" max="7938" width="11.42578125" bestFit="1" customWidth="1"/>
    <col min="7939" max="7939" width="11.28515625" bestFit="1" customWidth="1"/>
    <col min="7940" max="7942" width="10.42578125" bestFit="1" customWidth="1"/>
    <col min="7943" max="7943" width="11.42578125" bestFit="1" customWidth="1"/>
    <col min="7944" max="7944" width="11.28515625" bestFit="1" customWidth="1"/>
    <col min="7945" max="7945" width="10.42578125" bestFit="1" customWidth="1"/>
    <col min="7946" max="7946" width="11.5703125" customWidth="1"/>
    <col min="7947" max="7947" width="10.42578125" bestFit="1" customWidth="1"/>
    <col min="7948" max="7948" width="11.42578125" bestFit="1" customWidth="1"/>
    <col min="7949" max="7949" width="11.28515625" bestFit="1" customWidth="1"/>
    <col min="7950" max="7950" width="11.28515625" customWidth="1"/>
    <col min="7951" max="7951" width="12.85546875" customWidth="1"/>
    <col min="7952" max="7952" width="12.7109375" customWidth="1"/>
    <col min="7953" max="7953" width="14.42578125" customWidth="1"/>
    <col min="7954" max="7954" width="16.5703125" customWidth="1"/>
    <col min="7955" max="7955" width="13.42578125" customWidth="1"/>
    <col min="7956" max="7956" width="13.42578125" bestFit="1" customWidth="1"/>
    <col min="7957" max="7957" width="10.140625" bestFit="1" customWidth="1"/>
    <col min="8187" max="8187" width="15.28515625" customWidth="1"/>
    <col min="8188" max="8188" width="13.5703125" customWidth="1"/>
    <col min="8189" max="8189" width="10.42578125" bestFit="1" customWidth="1"/>
    <col min="8190" max="8190" width="12.85546875" bestFit="1" customWidth="1"/>
    <col min="8191" max="8193" width="10.42578125" bestFit="1" customWidth="1"/>
    <col min="8194" max="8194" width="11.42578125" bestFit="1" customWidth="1"/>
    <col min="8195" max="8195" width="11.28515625" bestFit="1" customWidth="1"/>
    <col min="8196" max="8198" width="10.42578125" bestFit="1" customWidth="1"/>
    <col min="8199" max="8199" width="11.42578125" bestFit="1" customWidth="1"/>
    <col min="8200" max="8200" width="11.28515625" bestFit="1" customWidth="1"/>
    <col min="8201" max="8201" width="10.42578125" bestFit="1" customWidth="1"/>
    <col min="8202" max="8202" width="11.5703125" customWidth="1"/>
    <col min="8203" max="8203" width="10.42578125" bestFit="1" customWidth="1"/>
    <col min="8204" max="8204" width="11.42578125" bestFit="1" customWidth="1"/>
    <col min="8205" max="8205" width="11.28515625" bestFit="1" customWidth="1"/>
    <col min="8206" max="8206" width="11.28515625" customWidth="1"/>
    <col min="8207" max="8207" width="12.85546875" customWidth="1"/>
    <col min="8208" max="8208" width="12.7109375" customWidth="1"/>
    <col min="8209" max="8209" width="14.42578125" customWidth="1"/>
    <col min="8210" max="8210" width="16.5703125" customWidth="1"/>
    <col min="8211" max="8211" width="13.42578125" customWidth="1"/>
    <col min="8212" max="8212" width="13.42578125" bestFit="1" customWidth="1"/>
    <col min="8213" max="8213" width="10.140625" bestFit="1" customWidth="1"/>
    <col min="8443" max="8443" width="15.28515625" customWidth="1"/>
    <col min="8444" max="8444" width="13.5703125" customWidth="1"/>
    <col min="8445" max="8445" width="10.42578125" bestFit="1" customWidth="1"/>
    <col min="8446" max="8446" width="12.85546875" bestFit="1" customWidth="1"/>
    <col min="8447" max="8449" width="10.42578125" bestFit="1" customWidth="1"/>
    <col min="8450" max="8450" width="11.42578125" bestFit="1" customWidth="1"/>
    <col min="8451" max="8451" width="11.28515625" bestFit="1" customWidth="1"/>
    <col min="8452" max="8454" width="10.42578125" bestFit="1" customWidth="1"/>
    <col min="8455" max="8455" width="11.42578125" bestFit="1" customWidth="1"/>
    <col min="8456" max="8456" width="11.28515625" bestFit="1" customWidth="1"/>
    <col min="8457" max="8457" width="10.42578125" bestFit="1" customWidth="1"/>
    <col min="8458" max="8458" width="11.5703125" customWidth="1"/>
    <col min="8459" max="8459" width="10.42578125" bestFit="1" customWidth="1"/>
    <col min="8460" max="8460" width="11.42578125" bestFit="1" customWidth="1"/>
    <col min="8461" max="8461" width="11.28515625" bestFit="1" customWidth="1"/>
    <col min="8462" max="8462" width="11.28515625" customWidth="1"/>
    <col min="8463" max="8463" width="12.85546875" customWidth="1"/>
    <col min="8464" max="8464" width="12.7109375" customWidth="1"/>
    <col min="8465" max="8465" width="14.42578125" customWidth="1"/>
    <col min="8466" max="8466" width="16.5703125" customWidth="1"/>
    <col min="8467" max="8467" width="13.42578125" customWidth="1"/>
    <col min="8468" max="8468" width="13.42578125" bestFit="1" customWidth="1"/>
    <col min="8469" max="8469" width="10.140625" bestFit="1" customWidth="1"/>
    <col min="8699" max="8699" width="15.28515625" customWidth="1"/>
    <col min="8700" max="8700" width="13.5703125" customWidth="1"/>
    <col min="8701" max="8701" width="10.42578125" bestFit="1" customWidth="1"/>
    <col min="8702" max="8702" width="12.85546875" bestFit="1" customWidth="1"/>
    <col min="8703" max="8705" width="10.42578125" bestFit="1" customWidth="1"/>
    <col min="8706" max="8706" width="11.42578125" bestFit="1" customWidth="1"/>
    <col min="8707" max="8707" width="11.28515625" bestFit="1" customWidth="1"/>
    <col min="8708" max="8710" width="10.42578125" bestFit="1" customWidth="1"/>
    <col min="8711" max="8711" width="11.42578125" bestFit="1" customWidth="1"/>
    <col min="8712" max="8712" width="11.28515625" bestFit="1" customWidth="1"/>
    <col min="8713" max="8713" width="10.42578125" bestFit="1" customWidth="1"/>
    <col min="8714" max="8714" width="11.5703125" customWidth="1"/>
    <col min="8715" max="8715" width="10.42578125" bestFit="1" customWidth="1"/>
    <col min="8716" max="8716" width="11.42578125" bestFit="1" customWidth="1"/>
    <col min="8717" max="8717" width="11.28515625" bestFit="1" customWidth="1"/>
    <col min="8718" max="8718" width="11.28515625" customWidth="1"/>
    <col min="8719" max="8719" width="12.85546875" customWidth="1"/>
    <col min="8720" max="8720" width="12.7109375" customWidth="1"/>
    <col min="8721" max="8721" width="14.42578125" customWidth="1"/>
    <col min="8722" max="8722" width="16.5703125" customWidth="1"/>
    <col min="8723" max="8723" width="13.42578125" customWidth="1"/>
    <col min="8724" max="8724" width="13.42578125" bestFit="1" customWidth="1"/>
    <col min="8725" max="8725" width="10.140625" bestFit="1" customWidth="1"/>
    <col min="8955" max="8955" width="15.28515625" customWidth="1"/>
    <col min="8956" max="8956" width="13.5703125" customWidth="1"/>
    <col min="8957" max="8957" width="10.42578125" bestFit="1" customWidth="1"/>
    <col min="8958" max="8958" width="12.85546875" bestFit="1" customWidth="1"/>
    <col min="8959" max="8961" width="10.42578125" bestFit="1" customWidth="1"/>
    <col min="8962" max="8962" width="11.42578125" bestFit="1" customWidth="1"/>
    <col min="8963" max="8963" width="11.28515625" bestFit="1" customWidth="1"/>
    <col min="8964" max="8966" width="10.42578125" bestFit="1" customWidth="1"/>
    <col min="8967" max="8967" width="11.42578125" bestFit="1" customWidth="1"/>
    <col min="8968" max="8968" width="11.28515625" bestFit="1" customWidth="1"/>
    <col min="8969" max="8969" width="10.42578125" bestFit="1" customWidth="1"/>
    <col min="8970" max="8970" width="11.5703125" customWidth="1"/>
    <col min="8971" max="8971" width="10.42578125" bestFit="1" customWidth="1"/>
    <col min="8972" max="8972" width="11.42578125" bestFit="1" customWidth="1"/>
    <col min="8973" max="8973" width="11.28515625" bestFit="1" customWidth="1"/>
    <col min="8974" max="8974" width="11.28515625" customWidth="1"/>
    <col min="8975" max="8975" width="12.85546875" customWidth="1"/>
    <col min="8976" max="8976" width="12.7109375" customWidth="1"/>
    <col min="8977" max="8977" width="14.42578125" customWidth="1"/>
    <col min="8978" max="8978" width="16.5703125" customWidth="1"/>
    <col min="8979" max="8979" width="13.42578125" customWidth="1"/>
    <col min="8980" max="8980" width="13.42578125" bestFit="1" customWidth="1"/>
    <col min="8981" max="8981" width="10.140625" bestFit="1" customWidth="1"/>
    <col min="9211" max="9211" width="15.28515625" customWidth="1"/>
    <col min="9212" max="9212" width="13.5703125" customWidth="1"/>
    <col min="9213" max="9213" width="10.42578125" bestFit="1" customWidth="1"/>
    <col min="9214" max="9214" width="12.85546875" bestFit="1" customWidth="1"/>
    <col min="9215" max="9217" width="10.42578125" bestFit="1" customWidth="1"/>
    <col min="9218" max="9218" width="11.42578125" bestFit="1" customWidth="1"/>
    <col min="9219" max="9219" width="11.28515625" bestFit="1" customWidth="1"/>
    <col min="9220" max="9222" width="10.42578125" bestFit="1" customWidth="1"/>
    <col min="9223" max="9223" width="11.42578125" bestFit="1" customWidth="1"/>
    <col min="9224" max="9224" width="11.28515625" bestFit="1" customWidth="1"/>
    <col min="9225" max="9225" width="10.42578125" bestFit="1" customWidth="1"/>
    <col min="9226" max="9226" width="11.5703125" customWidth="1"/>
    <col min="9227" max="9227" width="10.42578125" bestFit="1" customWidth="1"/>
    <col min="9228" max="9228" width="11.42578125" bestFit="1" customWidth="1"/>
    <col min="9229" max="9229" width="11.28515625" bestFit="1" customWidth="1"/>
    <col min="9230" max="9230" width="11.28515625" customWidth="1"/>
    <col min="9231" max="9231" width="12.85546875" customWidth="1"/>
    <col min="9232" max="9232" width="12.7109375" customWidth="1"/>
    <col min="9233" max="9233" width="14.42578125" customWidth="1"/>
    <col min="9234" max="9234" width="16.5703125" customWidth="1"/>
    <col min="9235" max="9235" width="13.42578125" customWidth="1"/>
    <col min="9236" max="9236" width="13.42578125" bestFit="1" customWidth="1"/>
    <col min="9237" max="9237" width="10.140625" bestFit="1" customWidth="1"/>
    <col min="9467" max="9467" width="15.28515625" customWidth="1"/>
    <col min="9468" max="9468" width="13.5703125" customWidth="1"/>
    <col min="9469" max="9469" width="10.42578125" bestFit="1" customWidth="1"/>
    <col min="9470" max="9470" width="12.85546875" bestFit="1" customWidth="1"/>
    <col min="9471" max="9473" width="10.42578125" bestFit="1" customWidth="1"/>
    <col min="9474" max="9474" width="11.42578125" bestFit="1" customWidth="1"/>
    <col min="9475" max="9475" width="11.28515625" bestFit="1" customWidth="1"/>
    <col min="9476" max="9478" width="10.42578125" bestFit="1" customWidth="1"/>
    <col min="9479" max="9479" width="11.42578125" bestFit="1" customWidth="1"/>
    <col min="9480" max="9480" width="11.28515625" bestFit="1" customWidth="1"/>
    <col min="9481" max="9481" width="10.42578125" bestFit="1" customWidth="1"/>
    <col min="9482" max="9482" width="11.5703125" customWidth="1"/>
    <col min="9483" max="9483" width="10.42578125" bestFit="1" customWidth="1"/>
    <col min="9484" max="9484" width="11.42578125" bestFit="1" customWidth="1"/>
    <col min="9485" max="9485" width="11.28515625" bestFit="1" customWidth="1"/>
    <col min="9486" max="9486" width="11.28515625" customWidth="1"/>
    <col min="9487" max="9487" width="12.85546875" customWidth="1"/>
    <col min="9488" max="9488" width="12.7109375" customWidth="1"/>
    <col min="9489" max="9489" width="14.42578125" customWidth="1"/>
    <col min="9490" max="9490" width="16.5703125" customWidth="1"/>
    <col min="9491" max="9491" width="13.42578125" customWidth="1"/>
    <col min="9492" max="9492" width="13.42578125" bestFit="1" customWidth="1"/>
    <col min="9493" max="9493" width="10.140625" bestFit="1" customWidth="1"/>
    <col min="9723" max="9723" width="15.28515625" customWidth="1"/>
    <col min="9724" max="9724" width="13.5703125" customWidth="1"/>
    <col min="9725" max="9725" width="10.42578125" bestFit="1" customWidth="1"/>
    <col min="9726" max="9726" width="12.85546875" bestFit="1" customWidth="1"/>
    <col min="9727" max="9729" width="10.42578125" bestFit="1" customWidth="1"/>
    <col min="9730" max="9730" width="11.42578125" bestFit="1" customWidth="1"/>
    <col min="9731" max="9731" width="11.28515625" bestFit="1" customWidth="1"/>
    <col min="9732" max="9734" width="10.42578125" bestFit="1" customWidth="1"/>
    <col min="9735" max="9735" width="11.42578125" bestFit="1" customWidth="1"/>
    <col min="9736" max="9736" width="11.28515625" bestFit="1" customWidth="1"/>
    <col min="9737" max="9737" width="10.42578125" bestFit="1" customWidth="1"/>
    <col min="9738" max="9738" width="11.5703125" customWidth="1"/>
    <col min="9739" max="9739" width="10.42578125" bestFit="1" customWidth="1"/>
    <col min="9740" max="9740" width="11.42578125" bestFit="1" customWidth="1"/>
    <col min="9741" max="9741" width="11.28515625" bestFit="1" customWidth="1"/>
    <col min="9742" max="9742" width="11.28515625" customWidth="1"/>
    <col min="9743" max="9743" width="12.85546875" customWidth="1"/>
    <col min="9744" max="9744" width="12.7109375" customWidth="1"/>
    <col min="9745" max="9745" width="14.42578125" customWidth="1"/>
    <col min="9746" max="9746" width="16.5703125" customWidth="1"/>
    <col min="9747" max="9747" width="13.42578125" customWidth="1"/>
    <col min="9748" max="9748" width="13.42578125" bestFit="1" customWidth="1"/>
    <col min="9749" max="9749" width="10.140625" bestFit="1" customWidth="1"/>
    <col min="9979" max="9979" width="15.28515625" customWidth="1"/>
    <col min="9980" max="9980" width="13.5703125" customWidth="1"/>
    <col min="9981" max="9981" width="10.42578125" bestFit="1" customWidth="1"/>
    <col min="9982" max="9982" width="12.85546875" bestFit="1" customWidth="1"/>
    <col min="9983" max="9985" width="10.42578125" bestFit="1" customWidth="1"/>
    <col min="9986" max="9986" width="11.42578125" bestFit="1" customWidth="1"/>
    <col min="9987" max="9987" width="11.28515625" bestFit="1" customWidth="1"/>
    <col min="9988" max="9990" width="10.42578125" bestFit="1" customWidth="1"/>
    <col min="9991" max="9991" width="11.42578125" bestFit="1" customWidth="1"/>
    <col min="9992" max="9992" width="11.28515625" bestFit="1" customWidth="1"/>
    <col min="9993" max="9993" width="10.42578125" bestFit="1" customWidth="1"/>
    <col min="9994" max="9994" width="11.5703125" customWidth="1"/>
    <col min="9995" max="9995" width="10.42578125" bestFit="1" customWidth="1"/>
    <col min="9996" max="9996" width="11.42578125" bestFit="1" customWidth="1"/>
    <col min="9997" max="9997" width="11.28515625" bestFit="1" customWidth="1"/>
    <col min="9998" max="9998" width="11.28515625" customWidth="1"/>
    <col min="9999" max="9999" width="12.85546875" customWidth="1"/>
    <col min="10000" max="10000" width="12.7109375" customWidth="1"/>
    <col min="10001" max="10001" width="14.42578125" customWidth="1"/>
    <col min="10002" max="10002" width="16.5703125" customWidth="1"/>
    <col min="10003" max="10003" width="13.42578125" customWidth="1"/>
    <col min="10004" max="10004" width="13.42578125" bestFit="1" customWidth="1"/>
    <col min="10005" max="10005" width="10.140625" bestFit="1" customWidth="1"/>
    <col min="10235" max="10235" width="15.28515625" customWidth="1"/>
    <col min="10236" max="10236" width="13.5703125" customWidth="1"/>
    <col min="10237" max="10237" width="10.42578125" bestFit="1" customWidth="1"/>
    <col min="10238" max="10238" width="12.85546875" bestFit="1" customWidth="1"/>
    <col min="10239" max="10241" width="10.42578125" bestFit="1" customWidth="1"/>
    <col min="10242" max="10242" width="11.42578125" bestFit="1" customWidth="1"/>
    <col min="10243" max="10243" width="11.28515625" bestFit="1" customWidth="1"/>
    <col min="10244" max="10246" width="10.42578125" bestFit="1" customWidth="1"/>
    <col min="10247" max="10247" width="11.42578125" bestFit="1" customWidth="1"/>
    <col min="10248" max="10248" width="11.28515625" bestFit="1" customWidth="1"/>
    <col min="10249" max="10249" width="10.42578125" bestFit="1" customWidth="1"/>
    <col min="10250" max="10250" width="11.5703125" customWidth="1"/>
    <col min="10251" max="10251" width="10.42578125" bestFit="1" customWidth="1"/>
    <col min="10252" max="10252" width="11.42578125" bestFit="1" customWidth="1"/>
    <col min="10253" max="10253" width="11.28515625" bestFit="1" customWidth="1"/>
    <col min="10254" max="10254" width="11.28515625" customWidth="1"/>
    <col min="10255" max="10255" width="12.85546875" customWidth="1"/>
    <col min="10256" max="10256" width="12.7109375" customWidth="1"/>
    <col min="10257" max="10257" width="14.42578125" customWidth="1"/>
    <col min="10258" max="10258" width="16.5703125" customWidth="1"/>
    <col min="10259" max="10259" width="13.42578125" customWidth="1"/>
    <col min="10260" max="10260" width="13.42578125" bestFit="1" customWidth="1"/>
    <col min="10261" max="10261" width="10.140625" bestFit="1" customWidth="1"/>
    <col min="10491" max="10491" width="15.28515625" customWidth="1"/>
    <col min="10492" max="10492" width="13.5703125" customWidth="1"/>
    <col min="10493" max="10493" width="10.42578125" bestFit="1" customWidth="1"/>
    <col min="10494" max="10494" width="12.85546875" bestFit="1" customWidth="1"/>
    <col min="10495" max="10497" width="10.42578125" bestFit="1" customWidth="1"/>
    <col min="10498" max="10498" width="11.42578125" bestFit="1" customWidth="1"/>
    <col min="10499" max="10499" width="11.28515625" bestFit="1" customWidth="1"/>
    <col min="10500" max="10502" width="10.42578125" bestFit="1" customWidth="1"/>
    <col min="10503" max="10503" width="11.42578125" bestFit="1" customWidth="1"/>
    <col min="10504" max="10504" width="11.28515625" bestFit="1" customWidth="1"/>
    <col min="10505" max="10505" width="10.42578125" bestFit="1" customWidth="1"/>
    <col min="10506" max="10506" width="11.5703125" customWidth="1"/>
    <col min="10507" max="10507" width="10.42578125" bestFit="1" customWidth="1"/>
    <col min="10508" max="10508" width="11.42578125" bestFit="1" customWidth="1"/>
    <col min="10509" max="10509" width="11.28515625" bestFit="1" customWidth="1"/>
    <col min="10510" max="10510" width="11.28515625" customWidth="1"/>
    <col min="10511" max="10511" width="12.85546875" customWidth="1"/>
    <col min="10512" max="10512" width="12.7109375" customWidth="1"/>
    <col min="10513" max="10513" width="14.42578125" customWidth="1"/>
    <col min="10514" max="10514" width="16.5703125" customWidth="1"/>
    <col min="10515" max="10515" width="13.42578125" customWidth="1"/>
    <col min="10516" max="10516" width="13.42578125" bestFit="1" customWidth="1"/>
    <col min="10517" max="10517" width="10.140625" bestFit="1" customWidth="1"/>
    <col min="10747" max="10747" width="15.28515625" customWidth="1"/>
    <col min="10748" max="10748" width="13.5703125" customWidth="1"/>
    <col min="10749" max="10749" width="10.42578125" bestFit="1" customWidth="1"/>
    <col min="10750" max="10750" width="12.85546875" bestFit="1" customWidth="1"/>
    <col min="10751" max="10753" width="10.42578125" bestFit="1" customWidth="1"/>
    <col min="10754" max="10754" width="11.42578125" bestFit="1" customWidth="1"/>
    <col min="10755" max="10755" width="11.28515625" bestFit="1" customWidth="1"/>
    <col min="10756" max="10758" width="10.42578125" bestFit="1" customWidth="1"/>
    <col min="10759" max="10759" width="11.42578125" bestFit="1" customWidth="1"/>
    <col min="10760" max="10760" width="11.28515625" bestFit="1" customWidth="1"/>
    <col min="10761" max="10761" width="10.42578125" bestFit="1" customWidth="1"/>
    <col min="10762" max="10762" width="11.5703125" customWidth="1"/>
    <col min="10763" max="10763" width="10.42578125" bestFit="1" customWidth="1"/>
    <col min="10764" max="10764" width="11.42578125" bestFit="1" customWidth="1"/>
    <col min="10765" max="10765" width="11.28515625" bestFit="1" customWidth="1"/>
    <col min="10766" max="10766" width="11.28515625" customWidth="1"/>
    <col min="10767" max="10767" width="12.85546875" customWidth="1"/>
    <col min="10768" max="10768" width="12.7109375" customWidth="1"/>
    <col min="10769" max="10769" width="14.42578125" customWidth="1"/>
    <col min="10770" max="10770" width="16.5703125" customWidth="1"/>
    <col min="10771" max="10771" width="13.42578125" customWidth="1"/>
    <col min="10772" max="10772" width="13.42578125" bestFit="1" customWidth="1"/>
    <col min="10773" max="10773" width="10.140625" bestFit="1" customWidth="1"/>
    <col min="11003" max="11003" width="15.28515625" customWidth="1"/>
    <col min="11004" max="11004" width="13.5703125" customWidth="1"/>
    <col min="11005" max="11005" width="10.42578125" bestFit="1" customWidth="1"/>
    <col min="11006" max="11006" width="12.85546875" bestFit="1" customWidth="1"/>
    <col min="11007" max="11009" width="10.42578125" bestFit="1" customWidth="1"/>
    <col min="11010" max="11010" width="11.42578125" bestFit="1" customWidth="1"/>
    <col min="11011" max="11011" width="11.28515625" bestFit="1" customWidth="1"/>
    <col min="11012" max="11014" width="10.42578125" bestFit="1" customWidth="1"/>
    <col min="11015" max="11015" width="11.42578125" bestFit="1" customWidth="1"/>
    <col min="11016" max="11016" width="11.28515625" bestFit="1" customWidth="1"/>
    <col min="11017" max="11017" width="10.42578125" bestFit="1" customWidth="1"/>
    <col min="11018" max="11018" width="11.5703125" customWidth="1"/>
    <col min="11019" max="11019" width="10.42578125" bestFit="1" customWidth="1"/>
    <col min="11020" max="11020" width="11.42578125" bestFit="1" customWidth="1"/>
    <col min="11021" max="11021" width="11.28515625" bestFit="1" customWidth="1"/>
    <col min="11022" max="11022" width="11.28515625" customWidth="1"/>
    <col min="11023" max="11023" width="12.85546875" customWidth="1"/>
    <col min="11024" max="11024" width="12.7109375" customWidth="1"/>
    <col min="11025" max="11025" width="14.42578125" customWidth="1"/>
    <col min="11026" max="11026" width="16.5703125" customWidth="1"/>
    <col min="11027" max="11027" width="13.42578125" customWidth="1"/>
    <col min="11028" max="11028" width="13.42578125" bestFit="1" customWidth="1"/>
    <col min="11029" max="11029" width="10.140625" bestFit="1" customWidth="1"/>
    <col min="11259" max="11259" width="15.28515625" customWidth="1"/>
    <col min="11260" max="11260" width="13.5703125" customWidth="1"/>
    <col min="11261" max="11261" width="10.42578125" bestFit="1" customWidth="1"/>
    <col min="11262" max="11262" width="12.85546875" bestFit="1" customWidth="1"/>
    <col min="11263" max="11265" width="10.42578125" bestFit="1" customWidth="1"/>
    <col min="11266" max="11266" width="11.42578125" bestFit="1" customWidth="1"/>
    <col min="11267" max="11267" width="11.28515625" bestFit="1" customWidth="1"/>
    <col min="11268" max="11270" width="10.42578125" bestFit="1" customWidth="1"/>
    <col min="11271" max="11271" width="11.42578125" bestFit="1" customWidth="1"/>
    <col min="11272" max="11272" width="11.28515625" bestFit="1" customWidth="1"/>
    <col min="11273" max="11273" width="10.42578125" bestFit="1" customWidth="1"/>
    <col min="11274" max="11274" width="11.5703125" customWidth="1"/>
    <col min="11275" max="11275" width="10.42578125" bestFit="1" customWidth="1"/>
    <col min="11276" max="11276" width="11.42578125" bestFit="1" customWidth="1"/>
    <col min="11277" max="11277" width="11.28515625" bestFit="1" customWidth="1"/>
    <col min="11278" max="11278" width="11.28515625" customWidth="1"/>
    <col min="11279" max="11279" width="12.85546875" customWidth="1"/>
    <col min="11280" max="11280" width="12.7109375" customWidth="1"/>
    <col min="11281" max="11281" width="14.42578125" customWidth="1"/>
    <col min="11282" max="11282" width="16.5703125" customWidth="1"/>
    <col min="11283" max="11283" width="13.42578125" customWidth="1"/>
    <col min="11284" max="11284" width="13.42578125" bestFit="1" customWidth="1"/>
    <col min="11285" max="11285" width="10.140625" bestFit="1" customWidth="1"/>
    <col min="11515" max="11515" width="15.28515625" customWidth="1"/>
    <col min="11516" max="11516" width="13.5703125" customWidth="1"/>
    <col min="11517" max="11517" width="10.42578125" bestFit="1" customWidth="1"/>
    <col min="11518" max="11518" width="12.85546875" bestFit="1" customWidth="1"/>
    <col min="11519" max="11521" width="10.42578125" bestFit="1" customWidth="1"/>
    <col min="11522" max="11522" width="11.42578125" bestFit="1" customWidth="1"/>
    <col min="11523" max="11523" width="11.28515625" bestFit="1" customWidth="1"/>
    <col min="11524" max="11526" width="10.42578125" bestFit="1" customWidth="1"/>
    <col min="11527" max="11527" width="11.42578125" bestFit="1" customWidth="1"/>
    <col min="11528" max="11528" width="11.28515625" bestFit="1" customWidth="1"/>
    <col min="11529" max="11529" width="10.42578125" bestFit="1" customWidth="1"/>
    <col min="11530" max="11530" width="11.5703125" customWidth="1"/>
    <col min="11531" max="11531" width="10.42578125" bestFit="1" customWidth="1"/>
    <col min="11532" max="11532" width="11.42578125" bestFit="1" customWidth="1"/>
    <col min="11533" max="11533" width="11.28515625" bestFit="1" customWidth="1"/>
    <col min="11534" max="11534" width="11.28515625" customWidth="1"/>
    <col min="11535" max="11535" width="12.85546875" customWidth="1"/>
    <col min="11536" max="11536" width="12.7109375" customWidth="1"/>
    <col min="11537" max="11537" width="14.42578125" customWidth="1"/>
    <col min="11538" max="11538" width="16.5703125" customWidth="1"/>
    <col min="11539" max="11539" width="13.42578125" customWidth="1"/>
    <col min="11540" max="11540" width="13.42578125" bestFit="1" customWidth="1"/>
    <col min="11541" max="11541" width="10.140625" bestFit="1" customWidth="1"/>
    <col min="11771" max="11771" width="15.28515625" customWidth="1"/>
    <col min="11772" max="11772" width="13.5703125" customWidth="1"/>
    <col min="11773" max="11773" width="10.42578125" bestFit="1" customWidth="1"/>
    <col min="11774" max="11774" width="12.85546875" bestFit="1" customWidth="1"/>
    <col min="11775" max="11777" width="10.42578125" bestFit="1" customWidth="1"/>
    <col min="11778" max="11778" width="11.42578125" bestFit="1" customWidth="1"/>
    <col min="11779" max="11779" width="11.28515625" bestFit="1" customWidth="1"/>
    <col min="11780" max="11782" width="10.42578125" bestFit="1" customWidth="1"/>
    <col min="11783" max="11783" width="11.42578125" bestFit="1" customWidth="1"/>
    <col min="11784" max="11784" width="11.28515625" bestFit="1" customWidth="1"/>
    <col min="11785" max="11785" width="10.42578125" bestFit="1" customWidth="1"/>
    <col min="11786" max="11786" width="11.5703125" customWidth="1"/>
    <col min="11787" max="11787" width="10.42578125" bestFit="1" customWidth="1"/>
    <col min="11788" max="11788" width="11.42578125" bestFit="1" customWidth="1"/>
    <col min="11789" max="11789" width="11.28515625" bestFit="1" customWidth="1"/>
    <col min="11790" max="11790" width="11.28515625" customWidth="1"/>
    <col min="11791" max="11791" width="12.85546875" customWidth="1"/>
    <col min="11792" max="11792" width="12.7109375" customWidth="1"/>
    <col min="11793" max="11793" width="14.42578125" customWidth="1"/>
    <col min="11794" max="11794" width="16.5703125" customWidth="1"/>
    <col min="11795" max="11795" width="13.42578125" customWidth="1"/>
    <col min="11796" max="11796" width="13.42578125" bestFit="1" customWidth="1"/>
    <col min="11797" max="11797" width="10.140625" bestFit="1" customWidth="1"/>
    <col min="12027" max="12027" width="15.28515625" customWidth="1"/>
    <col min="12028" max="12028" width="13.5703125" customWidth="1"/>
    <col min="12029" max="12029" width="10.42578125" bestFit="1" customWidth="1"/>
    <col min="12030" max="12030" width="12.85546875" bestFit="1" customWidth="1"/>
    <col min="12031" max="12033" width="10.42578125" bestFit="1" customWidth="1"/>
    <col min="12034" max="12034" width="11.42578125" bestFit="1" customWidth="1"/>
    <col min="12035" max="12035" width="11.28515625" bestFit="1" customWidth="1"/>
    <col min="12036" max="12038" width="10.42578125" bestFit="1" customWidth="1"/>
    <col min="12039" max="12039" width="11.42578125" bestFit="1" customWidth="1"/>
    <col min="12040" max="12040" width="11.28515625" bestFit="1" customWidth="1"/>
    <col min="12041" max="12041" width="10.42578125" bestFit="1" customWidth="1"/>
    <col min="12042" max="12042" width="11.5703125" customWidth="1"/>
    <col min="12043" max="12043" width="10.42578125" bestFit="1" customWidth="1"/>
    <col min="12044" max="12044" width="11.42578125" bestFit="1" customWidth="1"/>
    <col min="12045" max="12045" width="11.28515625" bestFit="1" customWidth="1"/>
    <col min="12046" max="12046" width="11.28515625" customWidth="1"/>
    <col min="12047" max="12047" width="12.85546875" customWidth="1"/>
    <col min="12048" max="12048" width="12.7109375" customWidth="1"/>
    <col min="12049" max="12049" width="14.42578125" customWidth="1"/>
    <col min="12050" max="12050" width="16.5703125" customWidth="1"/>
    <col min="12051" max="12051" width="13.42578125" customWidth="1"/>
    <col min="12052" max="12052" width="13.42578125" bestFit="1" customWidth="1"/>
    <col min="12053" max="12053" width="10.140625" bestFit="1" customWidth="1"/>
    <col min="12283" max="12283" width="15.28515625" customWidth="1"/>
    <col min="12284" max="12284" width="13.5703125" customWidth="1"/>
    <col min="12285" max="12285" width="10.42578125" bestFit="1" customWidth="1"/>
    <col min="12286" max="12286" width="12.85546875" bestFit="1" customWidth="1"/>
    <col min="12287" max="12289" width="10.42578125" bestFit="1" customWidth="1"/>
    <col min="12290" max="12290" width="11.42578125" bestFit="1" customWidth="1"/>
    <col min="12291" max="12291" width="11.28515625" bestFit="1" customWidth="1"/>
    <col min="12292" max="12294" width="10.42578125" bestFit="1" customWidth="1"/>
    <col min="12295" max="12295" width="11.42578125" bestFit="1" customWidth="1"/>
    <col min="12296" max="12296" width="11.28515625" bestFit="1" customWidth="1"/>
    <col min="12297" max="12297" width="10.42578125" bestFit="1" customWidth="1"/>
    <col min="12298" max="12298" width="11.5703125" customWidth="1"/>
    <col min="12299" max="12299" width="10.42578125" bestFit="1" customWidth="1"/>
    <col min="12300" max="12300" width="11.42578125" bestFit="1" customWidth="1"/>
    <col min="12301" max="12301" width="11.28515625" bestFit="1" customWidth="1"/>
    <col min="12302" max="12302" width="11.28515625" customWidth="1"/>
    <col min="12303" max="12303" width="12.85546875" customWidth="1"/>
    <col min="12304" max="12304" width="12.7109375" customWidth="1"/>
    <col min="12305" max="12305" width="14.42578125" customWidth="1"/>
    <col min="12306" max="12306" width="16.5703125" customWidth="1"/>
    <col min="12307" max="12307" width="13.42578125" customWidth="1"/>
    <col min="12308" max="12308" width="13.42578125" bestFit="1" customWidth="1"/>
    <col min="12309" max="12309" width="10.140625" bestFit="1" customWidth="1"/>
    <col min="12539" max="12539" width="15.28515625" customWidth="1"/>
    <col min="12540" max="12540" width="13.5703125" customWidth="1"/>
    <col min="12541" max="12541" width="10.42578125" bestFit="1" customWidth="1"/>
    <col min="12542" max="12542" width="12.85546875" bestFit="1" customWidth="1"/>
    <col min="12543" max="12545" width="10.42578125" bestFit="1" customWidth="1"/>
    <col min="12546" max="12546" width="11.42578125" bestFit="1" customWidth="1"/>
    <col min="12547" max="12547" width="11.28515625" bestFit="1" customWidth="1"/>
    <col min="12548" max="12550" width="10.42578125" bestFit="1" customWidth="1"/>
    <col min="12551" max="12551" width="11.42578125" bestFit="1" customWidth="1"/>
    <col min="12552" max="12552" width="11.28515625" bestFit="1" customWidth="1"/>
    <col min="12553" max="12553" width="10.42578125" bestFit="1" customWidth="1"/>
    <col min="12554" max="12554" width="11.5703125" customWidth="1"/>
    <col min="12555" max="12555" width="10.42578125" bestFit="1" customWidth="1"/>
    <col min="12556" max="12556" width="11.42578125" bestFit="1" customWidth="1"/>
    <col min="12557" max="12557" width="11.28515625" bestFit="1" customWidth="1"/>
    <col min="12558" max="12558" width="11.28515625" customWidth="1"/>
    <col min="12559" max="12559" width="12.85546875" customWidth="1"/>
    <col min="12560" max="12560" width="12.7109375" customWidth="1"/>
    <col min="12561" max="12561" width="14.42578125" customWidth="1"/>
    <col min="12562" max="12562" width="16.5703125" customWidth="1"/>
    <col min="12563" max="12563" width="13.42578125" customWidth="1"/>
    <col min="12564" max="12564" width="13.42578125" bestFit="1" customWidth="1"/>
    <col min="12565" max="12565" width="10.140625" bestFit="1" customWidth="1"/>
    <col min="12795" max="12795" width="15.28515625" customWidth="1"/>
    <col min="12796" max="12796" width="13.5703125" customWidth="1"/>
    <col min="12797" max="12797" width="10.42578125" bestFit="1" customWidth="1"/>
    <col min="12798" max="12798" width="12.85546875" bestFit="1" customWidth="1"/>
    <col min="12799" max="12801" width="10.42578125" bestFit="1" customWidth="1"/>
    <col min="12802" max="12802" width="11.42578125" bestFit="1" customWidth="1"/>
    <col min="12803" max="12803" width="11.28515625" bestFit="1" customWidth="1"/>
    <col min="12804" max="12806" width="10.42578125" bestFit="1" customWidth="1"/>
    <col min="12807" max="12807" width="11.42578125" bestFit="1" customWidth="1"/>
    <col min="12808" max="12808" width="11.28515625" bestFit="1" customWidth="1"/>
    <col min="12809" max="12809" width="10.42578125" bestFit="1" customWidth="1"/>
    <col min="12810" max="12810" width="11.5703125" customWidth="1"/>
    <col min="12811" max="12811" width="10.42578125" bestFit="1" customWidth="1"/>
    <col min="12812" max="12812" width="11.42578125" bestFit="1" customWidth="1"/>
    <col min="12813" max="12813" width="11.28515625" bestFit="1" customWidth="1"/>
    <col min="12814" max="12814" width="11.28515625" customWidth="1"/>
    <col min="12815" max="12815" width="12.85546875" customWidth="1"/>
    <col min="12816" max="12816" width="12.7109375" customWidth="1"/>
    <col min="12817" max="12817" width="14.42578125" customWidth="1"/>
    <col min="12818" max="12818" width="16.5703125" customWidth="1"/>
    <col min="12819" max="12819" width="13.42578125" customWidth="1"/>
    <col min="12820" max="12820" width="13.42578125" bestFit="1" customWidth="1"/>
    <col min="12821" max="12821" width="10.140625" bestFit="1" customWidth="1"/>
    <col min="13051" max="13051" width="15.28515625" customWidth="1"/>
    <col min="13052" max="13052" width="13.5703125" customWidth="1"/>
    <col min="13053" max="13053" width="10.42578125" bestFit="1" customWidth="1"/>
    <col min="13054" max="13054" width="12.85546875" bestFit="1" customWidth="1"/>
    <col min="13055" max="13057" width="10.42578125" bestFit="1" customWidth="1"/>
    <col min="13058" max="13058" width="11.42578125" bestFit="1" customWidth="1"/>
    <col min="13059" max="13059" width="11.28515625" bestFit="1" customWidth="1"/>
    <col min="13060" max="13062" width="10.42578125" bestFit="1" customWidth="1"/>
    <col min="13063" max="13063" width="11.42578125" bestFit="1" customWidth="1"/>
    <col min="13064" max="13064" width="11.28515625" bestFit="1" customWidth="1"/>
    <col min="13065" max="13065" width="10.42578125" bestFit="1" customWidth="1"/>
    <col min="13066" max="13066" width="11.5703125" customWidth="1"/>
    <col min="13067" max="13067" width="10.42578125" bestFit="1" customWidth="1"/>
    <col min="13068" max="13068" width="11.42578125" bestFit="1" customWidth="1"/>
    <col min="13069" max="13069" width="11.28515625" bestFit="1" customWidth="1"/>
    <col min="13070" max="13070" width="11.28515625" customWidth="1"/>
    <col min="13071" max="13071" width="12.85546875" customWidth="1"/>
    <col min="13072" max="13072" width="12.7109375" customWidth="1"/>
    <col min="13073" max="13073" width="14.42578125" customWidth="1"/>
    <col min="13074" max="13074" width="16.5703125" customWidth="1"/>
    <col min="13075" max="13075" width="13.42578125" customWidth="1"/>
    <col min="13076" max="13076" width="13.42578125" bestFit="1" customWidth="1"/>
    <col min="13077" max="13077" width="10.140625" bestFit="1" customWidth="1"/>
    <col min="13307" max="13307" width="15.28515625" customWidth="1"/>
    <col min="13308" max="13308" width="13.5703125" customWidth="1"/>
    <col min="13309" max="13309" width="10.42578125" bestFit="1" customWidth="1"/>
    <col min="13310" max="13310" width="12.85546875" bestFit="1" customWidth="1"/>
    <col min="13311" max="13313" width="10.42578125" bestFit="1" customWidth="1"/>
    <col min="13314" max="13314" width="11.42578125" bestFit="1" customWidth="1"/>
    <col min="13315" max="13315" width="11.28515625" bestFit="1" customWidth="1"/>
    <col min="13316" max="13318" width="10.42578125" bestFit="1" customWidth="1"/>
    <col min="13319" max="13319" width="11.42578125" bestFit="1" customWidth="1"/>
    <col min="13320" max="13320" width="11.28515625" bestFit="1" customWidth="1"/>
    <col min="13321" max="13321" width="10.42578125" bestFit="1" customWidth="1"/>
    <col min="13322" max="13322" width="11.5703125" customWidth="1"/>
    <col min="13323" max="13323" width="10.42578125" bestFit="1" customWidth="1"/>
    <col min="13324" max="13324" width="11.42578125" bestFit="1" customWidth="1"/>
    <col min="13325" max="13325" width="11.28515625" bestFit="1" customWidth="1"/>
    <col min="13326" max="13326" width="11.28515625" customWidth="1"/>
    <col min="13327" max="13327" width="12.85546875" customWidth="1"/>
    <col min="13328" max="13328" width="12.7109375" customWidth="1"/>
    <col min="13329" max="13329" width="14.42578125" customWidth="1"/>
    <col min="13330" max="13330" width="16.5703125" customWidth="1"/>
    <col min="13331" max="13331" width="13.42578125" customWidth="1"/>
    <col min="13332" max="13332" width="13.42578125" bestFit="1" customWidth="1"/>
    <col min="13333" max="13333" width="10.140625" bestFit="1" customWidth="1"/>
    <col min="13563" max="13563" width="15.28515625" customWidth="1"/>
    <col min="13564" max="13564" width="13.5703125" customWidth="1"/>
    <col min="13565" max="13565" width="10.42578125" bestFit="1" customWidth="1"/>
    <col min="13566" max="13566" width="12.85546875" bestFit="1" customWidth="1"/>
    <col min="13567" max="13569" width="10.42578125" bestFit="1" customWidth="1"/>
    <col min="13570" max="13570" width="11.42578125" bestFit="1" customWidth="1"/>
    <col min="13571" max="13571" width="11.28515625" bestFit="1" customWidth="1"/>
    <col min="13572" max="13574" width="10.42578125" bestFit="1" customWidth="1"/>
    <col min="13575" max="13575" width="11.42578125" bestFit="1" customWidth="1"/>
    <col min="13576" max="13576" width="11.28515625" bestFit="1" customWidth="1"/>
    <col min="13577" max="13577" width="10.42578125" bestFit="1" customWidth="1"/>
    <col min="13578" max="13578" width="11.5703125" customWidth="1"/>
    <col min="13579" max="13579" width="10.42578125" bestFit="1" customWidth="1"/>
    <col min="13580" max="13580" width="11.42578125" bestFit="1" customWidth="1"/>
    <col min="13581" max="13581" width="11.28515625" bestFit="1" customWidth="1"/>
    <col min="13582" max="13582" width="11.28515625" customWidth="1"/>
    <col min="13583" max="13583" width="12.85546875" customWidth="1"/>
    <col min="13584" max="13584" width="12.7109375" customWidth="1"/>
    <col min="13585" max="13585" width="14.42578125" customWidth="1"/>
    <col min="13586" max="13586" width="16.5703125" customWidth="1"/>
    <col min="13587" max="13587" width="13.42578125" customWidth="1"/>
    <col min="13588" max="13588" width="13.42578125" bestFit="1" customWidth="1"/>
    <col min="13589" max="13589" width="10.140625" bestFit="1" customWidth="1"/>
    <col min="13819" max="13819" width="15.28515625" customWidth="1"/>
    <col min="13820" max="13820" width="13.5703125" customWidth="1"/>
    <col min="13821" max="13821" width="10.42578125" bestFit="1" customWidth="1"/>
    <col min="13822" max="13822" width="12.85546875" bestFit="1" customWidth="1"/>
    <col min="13823" max="13825" width="10.42578125" bestFit="1" customWidth="1"/>
    <col min="13826" max="13826" width="11.42578125" bestFit="1" customWidth="1"/>
    <col min="13827" max="13827" width="11.28515625" bestFit="1" customWidth="1"/>
    <col min="13828" max="13830" width="10.42578125" bestFit="1" customWidth="1"/>
    <col min="13831" max="13831" width="11.42578125" bestFit="1" customWidth="1"/>
    <col min="13832" max="13832" width="11.28515625" bestFit="1" customWidth="1"/>
    <col min="13833" max="13833" width="10.42578125" bestFit="1" customWidth="1"/>
    <col min="13834" max="13834" width="11.5703125" customWidth="1"/>
    <col min="13835" max="13835" width="10.42578125" bestFit="1" customWidth="1"/>
    <col min="13836" max="13836" width="11.42578125" bestFit="1" customWidth="1"/>
    <col min="13837" max="13837" width="11.28515625" bestFit="1" customWidth="1"/>
    <col min="13838" max="13838" width="11.28515625" customWidth="1"/>
    <col min="13839" max="13839" width="12.85546875" customWidth="1"/>
    <col min="13840" max="13840" width="12.7109375" customWidth="1"/>
    <col min="13841" max="13841" width="14.42578125" customWidth="1"/>
    <col min="13842" max="13842" width="16.5703125" customWidth="1"/>
    <col min="13843" max="13843" width="13.42578125" customWidth="1"/>
    <col min="13844" max="13844" width="13.42578125" bestFit="1" customWidth="1"/>
    <col min="13845" max="13845" width="10.140625" bestFit="1" customWidth="1"/>
    <col min="14075" max="14075" width="15.28515625" customWidth="1"/>
    <col min="14076" max="14076" width="13.5703125" customWidth="1"/>
    <col min="14077" max="14077" width="10.42578125" bestFit="1" customWidth="1"/>
    <col min="14078" max="14078" width="12.85546875" bestFit="1" customWidth="1"/>
    <col min="14079" max="14081" width="10.42578125" bestFit="1" customWidth="1"/>
    <col min="14082" max="14082" width="11.42578125" bestFit="1" customWidth="1"/>
    <col min="14083" max="14083" width="11.28515625" bestFit="1" customWidth="1"/>
    <col min="14084" max="14086" width="10.42578125" bestFit="1" customWidth="1"/>
    <col min="14087" max="14087" width="11.42578125" bestFit="1" customWidth="1"/>
    <col min="14088" max="14088" width="11.28515625" bestFit="1" customWidth="1"/>
    <col min="14089" max="14089" width="10.42578125" bestFit="1" customWidth="1"/>
    <col min="14090" max="14090" width="11.5703125" customWidth="1"/>
    <col min="14091" max="14091" width="10.42578125" bestFit="1" customWidth="1"/>
    <col min="14092" max="14092" width="11.42578125" bestFit="1" customWidth="1"/>
    <col min="14093" max="14093" width="11.28515625" bestFit="1" customWidth="1"/>
    <col min="14094" max="14094" width="11.28515625" customWidth="1"/>
    <col min="14095" max="14095" width="12.85546875" customWidth="1"/>
    <col min="14096" max="14096" width="12.7109375" customWidth="1"/>
    <col min="14097" max="14097" width="14.42578125" customWidth="1"/>
    <col min="14098" max="14098" width="16.5703125" customWidth="1"/>
    <col min="14099" max="14099" width="13.42578125" customWidth="1"/>
    <col min="14100" max="14100" width="13.42578125" bestFit="1" customWidth="1"/>
    <col min="14101" max="14101" width="10.140625" bestFit="1" customWidth="1"/>
    <col min="14331" max="14331" width="15.28515625" customWidth="1"/>
    <col min="14332" max="14332" width="13.5703125" customWidth="1"/>
    <col min="14333" max="14333" width="10.42578125" bestFit="1" customWidth="1"/>
    <col min="14334" max="14334" width="12.85546875" bestFit="1" customWidth="1"/>
    <col min="14335" max="14337" width="10.42578125" bestFit="1" customWidth="1"/>
    <col min="14338" max="14338" width="11.42578125" bestFit="1" customWidth="1"/>
    <col min="14339" max="14339" width="11.28515625" bestFit="1" customWidth="1"/>
    <col min="14340" max="14342" width="10.42578125" bestFit="1" customWidth="1"/>
    <col min="14343" max="14343" width="11.42578125" bestFit="1" customWidth="1"/>
    <col min="14344" max="14344" width="11.28515625" bestFit="1" customWidth="1"/>
    <col min="14345" max="14345" width="10.42578125" bestFit="1" customWidth="1"/>
    <col min="14346" max="14346" width="11.5703125" customWidth="1"/>
    <col min="14347" max="14347" width="10.42578125" bestFit="1" customWidth="1"/>
    <col min="14348" max="14348" width="11.42578125" bestFit="1" customWidth="1"/>
    <col min="14349" max="14349" width="11.28515625" bestFit="1" customWidth="1"/>
    <col min="14350" max="14350" width="11.28515625" customWidth="1"/>
    <col min="14351" max="14351" width="12.85546875" customWidth="1"/>
    <col min="14352" max="14352" width="12.7109375" customWidth="1"/>
    <col min="14353" max="14353" width="14.42578125" customWidth="1"/>
    <col min="14354" max="14354" width="16.5703125" customWidth="1"/>
    <col min="14355" max="14355" width="13.42578125" customWidth="1"/>
    <col min="14356" max="14356" width="13.42578125" bestFit="1" customWidth="1"/>
    <col min="14357" max="14357" width="10.140625" bestFit="1" customWidth="1"/>
    <col min="14587" max="14587" width="15.28515625" customWidth="1"/>
    <col min="14588" max="14588" width="13.5703125" customWidth="1"/>
    <col min="14589" max="14589" width="10.42578125" bestFit="1" customWidth="1"/>
    <col min="14590" max="14590" width="12.85546875" bestFit="1" customWidth="1"/>
    <col min="14591" max="14593" width="10.42578125" bestFit="1" customWidth="1"/>
    <col min="14594" max="14594" width="11.42578125" bestFit="1" customWidth="1"/>
    <col min="14595" max="14595" width="11.28515625" bestFit="1" customWidth="1"/>
    <col min="14596" max="14598" width="10.42578125" bestFit="1" customWidth="1"/>
    <col min="14599" max="14599" width="11.42578125" bestFit="1" customWidth="1"/>
    <col min="14600" max="14600" width="11.28515625" bestFit="1" customWidth="1"/>
    <col min="14601" max="14601" width="10.42578125" bestFit="1" customWidth="1"/>
    <col min="14602" max="14602" width="11.5703125" customWidth="1"/>
    <col min="14603" max="14603" width="10.42578125" bestFit="1" customWidth="1"/>
    <col min="14604" max="14604" width="11.42578125" bestFit="1" customWidth="1"/>
    <col min="14605" max="14605" width="11.28515625" bestFit="1" customWidth="1"/>
    <col min="14606" max="14606" width="11.28515625" customWidth="1"/>
    <col min="14607" max="14607" width="12.85546875" customWidth="1"/>
    <col min="14608" max="14608" width="12.7109375" customWidth="1"/>
    <col min="14609" max="14609" width="14.42578125" customWidth="1"/>
    <col min="14610" max="14610" width="16.5703125" customWidth="1"/>
    <col min="14611" max="14611" width="13.42578125" customWidth="1"/>
    <col min="14612" max="14612" width="13.42578125" bestFit="1" customWidth="1"/>
    <col min="14613" max="14613" width="10.140625" bestFit="1" customWidth="1"/>
    <col min="14843" max="14843" width="15.28515625" customWidth="1"/>
    <col min="14844" max="14844" width="13.5703125" customWidth="1"/>
    <col min="14845" max="14845" width="10.42578125" bestFit="1" customWidth="1"/>
    <col min="14846" max="14846" width="12.85546875" bestFit="1" customWidth="1"/>
    <col min="14847" max="14849" width="10.42578125" bestFit="1" customWidth="1"/>
    <col min="14850" max="14850" width="11.42578125" bestFit="1" customWidth="1"/>
    <col min="14851" max="14851" width="11.28515625" bestFit="1" customWidth="1"/>
    <col min="14852" max="14854" width="10.42578125" bestFit="1" customWidth="1"/>
    <col min="14855" max="14855" width="11.42578125" bestFit="1" customWidth="1"/>
    <col min="14856" max="14856" width="11.28515625" bestFit="1" customWidth="1"/>
    <col min="14857" max="14857" width="10.42578125" bestFit="1" customWidth="1"/>
    <col min="14858" max="14858" width="11.5703125" customWidth="1"/>
    <col min="14859" max="14859" width="10.42578125" bestFit="1" customWidth="1"/>
    <col min="14860" max="14860" width="11.42578125" bestFit="1" customWidth="1"/>
    <col min="14861" max="14861" width="11.28515625" bestFit="1" customWidth="1"/>
    <col min="14862" max="14862" width="11.28515625" customWidth="1"/>
    <col min="14863" max="14863" width="12.85546875" customWidth="1"/>
    <col min="14864" max="14864" width="12.7109375" customWidth="1"/>
    <col min="14865" max="14865" width="14.42578125" customWidth="1"/>
    <col min="14866" max="14866" width="16.5703125" customWidth="1"/>
    <col min="14867" max="14867" width="13.42578125" customWidth="1"/>
    <col min="14868" max="14868" width="13.42578125" bestFit="1" customWidth="1"/>
    <col min="14869" max="14869" width="10.140625" bestFit="1" customWidth="1"/>
    <col min="15099" max="15099" width="15.28515625" customWidth="1"/>
    <col min="15100" max="15100" width="13.5703125" customWidth="1"/>
    <col min="15101" max="15101" width="10.42578125" bestFit="1" customWidth="1"/>
    <col min="15102" max="15102" width="12.85546875" bestFit="1" customWidth="1"/>
    <col min="15103" max="15105" width="10.42578125" bestFit="1" customWidth="1"/>
    <col min="15106" max="15106" width="11.42578125" bestFit="1" customWidth="1"/>
    <col min="15107" max="15107" width="11.28515625" bestFit="1" customWidth="1"/>
    <col min="15108" max="15110" width="10.42578125" bestFit="1" customWidth="1"/>
    <col min="15111" max="15111" width="11.42578125" bestFit="1" customWidth="1"/>
    <col min="15112" max="15112" width="11.28515625" bestFit="1" customWidth="1"/>
    <col min="15113" max="15113" width="10.42578125" bestFit="1" customWidth="1"/>
    <col min="15114" max="15114" width="11.5703125" customWidth="1"/>
    <col min="15115" max="15115" width="10.42578125" bestFit="1" customWidth="1"/>
    <col min="15116" max="15116" width="11.42578125" bestFit="1" customWidth="1"/>
    <col min="15117" max="15117" width="11.28515625" bestFit="1" customWidth="1"/>
    <col min="15118" max="15118" width="11.28515625" customWidth="1"/>
    <col min="15119" max="15119" width="12.85546875" customWidth="1"/>
    <col min="15120" max="15120" width="12.7109375" customWidth="1"/>
    <col min="15121" max="15121" width="14.42578125" customWidth="1"/>
    <col min="15122" max="15122" width="16.5703125" customWidth="1"/>
    <col min="15123" max="15123" width="13.42578125" customWidth="1"/>
    <col min="15124" max="15124" width="13.42578125" bestFit="1" customWidth="1"/>
    <col min="15125" max="15125" width="10.140625" bestFit="1" customWidth="1"/>
    <col min="15355" max="15355" width="15.28515625" customWidth="1"/>
    <col min="15356" max="15356" width="13.5703125" customWidth="1"/>
    <col min="15357" max="15357" width="10.42578125" bestFit="1" customWidth="1"/>
    <col min="15358" max="15358" width="12.85546875" bestFit="1" customWidth="1"/>
    <col min="15359" max="15361" width="10.42578125" bestFit="1" customWidth="1"/>
    <col min="15362" max="15362" width="11.42578125" bestFit="1" customWidth="1"/>
    <col min="15363" max="15363" width="11.28515625" bestFit="1" customWidth="1"/>
    <col min="15364" max="15366" width="10.42578125" bestFit="1" customWidth="1"/>
    <col min="15367" max="15367" width="11.42578125" bestFit="1" customWidth="1"/>
    <col min="15368" max="15368" width="11.28515625" bestFit="1" customWidth="1"/>
    <col min="15369" max="15369" width="10.42578125" bestFit="1" customWidth="1"/>
    <col min="15370" max="15370" width="11.5703125" customWidth="1"/>
    <col min="15371" max="15371" width="10.42578125" bestFit="1" customWidth="1"/>
    <col min="15372" max="15372" width="11.42578125" bestFit="1" customWidth="1"/>
    <col min="15373" max="15373" width="11.28515625" bestFit="1" customWidth="1"/>
    <col min="15374" max="15374" width="11.28515625" customWidth="1"/>
    <col min="15375" max="15375" width="12.85546875" customWidth="1"/>
    <col min="15376" max="15376" width="12.7109375" customWidth="1"/>
    <col min="15377" max="15377" width="14.42578125" customWidth="1"/>
    <col min="15378" max="15378" width="16.5703125" customWidth="1"/>
    <col min="15379" max="15379" width="13.42578125" customWidth="1"/>
    <col min="15380" max="15380" width="13.42578125" bestFit="1" customWidth="1"/>
    <col min="15381" max="15381" width="10.140625" bestFit="1" customWidth="1"/>
    <col min="15611" max="15611" width="15.28515625" customWidth="1"/>
    <col min="15612" max="15612" width="13.5703125" customWidth="1"/>
    <col min="15613" max="15613" width="10.42578125" bestFit="1" customWidth="1"/>
    <col min="15614" max="15614" width="12.85546875" bestFit="1" customWidth="1"/>
    <col min="15615" max="15617" width="10.42578125" bestFit="1" customWidth="1"/>
    <col min="15618" max="15618" width="11.42578125" bestFit="1" customWidth="1"/>
    <col min="15619" max="15619" width="11.28515625" bestFit="1" customWidth="1"/>
    <col min="15620" max="15622" width="10.42578125" bestFit="1" customWidth="1"/>
    <col min="15623" max="15623" width="11.42578125" bestFit="1" customWidth="1"/>
    <col min="15624" max="15624" width="11.28515625" bestFit="1" customWidth="1"/>
    <col min="15625" max="15625" width="10.42578125" bestFit="1" customWidth="1"/>
    <col min="15626" max="15626" width="11.5703125" customWidth="1"/>
    <col min="15627" max="15627" width="10.42578125" bestFit="1" customWidth="1"/>
    <col min="15628" max="15628" width="11.42578125" bestFit="1" customWidth="1"/>
    <col min="15629" max="15629" width="11.28515625" bestFit="1" customWidth="1"/>
    <col min="15630" max="15630" width="11.28515625" customWidth="1"/>
    <col min="15631" max="15631" width="12.85546875" customWidth="1"/>
    <col min="15632" max="15632" width="12.7109375" customWidth="1"/>
    <col min="15633" max="15633" width="14.42578125" customWidth="1"/>
    <col min="15634" max="15634" width="16.5703125" customWidth="1"/>
    <col min="15635" max="15635" width="13.42578125" customWidth="1"/>
    <col min="15636" max="15636" width="13.42578125" bestFit="1" customWidth="1"/>
    <col min="15637" max="15637" width="10.140625" bestFit="1" customWidth="1"/>
    <col min="15867" max="15867" width="15.28515625" customWidth="1"/>
    <col min="15868" max="15868" width="13.5703125" customWidth="1"/>
    <col min="15869" max="15869" width="10.42578125" bestFit="1" customWidth="1"/>
    <col min="15870" max="15870" width="12.85546875" bestFit="1" customWidth="1"/>
    <col min="15871" max="15873" width="10.42578125" bestFit="1" customWidth="1"/>
    <col min="15874" max="15874" width="11.42578125" bestFit="1" customWidth="1"/>
    <col min="15875" max="15875" width="11.28515625" bestFit="1" customWidth="1"/>
    <col min="15876" max="15878" width="10.42578125" bestFit="1" customWidth="1"/>
    <col min="15879" max="15879" width="11.42578125" bestFit="1" customWidth="1"/>
    <col min="15880" max="15880" width="11.28515625" bestFit="1" customWidth="1"/>
    <col min="15881" max="15881" width="10.42578125" bestFit="1" customWidth="1"/>
    <col min="15882" max="15882" width="11.5703125" customWidth="1"/>
    <col min="15883" max="15883" width="10.42578125" bestFit="1" customWidth="1"/>
    <col min="15884" max="15884" width="11.42578125" bestFit="1" customWidth="1"/>
    <col min="15885" max="15885" width="11.28515625" bestFit="1" customWidth="1"/>
    <col min="15886" max="15886" width="11.28515625" customWidth="1"/>
    <col min="15887" max="15887" width="12.85546875" customWidth="1"/>
    <col min="15888" max="15888" width="12.7109375" customWidth="1"/>
    <col min="15889" max="15889" width="14.42578125" customWidth="1"/>
    <col min="15890" max="15890" width="16.5703125" customWidth="1"/>
    <col min="15891" max="15891" width="13.42578125" customWidth="1"/>
    <col min="15892" max="15892" width="13.42578125" bestFit="1" customWidth="1"/>
    <col min="15893" max="15893" width="10.140625" bestFit="1" customWidth="1"/>
    <col min="16123" max="16123" width="15.28515625" customWidth="1"/>
    <col min="16124" max="16124" width="13.5703125" customWidth="1"/>
    <col min="16125" max="16125" width="10.42578125" bestFit="1" customWidth="1"/>
    <col min="16126" max="16126" width="12.85546875" bestFit="1" customWidth="1"/>
    <col min="16127" max="16129" width="10.42578125" bestFit="1" customWidth="1"/>
    <col min="16130" max="16130" width="11.42578125" bestFit="1" customWidth="1"/>
    <col min="16131" max="16131" width="11.28515625" bestFit="1" customWidth="1"/>
    <col min="16132" max="16134" width="10.42578125" bestFit="1" customWidth="1"/>
    <col min="16135" max="16135" width="11.42578125" bestFit="1" customWidth="1"/>
    <col min="16136" max="16136" width="11.28515625" bestFit="1" customWidth="1"/>
    <col min="16137" max="16137" width="10.42578125" bestFit="1" customWidth="1"/>
    <col min="16138" max="16138" width="11.5703125" customWidth="1"/>
    <col min="16139" max="16139" width="10.42578125" bestFit="1" customWidth="1"/>
    <col min="16140" max="16140" width="11.42578125" bestFit="1" customWidth="1"/>
    <col min="16141" max="16141" width="11.28515625" bestFit="1" customWidth="1"/>
    <col min="16142" max="16142" width="11.28515625" customWidth="1"/>
    <col min="16143" max="16143" width="12.85546875" customWidth="1"/>
    <col min="16144" max="16144" width="12.7109375" customWidth="1"/>
    <col min="16145" max="16145" width="14.42578125" customWidth="1"/>
    <col min="16146" max="16146" width="16.5703125" customWidth="1"/>
    <col min="16147" max="16147" width="13.42578125" customWidth="1"/>
    <col min="16148" max="16148" width="13.42578125" bestFit="1" customWidth="1"/>
    <col min="16149" max="16149" width="10.140625" bestFit="1" customWidth="1"/>
  </cols>
  <sheetData>
    <row r="1" spans="1:24" s="23" customFormat="1" ht="18.75" x14ac:dyDescent="0.3">
      <c r="A1" s="22" t="s">
        <v>62</v>
      </c>
      <c r="D1" s="24"/>
      <c r="E1" s="24"/>
      <c r="F1" s="24"/>
      <c r="G1" s="25"/>
      <c r="X1" s="22" t="s">
        <v>81</v>
      </c>
    </row>
    <row r="2" spans="1:24" s="23" customFormat="1" ht="18.75" x14ac:dyDescent="0.3">
      <c r="A2" s="22" t="s">
        <v>63</v>
      </c>
      <c r="D2" s="24"/>
      <c r="E2" s="24"/>
      <c r="F2" s="24"/>
      <c r="G2" s="24"/>
    </row>
    <row r="3" spans="1:24" s="23" customFormat="1" ht="18.75" x14ac:dyDescent="0.3">
      <c r="A3" s="22" t="s">
        <v>65</v>
      </c>
      <c r="D3" s="24"/>
      <c r="E3" s="24"/>
      <c r="F3" s="24"/>
      <c r="G3" s="24"/>
    </row>
    <row r="4" spans="1:24" s="27" customFormat="1" ht="18.75" x14ac:dyDescent="0.3">
      <c r="A4" s="26" t="s">
        <v>78</v>
      </c>
    </row>
    <row r="5" spans="1:24" s="15" customFormat="1" x14ac:dyDescent="0.25"/>
    <row r="7" spans="1:24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 t="s">
        <v>8</v>
      </c>
      <c r="R7" s="3"/>
      <c r="S7" s="3"/>
      <c r="T7" s="3"/>
      <c r="U7" s="3"/>
      <c r="V7" s="3"/>
      <c r="W7" s="3"/>
    </row>
    <row r="8" spans="1:24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 t="s">
        <v>38</v>
      </c>
      <c r="M8" s="3"/>
      <c r="N8" s="3"/>
      <c r="O8" s="3" t="s">
        <v>38</v>
      </c>
      <c r="P8" s="3"/>
      <c r="Q8" s="3" t="s">
        <v>38</v>
      </c>
      <c r="R8" s="3"/>
      <c r="S8" s="3"/>
      <c r="T8" s="3" t="s">
        <v>38</v>
      </c>
      <c r="U8" s="3"/>
      <c r="V8" s="3"/>
      <c r="W8" s="3" t="s">
        <v>58</v>
      </c>
    </row>
    <row r="9" spans="1:24" ht="15.75" thickBot="1" x14ac:dyDescent="0.3">
      <c r="A9" s="6"/>
      <c r="B9" s="14">
        <v>44560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39</v>
      </c>
      <c r="M9" s="6" t="s">
        <v>6</v>
      </c>
      <c r="N9" s="6" t="s">
        <v>7</v>
      </c>
      <c r="O9" s="6" t="s">
        <v>39</v>
      </c>
      <c r="P9" s="6" t="s">
        <v>8</v>
      </c>
      <c r="Q9" s="6" t="s">
        <v>39</v>
      </c>
      <c r="R9" s="6" t="s">
        <v>9</v>
      </c>
      <c r="S9" s="6" t="s">
        <v>10</v>
      </c>
      <c r="T9" s="6" t="s">
        <v>39</v>
      </c>
      <c r="U9" s="6" t="s">
        <v>11</v>
      </c>
      <c r="V9" s="6" t="s">
        <v>12</v>
      </c>
      <c r="W9" s="6" t="s">
        <v>39</v>
      </c>
      <c r="X9" s="6" t="s">
        <v>13</v>
      </c>
    </row>
    <row r="10" spans="1:24" x14ac:dyDescent="0.25">
      <c r="A10" t="s">
        <v>40</v>
      </c>
      <c r="B10" s="7">
        <v>488367.2300000001</v>
      </c>
      <c r="C10" s="7"/>
      <c r="D10" s="7">
        <v>4440.96</v>
      </c>
      <c r="E10" s="7"/>
      <c r="F10" s="7">
        <v>4519.24</v>
      </c>
      <c r="G10" s="7"/>
      <c r="H10" s="7">
        <v>4469.82</v>
      </c>
      <c r="I10" s="7">
        <v>4492.9399999999996</v>
      </c>
      <c r="J10" s="7"/>
      <c r="K10" s="7">
        <v>4462.59</v>
      </c>
      <c r="L10" s="7">
        <v>17.89</v>
      </c>
      <c r="M10" s="7">
        <v>4503.08</v>
      </c>
      <c r="N10" s="7">
        <v>4490.78</v>
      </c>
      <c r="O10" s="7"/>
      <c r="P10" s="7">
        <v>4461.6400000000003</v>
      </c>
      <c r="Q10" s="7">
        <v>34.770000000000003</v>
      </c>
      <c r="R10" s="7">
        <v>4518.32</v>
      </c>
      <c r="S10" s="7">
        <v>4506.55</v>
      </c>
      <c r="T10" s="7"/>
      <c r="U10" s="7">
        <v>4528.5200000000004</v>
      </c>
      <c r="V10" s="7">
        <v>4517.1099999999997</v>
      </c>
      <c r="W10" s="7">
        <v>16.53</v>
      </c>
      <c r="X10" s="7">
        <f>+B10-C10-D10-E10-F10-G10-H10-I10-J10-K10-L10-M10-N10-O10-P10-Q10-R10-S10-T10-U10-V10-W10</f>
        <v>434386.48999999993</v>
      </c>
    </row>
    <row r="11" spans="1:24" x14ac:dyDescent="0.25">
      <c r="A11" t="s">
        <v>41</v>
      </c>
      <c r="B11" s="7">
        <v>372512.92000000004</v>
      </c>
      <c r="C11" s="7"/>
      <c r="D11" s="7">
        <v>2775.2</v>
      </c>
      <c r="E11" s="7"/>
      <c r="F11" s="7">
        <v>3006.07</v>
      </c>
      <c r="G11" s="7"/>
      <c r="H11" s="7">
        <v>2856.44</v>
      </c>
      <c r="I11" s="7">
        <v>2923.07</v>
      </c>
      <c r="J11" s="7"/>
      <c r="K11" s="7">
        <v>2829.93</v>
      </c>
      <c r="L11" s="7">
        <v>53.58</v>
      </c>
      <c r="M11" s="7">
        <v>2948.72</v>
      </c>
      <c r="N11" s="7">
        <v>2909.45</v>
      </c>
      <c r="O11" s="7"/>
      <c r="P11" s="7">
        <v>2819.51</v>
      </c>
      <c r="Q11" s="7">
        <v>104.59</v>
      </c>
      <c r="R11" s="7">
        <v>2987.52</v>
      </c>
      <c r="S11" s="7">
        <v>2949.72</v>
      </c>
      <c r="T11" s="7"/>
      <c r="U11" s="7">
        <v>3013.75</v>
      </c>
      <c r="V11" s="7">
        <v>2976.95</v>
      </c>
      <c r="W11" s="7">
        <v>50.11</v>
      </c>
      <c r="X11" s="7">
        <f t="shared" ref="X11:X19" si="0">+B11-C11-D11-E11-F11-G11-H11-I11-J11-K11-L11-M11-N11-O11-P11-Q11-R11-S11-T11-U11-V11-W11</f>
        <v>337308.31</v>
      </c>
    </row>
    <row r="12" spans="1:24" x14ac:dyDescent="0.25">
      <c r="A12" t="s">
        <v>42</v>
      </c>
      <c r="B12" s="7">
        <v>166.93999999999988</v>
      </c>
      <c r="C12" s="7"/>
      <c r="D12" s="7">
        <v>1.52</v>
      </c>
      <c r="E12" s="7"/>
      <c r="F12" s="7">
        <v>1.55</v>
      </c>
      <c r="G12" s="7"/>
      <c r="H12" s="7">
        <v>1.53</v>
      </c>
      <c r="I12" s="7">
        <v>1.54</v>
      </c>
      <c r="J12" s="7"/>
      <c r="K12" s="7">
        <v>1.53</v>
      </c>
      <c r="L12" s="7">
        <v>0</v>
      </c>
      <c r="M12" s="7">
        <v>1.54</v>
      </c>
      <c r="N12" s="7">
        <v>1.54</v>
      </c>
      <c r="O12" s="7"/>
      <c r="P12" s="7">
        <v>1.53</v>
      </c>
      <c r="Q12" s="7">
        <v>0.01</v>
      </c>
      <c r="R12" s="7">
        <v>1.55</v>
      </c>
      <c r="S12" s="7">
        <v>1.54</v>
      </c>
      <c r="T12" s="7"/>
      <c r="U12" s="7">
        <v>1.55</v>
      </c>
      <c r="V12" s="7">
        <v>1.54</v>
      </c>
      <c r="W12" s="7">
        <v>0.01</v>
      </c>
      <c r="X12" s="7">
        <f t="shared" si="0"/>
        <v>148.45999999999989</v>
      </c>
    </row>
    <row r="13" spans="1:24" x14ac:dyDescent="0.25">
      <c r="A13" t="s">
        <v>43</v>
      </c>
      <c r="B13" s="7">
        <v>627027.14000000013</v>
      </c>
      <c r="C13" s="7"/>
      <c r="D13" s="7">
        <v>5701.7</v>
      </c>
      <c r="E13" s="7"/>
      <c r="F13" s="7">
        <v>5802.2</v>
      </c>
      <c r="G13" s="7"/>
      <c r="H13" s="7">
        <v>5738.76</v>
      </c>
      <c r="I13" s="7">
        <v>5768.43</v>
      </c>
      <c r="J13" s="7"/>
      <c r="K13" s="7">
        <v>5729.47</v>
      </c>
      <c r="L13" s="7">
        <v>22.97</v>
      </c>
      <c r="M13" s="7">
        <v>5781.45</v>
      </c>
      <c r="N13" s="7">
        <v>5765.66</v>
      </c>
      <c r="O13" s="7"/>
      <c r="P13" s="7">
        <v>5728.25</v>
      </c>
      <c r="Q13" s="7">
        <v>44.64</v>
      </c>
      <c r="R13" s="7">
        <v>5801.02</v>
      </c>
      <c r="S13" s="7">
        <v>5785.91</v>
      </c>
      <c r="T13" s="7"/>
      <c r="U13" s="7">
        <v>5814.12</v>
      </c>
      <c r="V13" s="7">
        <v>5799.46</v>
      </c>
      <c r="W13" s="7">
        <v>21.23</v>
      </c>
      <c r="X13" s="7">
        <f t="shared" si="0"/>
        <v>557721.87000000023</v>
      </c>
    </row>
    <row r="14" spans="1:24" x14ac:dyDescent="0.25">
      <c r="A14" t="s">
        <v>44</v>
      </c>
      <c r="B14" s="7">
        <v>116758.46000000009</v>
      </c>
      <c r="C14" s="7"/>
      <c r="D14" s="7">
        <v>1048.9000000000001</v>
      </c>
      <c r="E14" s="7"/>
      <c r="F14" s="7">
        <v>1071</v>
      </c>
      <c r="G14" s="7"/>
      <c r="H14" s="7">
        <v>1057.02</v>
      </c>
      <c r="I14" s="7">
        <v>1063.54</v>
      </c>
      <c r="J14" s="7"/>
      <c r="K14" s="7">
        <v>1054.95</v>
      </c>
      <c r="L14" s="7">
        <v>5.0599999999999996</v>
      </c>
      <c r="M14" s="7">
        <v>1066.3699999999999</v>
      </c>
      <c r="N14" s="7">
        <v>1062.8800000000001</v>
      </c>
      <c r="O14" s="7"/>
      <c r="P14" s="7">
        <v>1054.6300000000001</v>
      </c>
      <c r="Q14" s="7">
        <v>9.83</v>
      </c>
      <c r="R14" s="7">
        <v>1070.6400000000001</v>
      </c>
      <c r="S14" s="7">
        <v>1067.3</v>
      </c>
      <c r="T14" s="7"/>
      <c r="U14" s="7">
        <v>1073.5</v>
      </c>
      <c r="V14" s="7">
        <v>1070.25</v>
      </c>
      <c r="W14" s="7">
        <v>4.68</v>
      </c>
      <c r="X14" s="7">
        <f t="shared" si="0"/>
        <v>103977.91000000011</v>
      </c>
    </row>
    <row r="15" spans="1:24" x14ac:dyDescent="0.25">
      <c r="A15" t="s">
        <v>45</v>
      </c>
      <c r="B15" s="7">
        <v>789423.59000000008</v>
      </c>
      <c r="C15" s="7"/>
      <c r="D15" s="7">
        <v>4645.2299999999996</v>
      </c>
      <c r="E15" s="7"/>
      <c r="F15" s="7">
        <v>4814.12</v>
      </c>
      <c r="G15" s="7"/>
      <c r="H15" s="7">
        <v>4700.84</v>
      </c>
      <c r="I15" s="7">
        <v>4748.1499999999996</v>
      </c>
      <c r="J15" s="7"/>
      <c r="K15" s="7">
        <v>4676.38</v>
      </c>
      <c r="L15" s="7">
        <v>39.83</v>
      </c>
      <c r="M15" s="7">
        <v>4762.74</v>
      </c>
      <c r="N15" s="7">
        <v>4730.99</v>
      </c>
      <c r="O15" s="7"/>
      <c r="P15" s="7">
        <v>4660.95</v>
      </c>
      <c r="Q15" s="7">
        <v>78.180000000000007</v>
      </c>
      <c r="R15" s="7">
        <v>4784.67</v>
      </c>
      <c r="S15" s="7">
        <v>4753.6899999999996</v>
      </c>
      <c r="T15" s="7"/>
      <c r="U15" s="7">
        <v>4799.37</v>
      </c>
      <c r="V15" s="7">
        <v>4768.8999999999996</v>
      </c>
      <c r="W15" s="7">
        <v>37.869999999999997</v>
      </c>
      <c r="X15" s="7">
        <f t="shared" si="0"/>
        <v>732421.68000000017</v>
      </c>
    </row>
    <row r="16" spans="1:24" x14ac:dyDescent="0.25">
      <c r="A16" t="s">
        <v>46</v>
      </c>
      <c r="B16" s="7">
        <v>247.35000000000014</v>
      </c>
      <c r="C16" s="7"/>
      <c r="D16" s="7">
        <v>1.64</v>
      </c>
      <c r="E16" s="7"/>
      <c r="F16" s="7">
        <v>1.64</v>
      </c>
      <c r="G16" s="7"/>
      <c r="H16" s="7">
        <v>1.64</v>
      </c>
      <c r="I16" s="7">
        <v>1.64</v>
      </c>
      <c r="J16" s="7"/>
      <c r="K16" s="7">
        <v>1.64</v>
      </c>
      <c r="L16" s="7">
        <v>0</v>
      </c>
      <c r="M16" s="7">
        <v>1.64</v>
      </c>
      <c r="N16" s="7">
        <v>1.64</v>
      </c>
      <c r="O16" s="7"/>
      <c r="P16" s="7">
        <v>1.64</v>
      </c>
      <c r="Q16" s="7">
        <v>0</v>
      </c>
      <c r="R16" s="7">
        <v>1.64</v>
      </c>
      <c r="S16" s="7">
        <v>1.64</v>
      </c>
      <c r="T16" s="7"/>
      <c r="U16" s="7">
        <v>1.64</v>
      </c>
      <c r="V16" s="7">
        <v>1.64</v>
      </c>
      <c r="W16" s="7">
        <v>0</v>
      </c>
      <c r="X16" s="7">
        <f t="shared" si="0"/>
        <v>227.6700000000003</v>
      </c>
    </row>
    <row r="17" spans="1:24" x14ac:dyDescent="0.25">
      <c r="A17" t="s">
        <v>47</v>
      </c>
      <c r="B17" s="7">
        <v>876418.43999999983</v>
      </c>
      <c r="C17" s="7"/>
      <c r="D17" s="7">
        <v>5782.34</v>
      </c>
      <c r="E17" s="7"/>
      <c r="F17" s="7">
        <v>5807.46</v>
      </c>
      <c r="G17" s="7"/>
      <c r="H17" s="7">
        <v>5790.8</v>
      </c>
      <c r="I17" s="7">
        <v>5797.92</v>
      </c>
      <c r="J17" s="7"/>
      <c r="K17" s="7">
        <v>5787.42</v>
      </c>
      <c r="L17" s="7">
        <v>5.88</v>
      </c>
      <c r="M17" s="7">
        <v>5800.3</v>
      </c>
      <c r="N17" s="7">
        <v>5795.72</v>
      </c>
      <c r="O17" s="7"/>
      <c r="P17" s="7">
        <v>5785.51</v>
      </c>
      <c r="Q17" s="7">
        <v>11.53</v>
      </c>
      <c r="R17" s="7">
        <v>5803.87</v>
      </c>
      <c r="S17" s="7">
        <v>5799.42</v>
      </c>
      <c r="T17" s="7"/>
      <c r="U17" s="7">
        <v>5806.26</v>
      </c>
      <c r="V17" s="7">
        <v>5801.88</v>
      </c>
      <c r="W17" s="7">
        <v>5.57</v>
      </c>
      <c r="X17" s="7">
        <f t="shared" si="0"/>
        <v>806836.55999999971</v>
      </c>
    </row>
    <row r="18" spans="1:24" x14ac:dyDescent="0.25">
      <c r="A18" t="s">
        <v>48</v>
      </c>
      <c r="B18" s="7">
        <v>476949.65700000006</v>
      </c>
      <c r="C18" s="7"/>
      <c r="D18" s="7">
        <v>2174.48</v>
      </c>
      <c r="E18" s="7"/>
      <c r="F18" s="19">
        <v>2187.9699999999998</v>
      </c>
      <c r="G18" s="7"/>
      <c r="H18" s="7">
        <v>2178.6799999999998</v>
      </c>
      <c r="I18" s="7">
        <v>2182.36</v>
      </c>
      <c r="J18" s="7"/>
      <c r="K18" s="7">
        <v>2176.4</v>
      </c>
      <c r="L18" s="7">
        <v>3.22</v>
      </c>
      <c r="M18" s="7">
        <v>2183.2600000000002</v>
      </c>
      <c r="N18" s="7">
        <v>2180.5300000000002</v>
      </c>
      <c r="O18" s="7"/>
      <c r="P18" s="7">
        <v>2174.67</v>
      </c>
      <c r="Q18" s="7">
        <v>6.35</v>
      </c>
      <c r="R18" s="7">
        <v>2184.6</v>
      </c>
      <c r="S18" s="7">
        <v>2181.92</v>
      </c>
      <c r="T18" s="7"/>
      <c r="U18" s="7">
        <v>2185.5</v>
      </c>
      <c r="V18" s="7">
        <v>2182.85</v>
      </c>
      <c r="W18" s="7">
        <v>3.1</v>
      </c>
      <c r="X18" s="7">
        <f t="shared" si="0"/>
        <v>450763.76700000023</v>
      </c>
    </row>
    <row r="19" spans="1:24" x14ac:dyDescent="0.25">
      <c r="A19" t="s">
        <v>49</v>
      </c>
      <c r="B19" s="7">
        <v>457794.12999999954</v>
      </c>
      <c r="C19" s="7"/>
      <c r="D19" s="7">
        <v>2087.14</v>
      </c>
      <c r="E19" s="7"/>
      <c r="F19" s="7">
        <v>2100.08</v>
      </c>
      <c r="G19" s="7"/>
      <c r="H19" s="7">
        <v>2091.17</v>
      </c>
      <c r="I19" s="7">
        <v>2094.6999999999998</v>
      </c>
      <c r="J19" s="7"/>
      <c r="K19" s="7">
        <v>2088.98</v>
      </c>
      <c r="L19" s="7">
        <v>3.1</v>
      </c>
      <c r="M19" s="7">
        <v>2095.56</v>
      </c>
      <c r="N19" s="7">
        <v>2092.94</v>
      </c>
      <c r="O19" s="7"/>
      <c r="P19" s="7">
        <v>2087.3200000000002</v>
      </c>
      <c r="Q19" s="7">
        <v>6.1</v>
      </c>
      <c r="R19" s="7">
        <v>2096.85</v>
      </c>
      <c r="S19" s="7">
        <v>2094.2800000000002</v>
      </c>
      <c r="T19" s="7"/>
      <c r="U19" s="7">
        <v>2097.7199999999998</v>
      </c>
      <c r="V19" s="7">
        <v>2095.17</v>
      </c>
      <c r="W19" s="7">
        <v>2.98</v>
      </c>
      <c r="X19" s="7">
        <f t="shared" si="0"/>
        <v>432660.03999999963</v>
      </c>
    </row>
    <row r="20" spans="1:24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8" t="s">
        <v>30</v>
      </c>
      <c r="B21" s="7">
        <v>4205665.8569999998</v>
      </c>
      <c r="C21" s="7">
        <f>SUM(C10:C20)</f>
        <v>0</v>
      </c>
      <c r="D21" s="7">
        <f t="shared" ref="D21:X21" si="1">SUM(D10:D20)</f>
        <v>28659.11</v>
      </c>
      <c r="E21" s="7">
        <f>SUM(E10:E20)</f>
        <v>0</v>
      </c>
      <c r="F21" s="7">
        <f t="shared" si="1"/>
        <v>29311.33</v>
      </c>
      <c r="G21" s="7">
        <f>SUM(G10:G20)</f>
        <v>0</v>
      </c>
      <c r="H21" s="7">
        <f t="shared" si="1"/>
        <v>28886.699999999997</v>
      </c>
      <c r="I21" s="7">
        <f t="shared" si="1"/>
        <v>29074.289999999997</v>
      </c>
      <c r="J21" s="7">
        <f>SUM(J10:J20)</f>
        <v>0</v>
      </c>
      <c r="K21" s="7">
        <f t="shared" si="1"/>
        <v>28809.290000000005</v>
      </c>
      <c r="L21" s="7">
        <f>SUM(L10:L20)</f>
        <v>151.52999999999997</v>
      </c>
      <c r="M21" s="7">
        <f t="shared" si="1"/>
        <v>29144.66</v>
      </c>
      <c r="N21" s="7">
        <f t="shared" si="1"/>
        <v>29032.13</v>
      </c>
      <c r="O21" s="7">
        <f>SUM(O10:O20)</f>
        <v>0</v>
      </c>
      <c r="P21" s="7">
        <f t="shared" si="1"/>
        <v>28775.65</v>
      </c>
      <c r="Q21" s="7">
        <f>SUM(Q10:Q20)</f>
        <v>296</v>
      </c>
      <c r="R21" s="7">
        <f t="shared" si="1"/>
        <v>29250.679999999997</v>
      </c>
      <c r="S21" s="7">
        <f t="shared" si="1"/>
        <v>29141.969999999994</v>
      </c>
      <c r="T21" s="7">
        <f>SUM(T10:T20)</f>
        <v>0</v>
      </c>
      <c r="U21" s="7">
        <f t="shared" si="1"/>
        <v>29321.93</v>
      </c>
      <c r="V21" s="7">
        <f t="shared" si="1"/>
        <v>29215.75</v>
      </c>
      <c r="W21" s="7">
        <f>SUM(W10:W20)</f>
        <v>142.07999999999998</v>
      </c>
      <c r="X21" s="7">
        <f t="shared" si="1"/>
        <v>3856452.7569999998</v>
      </c>
    </row>
    <row r="22" spans="1:24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8" t="s">
        <v>54</v>
      </c>
      <c r="B23" s="7">
        <v>4436743.6000000015</v>
      </c>
      <c r="C23" s="7"/>
      <c r="D23" s="7"/>
      <c r="E23" s="7"/>
      <c r="F23" s="7"/>
      <c r="G23" s="7"/>
      <c r="H23" s="7">
        <v>43869.06</v>
      </c>
      <c r="I23" s="7"/>
      <c r="J23" s="7"/>
      <c r="K23" s="7"/>
      <c r="L23" s="7"/>
      <c r="M23" s="7">
        <v>42623.199999999997</v>
      </c>
      <c r="N23" s="7"/>
      <c r="O23" s="7"/>
      <c r="P23" s="7"/>
      <c r="Q23" s="7"/>
      <c r="R23" s="7">
        <v>42580.49</v>
      </c>
      <c r="S23" s="7"/>
      <c r="T23" s="7">
        <f>33535.81-33535.81</f>
        <v>0</v>
      </c>
      <c r="U23" s="7"/>
      <c r="V23" s="7">
        <v>41764.81</v>
      </c>
      <c r="W23" s="7"/>
      <c r="X23" s="7">
        <f>+B23-D23-F23-H23-I23-K23-M23-N23-P23-R23-S23-T23-U23-V23</f>
        <v>4265906.0400000019</v>
      </c>
    </row>
    <row r="24" spans="1:24" x14ac:dyDescent="0.25">
      <c r="A24" s="8" t="s">
        <v>55</v>
      </c>
      <c r="B24" s="7">
        <v>4925364.58</v>
      </c>
      <c r="C24" s="7"/>
      <c r="D24" s="7"/>
      <c r="E24" s="7"/>
      <c r="F24" s="7"/>
      <c r="G24" s="7"/>
      <c r="H24" s="7">
        <v>51052.31</v>
      </c>
      <c r="I24" s="7"/>
      <c r="J24" s="7"/>
      <c r="K24" s="7"/>
      <c r="L24" s="7"/>
      <c r="M24" s="7">
        <v>48084.86</v>
      </c>
      <c r="N24" s="7"/>
      <c r="O24" s="7"/>
      <c r="P24" s="7"/>
      <c r="Q24" s="7"/>
      <c r="R24" s="7">
        <v>41186.519999999997</v>
      </c>
      <c r="S24" s="7"/>
      <c r="T24" s="7"/>
      <c r="U24" s="7"/>
      <c r="V24" s="7">
        <v>32331.91</v>
      </c>
      <c r="W24" s="7" t="s">
        <v>59</v>
      </c>
      <c r="X24" s="7">
        <f>+B24-D24-F24-H24-I24-K24-M24-N24-P24-R24-S24-U24-V24</f>
        <v>4752708.9800000004</v>
      </c>
    </row>
    <row r="25" spans="1:24" x14ac:dyDescent="0.25">
      <c r="A25" s="8" t="s">
        <v>57</v>
      </c>
      <c r="B25" s="7">
        <f>3741940.13</f>
        <v>3741940.13</v>
      </c>
      <c r="C25" s="7"/>
      <c r="D25" s="7"/>
      <c r="E25" s="7"/>
      <c r="F25" s="7"/>
      <c r="G25" s="7"/>
      <c r="H25" s="7">
        <v>29040.880000000001</v>
      </c>
      <c r="I25" s="7"/>
      <c r="J25" s="7"/>
      <c r="K25" s="7"/>
      <c r="L25" s="7"/>
      <c r="M25" s="7">
        <v>26791.61</v>
      </c>
      <c r="N25" s="7"/>
      <c r="O25" s="7"/>
      <c r="P25" s="7"/>
      <c r="Q25" s="7"/>
      <c r="R25" s="7">
        <v>21670.9</v>
      </c>
      <c r="S25" s="7"/>
      <c r="T25" s="7"/>
      <c r="U25" s="7"/>
      <c r="V25" s="7">
        <v>15301.79</v>
      </c>
      <c r="W25" s="7"/>
      <c r="X25" s="7">
        <f>+B25-D25-F25-H25-I25-K25-M25-N25-P25-R25-S25-U25-V25</f>
        <v>3649134.95</v>
      </c>
    </row>
    <row r="26" spans="1:24" x14ac:dyDescent="0.25">
      <c r="A26" s="8" t="s">
        <v>60</v>
      </c>
      <c r="B26" s="7">
        <v>3200000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>
        <v>23788.61</v>
      </c>
      <c r="N26" s="7"/>
      <c r="O26" s="7"/>
      <c r="P26" s="7"/>
      <c r="Q26" s="7"/>
      <c r="R26" s="7">
        <v>18673.18</v>
      </c>
      <c r="S26" s="7"/>
      <c r="T26" s="7"/>
      <c r="U26" s="7"/>
      <c r="V26" s="7">
        <v>13185.1</v>
      </c>
      <c r="W26" s="7"/>
      <c r="X26" s="7">
        <f>+B26-D26-F26-H26-I26-K26-M26-N26-P26-R26-S26-U26-V26</f>
        <v>3144353.11</v>
      </c>
    </row>
    <row r="27" spans="1:24" x14ac:dyDescent="0.25">
      <c r="A27" s="8" t="s">
        <v>61</v>
      </c>
      <c r="B27" s="7">
        <v>3000000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0</v>
      </c>
      <c r="S27" s="7"/>
      <c r="T27" s="7"/>
      <c r="U27" s="7"/>
      <c r="V27" s="7">
        <v>13643.34</v>
      </c>
      <c r="W27" s="7"/>
      <c r="X27" s="16">
        <f>+B27-D27-F27-H27-I27-K27-M27-N27-P27-R27-S27-U27-V27</f>
        <v>2986356.66</v>
      </c>
    </row>
    <row r="28" spans="1:24" x14ac:dyDescent="0.25">
      <c r="A28" s="8"/>
      <c r="B28" s="7">
        <v>13104048.310000002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f>SUM(X23:X27)</f>
        <v>18798459.740000002</v>
      </c>
    </row>
    <row r="30" spans="1:24" x14ac:dyDescent="0.25">
      <c r="A30" t="s">
        <v>25</v>
      </c>
    </row>
    <row r="31" spans="1:24" x14ac:dyDescent="0.25">
      <c r="B31" s="1">
        <v>372445.76999999891</v>
      </c>
      <c r="C31" s="7"/>
      <c r="D31" s="7"/>
      <c r="E31" s="7"/>
      <c r="F31" s="7"/>
      <c r="G31" s="7"/>
      <c r="H31" s="7">
        <v>82.65</v>
      </c>
      <c r="I31" s="19"/>
      <c r="J31" s="7"/>
      <c r="K31" s="7"/>
      <c r="L31" s="7"/>
      <c r="M31" s="7">
        <v>83.59</v>
      </c>
      <c r="N31" s="7"/>
      <c r="O31" s="7"/>
      <c r="P31" s="7"/>
      <c r="Q31" s="7"/>
      <c r="R31" s="7">
        <v>84.53</v>
      </c>
      <c r="S31" s="7"/>
      <c r="T31" s="7">
        <v>-84.53</v>
      </c>
      <c r="U31" s="7"/>
      <c r="V31" s="7"/>
      <c r="W31" s="1"/>
      <c r="X31" s="1">
        <f>SUM(B31:W31)</f>
        <v>372612.00999999896</v>
      </c>
    </row>
    <row r="33" spans="1:24" x14ac:dyDescent="0.25">
      <c r="E33" s="3" t="s">
        <v>38</v>
      </c>
      <c r="G33" s="3" t="s">
        <v>38</v>
      </c>
      <c r="J33" s="3" t="s">
        <v>38</v>
      </c>
      <c r="L33" s="3" t="s">
        <v>38</v>
      </c>
      <c r="O33" s="3"/>
      <c r="Q33" s="3"/>
    </row>
    <row r="34" spans="1:24" ht="15.75" thickBot="1" x14ac:dyDescent="0.3">
      <c r="A34" s="6" t="s">
        <v>26</v>
      </c>
      <c r="B34" s="6" t="s">
        <v>13</v>
      </c>
      <c r="C34" s="6"/>
      <c r="D34" s="6" t="s">
        <v>1</v>
      </c>
      <c r="E34" s="6" t="s">
        <v>39</v>
      </c>
      <c r="F34" s="6" t="s">
        <v>2</v>
      </c>
      <c r="G34" s="6" t="s">
        <v>39</v>
      </c>
      <c r="H34" s="6" t="s">
        <v>3</v>
      </c>
      <c r="I34" s="6" t="s">
        <v>4</v>
      </c>
      <c r="J34" s="6" t="s">
        <v>39</v>
      </c>
      <c r="K34" s="6" t="s">
        <v>5</v>
      </c>
      <c r="L34" s="6" t="s">
        <v>39</v>
      </c>
      <c r="M34" s="6" t="s">
        <v>6</v>
      </c>
      <c r="N34" s="6" t="s">
        <v>7</v>
      </c>
      <c r="O34" s="6"/>
      <c r="P34" s="6" t="s">
        <v>8</v>
      </c>
      <c r="Q34" s="6"/>
      <c r="R34" s="6" t="s">
        <v>9</v>
      </c>
      <c r="S34" s="6" t="s">
        <v>10</v>
      </c>
      <c r="T34" s="6"/>
      <c r="U34" s="6" t="s">
        <v>11</v>
      </c>
      <c r="V34" s="6" t="s">
        <v>12</v>
      </c>
      <c r="W34" s="6"/>
      <c r="X34" s="6" t="s">
        <v>13</v>
      </c>
    </row>
    <row r="35" spans="1:24" x14ac:dyDescent="0.25">
      <c r="W35" s="7"/>
    </row>
    <row r="36" spans="1:24" x14ac:dyDescent="0.25">
      <c r="A36" t="s">
        <v>40</v>
      </c>
      <c r="C36" s="7"/>
      <c r="D36" s="7">
        <v>588.72</v>
      </c>
      <c r="E36" s="7"/>
      <c r="F36" s="7">
        <v>510.44</v>
      </c>
      <c r="G36" s="7"/>
      <c r="H36" s="7">
        <v>559.86</v>
      </c>
      <c r="I36" s="7">
        <v>536.74</v>
      </c>
      <c r="J36" s="7"/>
      <c r="K36" s="7">
        <v>567.09</v>
      </c>
      <c r="L36" s="20"/>
      <c r="M36" s="7">
        <v>526.6</v>
      </c>
      <c r="N36" s="7">
        <v>538.9</v>
      </c>
      <c r="O36" s="7"/>
      <c r="P36" s="7">
        <v>568.04</v>
      </c>
      <c r="Q36" s="20"/>
      <c r="R36" s="7">
        <v>511.36</v>
      </c>
      <c r="S36" s="7">
        <v>523.13</v>
      </c>
      <c r="T36" s="7"/>
      <c r="U36" s="7">
        <v>501.16</v>
      </c>
      <c r="V36" s="7">
        <v>512.57000000000005</v>
      </c>
      <c r="W36" s="7"/>
      <c r="X36" s="7">
        <f t="shared" ref="X36:X45" si="2">SUM(D36:V36)</f>
        <v>6444.61</v>
      </c>
    </row>
    <row r="37" spans="1:24" x14ac:dyDescent="0.25">
      <c r="A37" t="s">
        <v>41</v>
      </c>
      <c r="C37" s="7"/>
      <c r="D37" s="7">
        <v>1755.4</v>
      </c>
      <c r="E37" s="7"/>
      <c r="F37" s="7">
        <v>1524.53</v>
      </c>
      <c r="G37" s="7"/>
      <c r="H37" s="7">
        <v>1674.16</v>
      </c>
      <c r="I37" s="7">
        <v>1607.53</v>
      </c>
      <c r="J37" s="7"/>
      <c r="K37" s="7">
        <v>1700.67</v>
      </c>
      <c r="L37" s="20"/>
      <c r="M37" s="7">
        <v>1581.88</v>
      </c>
      <c r="N37" s="7">
        <v>1621.15</v>
      </c>
      <c r="O37" s="7"/>
      <c r="P37" s="7">
        <v>1711.09</v>
      </c>
      <c r="Q37" s="20"/>
      <c r="R37" s="7">
        <v>1543.08</v>
      </c>
      <c r="S37" s="7">
        <v>1580.88</v>
      </c>
      <c r="T37" s="7"/>
      <c r="U37" s="7">
        <v>1516.85</v>
      </c>
      <c r="V37" s="7">
        <v>1553.65</v>
      </c>
      <c r="W37" s="7"/>
      <c r="X37" s="7">
        <f t="shared" si="2"/>
        <v>19370.870000000003</v>
      </c>
    </row>
    <row r="38" spans="1:24" x14ac:dyDescent="0.25">
      <c r="A38" t="s">
        <v>42</v>
      </c>
      <c r="C38" s="7"/>
      <c r="D38" s="7">
        <v>0.2</v>
      </c>
      <c r="E38" s="7"/>
      <c r="F38" s="7">
        <v>0.17</v>
      </c>
      <c r="G38" s="7"/>
      <c r="H38" s="7">
        <v>0.19</v>
      </c>
      <c r="I38" s="7">
        <v>0.18</v>
      </c>
      <c r="J38" s="7"/>
      <c r="K38" s="7">
        <v>0.19</v>
      </c>
      <c r="L38" s="20"/>
      <c r="M38" s="7">
        <v>0.18</v>
      </c>
      <c r="N38" s="7">
        <v>0.18</v>
      </c>
      <c r="O38" s="7"/>
      <c r="P38" s="7">
        <v>0.19</v>
      </c>
      <c r="Q38" s="20"/>
      <c r="R38" s="7">
        <v>0.17</v>
      </c>
      <c r="S38" s="7">
        <v>0.18</v>
      </c>
      <c r="T38" s="7"/>
      <c r="U38" s="7">
        <v>0.17</v>
      </c>
      <c r="V38" s="7">
        <v>0.18</v>
      </c>
      <c r="W38" s="7"/>
      <c r="X38" s="7">
        <f t="shared" si="2"/>
        <v>2.1799999999999997</v>
      </c>
    </row>
    <row r="39" spans="1:24" x14ac:dyDescent="0.25">
      <c r="A39" t="s">
        <v>43</v>
      </c>
      <c r="C39" s="7"/>
      <c r="D39" s="7">
        <v>755.87</v>
      </c>
      <c r="E39" s="7"/>
      <c r="F39" s="7">
        <v>655.37</v>
      </c>
      <c r="G39" s="7"/>
      <c r="H39" s="7">
        <v>718.81</v>
      </c>
      <c r="I39" s="7">
        <v>689.14</v>
      </c>
      <c r="J39" s="7"/>
      <c r="K39" s="7">
        <v>728.1</v>
      </c>
      <c r="L39" s="20"/>
      <c r="M39" s="7">
        <v>676.12</v>
      </c>
      <c r="N39" s="7">
        <v>691.91</v>
      </c>
      <c r="O39" s="7"/>
      <c r="P39" s="7">
        <v>729.32</v>
      </c>
      <c r="Q39" s="20"/>
      <c r="R39" s="7">
        <v>656.55</v>
      </c>
      <c r="S39" s="7">
        <v>671.66</v>
      </c>
      <c r="T39" s="7"/>
      <c r="U39" s="7">
        <v>643.45000000000005</v>
      </c>
      <c r="V39" s="7">
        <v>658.11</v>
      </c>
      <c r="W39" s="7"/>
      <c r="X39" s="7">
        <f t="shared" si="2"/>
        <v>8274.41</v>
      </c>
    </row>
    <row r="40" spans="1:24" x14ac:dyDescent="0.25">
      <c r="A40" t="s">
        <v>44</v>
      </c>
      <c r="C40" s="7"/>
      <c r="D40" s="7">
        <v>166.34</v>
      </c>
      <c r="E40" s="7"/>
      <c r="F40" s="7">
        <v>144.24</v>
      </c>
      <c r="G40" s="7"/>
      <c r="H40" s="7">
        <v>158.22</v>
      </c>
      <c r="I40" s="7">
        <v>151.69999999999999</v>
      </c>
      <c r="J40" s="7"/>
      <c r="K40" s="7">
        <v>160.29</v>
      </c>
      <c r="L40" s="20"/>
      <c r="M40" s="7">
        <v>148.87</v>
      </c>
      <c r="N40" s="7">
        <v>152.36000000000001</v>
      </c>
      <c r="O40" s="7"/>
      <c r="P40" s="7">
        <v>160.61000000000001</v>
      </c>
      <c r="Q40" s="20"/>
      <c r="R40" s="7">
        <v>144.6</v>
      </c>
      <c r="S40" s="7">
        <v>147.94</v>
      </c>
      <c r="T40" s="7"/>
      <c r="U40" s="7">
        <v>141.74</v>
      </c>
      <c r="V40" s="7">
        <v>144.99</v>
      </c>
      <c r="W40" s="7"/>
      <c r="X40" s="7">
        <f t="shared" si="2"/>
        <v>1821.9</v>
      </c>
    </row>
    <row r="41" spans="1:24" x14ac:dyDescent="0.25">
      <c r="A41" t="s">
        <v>45</v>
      </c>
      <c r="C41" s="7"/>
      <c r="D41" s="7">
        <v>1297.68</v>
      </c>
      <c r="E41" s="7"/>
      <c r="F41" s="7">
        <v>1128.79</v>
      </c>
      <c r="G41" s="7"/>
      <c r="H41" s="7">
        <v>1242.07</v>
      </c>
      <c r="I41" s="7">
        <v>1194.76</v>
      </c>
      <c r="J41" s="7"/>
      <c r="K41" s="7">
        <v>1266.53</v>
      </c>
      <c r="L41" s="20"/>
      <c r="M41" s="7">
        <v>1180.17</v>
      </c>
      <c r="N41" s="7">
        <v>1211.92</v>
      </c>
      <c r="O41" s="7"/>
      <c r="P41" s="7">
        <v>1281.96</v>
      </c>
      <c r="Q41" s="20"/>
      <c r="R41" s="7">
        <v>1158.24</v>
      </c>
      <c r="S41" s="7">
        <v>1189.22</v>
      </c>
      <c r="T41" s="7"/>
      <c r="U41" s="7">
        <v>1143.54</v>
      </c>
      <c r="V41" s="7">
        <v>1174.01</v>
      </c>
      <c r="W41" s="7"/>
      <c r="X41" s="7">
        <f t="shared" si="2"/>
        <v>14468.890000000001</v>
      </c>
    </row>
    <row r="42" spans="1:24" x14ac:dyDescent="0.25">
      <c r="A42" t="s">
        <v>46</v>
      </c>
      <c r="C42" s="7"/>
      <c r="D42" s="7">
        <v>0.05</v>
      </c>
      <c r="E42" s="7"/>
      <c r="F42" s="7">
        <v>0.05</v>
      </c>
      <c r="G42" s="7"/>
      <c r="H42" s="7">
        <v>0.05</v>
      </c>
      <c r="I42" s="7">
        <v>0.05</v>
      </c>
      <c r="J42" s="7"/>
      <c r="K42" s="7">
        <v>0.05</v>
      </c>
      <c r="L42" s="20"/>
      <c r="M42" s="7">
        <v>0.05</v>
      </c>
      <c r="N42" s="7">
        <v>0.05</v>
      </c>
      <c r="O42" s="7"/>
      <c r="P42" s="7">
        <v>0.05</v>
      </c>
      <c r="Q42" s="20"/>
      <c r="R42" s="7">
        <v>0.05</v>
      </c>
      <c r="S42" s="7">
        <v>0.05</v>
      </c>
      <c r="T42" s="7"/>
      <c r="U42" s="7">
        <v>0.05</v>
      </c>
      <c r="V42" s="7">
        <v>0.05</v>
      </c>
      <c r="W42" s="7"/>
      <c r="X42" s="7">
        <f t="shared" si="2"/>
        <v>0.6</v>
      </c>
    </row>
    <row r="43" spans="1:24" x14ac:dyDescent="0.25">
      <c r="A43" t="s">
        <v>47</v>
      </c>
      <c r="C43" s="7"/>
      <c r="D43" s="7">
        <v>192.09</v>
      </c>
      <c r="E43" s="7"/>
      <c r="F43" s="7">
        <v>166.97</v>
      </c>
      <c r="G43" s="7"/>
      <c r="H43" s="7">
        <v>183.63</v>
      </c>
      <c r="I43" s="7">
        <v>176.51</v>
      </c>
      <c r="J43" s="7"/>
      <c r="K43" s="7">
        <v>187.01</v>
      </c>
      <c r="L43" s="20"/>
      <c r="M43" s="7">
        <v>174.13</v>
      </c>
      <c r="N43" s="7">
        <v>178.71</v>
      </c>
      <c r="O43" s="7"/>
      <c r="P43" s="7">
        <v>188.92</v>
      </c>
      <c r="Q43" s="20"/>
      <c r="R43" s="7">
        <v>170.56</v>
      </c>
      <c r="S43" s="7">
        <v>175.01</v>
      </c>
      <c r="T43" s="7"/>
      <c r="U43" s="7">
        <v>168.17</v>
      </c>
      <c r="V43" s="7">
        <v>172.55</v>
      </c>
      <c r="W43" s="7"/>
      <c r="X43" s="7">
        <f t="shared" si="2"/>
        <v>2134.2600000000002</v>
      </c>
    </row>
    <row r="44" spans="1:24" x14ac:dyDescent="0.25">
      <c r="A44" t="s">
        <v>48</v>
      </c>
      <c r="C44" s="7"/>
      <c r="D44" s="7">
        <v>104.54</v>
      </c>
      <c r="E44" s="7"/>
      <c r="F44" s="7">
        <v>91.05</v>
      </c>
      <c r="G44" s="7"/>
      <c r="H44" s="7">
        <v>100.34</v>
      </c>
      <c r="I44" s="7">
        <v>96.66</v>
      </c>
      <c r="J44" s="7"/>
      <c r="K44" s="19">
        <v>102.62</v>
      </c>
      <c r="L44" s="20"/>
      <c r="M44" s="7">
        <v>95.76</v>
      </c>
      <c r="N44" s="7">
        <v>98.49</v>
      </c>
      <c r="O44" s="7"/>
      <c r="P44" s="7">
        <v>104.35</v>
      </c>
      <c r="Q44" s="20"/>
      <c r="R44" s="7">
        <v>94.42</v>
      </c>
      <c r="S44" s="7">
        <v>97.1</v>
      </c>
      <c r="T44" s="7"/>
      <c r="U44" s="7">
        <v>93.52</v>
      </c>
      <c r="V44" s="7">
        <v>96.17</v>
      </c>
      <c r="W44" s="7"/>
      <c r="X44" s="7">
        <f t="shared" si="2"/>
        <v>1175.0200000000002</v>
      </c>
    </row>
    <row r="45" spans="1:24" x14ac:dyDescent="0.25">
      <c r="A45" t="s">
        <v>49</v>
      </c>
      <c r="C45" s="7"/>
      <c r="D45" s="7">
        <v>100.34</v>
      </c>
      <c r="E45" s="7"/>
      <c r="F45" s="7">
        <v>87.4</v>
      </c>
      <c r="G45" s="7"/>
      <c r="H45" s="7">
        <v>96.31</v>
      </c>
      <c r="I45" s="7">
        <v>92.78</v>
      </c>
      <c r="J45" s="7"/>
      <c r="K45" s="7">
        <v>98.5</v>
      </c>
      <c r="L45" s="20"/>
      <c r="M45" s="7">
        <v>91.92</v>
      </c>
      <c r="N45" s="7">
        <v>94.54</v>
      </c>
      <c r="O45" s="7"/>
      <c r="P45" s="7">
        <v>100.16</v>
      </c>
      <c r="Q45" s="20"/>
      <c r="R45" s="7">
        <v>90.63</v>
      </c>
      <c r="S45" s="7">
        <v>93.2</v>
      </c>
      <c r="T45" s="7"/>
      <c r="U45" s="7">
        <v>89.76</v>
      </c>
      <c r="V45" s="7">
        <v>92.31</v>
      </c>
      <c r="W45" s="7"/>
      <c r="X45" s="7">
        <f t="shared" si="2"/>
        <v>1127.8499999999999</v>
      </c>
    </row>
    <row r="46" spans="1:24" x14ac:dyDescent="0.25">
      <c r="L46" s="21"/>
      <c r="Q46" s="21"/>
    </row>
    <row r="47" spans="1:24" x14ac:dyDescent="0.25">
      <c r="A47" s="8"/>
      <c r="C47" s="7"/>
      <c r="D47" s="7">
        <f>SUM(D36:D46)</f>
        <v>4961.2300000000005</v>
      </c>
      <c r="E47" s="7"/>
      <c r="F47" s="7">
        <f>SUM(F36:F46)</f>
        <v>4309.01</v>
      </c>
      <c r="G47" s="7"/>
      <c r="H47" s="7">
        <f>SUM(H36:H46)</f>
        <v>4733.6400000000003</v>
      </c>
      <c r="I47" s="7">
        <f t="shared" ref="I47:V47" si="3">SUM(I36:I46)</f>
        <v>4546.0499999999993</v>
      </c>
      <c r="J47" s="7"/>
      <c r="K47" s="7">
        <f t="shared" si="3"/>
        <v>4811.05</v>
      </c>
      <c r="L47" s="20"/>
      <c r="M47" s="7">
        <f t="shared" si="3"/>
        <v>4475.68</v>
      </c>
      <c r="N47" s="7">
        <f t="shared" si="3"/>
        <v>4588.21</v>
      </c>
      <c r="O47" s="7"/>
      <c r="P47" s="7">
        <f t="shared" si="3"/>
        <v>4844.6900000000014</v>
      </c>
      <c r="Q47" s="20"/>
      <c r="R47" s="7">
        <f t="shared" si="3"/>
        <v>4369.6600000000008</v>
      </c>
      <c r="S47" s="7">
        <f t="shared" si="3"/>
        <v>4478.3700000000008</v>
      </c>
      <c r="T47" s="7"/>
      <c r="U47" s="7">
        <f t="shared" si="3"/>
        <v>4298.4100000000008</v>
      </c>
      <c r="V47" s="7">
        <f t="shared" si="3"/>
        <v>4404.5900000000011</v>
      </c>
      <c r="W47" s="7"/>
      <c r="X47" s="7">
        <f>SUM(X36:X46)</f>
        <v>54820.590000000004</v>
      </c>
    </row>
    <row r="48" spans="1:24" x14ac:dyDescent="0.25">
      <c r="A48" s="8" t="s">
        <v>51</v>
      </c>
      <c r="C48" s="7">
        <f>C21</f>
        <v>0</v>
      </c>
      <c r="G48" s="7"/>
      <c r="J48" s="7"/>
      <c r="L48" s="20">
        <f>L21</f>
        <v>151.52999999999997</v>
      </c>
      <c r="O48" s="7">
        <f>O21</f>
        <v>0</v>
      </c>
      <c r="Q48" s="20">
        <f>Q21</f>
        <v>296</v>
      </c>
      <c r="T48">
        <v>0</v>
      </c>
      <c r="W48" s="7">
        <f>W21</f>
        <v>142.07999999999998</v>
      </c>
      <c r="X48" s="17">
        <f>SUM(C48:W48)</f>
        <v>589.6099999999999</v>
      </c>
    </row>
    <row r="49" spans="1:24" x14ac:dyDescent="0.25">
      <c r="A49" s="8"/>
      <c r="X49" s="7">
        <f>X47-X48</f>
        <v>54230.98</v>
      </c>
    </row>
    <row r="51" spans="1:24" x14ac:dyDescent="0.25">
      <c r="A51" s="8" t="s">
        <v>54</v>
      </c>
      <c r="C51" s="1"/>
      <c r="D51" s="1"/>
      <c r="E51" s="1"/>
      <c r="F51" s="1"/>
      <c r="G51" s="1"/>
      <c r="H51" s="1">
        <f>34961.78+1321.91</f>
        <v>36283.69</v>
      </c>
      <c r="I51" s="1"/>
      <c r="J51" s="1"/>
      <c r="K51" s="1"/>
      <c r="L51" s="1"/>
      <c r="M51" s="1">
        <f>36207.64+1369.01</f>
        <v>37576.65</v>
      </c>
      <c r="N51" s="1"/>
      <c r="O51" s="1"/>
      <c r="P51" s="1"/>
      <c r="Q51" s="1"/>
      <c r="R51" s="1">
        <f>36250.35+1370.63</f>
        <v>37620.979999999996</v>
      </c>
      <c r="S51" s="1"/>
      <c r="T51" s="1"/>
      <c r="U51" s="1"/>
      <c r="V51" s="1">
        <f>37066.03+1401.47</f>
        <v>38467.5</v>
      </c>
      <c r="W51" s="1"/>
      <c r="X51" s="1">
        <f>SUM(D51:W51)</f>
        <v>149948.82</v>
      </c>
    </row>
    <row r="52" spans="1:24" x14ac:dyDescent="0.25">
      <c r="A52" s="8" t="s">
        <v>55</v>
      </c>
      <c r="C52" s="1"/>
      <c r="D52" s="1"/>
      <c r="E52" s="1"/>
      <c r="F52" s="1"/>
      <c r="G52" s="1"/>
      <c r="H52" s="1">
        <f>540.04+1467.49</f>
        <v>2007.53</v>
      </c>
      <c r="I52" s="1"/>
      <c r="J52" s="1"/>
      <c r="K52" s="1"/>
      <c r="L52" s="1"/>
      <c r="M52" s="1">
        <f>6683.82+1519.05</f>
        <v>8202.869999999999</v>
      </c>
      <c r="N52" s="1"/>
      <c r="O52" s="1"/>
      <c r="P52" s="1"/>
      <c r="Q52" s="1"/>
      <c r="R52" s="1">
        <f>21896.53+1520.59</f>
        <v>23417.119999999999</v>
      </c>
      <c r="S52" s="1"/>
      <c r="T52" s="1"/>
      <c r="U52" s="1"/>
      <c r="V52" s="1">
        <f>42282.06+1556.78</f>
        <v>43838.84</v>
      </c>
      <c r="W52" s="1"/>
      <c r="X52" s="1">
        <f>SUM(D52:W52)</f>
        <v>77466.359999999986</v>
      </c>
    </row>
    <row r="53" spans="1:24" x14ac:dyDescent="0.25">
      <c r="A53" s="8" t="s">
        <v>57</v>
      </c>
      <c r="C53" s="1"/>
      <c r="D53" s="1"/>
      <c r="E53" s="1"/>
      <c r="F53" s="1"/>
      <c r="G53" s="1"/>
      <c r="H53" s="1">
        <f>410.28+1114.89+1882.83+646.58</f>
        <v>4054.58</v>
      </c>
      <c r="I53" s="1"/>
      <c r="J53" s="1"/>
      <c r="K53" s="1"/>
      <c r="L53" s="1"/>
      <c r="M53" s="1">
        <f>5091.25+1157.1</f>
        <v>6248.35</v>
      </c>
      <c r="N53" s="1"/>
      <c r="O53" s="1"/>
      <c r="P53" s="1"/>
      <c r="Q53" s="1"/>
      <c r="R53" s="1">
        <f>16723.82+1161.38</f>
        <v>17885.2</v>
      </c>
      <c r="S53" s="1"/>
      <c r="T53" s="1"/>
      <c r="U53" s="1"/>
      <c r="V53" s="1">
        <f>32380.07+1192.2</f>
        <v>33572.269999999997</v>
      </c>
      <c r="W53" s="1"/>
      <c r="X53" s="1">
        <f>SUM(D53:W53)</f>
        <v>61760.399999999994</v>
      </c>
    </row>
    <row r="54" spans="1:24" x14ac:dyDescent="0.25">
      <c r="A54" s="8" t="s">
        <v>60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f>2904.02+997.26</f>
        <v>3901.2799999999997</v>
      </c>
      <c r="N54" s="7"/>
      <c r="O54" s="7"/>
      <c r="P54" s="7"/>
      <c r="Q54" s="7"/>
      <c r="R54" s="7">
        <f>14410.43+1000.72</f>
        <v>15411.15</v>
      </c>
      <c r="S54" s="7"/>
      <c r="T54" s="7"/>
      <c r="U54" s="7"/>
      <c r="V54" s="7">
        <f>27900.96+1027.28</f>
        <v>28928.239999999998</v>
      </c>
      <c r="W54" s="7"/>
      <c r="X54" s="7">
        <f>SUM(D54:W54)</f>
        <v>48240.67</v>
      </c>
    </row>
    <row r="55" spans="1:24" x14ac:dyDescent="0.25">
      <c r="A55" s="8" t="s">
        <v>61</v>
      </c>
      <c r="R55" s="7">
        <f>16273.97+678.08</f>
        <v>16952.05</v>
      </c>
      <c r="V55" s="1">
        <f>23424.66+976.03</f>
        <v>24400.69</v>
      </c>
      <c r="W55" s="1"/>
      <c r="X55" s="16">
        <f>SUM(D55:W55)</f>
        <v>41352.74</v>
      </c>
    </row>
    <row r="56" spans="1:24" x14ac:dyDescent="0.25">
      <c r="X56" s="1">
        <f>SUM(X51:X55)</f>
        <v>378768.98999999993</v>
      </c>
    </row>
    <row r="57" spans="1:24" ht="41.25" customHeight="1" x14ac:dyDescent="0.25">
      <c r="M57" s="7">
        <f>M23+M24+M25+M51+M52+M53</f>
        <v>169527.54</v>
      </c>
      <c r="W57" s="1"/>
      <c r="X57" s="1">
        <f>+X56+X49+[9]CoBank!O31</f>
        <v>840685.61999999988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BA1B-3D2C-4B2E-8EE2-3464742D3AF6}">
  <dimension ref="A1:Y56"/>
  <sheetViews>
    <sheetView workbookViewId="0">
      <selection activeCell="Y2" sqref="Y2"/>
    </sheetView>
  </sheetViews>
  <sheetFormatPr defaultRowHeight="15" x14ac:dyDescent="0.25"/>
  <cols>
    <col min="1" max="1" width="15.28515625" customWidth="1"/>
    <col min="2" max="2" width="13.5703125" customWidth="1"/>
    <col min="3" max="3" width="10.42578125" bestFit="1" customWidth="1"/>
    <col min="4" max="4" width="12.85546875" bestFit="1" customWidth="1"/>
    <col min="5" max="7" width="10.42578125" bestFit="1" customWidth="1"/>
    <col min="8" max="8" width="11.42578125" bestFit="1" customWidth="1"/>
    <col min="9" max="9" width="11.42578125" customWidth="1"/>
    <col min="10" max="10" width="11.28515625" bestFit="1" customWidth="1"/>
    <col min="11" max="13" width="10.42578125" bestFit="1" customWidth="1"/>
    <col min="14" max="14" width="11.42578125" bestFit="1" customWidth="1"/>
    <col min="15" max="15" width="11.28515625" bestFit="1" customWidth="1"/>
    <col min="16" max="16" width="10.42578125" bestFit="1" customWidth="1"/>
    <col min="17" max="17" width="11.5703125" customWidth="1"/>
    <col min="18" max="18" width="10.42578125" bestFit="1" customWidth="1"/>
    <col min="19" max="19" width="11.42578125" bestFit="1" customWidth="1"/>
    <col min="20" max="20" width="11.28515625" bestFit="1" customWidth="1"/>
    <col min="21" max="21" width="11.28515625" customWidth="1"/>
    <col min="22" max="22" width="12.85546875" customWidth="1"/>
    <col min="23" max="23" width="12.7109375" customWidth="1"/>
    <col min="24" max="24" width="14.42578125" customWidth="1"/>
    <col min="25" max="25" width="16.5703125" customWidth="1"/>
    <col min="252" max="252" width="15.28515625" customWidth="1"/>
    <col min="253" max="253" width="13.5703125" customWidth="1"/>
    <col min="254" max="254" width="10.42578125" bestFit="1" customWidth="1"/>
    <col min="255" max="255" width="12.85546875" bestFit="1" customWidth="1"/>
    <col min="256" max="258" width="10.42578125" bestFit="1" customWidth="1"/>
    <col min="259" max="259" width="11.42578125" bestFit="1" customWidth="1"/>
    <col min="260" max="260" width="11.42578125" customWidth="1"/>
    <col min="261" max="261" width="11.28515625" bestFit="1" customWidth="1"/>
    <col min="262" max="264" width="10.42578125" bestFit="1" customWidth="1"/>
    <col min="265" max="265" width="11.42578125" bestFit="1" customWidth="1"/>
    <col min="266" max="266" width="11.28515625" bestFit="1" customWidth="1"/>
    <col min="267" max="267" width="10.42578125" bestFit="1" customWidth="1"/>
    <col min="268" max="268" width="11.5703125" customWidth="1"/>
    <col min="269" max="269" width="10.42578125" bestFit="1" customWidth="1"/>
    <col min="270" max="270" width="11.42578125" bestFit="1" customWidth="1"/>
    <col min="271" max="271" width="11.28515625" bestFit="1" customWidth="1"/>
    <col min="272" max="272" width="11.28515625" customWidth="1"/>
    <col min="273" max="273" width="12.85546875" customWidth="1"/>
    <col min="274" max="274" width="12.7109375" customWidth="1"/>
    <col min="275" max="275" width="14.42578125" customWidth="1"/>
    <col min="276" max="276" width="16.5703125" customWidth="1"/>
    <col min="277" max="277" width="13.42578125" customWidth="1"/>
    <col min="278" max="278" width="13.42578125" bestFit="1" customWidth="1"/>
    <col min="279" max="279" width="10.140625" bestFit="1" customWidth="1"/>
    <col min="508" max="508" width="15.28515625" customWidth="1"/>
    <col min="509" max="509" width="13.5703125" customWidth="1"/>
    <col min="510" max="510" width="10.42578125" bestFit="1" customWidth="1"/>
    <col min="511" max="511" width="12.85546875" bestFit="1" customWidth="1"/>
    <col min="512" max="514" width="10.42578125" bestFit="1" customWidth="1"/>
    <col min="515" max="515" width="11.42578125" bestFit="1" customWidth="1"/>
    <col min="516" max="516" width="11.42578125" customWidth="1"/>
    <col min="517" max="517" width="11.28515625" bestFit="1" customWidth="1"/>
    <col min="518" max="520" width="10.42578125" bestFit="1" customWidth="1"/>
    <col min="521" max="521" width="11.42578125" bestFit="1" customWidth="1"/>
    <col min="522" max="522" width="11.28515625" bestFit="1" customWidth="1"/>
    <col min="523" max="523" width="10.42578125" bestFit="1" customWidth="1"/>
    <col min="524" max="524" width="11.5703125" customWidth="1"/>
    <col min="525" max="525" width="10.42578125" bestFit="1" customWidth="1"/>
    <col min="526" max="526" width="11.42578125" bestFit="1" customWidth="1"/>
    <col min="527" max="527" width="11.28515625" bestFit="1" customWidth="1"/>
    <col min="528" max="528" width="11.28515625" customWidth="1"/>
    <col min="529" max="529" width="12.85546875" customWidth="1"/>
    <col min="530" max="530" width="12.7109375" customWidth="1"/>
    <col min="531" max="531" width="14.42578125" customWidth="1"/>
    <col min="532" max="532" width="16.5703125" customWidth="1"/>
    <col min="533" max="533" width="13.42578125" customWidth="1"/>
    <col min="534" max="534" width="13.42578125" bestFit="1" customWidth="1"/>
    <col min="535" max="535" width="10.140625" bestFit="1" customWidth="1"/>
    <col min="764" max="764" width="15.28515625" customWidth="1"/>
    <col min="765" max="765" width="13.5703125" customWidth="1"/>
    <col min="766" max="766" width="10.42578125" bestFit="1" customWidth="1"/>
    <col min="767" max="767" width="12.85546875" bestFit="1" customWidth="1"/>
    <col min="768" max="770" width="10.42578125" bestFit="1" customWidth="1"/>
    <col min="771" max="771" width="11.42578125" bestFit="1" customWidth="1"/>
    <col min="772" max="772" width="11.42578125" customWidth="1"/>
    <col min="773" max="773" width="11.28515625" bestFit="1" customWidth="1"/>
    <col min="774" max="776" width="10.42578125" bestFit="1" customWidth="1"/>
    <col min="777" max="777" width="11.42578125" bestFit="1" customWidth="1"/>
    <col min="778" max="778" width="11.28515625" bestFit="1" customWidth="1"/>
    <col min="779" max="779" width="10.42578125" bestFit="1" customWidth="1"/>
    <col min="780" max="780" width="11.5703125" customWidth="1"/>
    <col min="781" max="781" width="10.42578125" bestFit="1" customWidth="1"/>
    <col min="782" max="782" width="11.42578125" bestFit="1" customWidth="1"/>
    <col min="783" max="783" width="11.28515625" bestFit="1" customWidth="1"/>
    <col min="784" max="784" width="11.28515625" customWidth="1"/>
    <col min="785" max="785" width="12.85546875" customWidth="1"/>
    <col min="786" max="786" width="12.7109375" customWidth="1"/>
    <col min="787" max="787" width="14.42578125" customWidth="1"/>
    <col min="788" max="788" width="16.5703125" customWidth="1"/>
    <col min="789" max="789" width="13.42578125" customWidth="1"/>
    <col min="790" max="790" width="13.42578125" bestFit="1" customWidth="1"/>
    <col min="791" max="791" width="10.140625" bestFit="1" customWidth="1"/>
    <col min="1020" max="1020" width="15.28515625" customWidth="1"/>
    <col min="1021" max="1021" width="13.5703125" customWidth="1"/>
    <col min="1022" max="1022" width="10.42578125" bestFit="1" customWidth="1"/>
    <col min="1023" max="1023" width="12.85546875" bestFit="1" customWidth="1"/>
    <col min="1024" max="1026" width="10.42578125" bestFit="1" customWidth="1"/>
    <col min="1027" max="1027" width="11.42578125" bestFit="1" customWidth="1"/>
    <col min="1028" max="1028" width="11.42578125" customWidth="1"/>
    <col min="1029" max="1029" width="11.28515625" bestFit="1" customWidth="1"/>
    <col min="1030" max="1032" width="10.42578125" bestFit="1" customWidth="1"/>
    <col min="1033" max="1033" width="11.42578125" bestFit="1" customWidth="1"/>
    <col min="1034" max="1034" width="11.28515625" bestFit="1" customWidth="1"/>
    <col min="1035" max="1035" width="10.42578125" bestFit="1" customWidth="1"/>
    <col min="1036" max="1036" width="11.5703125" customWidth="1"/>
    <col min="1037" max="1037" width="10.42578125" bestFit="1" customWidth="1"/>
    <col min="1038" max="1038" width="11.42578125" bestFit="1" customWidth="1"/>
    <col min="1039" max="1039" width="11.28515625" bestFit="1" customWidth="1"/>
    <col min="1040" max="1040" width="11.28515625" customWidth="1"/>
    <col min="1041" max="1041" width="12.85546875" customWidth="1"/>
    <col min="1042" max="1042" width="12.7109375" customWidth="1"/>
    <col min="1043" max="1043" width="14.42578125" customWidth="1"/>
    <col min="1044" max="1044" width="16.5703125" customWidth="1"/>
    <col min="1045" max="1045" width="13.42578125" customWidth="1"/>
    <col min="1046" max="1046" width="13.42578125" bestFit="1" customWidth="1"/>
    <col min="1047" max="1047" width="10.140625" bestFit="1" customWidth="1"/>
    <col min="1276" max="1276" width="15.28515625" customWidth="1"/>
    <col min="1277" max="1277" width="13.5703125" customWidth="1"/>
    <col min="1278" max="1278" width="10.42578125" bestFit="1" customWidth="1"/>
    <col min="1279" max="1279" width="12.85546875" bestFit="1" customWidth="1"/>
    <col min="1280" max="1282" width="10.42578125" bestFit="1" customWidth="1"/>
    <col min="1283" max="1283" width="11.42578125" bestFit="1" customWidth="1"/>
    <col min="1284" max="1284" width="11.42578125" customWidth="1"/>
    <col min="1285" max="1285" width="11.28515625" bestFit="1" customWidth="1"/>
    <col min="1286" max="1288" width="10.42578125" bestFit="1" customWidth="1"/>
    <col min="1289" max="1289" width="11.42578125" bestFit="1" customWidth="1"/>
    <col min="1290" max="1290" width="11.28515625" bestFit="1" customWidth="1"/>
    <col min="1291" max="1291" width="10.42578125" bestFit="1" customWidth="1"/>
    <col min="1292" max="1292" width="11.5703125" customWidth="1"/>
    <col min="1293" max="1293" width="10.42578125" bestFit="1" customWidth="1"/>
    <col min="1294" max="1294" width="11.42578125" bestFit="1" customWidth="1"/>
    <col min="1295" max="1295" width="11.28515625" bestFit="1" customWidth="1"/>
    <col min="1296" max="1296" width="11.28515625" customWidth="1"/>
    <col min="1297" max="1297" width="12.85546875" customWidth="1"/>
    <col min="1298" max="1298" width="12.7109375" customWidth="1"/>
    <col min="1299" max="1299" width="14.42578125" customWidth="1"/>
    <col min="1300" max="1300" width="16.5703125" customWidth="1"/>
    <col min="1301" max="1301" width="13.42578125" customWidth="1"/>
    <col min="1302" max="1302" width="13.42578125" bestFit="1" customWidth="1"/>
    <col min="1303" max="1303" width="10.140625" bestFit="1" customWidth="1"/>
    <col min="1532" max="1532" width="15.28515625" customWidth="1"/>
    <col min="1533" max="1533" width="13.5703125" customWidth="1"/>
    <col min="1534" max="1534" width="10.42578125" bestFit="1" customWidth="1"/>
    <col min="1535" max="1535" width="12.85546875" bestFit="1" customWidth="1"/>
    <col min="1536" max="1538" width="10.42578125" bestFit="1" customWidth="1"/>
    <col min="1539" max="1539" width="11.42578125" bestFit="1" customWidth="1"/>
    <col min="1540" max="1540" width="11.42578125" customWidth="1"/>
    <col min="1541" max="1541" width="11.28515625" bestFit="1" customWidth="1"/>
    <col min="1542" max="1544" width="10.42578125" bestFit="1" customWidth="1"/>
    <col min="1545" max="1545" width="11.42578125" bestFit="1" customWidth="1"/>
    <col min="1546" max="1546" width="11.28515625" bestFit="1" customWidth="1"/>
    <col min="1547" max="1547" width="10.42578125" bestFit="1" customWidth="1"/>
    <col min="1548" max="1548" width="11.5703125" customWidth="1"/>
    <col min="1549" max="1549" width="10.42578125" bestFit="1" customWidth="1"/>
    <col min="1550" max="1550" width="11.42578125" bestFit="1" customWidth="1"/>
    <col min="1551" max="1551" width="11.28515625" bestFit="1" customWidth="1"/>
    <col min="1552" max="1552" width="11.28515625" customWidth="1"/>
    <col min="1553" max="1553" width="12.85546875" customWidth="1"/>
    <col min="1554" max="1554" width="12.7109375" customWidth="1"/>
    <col min="1555" max="1555" width="14.42578125" customWidth="1"/>
    <col min="1556" max="1556" width="16.5703125" customWidth="1"/>
    <col min="1557" max="1557" width="13.42578125" customWidth="1"/>
    <col min="1558" max="1558" width="13.42578125" bestFit="1" customWidth="1"/>
    <col min="1559" max="1559" width="10.140625" bestFit="1" customWidth="1"/>
    <col min="1788" max="1788" width="15.28515625" customWidth="1"/>
    <col min="1789" max="1789" width="13.5703125" customWidth="1"/>
    <col min="1790" max="1790" width="10.42578125" bestFit="1" customWidth="1"/>
    <col min="1791" max="1791" width="12.85546875" bestFit="1" customWidth="1"/>
    <col min="1792" max="1794" width="10.42578125" bestFit="1" customWidth="1"/>
    <col min="1795" max="1795" width="11.42578125" bestFit="1" customWidth="1"/>
    <col min="1796" max="1796" width="11.42578125" customWidth="1"/>
    <col min="1797" max="1797" width="11.28515625" bestFit="1" customWidth="1"/>
    <col min="1798" max="1800" width="10.42578125" bestFit="1" customWidth="1"/>
    <col min="1801" max="1801" width="11.42578125" bestFit="1" customWidth="1"/>
    <col min="1802" max="1802" width="11.28515625" bestFit="1" customWidth="1"/>
    <col min="1803" max="1803" width="10.42578125" bestFit="1" customWidth="1"/>
    <col min="1804" max="1804" width="11.5703125" customWidth="1"/>
    <col min="1805" max="1805" width="10.42578125" bestFit="1" customWidth="1"/>
    <col min="1806" max="1806" width="11.42578125" bestFit="1" customWidth="1"/>
    <col min="1807" max="1807" width="11.28515625" bestFit="1" customWidth="1"/>
    <col min="1808" max="1808" width="11.28515625" customWidth="1"/>
    <col min="1809" max="1809" width="12.85546875" customWidth="1"/>
    <col min="1810" max="1810" width="12.7109375" customWidth="1"/>
    <col min="1811" max="1811" width="14.42578125" customWidth="1"/>
    <col min="1812" max="1812" width="16.5703125" customWidth="1"/>
    <col min="1813" max="1813" width="13.42578125" customWidth="1"/>
    <col min="1814" max="1814" width="13.42578125" bestFit="1" customWidth="1"/>
    <col min="1815" max="1815" width="10.140625" bestFit="1" customWidth="1"/>
    <col min="2044" max="2044" width="15.28515625" customWidth="1"/>
    <col min="2045" max="2045" width="13.5703125" customWidth="1"/>
    <col min="2046" max="2046" width="10.42578125" bestFit="1" customWidth="1"/>
    <col min="2047" max="2047" width="12.85546875" bestFit="1" customWidth="1"/>
    <col min="2048" max="2050" width="10.42578125" bestFit="1" customWidth="1"/>
    <col min="2051" max="2051" width="11.42578125" bestFit="1" customWidth="1"/>
    <col min="2052" max="2052" width="11.42578125" customWidth="1"/>
    <col min="2053" max="2053" width="11.28515625" bestFit="1" customWidth="1"/>
    <col min="2054" max="2056" width="10.42578125" bestFit="1" customWidth="1"/>
    <col min="2057" max="2057" width="11.42578125" bestFit="1" customWidth="1"/>
    <col min="2058" max="2058" width="11.28515625" bestFit="1" customWidth="1"/>
    <col min="2059" max="2059" width="10.42578125" bestFit="1" customWidth="1"/>
    <col min="2060" max="2060" width="11.5703125" customWidth="1"/>
    <col min="2061" max="2061" width="10.42578125" bestFit="1" customWidth="1"/>
    <col min="2062" max="2062" width="11.42578125" bestFit="1" customWidth="1"/>
    <col min="2063" max="2063" width="11.28515625" bestFit="1" customWidth="1"/>
    <col min="2064" max="2064" width="11.28515625" customWidth="1"/>
    <col min="2065" max="2065" width="12.85546875" customWidth="1"/>
    <col min="2066" max="2066" width="12.7109375" customWidth="1"/>
    <col min="2067" max="2067" width="14.42578125" customWidth="1"/>
    <col min="2068" max="2068" width="16.5703125" customWidth="1"/>
    <col min="2069" max="2069" width="13.42578125" customWidth="1"/>
    <col min="2070" max="2070" width="13.42578125" bestFit="1" customWidth="1"/>
    <col min="2071" max="2071" width="10.140625" bestFit="1" customWidth="1"/>
    <col min="2300" max="2300" width="15.28515625" customWidth="1"/>
    <col min="2301" max="2301" width="13.5703125" customWidth="1"/>
    <col min="2302" max="2302" width="10.42578125" bestFit="1" customWidth="1"/>
    <col min="2303" max="2303" width="12.85546875" bestFit="1" customWidth="1"/>
    <col min="2304" max="2306" width="10.42578125" bestFit="1" customWidth="1"/>
    <col min="2307" max="2307" width="11.42578125" bestFit="1" customWidth="1"/>
    <col min="2308" max="2308" width="11.42578125" customWidth="1"/>
    <col min="2309" max="2309" width="11.28515625" bestFit="1" customWidth="1"/>
    <col min="2310" max="2312" width="10.42578125" bestFit="1" customWidth="1"/>
    <col min="2313" max="2313" width="11.42578125" bestFit="1" customWidth="1"/>
    <col min="2314" max="2314" width="11.28515625" bestFit="1" customWidth="1"/>
    <col min="2315" max="2315" width="10.42578125" bestFit="1" customWidth="1"/>
    <col min="2316" max="2316" width="11.5703125" customWidth="1"/>
    <col min="2317" max="2317" width="10.42578125" bestFit="1" customWidth="1"/>
    <col min="2318" max="2318" width="11.42578125" bestFit="1" customWidth="1"/>
    <col min="2319" max="2319" width="11.28515625" bestFit="1" customWidth="1"/>
    <col min="2320" max="2320" width="11.28515625" customWidth="1"/>
    <col min="2321" max="2321" width="12.85546875" customWidth="1"/>
    <col min="2322" max="2322" width="12.7109375" customWidth="1"/>
    <col min="2323" max="2323" width="14.42578125" customWidth="1"/>
    <col min="2324" max="2324" width="16.5703125" customWidth="1"/>
    <col min="2325" max="2325" width="13.42578125" customWidth="1"/>
    <col min="2326" max="2326" width="13.42578125" bestFit="1" customWidth="1"/>
    <col min="2327" max="2327" width="10.140625" bestFit="1" customWidth="1"/>
    <col min="2556" max="2556" width="15.28515625" customWidth="1"/>
    <col min="2557" max="2557" width="13.5703125" customWidth="1"/>
    <col min="2558" max="2558" width="10.42578125" bestFit="1" customWidth="1"/>
    <col min="2559" max="2559" width="12.85546875" bestFit="1" customWidth="1"/>
    <col min="2560" max="2562" width="10.42578125" bestFit="1" customWidth="1"/>
    <col min="2563" max="2563" width="11.42578125" bestFit="1" customWidth="1"/>
    <col min="2564" max="2564" width="11.42578125" customWidth="1"/>
    <col min="2565" max="2565" width="11.28515625" bestFit="1" customWidth="1"/>
    <col min="2566" max="2568" width="10.42578125" bestFit="1" customWidth="1"/>
    <col min="2569" max="2569" width="11.42578125" bestFit="1" customWidth="1"/>
    <col min="2570" max="2570" width="11.28515625" bestFit="1" customWidth="1"/>
    <col min="2571" max="2571" width="10.42578125" bestFit="1" customWidth="1"/>
    <col min="2572" max="2572" width="11.5703125" customWidth="1"/>
    <col min="2573" max="2573" width="10.42578125" bestFit="1" customWidth="1"/>
    <col min="2574" max="2574" width="11.42578125" bestFit="1" customWidth="1"/>
    <col min="2575" max="2575" width="11.28515625" bestFit="1" customWidth="1"/>
    <col min="2576" max="2576" width="11.28515625" customWidth="1"/>
    <col min="2577" max="2577" width="12.85546875" customWidth="1"/>
    <col min="2578" max="2578" width="12.7109375" customWidth="1"/>
    <col min="2579" max="2579" width="14.42578125" customWidth="1"/>
    <col min="2580" max="2580" width="16.5703125" customWidth="1"/>
    <col min="2581" max="2581" width="13.42578125" customWidth="1"/>
    <col min="2582" max="2582" width="13.42578125" bestFit="1" customWidth="1"/>
    <col min="2583" max="2583" width="10.140625" bestFit="1" customWidth="1"/>
    <col min="2812" max="2812" width="15.28515625" customWidth="1"/>
    <col min="2813" max="2813" width="13.5703125" customWidth="1"/>
    <col min="2814" max="2814" width="10.42578125" bestFit="1" customWidth="1"/>
    <col min="2815" max="2815" width="12.85546875" bestFit="1" customWidth="1"/>
    <col min="2816" max="2818" width="10.42578125" bestFit="1" customWidth="1"/>
    <col min="2819" max="2819" width="11.42578125" bestFit="1" customWidth="1"/>
    <col min="2820" max="2820" width="11.42578125" customWidth="1"/>
    <col min="2821" max="2821" width="11.28515625" bestFit="1" customWidth="1"/>
    <col min="2822" max="2824" width="10.42578125" bestFit="1" customWidth="1"/>
    <col min="2825" max="2825" width="11.42578125" bestFit="1" customWidth="1"/>
    <col min="2826" max="2826" width="11.28515625" bestFit="1" customWidth="1"/>
    <col min="2827" max="2827" width="10.42578125" bestFit="1" customWidth="1"/>
    <col min="2828" max="2828" width="11.5703125" customWidth="1"/>
    <col min="2829" max="2829" width="10.42578125" bestFit="1" customWidth="1"/>
    <col min="2830" max="2830" width="11.42578125" bestFit="1" customWidth="1"/>
    <col min="2831" max="2831" width="11.28515625" bestFit="1" customWidth="1"/>
    <col min="2832" max="2832" width="11.28515625" customWidth="1"/>
    <col min="2833" max="2833" width="12.85546875" customWidth="1"/>
    <col min="2834" max="2834" width="12.7109375" customWidth="1"/>
    <col min="2835" max="2835" width="14.42578125" customWidth="1"/>
    <col min="2836" max="2836" width="16.5703125" customWidth="1"/>
    <col min="2837" max="2837" width="13.42578125" customWidth="1"/>
    <col min="2838" max="2838" width="13.42578125" bestFit="1" customWidth="1"/>
    <col min="2839" max="2839" width="10.140625" bestFit="1" customWidth="1"/>
    <col min="3068" max="3068" width="15.28515625" customWidth="1"/>
    <col min="3069" max="3069" width="13.5703125" customWidth="1"/>
    <col min="3070" max="3070" width="10.42578125" bestFit="1" customWidth="1"/>
    <col min="3071" max="3071" width="12.85546875" bestFit="1" customWidth="1"/>
    <col min="3072" max="3074" width="10.42578125" bestFit="1" customWidth="1"/>
    <col min="3075" max="3075" width="11.42578125" bestFit="1" customWidth="1"/>
    <col min="3076" max="3076" width="11.42578125" customWidth="1"/>
    <col min="3077" max="3077" width="11.28515625" bestFit="1" customWidth="1"/>
    <col min="3078" max="3080" width="10.42578125" bestFit="1" customWidth="1"/>
    <col min="3081" max="3081" width="11.42578125" bestFit="1" customWidth="1"/>
    <col min="3082" max="3082" width="11.28515625" bestFit="1" customWidth="1"/>
    <col min="3083" max="3083" width="10.42578125" bestFit="1" customWidth="1"/>
    <col min="3084" max="3084" width="11.5703125" customWidth="1"/>
    <col min="3085" max="3085" width="10.42578125" bestFit="1" customWidth="1"/>
    <col min="3086" max="3086" width="11.42578125" bestFit="1" customWidth="1"/>
    <col min="3087" max="3087" width="11.28515625" bestFit="1" customWidth="1"/>
    <col min="3088" max="3088" width="11.28515625" customWidth="1"/>
    <col min="3089" max="3089" width="12.85546875" customWidth="1"/>
    <col min="3090" max="3090" width="12.7109375" customWidth="1"/>
    <col min="3091" max="3091" width="14.42578125" customWidth="1"/>
    <col min="3092" max="3092" width="16.5703125" customWidth="1"/>
    <col min="3093" max="3093" width="13.42578125" customWidth="1"/>
    <col min="3094" max="3094" width="13.42578125" bestFit="1" customWidth="1"/>
    <col min="3095" max="3095" width="10.140625" bestFit="1" customWidth="1"/>
    <col min="3324" max="3324" width="15.28515625" customWidth="1"/>
    <col min="3325" max="3325" width="13.5703125" customWidth="1"/>
    <col min="3326" max="3326" width="10.42578125" bestFit="1" customWidth="1"/>
    <col min="3327" max="3327" width="12.85546875" bestFit="1" customWidth="1"/>
    <col min="3328" max="3330" width="10.42578125" bestFit="1" customWidth="1"/>
    <col min="3331" max="3331" width="11.42578125" bestFit="1" customWidth="1"/>
    <col min="3332" max="3332" width="11.42578125" customWidth="1"/>
    <col min="3333" max="3333" width="11.28515625" bestFit="1" customWidth="1"/>
    <col min="3334" max="3336" width="10.42578125" bestFit="1" customWidth="1"/>
    <col min="3337" max="3337" width="11.42578125" bestFit="1" customWidth="1"/>
    <col min="3338" max="3338" width="11.28515625" bestFit="1" customWidth="1"/>
    <col min="3339" max="3339" width="10.42578125" bestFit="1" customWidth="1"/>
    <col min="3340" max="3340" width="11.5703125" customWidth="1"/>
    <col min="3341" max="3341" width="10.42578125" bestFit="1" customWidth="1"/>
    <col min="3342" max="3342" width="11.42578125" bestFit="1" customWidth="1"/>
    <col min="3343" max="3343" width="11.28515625" bestFit="1" customWidth="1"/>
    <col min="3344" max="3344" width="11.28515625" customWidth="1"/>
    <col min="3345" max="3345" width="12.85546875" customWidth="1"/>
    <col min="3346" max="3346" width="12.7109375" customWidth="1"/>
    <col min="3347" max="3347" width="14.42578125" customWidth="1"/>
    <col min="3348" max="3348" width="16.5703125" customWidth="1"/>
    <col min="3349" max="3349" width="13.42578125" customWidth="1"/>
    <col min="3350" max="3350" width="13.42578125" bestFit="1" customWidth="1"/>
    <col min="3351" max="3351" width="10.140625" bestFit="1" customWidth="1"/>
    <col min="3580" max="3580" width="15.28515625" customWidth="1"/>
    <col min="3581" max="3581" width="13.5703125" customWidth="1"/>
    <col min="3582" max="3582" width="10.42578125" bestFit="1" customWidth="1"/>
    <col min="3583" max="3583" width="12.85546875" bestFit="1" customWidth="1"/>
    <col min="3584" max="3586" width="10.42578125" bestFit="1" customWidth="1"/>
    <col min="3587" max="3587" width="11.42578125" bestFit="1" customWidth="1"/>
    <col min="3588" max="3588" width="11.42578125" customWidth="1"/>
    <col min="3589" max="3589" width="11.28515625" bestFit="1" customWidth="1"/>
    <col min="3590" max="3592" width="10.42578125" bestFit="1" customWidth="1"/>
    <col min="3593" max="3593" width="11.42578125" bestFit="1" customWidth="1"/>
    <col min="3594" max="3594" width="11.28515625" bestFit="1" customWidth="1"/>
    <col min="3595" max="3595" width="10.42578125" bestFit="1" customWidth="1"/>
    <col min="3596" max="3596" width="11.5703125" customWidth="1"/>
    <col min="3597" max="3597" width="10.42578125" bestFit="1" customWidth="1"/>
    <col min="3598" max="3598" width="11.42578125" bestFit="1" customWidth="1"/>
    <col min="3599" max="3599" width="11.28515625" bestFit="1" customWidth="1"/>
    <col min="3600" max="3600" width="11.28515625" customWidth="1"/>
    <col min="3601" max="3601" width="12.85546875" customWidth="1"/>
    <col min="3602" max="3602" width="12.7109375" customWidth="1"/>
    <col min="3603" max="3603" width="14.42578125" customWidth="1"/>
    <col min="3604" max="3604" width="16.5703125" customWidth="1"/>
    <col min="3605" max="3605" width="13.42578125" customWidth="1"/>
    <col min="3606" max="3606" width="13.42578125" bestFit="1" customWidth="1"/>
    <col min="3607" max="3607" width="10.140625" bestFit="1" customWidth="1"/>
    <col min="3836" max="3836" width="15.28515625" customWidth="1"/>
    <col min="3837" max="3837" width="13.5703125" customWidth="1"/>
    <col min="3838" max="3838" width="10.42578125" bestFit="1" customWidth="1"/>
    <col min="3839" max="3839" width="12.85546875" bestFit="1" customWidth="1"/>
    <col min="3840" max="3842" width="10.42578125" bestFit="1" customWidth="1"/>
    <col min="3843" max="3843" width="11.42578125" bestFit="1" customWidth="1"/>
    <col min="3844" max="3844" width="11.42578125" customWidth="1"/>
    <col min="3845" max="3845" width="11.28515625" bestFit="1" customWidth="1"/>
    <col min="3846" max="3848" width="10.42578125" bestFit="1" customWidth="1"/>
    <col min="3849" max="3849" width="11.42578125" bestFit="1" customWidth="1"/>
    <col min="3850" max="3850" width="11.28515625" bestFit="1" customWidth="1"/>
    <col min="3851" max="3851" width="10.42578125" bestFit="1" customWidth="1"/>
    <col min="3852" max="3852" width="11.5703125" customWidth="1"/>
    <col min="3853" max="3853" width="10.42578125" bestFit="1" customWidth="1"/>
    <col min="3854" max="3854" width="11.42578125" bestFit="1" customWidth="1"/>
    <col min="3855" max="3855" width="11.28515625" bestFit="1" customWidth="1"/>
    <col min="3856" max="3856" width="11.28515625" customWidth="1"/>
    <col min="3857" max="3857" width="12.85546875" customWidth="1"/>
    <col min="3858" max="3858" width="12.7109375" customWidth="1"/>
    <col min="3859" max="3859" width="14.42578125" customWidth="1"/>
    <col min="3860" max="3860" width="16.5703125" customWidth="1"/>
    <col min="3861" max="3861" width="13.42578125" customWidth="1"/>
    <col min="3862" max="3862" width="13.42578125" bestFit="1" customWidth="1"/>
    <col min="3863" max="3863" width="10.140625" bestFit="1" customWidth="1"/>
    <col min="4092" max="4092" width="15.28515625" customWidth="1"/>
    <col min="4093" max="4093" width="13.5703125" customWidth="1"/>
    <col min="4094" max="4094" width="10.42578125" bestFit="1" customWidth="1"/>
    <col min="4095" max="4095" width="12.85546875" bestFit="1" customWidth="1"/>
    <col min="4096" max="4098" width="10.42578125" bestFit="1" customWidth="1"/>
    <col min="4099" max="4099" width="11.42578125" bestFit="1" customWidth="1"/>
    <col min="4100" max="4100" width="11.42578125" customWidth="1"/>
    <col min="4101" max="4101" width="11.28515625" bestFit="1" customWidth="1"/>
    <col min="4102" max="4104" width="10.42578125" bestFit="1" customWidth="1"/>
    <col min="4105" max="4105" width="11.42578125" bestFit="1" customWidth="1"/>
    <col min="4106" max="4106" width="11.28515625" bestFit="1" customWidth="1"/>
    <col min="4107" max="4107" width="10.42578125" bestFit="1" customWidth="1"/>
    <col min="4108" max="4108" width="11.5703125" customWidth="1"/>
    <col min="4109" max="4109" width="10.42578125" bestFit="1" customWidth="1"/>
    <col min="4110" max="4110" width="11.42578125" bestFit="1" customWidth="1"/>
    <col min="4111" max="4111" width="11.28515625" bestFit="1" customWidth="1"/>
    <col min="4112" max="4112" width="11.28515625" customWidth="1"/>
    <col min="4113" max="4113" width="12.85546875" customWidth="1"/>
    <col min="4114" max="4114" width="12.7109375" customWidth="1"/>
    <col min="4115" max="4115" width="14.42578125" customWidth="1"/>
    <col min="4116" max="4116" width="16.5703125" customWidth="1"/>
    <col min="4117" max="4117" width="13.42578125" customWidth="1"/>
    <col min="4118" max="4118" width="13.42578125" bestFit="1" customWidth="1"/>
    <col min="4119" max="4119" width="10.140625" bestFit="1" customWidth="1"/>
    <col min="4348" max="4348" width="15.28515625" customWidth="1"/>
    <col min="4349" max="4349" width="13.5703125" customWidth="1"/>
    <col min="4350" max="4350" width="10.42578125" bestFit="1" customWidth="1"/>
    <col min="4351" max="4351" width="12.85546875" bestFit="1" customWidth="1"/>
    <col min="4352" max="4354" width="10.42578125" bestFit="1" customWidth="1"/>
    <col min="4355" max="4355" width="11.42578125" bestFit="1" customWidth="1"/>
    <col min="4356" max="4356" width="11.42578125" customWidth="1"/>
    <col min="4357" max="4357" width="11.28515625" bestFit="1" customWidth="1"/>
    <col min="4358" max="4360" width="10.42578125" bestFit="1" customWidth="1"/>
    <col min="4361" max="4361" width="11.42578125" bestFit="1" customWidth="1"/>
    <col min="4362" max="4362" width="11.28515625" bestFit="1" customWidth="1"/>
    <col min="4363" max="4363" width="10.42578125" bestFit="1" customWidth="1"/>
    <col min="4364" max="4364" width="11.5703125" customWidth="1"/>
    <col min="4365" max="4365" width="10.42578125" bestFit="1" customWidth="1"/>
    <col min="4366" max="4366" width="11.42578125" bestFit="1" customWidth="1"/>
    <col min="4367" max="4367" width="11.28515625" bestFit="1" customWidth="1"/>
    <col min="4368" max="4368" width="11.28515625" customWidth="1"/>
    <col min="4369" max="4369" width="12.85546875" customWidth="1"/>
    <col min="4370" max="4370" width="12.7109375" customWidth="1"/>
    <col min="4371" max="4371" width="14.42578125" customWidth="1"/>
    <col min="4372" max="4372" width="16.5703125" customWidth="1"/>
    <col min="4373" max="4373" width="13.42578125" customWidth="1"/>
    <col min="4374" max="4374" width="13.42578125" bestFit="1" customWidth="1"/>
    <col min="4375" max="4375" width="10.140625" bestFit="1" customWidth="1"/>
    <col min="4604" max="4604" width="15.28515625" customWidth="1"/>
    <col min="4605" max="4605" width="13.5703125" customWidth="1"/>
    <col min="4606" max="4606" width="10.42578125" bestFit="1" customWidth="1"/>
    <col min="4607" max="4607" width="12.85546875" bestFit="1" customWidth="1"/>
    <col min="4608" max="4610" width="10.42578125" bestFit="1" customWidth="1"/>
    <col min="4611" max="4611" width="11.42578125" bestFit="1" customWidth="1"/>
    <col min="4612" max="4612" width="11.42578125" customWidth="1"/>
    <col min="4613" max="4613" width="11.28515625" bestFit="1" customWidth="1"/>
    <col min="4614" max="4616" width="10.42578125" bestFit="1" customWidth="1"/>
    <col min="4617" max="4617" width="11.42578125" bestFit="1" customWidth="1"/>
    <col min="4618" max="4618" width="11.28515625" bestFit="1" customWidth="1"/>
    <col min="4619" max="4619" width="10.42578125" bestFit="1" customWidth="1"/>
    <col min="4620" max="4620" width="11.5703125" customWidth="1"/>
    <col min="4621" max="4621" width="10.42578125" bestFit="1" customWidth="1"/>
    <col min="4622" max="4622" width="11.42578125" bestFit="1" customWidth="1"/>
    <col min="4623" max="4623" width="11.28515625" bestFit="1" customWidth="1"/>
    <col min="4624" max="4624" width="11.28515625" customWidth="1"/>
    <col min="4625" max="4625" width="12.85546875" customWidth="1"/>
    <col min="4626" max="4626" width="12.7109375" customWidth="1"/>
    <col min="4627" max="4627" width="14.42578125" customWidth="1"/>
    <col min="4628" max="4628" width="16.5703125" customWidth="1"/>
    <col min="4629" max="4629" width="13.42578125" customWidth="1"/>
    <col min="4630" max="4630" width="13.42578125" bestFit="1" customWidth="1"/>
    <col min="4631" max="4631" width="10.140625" bestFit="1" customWidth="1"/>
    <col min="4860" max="4860" width="15.28515625" customWidth="1"/>
    <col min="4861" max="4861" width="13.5703125" customWidth="1"/>
    <col min="4862" max="4862" width="10.42578125" bestFit="1" customWidth="1"/>
    <col min="4863" max="4863" width="12.85546875" bestFit="1" customWidth="1"/>
    <col min="4864" max="4866" width="10.42578125" bestFit="1" customWidth="1"/>
    <col min="4867" max="4867" width="11.42578125" bestFit="1" customWidth="1"/>
    <col min="4868" max="4868" width="11.42578125" customWidth="1"/>
    <col min="4869" max="4869" width="11.28515625" bestFit="1" customWidth="1"/>
    <col min="4870" max="4872" width="10.42578125" bestFit="1" customWidth="1"/>
    <col min="4873" max="4873" width="11.42578125" bestFit="1" customWidth="1"/>
    <col min="4874" max="4874" width="11.28515625" bestFit="1" customWidth="1"/>
    <col min="4875" max="4875" width="10.42578125" bestFit="1" customWidth="1"/>
    <col min="4876" max="4876" width="11.5703125" customWidth="1"/>
    <col min="4877" max="4877" width="10.42578125" bestFit="1" customWidth="1"/>
    <col min="4878" max="4878" width="11.42578125" bestFit="1" customWidth="1"/>
    <col min="4879" max="4879" width="11.28515625" bestFit="1" customWidth="1"/>
    <col min="4880" max="4880" width="11.28515625" customWidth="1"/>
    <col min="4881" max="4881" width="12.85546875" customWidth="1"/>
    <col min="4882" max="4882" width="12.7109375" customWidth="1"/>
    <col min="4883" max="4883" width="14.42578125" customWidth="1"/>
    <col min="4884" max="4884" width="16.5703125" customWidth="1"/>
    <col min="4885" max="4885" width="13.42578125" customWidth="1"/>
    <col min="4886" max="4886" width="13.42578125" bestFit="1" customWidth="1"/>
    <col min="4887" max="4887" width="10.140625" bestFit="1" customWidth="1"/>
    <col min="5116" max="5116" width="15.28515625" customWidth="1"/>
    <col min="5117" max="5117" width="13.5703125" customWidth="1"/>
    <col min="5118" max="5118" width="10.42578125" bestFit="1" customWidth="1"/>
    <col min="5119" max="5119" width="12.85546875" bestFit="1" customWidth="1"/>
    <col min="5120" max="5122" width="10.42578125" bestFit="1" customWidth="1"/>
    <col min="5123" max="5123" width="11.42578125" bestFit="1" customWidth="1"/>
    <col min="5124" max="5124" width="11.42578125" customWidth="1"/>
    <col min="5125" max="5125" width="11.28515625" bestFit="1" customWidth="1"/>
    <col min="5126" max="5128" width="10.42578125" bestFit="1" customWidth="1"/>
    <col min="5129" max="5129" width="11.42578125" bestFit="1" customWidth="1"/>
    <col min="5130" max="5130" width="11.28515625" bestFit="1" customWidth="1"/>
    <col min="5131" max="5131" width="10.42578125" bestFit="1" customWidth="1"/>
    <col min="5132" max="5132" width="11.5703125" customWidth="1"/>
    <col min="5133" max="5133" width="10.42578125" bestFit="1" customWidth="1"/>
    <col min="5134" max="5134" width="11.42578125" bestFit="1" customWidth="1"/>
    <col min="5135" max="5135" width="11.28515625" bestFit="1" customWidth="1"/>
    <col min="5136" max="5136" width="11.28515625" customWidth="1"/>
    <col min="5137" max="5137" width="12.85546875" customWidth="1"/>
    <col min="5138" max="5138" width="12.7109375" customWidth="1"/>
    <col min="5139" max="5139" width="14.42578125" customWidth="1"/>
    <col min="5140" max="5140" width="16.5703125" customWidth="1"/>
    <col min="5141" max="5141" width="13.42578125" customWidth="1"/>
    <col min="5142" max="5142" width="13.42578125" bestFit="1" customWidth="1"/>
    <col min="5143" max="5143" width="10.140625" bestFit="1" customWidth="1"/>
    <col min="5372" max="5372" width="15.28515625" customWidth="1"/>
    <col min="5373" max="5373" width="13.5703125" customWidth="1"/>
    <col min="5374" max="5374" width="10.42578125" bestFit="1" customWidth="1"/>
    <col min="5375" max="5375" width="12.85546875" bestFit="1" customWidth="1"/>
    <col min="5376" max="5378" width="10.42578125" bestFit="1" customWidth="1"/>
    <col min="5379" max="5379" width="11.42578125" bestFit="1" customWidth="1"/>
    <col min="5380" max="5380" width="11.42578125" customWidth="1"/>
    <col min="5381" max="5381" width="11.28515625" bestFit="1" customWidth="1"/>
    <col min="5382" max="5384" width="10.42578125" bestFit="1" customWidth="1"/>
    <col min="5385" max="5385" width="11.42578125" bestFit="1" customWidth="1"/>
    <col min="5386" max="5386" width="11.28515625" bestFit="1" customWidth="1"/>
    <col min="5387" max="5387" width="10.42578125" bestFit="1" customWidth="1"/>
    <col min="5388" max="5388" width="11.5703125" customWidth="1"/>
    <col min="5389" max="5389" width="10.42578125" bestFit="1" customWidth="1"/>
    <col min="5390" max="5390" width="11.42578125" bestFit="1" customWidth="1"/>
    <col min="5391" max="5391" width="11.28515625" bestFit="1" customWidth="1"/>
    <col min="5392" max="5392" width="11.28515625" customWidth="1"/>
    <col min="5393" max="5393" width="12.85546875" customWidth="1"/>
    <col min="5394" max="5394" width="12.7109375" customWidth="1"/>
    <col min="5395" max="5395" width="14.42578125" customWidth="1"/>
    <col min="5396" max="5396" width="16.5703125" customWidth="1"/>
    <col min="5397" max="5397" width="13.42578125" customWidth="1"/>
    <col min="5398" max="5398" width="13.42578125" bestFit="1" customWidth="1"/>
    <col min="5399" max="5399" width="10.140625" bestFit="1" customWidth="1"/>
    <col min="5628" max="5628" width="15.28515625" customWidth="1"/>
    <col min="5629" max="5629" width="13.5703125" customWidth="1"/>
    <col min="5630" max="5630" width="10.42578125" bestFit="1" customWidth="1"/>
    <col min="5631" max="5631" width="12.85546875" bestFit="1" customWidth="1"/>
    <col min="5632" max="5634" width="10.42578125" bestFit="1" customWidth="1"/>
    <col min="5635" max="5635" width="11.42578125" bestFit="1" customWidth="1"/>
    <col min="5636" max="5636" width="11.42578125" customWidth="1"/>
    <col min="5637" max="5637" width="11.28515625" bestFit="1" customWidth="1"/>
    <col min="5638" max="5640" width="10.42578125" bestFit="1" customWidth="1"/>
    <col min="5641" max="5641" width="11.42578125" bestFit="1" customWidth="1"/>
    <col min="5642" max="5642" width="11.28515625" bestFit="1" customWidth="1"/>
    <col min="5643" max="5643" width="10.42578125" bestFit="1" customWidth="1"/>
    <col min="5644" max="5644" width="11.5703125" customWidth="1"/>
    <col min="5645" max="5645" width="10.42578125" bestFit="1" customWidth="1"/>
    <col min="5646" max="5646" width="11.42578125" bestFit="1" customWidth="1"/>
    <col min="5647" max="5647" width="11.28515625" bestFit="1" customWidth="1"/>
    <col min="5648" max="5648" width="11.28515625" customWidth="1"/>
    <col min="5649" max="5649" width="12.85546875" customWidth="1"/>
    <col min="5650" max="5650" width="12.7109375" customWidth="1"/>
    <col min="5651" max="5651" width="14.42578125" customWidth="1"/>
    <col min="5652" max="5652" width="16.5703125" customWidth="1"/>
    <col min="5653" max="5653" width="13.42578125" customWidth="1"/>
    <col min="5654" max="5654" width="13.42578125" bestFit="1" customWidth="1"/>
    <col min="5655" max="5655" width="10.140625" bestFit="1" customWidth="1"/>
    <col min="5884" max="5884" width="15.28515625" customWidth="1"/>
    <col min="5885" max="5885" width="13.5703125" customWidth="1"/>
    <col min="5886" max="5886" width="10.42578125" bestFit="1" customWidth="1"/>
    <col min="5887" max="5887" width="12.85546875" bestFit="1" customWidth="1"/>
    <col min="5888" max="5890" width="10.42578125" bestFit="1" customWidth="1"/>
    <col min="5891" max="5891" width="11.42578125" bestFit="1" customWidth="1"/>
    <col min="5892" max="5892" width="11.42578125" customWidth="1"/>
    <col min="5893" max="5893" width="11.28515625" bestFit="1" customWidth="1"/>
    <col min="5894" max="5896" width="10.42578125" bestFit="1" customWidth="1"/>
    <col min="5897" max="5897" width="11.42578125" bestFit="1" customWidth="1"/>
    <col min="5898" max="5898" width="11.28515625" bestFit="1" customWidth="1"/>
    <col min="5899" max="5899" width="10.42578125" bestFit="1" customWidth="1"/>
    <col min="5900" max="5900" width="11.5703125" customWidth="1"/>
    <col min="5901" max="5901" width="10.42578125" bestFit="1" customWidth="1"/>
    <col min="5902" max="5902" width="11.42578125" bestFit="1" customWidth="1"/>
    <col min="5903" max="5903" width="11.28515625" bestFit="1" customWidth="1"/>
    <col min="5904" max="5904" width="11.28515625" customWidth="1"/>
    <col min="5905" max="5905" width="12.85546875" customWidth="1"/>
    <col min="5906" max="5906" width="12.7109375" customWidth="1"/>
    <col min="5907" max="5907" width="14.42578125" customWidth="1"/>
    <col min="5908" max="5908" width="16.5703125" customWidth="1"/>
    <col min="5909" max="5909" width="13.42578125" customWidth="1"/>
    <col min="5910" max="5910" width="13.42578125" bestFit="1" customWidth="1"/>
    <col min="5911" max="5911" width="10.140625" bestFit="1" customWidth="1"/>
    <col min="6140" max="6140" width="15.28515625" customWidth="1"/>
    <col min="6141" max="6141" width="13.5703125" customWidth="1"/>
    <col min="6142" max="6142" width="10.42578125" bestFit="1" customWidth="1"/>
    <col min="6143" max="6143" width="12.85546875" bestFit="1" customWidth="1"/>
    <col min="6144" max="6146" width="10.42578125" bestFit="1" customWidth="1"/>
    <col min="6147" max="6147" width="11.42578125" bestFit="1" customWidth="1"/>
    <col min="6148" max="6148" width="11.42578125" customWidth="1"/>
    <col min="6149" max="6149" width="11.28515625" bestFit="1" customWidth="1"/>
    <col min="6150" max="6152" width="10.42578125" bestFit="1" customWidth="1"/>
    <col min="6153" max="6153" width="11.42578125" bestFit="1" customWidth="1"/>
    <col min="6154" max="6154" width="11.28515625" bestFit="1" customWidth="1"/>
    <col min="6155" max="6155" width="10.42578125" bestFit="1" customWidth="1"/>
    <col min="6156" max="6156" width="11.5703125" customWidth="1"/>
    <col min="6157" max="6157" width="10.42578125" bestFit="1" customWidth="1"/>
    <col min="6158" max="6158" width="11.42578125" bestFit="1" customWidth="1"/>
    <col min="6159" max="6159" width="11.28515625" bestFit="1" customWidth="1"/>
    <col min="6160" max="6160" width="11.28515625" customWidth="1"/>
    <col min="6161" max="6161" width="12.85546875" customWidth="1"/>
    <col min="6162" max="6162" width="12.7109375" customWidth="1"/>
    <col min="6163" max="6163" width="14.42578125" customWidth="1"/>
    <col min="6164" max="6164" width="16.5703125" customWidth="1"/>
    <col min="6165" max="6165" width="13.42578125" customWidth="1"/>
    <col min="6166" max="6166" width="13.42578125" bestFit="1" customWidth="1"/>
    <col min="6167" max="6167" width="10.140625" bestFit="1" customWidth="1"/>
    <col min="6396" max="6396" width="15.28515625" customWidth="1"/>
    <col min="6397" max="6397" width="13.5703125" customWidth="1"/>
    <col min="6398" max="6398" width="10.42578125" bestFit="1" customWidth="1"/>
    <col min="6399" max="6399" width="12.85546875" bestFit="1" customWidth="1"/>
    <col min="6400" max="6402" width="10.42578125" bestFit="1" customWidth="1"/>
    <col min="6403" max="6403" width="11.42578125" bestFit="1" customWidth="1"/>
    <col min="6404" max="6404" width="11.42578125" customWidth="1"/>
    <col min="6405" max="6405" width="11.28515625" bestFit="1" customWidth="1"/>
    <col min="6406" max="6408" width="10.42578125" bestFit="1" customWidth="1"/>
    <col min="6409" max="6409" width="11.42578125" bestFit="1" customWidth="1"/>
    <col min="6410" max="6410" width="11.28515625" bestFit="1" customWidth="1"/>
    <col min="6411" max="6411" width="10.42578125" bestFit="1" customWidth="1"/>
    <col min="6412" max="6412" width="11.5703125" customWidth="1"/>
    <col min="6413" max="6413" width="10.42578125" bestFit="1" customWidth="1"/>
    <col min="6414" max="6414" width="11.42578125" bestFit="1" customWidth="1"/>
    <col min="6415" max="6415" width="11.28515625" bestFit="1" customWidth="1"/>
    <col min="6416" max="6416" width="11.28515625" customWidth="1"/>
    <col min="6417" max="6417" width="12.85546875" customWidth="1"/>
    <col min="6418" max="6418" width="12.7109375" customWidth="1"/>
    <col min="6419" max="6419" width="14.42578125" customWidth="1"/>
    <col min="6420" max="6420" width="16.5703125" customWidth="1"/>
    <col min="6421" max="6421" width="13.42578125" customWidth="1"/>
    <col min="6422" max="6422" width="13.42578125" bestFit="1" customWidth="1"/>
    <col min="6423" max="6423" width="10.140625" bestFit="1" customWidth="1"/>
    <col min="6652" max="6652" width="15.28515625" customWidth="1"/>
    <col min="6653" max="6653" width="13.5703125" customWidth="1"/>
    <col min="6654" max="6654" width="10.42578125" bestFit="1" customWidth="1"/>
    <col min="6655" max="6655" width="12.85546875" bestFit="1" customWidth="1"/>
    <col min="6656" max="6658" width="10.42578125" bestFit="1" customWidth="1"/>
    <col min="6659" max="6659" width="11.42578125" bestFit="1" customWidth="1"/>
    <col min="6660" max="6660" width="11.42578125" customWidth="1"/>
    <col min="6661" max="6661" width="11.28515625" bestFit="1" customWidth="1"/>
    <col min="6662" max="6664" width="10.42578125" bestFit="1" customWidth="1"/>
    <col min="6665" max="6665" width="11.42578125" bestFit="1" customWidth="1"/>
    <col min="6666" max="6666" width="11.28515625" bestFit="1" customWidth="1"/>
    <col min="6667" max="6667" width="10.42578125" bestFit="1" customWidth="1"/>
    <col min="6668" max="6668" width="11.5703125" customWidth="1"/>
    <col min="6669" max="6669" width="10.42578125" bestFit="1" customWidth="1"/>
    <col min="6670" max="6670" width="11.42578125" bestFit="1" customWidth="1"/>
    <col min="6671" max="6671" width="11.28515625" bestFit="1" customWidth="1"/>
    <col min="6672" max="6672" width="11.28515625" customWidth="1"/>
    <col min="6673" max="6673" width="12.85546875" customWidth="1"/>
    <col min="6674" max="6674" width="12.7109375" customWidth="1"/>
    <col min="6675" max="6675" width="14.42578125" customWidth="1"/>
    <col min="6676" max="6676" width="16.5703125" customWidth="1"/>
    <col min="6677" max="6677" width="13.42578125" customWidth="1"/>
    <col min="6678" max="6678" width="13.42578125" bestFit="1" customWidth="1"/>
    <col min="6679" max="6679" width="10.140625" bestFit="1" customWidth="1"/>
    <col min="6908" max="6908" width="15.28515625" customWidth="1"/>
    <col min="6909" max="6909" width="13.5703125" customWidth="1"/>
    <col min="6910" max="6910" width="10.42578125" bestFit="1" customWidth="1"/>
    <col min="6911" max="6911" width="12.85546875" bestFit="1" customWidth="1"/>
    <col min="6912" max="6914" width="10.42578125" bestFit="1" customWidth="1"/>
    <col min="6915" max="6915" width="11.42578125" bestFit="1" customWidth="1"/>
    <col min="6916" max="6916" width="11.42578125" customWidth="1"/>
    <col min="6917" max="6917" width="11.28515625" bestFit="1" customWidth="1"/>
    <col min="6918" max="6920" width="10.42578125" bestFit="1" customWidth="1"/>
    <col min="6921" max="6921" width="11.42578125" bestFit="1" customWidth="1"/>
    <col min="6922" max="6922" width="11.28515625" bestFit="1" customWidth="1"/>
    <col min="6923" max="6923" width="10.42578125" bestFit="1" customWidth="1"/>
    <col min="6924" max="6924" width="11.5703125" customWidth="1"/>
    <col min="6925" max="6925" width="10.42578125" bestFit="1" customWidth="1"/>
    <col min="6926" max="6926" width="11.42578125" bestFit="1" customWidth="1"/>
    <col min="6927" max="6927" width="11.28515625" bestFit="1" customWidth="1"/>
    <col min="6928" max="6928" width="11.28515625" customWidth="1"/>
    <col min="6929" max="6929" width="12.85546875" customWidth="1"/>
    <col min="6930" max="6930" width="12.7109375" customWidth="1"/>
    <col min="6931" max="6931" width="14.42578125" customWidth="1"/>
    <col min="6932" max="6932" width="16.5703125" customWidth="1"/>
    <col min="6933" max="6933" width="13.42578125" customWidth="1"/>
    <col min="6934" max="6934" width="13.42578125" bestFit="1" customWidth="1"/>
    <col min="6935" max="6935" width="10.140625" bestFit="1" customWidth="1"/>
    <col min="7164" max="7164" width="15.28515625" customWidth="1"/>
    <col min="7165" max="7165" width="13.5703125" customWidth="1"/>
    <col min="7166" max="7166" width="10.42578125" bestFit="1" customWidth="1"/>
    <col min="7167" max="7167" width="12.85546875" bestFit="1" customWidth="1"/>
    <col min="7168" max="7170" width="10.42578125" bestFit="1" customWidth="1"/>
    <col min="7171" max="7171" width="11.42578125" bestFit="1" customWidth="1"/>
    <col min="7172" max="7172" width="11.42578125" customWidth="1"/>
    <col min="7173" max="7173" width="11.28515625" bestFit="1" customWidth="1"/>
    <col min="7174" max="7176" width="10.42578125" bestFit="1" customWidth="1"/>
    <col min="7177" max="7177" width="11.42578125" bestFit="1" customWidth="1"/>
    <col min="7178" max="7178" width="11.28515625" bestFit="1" customWidth="1"/>
    <col min="7179" max="7179" width="10.42578125" bestFit="1" customWidth="1"/>
    <col min="7180" max="7180" width="11.5703125" customWidth="1"/>
    <col min="7181" max="7181" width="10.42578125" bestFit="1" customWidth="1"/>
    <col min="7182" max="7182" width="11.42578125" bestFit="1" customWidth="1"/>
    <col min="7183" max="7183" width="11.28515625" bestFit="1" customWidth="1"/>
    <col min="7184" max="7184" width="11.28515625" customWidth="1"/>
    <col min="7185" max="7185" width="12.85546875" customWidth="1"/>
    <col min="7186" max="7186" width="12.7109375" customWidth="1"/>
    <col min="7187" max="7187" width="14.42578125" customWidth="1"/>
    <col min="7188" max="7188" width="16.5703125" customWidth="1"/>
    <col min="7189" max="7189" width="13.42578125" customWidth="1"/>
    <col min="7190" max="7190" width="13.42578125" bestFit="1" customWidth="1"/>
    <col min="7191" max="7191" width="10.140625" bestFit="1" customWidth="1"/>
    <col min="7420" max="7420" width="15.28515625" customWidth="1"/>
    <col min="7421" max="7421" width="13.5703125" customWidth="1"/>
    <col min="7422" max="7422" width="10.42578125" bestFit="1" customWidth="1"/>
    <col min="7423" max="7423" width="12.85546875" bestFit="1" customWidth="1"/>
    <col min="7424" max="7426" width="10.42578125" bestFit="1" customWidth="1"/>
    <col min="7427" max="7427" width="11.42578125" bestFit="1" customWidth="1"/>
    <col min="7428" max="7428" width="11.42578125" customWidth="1"/>
    <col min="7429" max="7429" width="11.28515625" bestFit="1" customWidth="1"/>
    <col min="7430" max="7432" width="10.42578125" bestFit="1" customWidth="1"/>
    <col min="7433" max="7433" width="11.42578125" bestFit="1" customWidth="1"/>
    <col min="7434" max="7434" width="11.28515625" bestFit="1" customWidth="1"/>
    <col min="7435" max="7435" width="10.42578125" bestFit="1" customWidth="1"/>
    <col min="7436" max="7436" width="11.5703125" customWidth="1"/>
    <col min="7437" max="7437" width="10.42578125" bestFit="1" customWidth="1"/>
    <col min="7438" max="7438" width="11.42578125" bestFit="1" customWidth="1"/>
    <col min="7439" max="7439" width="11.28515625" bestFit="1" customWidth="1"/>
    <col min="7440" max="7440" width="11.28515625" customWidth="1"/>
    <col min="7441" max="7441" width="12.85546875" customWidth="1"/>
    <col min="7442" max="7442" width="12.7109375" customWidth="1"/>
    <col min="7443" max="7443" width="14.42578125" customWidth="1"/>
    <col min="7444" max="7444" width="16.5703125" customWidth="1"/>
    <col min="7445" max="7445" width="13.42578125" customWidth="1"/>
    <col min="7446" max="7446" width="13.42578125" bestFit="1" customWidth="1"/>
    <col min="7447" max="7447" width="10.140625" bestFit="1" customWidth="1"/>
    <col min="7676" max="7676" width="15.28515625" customWidth="1"/>
    <col min="7677" max="7677" width="13.5703125" customWidth="1"/>
    <col min="7678" max="7678" width="10.42578125" bestFit="1" customWidth="1"/>
    <col min="7679" max="7679" width="12.85546875" bestFit="1" customWidth="1"/>
    <col min="7680" max="7682" width="10.42578125" bestFit="1" customWidth="1"/>
    <col min="7683" max="7683" width="11.42578125" bestFit="1" customWidth="1"/>
    <col min="7684" max="7684" width="11.42578125" customWidth="1"/>
    <col min="7685" max="7685" width="11.28515625" bestFit="1" customWidth="1"/>
    <col min="7686" max="7688" width="10.42578125" bestFit="1" customWidth="1"/>
    <col min="7689" max="7689" width="11.42578125" bestFit="1" customWidth="1"/>
    <col min="7690" max="7690" width="11.28515625" bestFit="1" customWidth="1"/>
    <col min="7691" max="7691" width="10.42578125" bestFit="1" customWidth="1"/>
    <col min="7692" max="7692" width="11.5703125" customWidth="1"/>
    <col min="7693" max="7693" width="10.42578125" bestFit="1" customWidth="1"/>
    <col min="7694" max="7694" width="11.42578125" bestFit="1" customWidth="1"/>
    <col min="7695" max="7695" width="11.28515625" bestFit="1" customWidth="1"/>
    <col min="7696" max="7696" width="11.28515625" customWidth="1"/>
    <col min="7697" max="7697" width="12.85546875" customWidth="1"/>
    <col min="7698" max="7698" width="12.7109375" customWidth="1"/>
    <col min="7699" max="7699" width="14.42578125" customWidth="1"/>
    <col min="7700" max="7700" width="16.5703125" customWidth="1"/>
    <col min="7701" max="7701" width="13.42578125" customWidth="1"/>
    <col min="7702" max="7702" width="13.42578125" bestFit="1" customWidth="1"/>
    <col min="7703" max="7703" width="10.140625" bestFit="1" customWidth="1"/>
    <col min="7932" max="7932" width="15.28515625" customWidth="1"/>
    <col min="7933" max="7933" width="13.5703125" customWidth="1"/>
    <col min="7934" max="7934" width="10.42578125" bestFit="1" customWidth="1"/>
    <col min="7935" max="7935" width="12.85546875" bestFit="1" customWidth="1"/>
    <col min="7936" max="7938" width="10.42578125" bestFit="1" customWidth="1"/>
    <col min="7939" max="7939" width="11.42578125" bestFit="1" customWidth="1"/>
    <col min="7940" max="7940" width="11.42578125" customWidth="1"/>
    <col min="7941" max="7941" width="11.28515625" bestFit="1" customWidth="1"/>
    <col min="7942" max="7944" width="10.42578125" bestFit="1" customWidth="1"/>
    <col min="7945" max="7945" width="11.42578125" bestFit="1" customWidth="1"/>
    <col min="7946" max="7946" width="11.28515625" bestFit="1" customWidth="1"/>
    <col min="7947" max="7947" width="10.42578125" bestFit="1" customWidth="1"/>
    <col min="7948" max="7948" width="11.5703125" customWidth="1"/>
    <col min="7949" max="7949" width="10.42578125" bestFit="1" customWidth="1"/>
    <col min="7950" max="7950" width="11.42578125" bestFit="1" customWidth="1"/>
    <col min="7951" max="7951" width="11.28515625" bestFit="1" customWidth="1"/>
    <col min="7952" max="7952" width="11.28515625" customWidth="1"/>
    <col min="7953" max="7953" width="12.85546875" customWidth="1"/>
    <col min="7954" max="7954" width="12.7109375" customWidth="1"/>
    <col min="7955" max="7955" width="14.42578125" customWidth="1"/>
    <col min="7956" max="7956" width="16.5703125" customWidth="1"/>
    <col min="7957" max="7957" width="13.42578125" customWidth="1"/>
    <col min="7958" max="7958" width="13.42578125" bestFit="1" customWidth="1"/>
    <col min="7959" max="7959" width="10.140625" bestFit="1" customWidth="1"/>
    <col min="8188" max="8188" width="15.28515625" customWidth="1"/>
    <col min="8189" max="8189" width="13.5703125" customWidth="1"/>
    <col min="8190" max="8190" width="10.42578125" bestFit="1" customWidth="1"/>
    <col min="8191" max="8191" width="12.85546875" bestFit="1" customWidth="1"/>
    <col min="8192" max="8194" width="10.42578125" bestFit="1" customWidth="1"/>
    <col min="8195" max="8195" width="11.42578125" bestFit="1" customWidth="1"/>
    <col min="8196" max="8196" width="11.42578125" customWidth="1"/>
    <col min="8197" max="8197" width="11.28515625" bestFit="1" customWidth="1"/>
    <col min="8198" max="8200" width="10.42578125" bestFit="1" customWidth="1"/>
    <col min="8201" max="8201" width="11.42578125" bestFit="1" customWidth="1"/>
    <col min="8202" max="8202" width="11.28515625" bestFit="1" customWidth="1"/>
    <col min="8203" max="8203" width="10.42578125" bestFit="1" customWidth="1"/>
    <col min="8204" max="8204" width="11.5703125" customWidth="1"/>
    <col min="8205" max="8205" width="10.42578125" bestFit="1" customWidth="1"/>
    <col min="8206" max="8206" width="11.42578125" bestFit="1" customWidth="1"/>
    <col min="8207" max="8207" width="11.28515625" bestFit="1" customWidth="1"/>
    <col min="8208" max="8208" width="11.28515625" customWidth="1"/>
    <col min="8209" max="8209" width="12.85546875" customWidth="1"/>
    <col min="8210" max="8210" width="12.7109375" customWidth="1"/>
    <col min="8211" max="8211" width="14.42578125" customWidth="1"/>
    <col min="8212" max="8212" width="16.5703125" customWidth="1"/>
    <col min="8213" max="8213" width="13.42578125" customWidth="1"/>
    <col min="8214" max="8214" width="13.42578125" bestFit="1" customWidth="1"/>
    <col min="8215" max="8215" width="10.140625" bestFit="1" customWidth="1"/>
    <col min="8444" max="8444" width="15.28515625" customWidth="1"/>
    <col min="8445" max="8445" width="13.5703125" customWidth="1"/>
    <col min="8446" max="8446" width="10.42578125" bestFit="1" customWidth="1"/>
    <col min="8447" max="8447" width="12.85546875" bestFit="1" customWidth="1"/>
    <col min="8448" max="8450" width="10.42578125" bestFit="1" customWidth="1"/>
    <col min="8451" max="8451" width="11.42578125" bestFit="1" customWidth="1"/>
    <col min="8452" max="8452" width="11.42578125" customWidth="1"/>
    <col min="8453" max="8453" width="11.28515625" bestFit="1" customWidth="1"/>
    <col min="8454" max="8456" width="10.42578125" bestFit="1" customWidth="1"/>
    <col min="8457" max="8457" width="11.42578125" bestFit="1" customWidth="1"/>
    <col min="8458" max="8458" width="11.28515625" bestFit="1" customWidth="1"/>
    <col min="8459" max="8459" width="10.42578125" bestFit="1" customWidth="1"/>
    <col min="8460" max="8460" width="11.5703125" customWidth="1"/>
    <col min="8461" max="8461" width="10.42578125" bestFit="1" customWidth="1"/>
    <col min="8462" max="8462" width="11.42578125" bestFit="1" customWidth="1"/>
    <col min="8463" max="8463" width="11.28515625" bestFit="1" customWidth="1"/>
    <col min="8464" max="8464" width="11.28515625" customWidth="1"/>
    <col min="8465" max="8465" width="12.85546875" customWidth="1"/>
    <col min="8466" max="8466" width="12.7109375" customWidth="1"/>
    <col min="8467" max="8467" width="14.42578125" customWidth="1"/>
    <col min="8468" max="8468" width="16.5703125" customWidth="1"/>
    <col min="8469" max="8469" width="13.42578125" customWidth="1"/>
    <col min="8470" max="8470" width="13.42578125" bestFit="1" customWidth="1"/>
    <col min="8471" max="8471" width="10.140625" bestFit="1" customWidth="1"/>
    <col min="8700" max="8700" width="15.28515625" customWidth="1"/>
    <col min="8701" max="8701" width="13.5703125" customWidth="1"/>
    <col min="8702" max="8702" width="10.42578125" bestFit="1" customWidth="1"/>
    <col min="8703" max="8703" width="12.85546875" bestFit="1" customWidth="1"/>
    <col min="8704" max="8706" width="10.42578125" bestFit="1" customWidth="1"/>
    <col min="8707" max="8707" width="11.42578125" bestFit="1" customWidth="1"/>
    <col min="8708" max="8708" width="11.42578125" customWidth="1"/>
    <col min="8709" max="8709" width="11.28515625" bestFit="1" customWidth="1"/>
    <col min="8710" max="8712" width="10.42578125" bestFit="1" customWidth="1"/>
    <col min="8713" max="8713" width="11.42578125" bestFit="1" customWidth="1"/>
    <col min="8714" max="8714" width="11.28515625" bestFit="1" customWidth="1"/>
    <col min="8715" max="8715" width="10.42578125" bestFit="1" customWidth="1"/>
    <col min="8716" max="8716" width="11.5703125" customWidth="1"/>
    <col min="8717" max="8717" width="10.42578125" bestFit="1" customWidth="1"/>
    <col min="8718" max="8718" width="11.42578125" bestFit="1" customWidth="1"/>
    <col min="8719" max="8719" width="11.28515625" bestFit="1" customWidth="1"/>
    <col min="8720" max="8720" width="11.28515625" customWidth="1"/>
    <col min="8721" max="8721" width="12.85546875" customWidth="1"/>
    <col min="8722" max="8722" width="12.7109375" customWidth="1"/>
    <col min="8723" max="8723" width="14.42578125" customWidth="1"/>
    <col min="8724" max="8724" width="16.5703125" customWidth="1"/>
    <col min="8725" max="8725" width="13.42578125" customWidth="1"/>
    <col min="8726" max="8726" width="13.42578125" bestFit="1" customWidth="1"/>
    <col min="8727" max="8727" width="10.140625" bestFit="1" customWidth="1"/>
    <col min="8956" max="8956" width="15.28515625" customWidth="1"/>
    <col min="8957" max="8957" width="13.5703125" customWidth="1"/>
    <col min="8958" max="8958" width="10.42578125" bestFit="1" customWidth="1"/>
    <col min="8959" max="8959" width="12.85546875" bestFit="1" customWidth="1"/>
    <col min="8960" max="8962" width="10.42578125" bestFit="1" customWidth="1"/>
    <col min="8963" max="8963" width="11.42578125" bestFit="1" customWidth="1"/>
    <col min="8964" max="8964" width="11.42578125" customWidth="1"/>
    <col min="8965" max="8965" width="11.28515625" bestFit="1" customWidth="1"/>
    <col min="8966" max="8968" width="10.42578125" bestFit="1" customWidth="1"/>
    <col min="8969" max="8969" width="11.42578125" bestFit="1" customWidth="1"/>
    <col min="8970" max="8970" width="11.28515625" bestFit="1" customWidth="1"/>
    <col min="8971" max="8971" width="10.42578125" bestFit="1" customWidth="1"/>
    <col min="8972" max="8972" width="11.5703125" customWidth="1"/>
    <col min="8973" max="8973" width="10.42578125" bestFit="1" customWidth="1"/>
    <col min="8974" max="8974" width="11.42578125" bestFit="1" customWidth="1"/>
    <col min="8975" max="8975" width="11.28515625" bestFit="1" customWidth="1"/>
    <col min="8976" max="8976" width="11.28515625" customWidth="1"/>
    <col min="8977" max="8977" width="12.85546875" customWidth="1"/>
    <col min="8978" max="8978" width="12.7109375" customWidth="1"/>
    <col min="8979" max="8979" width="14.42578125" customWidth="1"/>
    <col min="8980" max="8980" width="16.5703125" customWidth="1"/>
    <col min="8981" max="8981" width="13.42578125" customWidth="1"/>
    <col min="8982" max="8982" width="13.42578125" bestFit="1" customWidth="1"/>
    <col min="8983" max="8983" width="10.140625" bestFit="1" customWidth="1"/>
    <col min="9212" max="9212" width="15.28515625" customWidth="1"/>
    <col min="9213" max="9213" width="13.5703125" customWidth="1"/>
    <col min="9214" max="9214" width="10.42578125" bestFit="1" customWidth="1"/>
    <col min="9215" max="9215" width="12.85546875" bestFit="1" customWidth="1"/>
    <col min="9216" max="9218" width="10.42578125" bestFit="1" customWidth="1"/>
    <col min="9219" max="9219" width="11.42578125" bestFit="1" customWidth="1"/>
    <col min="9220" max="9220" width="11.42578125" customWidth="1"/>
    <col min="9221" max="9221" width="11.28515625" bestFit="1" customWidth="1"/>
    <col min="9222" max="9224" width="10.42578125" bestFit="1" customWidth="1"/>
    <col min="9225" max="9225" width="11.42578125" bestFit="1" customWidth="1"/>
    <col min="9226" max="9226" width="11.28515625" bestFit="1" customWidth="1"/>
    <col min="9227" max="9227" width="10.42578125" bestFit="1" customWidth="1"/>
    <col min="9228" max="9228" width="11.5703125" customWidth="1"/>
    <col min="9229" max="9229" width="10.42578125" bestFit="1" customWidth="1"/>
    <col min="9230" max="9230" width="11.42578125" bestFit="1" customWidth="1"/>
    <col min="9231" max="9231" width="11.28515625" bestFit="1" customWidth="1"/>
    <col min="9232" max="9232" width="11.28515625" customWidth="1"/>
    <col min="9233" max="9233" width="12.85546875" customWidth="1"/>
    <col min="9234" max="9234" width="12.7109375" customWidth="1"/>
    <col min="9235" max="9235" width="14.42578125" customWidth="1"/>
    <col min="9236" max="9236" width="16.5703125" customWidth="1"/>
    <col min="9237" max="9237" width="13.42578125" customWidth="1"/>
    <col min="9238" max="9238" width="13.42578125" bestFit="1" customWidth="1"/>
    <col min="9239" max="9239" width="10.140625" bestFit="1" customWidth="1"/>
    <col min="9468" max="9468" width="15.28515625" customWidth="1"/>
    <col min="9469" max="9469" width="13.5703125" customWidth="1"/>
    <col min="9470" max="9470" width="10.42578125" bestFit="1" customWidth="1"/>
    <col min="9471" max="9471" width="12.85546875" bestFit="1" customWidth="1"/>
    <col min="9472" max="9474" width="10.42578125" bestFit="1" customWidth="1"/>
    <col min="9475" max="9475" width="11.42578125" bestFit="1" customWidth="1"/>
    <col min="9476" max="9476" width="11.42578125" customWidth="1"/>
    <col min="9477" max="9477" width="11.28515625" bestFit="1" customWidth="1"/>
    <col min="9478" max="9480" width="10.42578125" bestFit="1" customWidth="1"/>
    <col min="9481" max="9481" width="11.42578125" bestFit="1" customWidth="1"/>
    <col min="9482" max="9482" width="11.28515625" bestFit="1" customWidth="1"/>
    <col min="9483" max="9483" width="10.42578125" bestFit="1" customWidth="1"/>
    <col min="9484" max="9484" width="11.5703125" customWidth="1"/>
    <col min="9485" max="9485" width="10.42578125" bestFit="1" customWidth="1"/>
    <col min="9486" max="9486" width="11.42578125" bestFit="1" customWidth="1"/>
    <col min="9487" max="9487" width="11.28515625" bestFit="1" customWidth="1"/>
    <col min="9488" max="9488" width="11.28515625" customWidth="1"/>
    <col min="9489" max="9489" width="12.85546875" customWidth="1"/>
    <col min="9490" max="9490" width="12.7109375" customWidth="1"/>
    <col min="9491" max="9491" width="14.42578125" customWidth="1"/>
    <col min="9492" max="9492" width="16.5703125" customWidth="1"/>
    <col min="9493" max="9493" width="13.42578125" customWidth="1"/>
    <col min="9494" max="9494" width="13.42578125" bestFit="1" customWidth="1"/>
    <col min="9495" max="9495" width="10.140625" bestFit="1" customWidth="1"/>
    <col min="9724" max="9724" width="15.28515625" customWidth="1"/>
    <col min="9725" max="9725" width="13.5703125" customWidth="1"/>
    <col min="9726" max="9726" width="10.42578125" bestFit="1" customWidth="1"/>
    <col min="9727" max="9727" width="12.85546875" bestFit="1" customWidth="1"/>
    <col min="9728" max="9730" width="10.42578125" bestFit="1" customWidth="1"/>
    <col min="9731" max="9731" width="11.42578125" bestFit="1" customWidth="1"/>
    <col min="9732" max="9732" width="11.42578125" customWidth="1"/>
    <col min="9733" max="9733" width="11.28515625" bestFit="1" customWidth="1"/>
    <col min="9734" max="9736" width="10.42578125" bestFit="1" customWidth="1"/>
    <col min="9737" max="9737" width="11.42578125" bestFit="1" customWidth="1"/>
    <col min="9738" max="9738" width="11.28515625" bestFit="1" customWidth="1"/>
    <col min="9739" max="9739" width="10.42578125" bestFit="1" customWidth="1"/>
    <col min="9740" max="9740" width="11.5703125" customWidth="1"/>
    <col min="9741" max="9741" width="10.42578125" bestFit="1" customWidth="1"/>
    <col min="9742" max="9742" width="11.42578125" bestFit="1" customWidth="1"/>
    <col min="9743" max="9743" width="11.28515625" bestFit="1" customWidth="1"/>
    <col min="9744" max="9744" width="11.28515625" customWidth="1"/>
    <col min="9745" max="9745" width="12.85546875" customWidth="1"/>
    <col min="9746" max="9746" width="12.7109375" customWidth="1"/>
    <col min="9747" max="9747" width="14.42578125" customWidth="1"/>
    <col min="9748" max="9748" width="16.5703125" customWidth="1"/>
    <col min="9749" max="9749" width="13.42578125" customWidth="1"/>
    <col min="9750" max="9750" width="13.42578125" bestFit="1" customWidth="1"/>
    <col min="9751" max="9751" width="10.140625" bestFit="1" customWidth="1"/>
    <col min="9980" max="9980" width="15.28515625" customWidth="1"/>
    <col min="9981" max="9981" width="13.5703125" customWidth="1"/>
    <col min="9982" max="9982" width="10.42578125" bestFit="1" customWidth="1"/>
    <col min="9983" max="9983" width="12.85546875" bestFit="1" customWidth="1"/>
    <col min="9984" max="9986" width="10.42578125" bestFit="1" customWidth="1"/>
    <col min="9987" max="9987" width="11.42578125" bestFit="1" customWidth="1"/>
    <col min="9988" max="9988" width="11.42578125" customWidth="1"/>
    <col min="9989" max="9989" width="11.28515625" bestFit="1" customWidth="1"/>
    <col min="9990" max="9992" width="10.42578125" bestFit="1" customWidth="1"/>
    <col min="9993" max="9993" width="11.42578125" bestFit="1" customWidth="1"/>
    <col min="9994" max="9994" width="11.28515625" bestFit="1" customWidth="1"/>
    <col min="9995" max="9995" width="10.42578125" bestFit="1" customWidth="1"/>
    <col min="9996" max="9996" width="11.5703125" customWidth="1"/>
    <col min="9997" max="9997" width="10.42578125" bestFit="1" customWidth="1"/>
    <col min="9998" max="9998" width="11.42578125" bestFit="1" customWidth="1"/>
    <col min="9999" max="9999" width="11.28515625" bestFit="1" customWidth="1"/>
    <col min="10000" max="10000" width="11.28515625" customWidth="1"/>
    <col min="10001" max="10001" width="12.85546875" customWidth="1"/>
    <col min="10002" max="10002" width="12.7109375" customWidth="1"/>
    <col min="10003" max="10003" width="14.42578125" customWidth="1"/>
    <col min="10004" max="10004" width="16.5703125" customWidth="1"/>
    <col min="10005" max="10005" width="13.42578125" customWidth="1"/>
    <col min="10006" max="10006" width="13.42578125" bestFit="1" customWidth="1"/>
    <col min="10007" max="10007" width="10.140625" bestFit="1" customWidth="1"/>
    <col min="10236" max="10236" width="15.28515625" customWidth="1"/>
    <col min="10237" max="10237" width="13.5703125" customWidth="1"/>
    <col min="10238" max="10238" width="10.42578125" bestFit="1" customWidth="1"/>
    <col min="10239" max="10239" width="12.85546875" bestFit="1" customWidth="1"/>
    <col min="10240" max="10242" width="10.42578125" bestFit="1" customWidth="1"/>
    <col min="10243" max="10243" width="11.42578125" bestFit="1" customWidth="1"/>
    <col min="10244" max="10244" width="11.42578125" customWidth="1"/>
    <col min="10245" max="10245" width="11.28515625" bestFit="1" customWidth="1"/>
    <col min="10246" max="10248" width="10.42578125" bestFit="1" customWidth="1"/>
    <col min="10249" max="10249" width="11.42578125" bestFit="1" customWidth="1"/>
    <col min="10250" max="10250" width="11.28515625" bestFit="1" customWidth="1"/>
    <col min="10251" max="10251" width="10.42578125" bestFit="1" customWidth="1"/>
    <col min="10252" max="10252" width="11.5703125" customWidth="1"/>
    <col min="10253" max="10253" width="10.42578125" bestFit="1" customWidth="1"/>
    <col min="10254" max="10254" width="11.42578125" bestFit="1" customWidth="1"/>
    <col min="10255" max="10255" width="11.28515625" bestFit="1" customWidth="1"/>
    <col min="10256" max="10256" width="11.28515625" customWidth="1"/>
    <col min="10257" max="10257" width="12.85546875" customWidth="1"/>
    <col min="10258" max="10258" width="12.7109375" customWidth="1"/>
    <col min="10259" max="10259" width="14.42578125" customWidth="1"/>
    <col min="10260" max="10260" width="16.5703125" customWidth="1"/>
    <col min="10261" max="10261" width="13.42578125" customWidth="1"/>
    <col min="10262" max="10262" width="13.42578125" bestFit="1" customWidth="1"/>
    <col min="10263" max="10263" width="10.140625" bestFit="1" customWidth="1"/>
    <col min="10492" max="10492" width="15.28515625" customWidth="1"/>
    <col min="10493" max="10493" width="13.5703125" customWidth="1"/>
    <col min="10494" max="10494" width="10.42578125" bestFit="1" customWidth="1"/>
    <col min="10495" max="10495" width="12.85546875" bestFit="1" customWidth="1"/>
    <col min="10496" max="10498" width="10.42578125" bestFit="1" customWidth="1"/>
    <col min="10499" max="10499" width="11.42578125" bestFit="1" customWidth="1"/>
    <col min="10500" max="10500" width="11.42578125" customWidth="1"/>
    <col min="10501" max="10501" width="11.28515625" bestFit="1" customWidth="1"/>
    <col min="10502" max="10504" width="10.42578125" bestFit="1" customWidth="1"/>
    <col min="10505" max="10505" width="11.42578125" bestFit="1" customWidth="1"/>
    <col min="10506" max="10506" width="11.28515625" bestFit="1" customWidth="1"/>
    <col min="10507" max="10507" width="10.42578125" bestFit="1" customWidth="1"/>
    <col min="10508" max="10508" width="11.5703125" customWidth="1"/>
    <col min="10509" max="10509" width="10.42578125" bestFit="1" customWidth="1"/>
    <col min="10510" max="10510" width="11.42578125" bestFit="1" customWidth="1"/>
    <col min="10511" max="10511" width="11.28515625" bestFit="1" customWidth="1"/>
    <col min="10512" max="10512" width="11.28515625" customWidth="1"/>
    <col min="10513" max="10513" width="12.85546875" customWidth="1"/>
    <col min="10514" max="10514" width="12.7109375" customWidth="1"/>
    <col min="10515" max="10515" width="14.42578125" customWidth="1"/>
    <col min="10516" max="10516" width="16.5703125" customWidth="1"/>
    <col min="10517" max="10517" width="13.42578125" customWidth="1"/>
    <col min="10518" max="10518" width="13.42578125" bestFit="1" customWidth="1"/>
    <col min="10519" max="10519" width="10.140625" bestFit="1" customWidth="1"/>
    <col min="10748" max="10748" width="15.28515625" customWidth="1"/>
    <col min="10749" max="10749" width="13.5703125" customWidth="1"/>
    <col min="10750" max="10750" width="10.42578125" bestFit="1" customWidth="1"/>
    <col min="10751" max="10751" width="12.85546875" bestFit="1" customWidth="1"/>
    <col min="10752" max="10754" width="10.42578125" bestFit="1" customWidth="1"/>
    <col min="10755" max="10755" width="11.42578125" bestFit="1" customWidth="1"/>
    <col min="10756" max="10756" width="11.42578125" customWidth="1"/>
    <col min="10757" max="10757" width="11.28515625" bestFit="1" customWidth="1"/>
    <col min="10758" max="10760" width="10.42578125" bestFit="1" customWidth="1"/>
    <col min="10761" max="10761" width="11.42578125" bestFit="1" customWidth="1"/>
    <col min="10762" max="10762" width="11.28515625" bestFit="1" customWidth="1"/>
    <col min="10763" max="10763" width="10.42578125" bestFit="1" customWidth="1"/>
    <col min="10764" max="10764" width="11.5703125" customWidth="1"/>
    <col min="10765" max="10765" width="10.42578125" bestFit="1" customWidth="1"/>
    <col min="10766" max="10766" width="11.42578125" bestFit="1" customWidth="1"/>
    <col min="10767" max="10767" width="11.28515625" bestFit="1" customWidth="1"/>
    <col min="10768" max="10768" width="11.28515625" customWidth="1"/>
    <col min="10769" max="10769" width="12.85546875" customWidth="1"/>
    <col min="10770" max="10770" width="12.7109375" customWidth="1"/>
    <col min="10771" max="10771" width="14.42578125" customWidth="1"/>
    <col min="10772" max="10772" width="16.5703125" customWidth="1"/>
    <col min="10773" max="10773" width="13.42578125" customWidth="1"/>
    <col min="10774" max="10774" width="13.42578125" bestFit="1" customWidth="1"/>
    <col min="10775" max="10775" width="10.140625" bestFit="1" customWidth="1"/>
    <col min="11004" max="11004" width="15.28515625" customWidth="1"/>
    <col min="11005" max="11005" width="13.5703125" customWidth="1"/>
    <col min="11006" max="11006" width="10.42578125" bestFit="1" customWidth="1"/>
    <col min="11007" max="11007" width="12.85546875" bestFit="1" customWidth="1"/>
    <col min="11008" max="11010" width="10.42578125" bestFit="1" customWidth="1"/>
    <col min="11011" max="11011" width="11.42578125" bestFit="1" customWidth="1"/>
    <col min="11012" max="11012" width="11.42578125" customWidth="1"/>
    <col min="11013" max="11013" width="11.28515625" bestFit="1" customWidth="1"/>
    <col min="11014" max="11016" width="10.42578125" bestFit="1" customWidth="1"/>
    <col min="11017" max="11017" width="11.42578125" bestFit="1" customWidth="1"/>
    <col min="11018" max="11018" width="11.28515625" bestFit="1" customWidth="1"/>
    <col min="11019" max="11019" width="10.42578125" bestFit="1" customWidth="1"/>
    <col min="11020" max="11020" width="11.5703125" customWidth="1"/>
    <col min="11021" max="11021" width="10.42578125" bestFit="1" customWidth="1"/>
    <col min="11022" max="11022" width="11.42578125" bestFit="1" customWidth="1"/>
    <col min="11023" max="11023" width="11.28515625" bestFit="1" customWidth="1"/>
    <col min="11024" max="11024" width="11.28515625" customWidth="1"/>
    <col min="11025" max="11025" width="12.85546875" customWidth="1"/>
    <col min="11026" max="11026" width="12.7109375" customWidth="1"/>
    <col min="11027" max="11027" width="14.42578125" customWidth="1"/>
    <col min="11028" max="11028" width="16.5703125" customWidth="1"/>
    <col min="11029" max="11029" width="13.42578125" customWidth="1"/>
    <col min="11030" max="11030" width="13.42578125" bestFit="1" customWidth="1"/>
    <col min="11031" max="11031" width="10.140625" bestFit="1" customWidth="1"/>
    <col min="11260" max="11260" width="15.28515625" customWidth="1"/>
    <col min="11261" max="11261" width="13.5703125" customWidth="1"/>
    <col min="11262" max="11262" width="10.42578125" bestFit="1" customWidth="1"/>
    <col min="11263" max="11263" width="12.85546875" bestFit="1" customWidth="1"/>
    <col min="11264" max="11266" width="10.42578125" bestFit="1" customWidth="1"/>
    <col min="11267" max="11267" width="11.42578125" bestFit="1" customWidth="1"/>
    <col min="11268" max="11268" width="11.42578125" customWidth="1"/>
    <col min="11269" max="11269" width="11.28515625" bestFit="1" customWidth="1"/>
    <col min="11270" max="11272" width="10.42578125" bestFit="1" customWidth="1"/>
    <col min="11273" max="11273" width="11.42578125" bestFit="1" customWidth="1"/>
    <col min="11274" max="11274" width="11.28515625" bestFit="1" customWidth="1"/>
    <col min="11275" max="11275" width="10.42578125" bestFit="1" customWidth="1"/>
    <col min="11276" max="11276" width="11.5703125" customWidth="1"/>
    <col min="11277" max="11277" width="10.42578125" bestFit="1" customWidth="1"/>
    <col min="11278" max="11278" width="11.42578125" bestFit="1" customWidth="1"/>
    <col min="11279" max="11279" width="11.28515625" bestFit="1" customWidth="1"/>
    <col min="11280" max="11280" width="11.28515625" customWidth="1"/>
    <col min="11281" max="11281" width="12.85546875" customWidth="1"/>
    <col min="11282" max="11282" width="12.7109375" customWidth="1"/>
    <col min="11283" max="11283" width="14.42578125" customWidth="1"/>
    <col min="11284" max="11284" width="16.5703125" customWidth="1"/>
    <col min="11285" max="11285" width="13.42578125" customWidth="1"/>
    <col min="11286" max="11286" width="13.42578125" bestFit="1" customWidth="1"/>
    <col min="11287" max="11287" width="10.140625" bestFit="1" customWidth="1"/>
    <col min="11516" max="11516" width="15.28515625" customWidth="1"/>
    <col min="11517" max="11517" width="13.5703125" customWidth="1"/>
    <col min="11518" max="11518" width="10.42578125" bestFit="1" customWidth="1"/>
    <col min="11519" max="11519" width="12.85546875" bestFit="1" customWidth="1"/>
    <col min="11520" max="11522" width="10.42578125" bestFit="1" customWidth="1"/>
    <col min="11523" max="11523" width="11.42578125" bestFit="1" customWidth="1"/>
    <col min="11524" max="11524" width="11.42578125" customWidth="1"/>
    <col min="11525" max="11525" width="11.28515625" bestFit="1" customWidth="1"/>
    <col min="11526" max="11528" width="10.42578125" bestFit="1" customWidth="1"/>
    <col min="11529" max="11529" width="11.42578125" bestFit="1" customWidth="1"/>
    <col min="11530" max="11530" width="11.28515625" bestFit="1" customWidth="1"/>
    <col min="11531" max="11531" width="10.42578125" bestFit="1" customWidth="1"/>
    <col min="11532" max="11532" width="11.5703125" customWidth="1"/>
    <col min="11533" max="11533" width="10.42578125" bestFit="1" customWidth="1"/>
    <col min="11534" max="11534" width="11.42578125" bestFit="1" customWidth="1"/>
    <col min="11535" max="11535" width="11.28515625" bestFit="1" customWidth="1"/>
    <col min="11536" max="11536" width="11.28515625" customWidth="1"/>
    <col min="11537" max="11537" width="12.85546875" customWidth="1"/>
    <col min="11538" max="11538" width="12.7109375" customWidth="1"/>
    <col min="11539" max="11539" width="14.42578125" customWidth="1"/>
    <col min="11540" max="11540" width="16.5703125" customWidth="1"/>
    <col min="11541" max="11541" width="13.42578125" customWidth="1"/>
    <col min="11542" max="11542" width="13.42578125" bestFit="1" customWidth="1"/>
    <col min="11543" max="11543" width="10.140625" bestFit="1" customWidth="1"/>
    <col min="11772" max="11772" width="15.28515625" customWidth="1"/>
    <col min="11773" max="11773" width="13.5703125" customWidth="1"/>
    <col min="11774" max="11774" width="10.42578125" bestFit="1" customWidth="1"/>
    <col min="11775" max="11775" width="12.85546875" bestFit="1" customWidth="1"/>
    <col min="11776" max="11778" width="10.42578125" bestFit="1" customWidth="1"/>
    <col min="11779" max="11779" width="11.42578125" bestFit="1" customWidth="1"/>
    <col min="11780" max="11780" width="11.42578125" customWidth="1"/>
    <col min="11781" max="11781" width="11.28515625" bestFit="1" customWidth="1"/>
    <col min="11782" max="11784" width="10.42578125" bestFit="1" customWidth="1"/>
    <col min="11785" max="11785" width="11.42578125" bestFit="1" customWidth="1"/>
    <col min="11786" max="11786" width="11.28515625" bestFit="1" customWidth="1"/>
    <col min="11787" max="11787" width="10.42578125" bestFit="1" customWidth="1"/>
    <col min="11788" max="11788" width="11.5703125" customWidth="1"/>
    <col min="11789" max="11789" width="10.42578125" bestFit="1" customWidth="1"/>
    <col min="11790" max="11790" width="11.42578125" bestFit="1" customWidth="1"/>
    <col min="11791" max="11791" width="11.28515625" bestFit="1" customWidth="1"/>
    <col min="11792" max="11792" width="11.28515625" customWidth="1"/>
    <col min="11793" max="11793" width="12.85546875" customWidth="1"/>
    <col min="11794" max="11794" width="12.7109375" customWidth="1"/>
    <col min="11795" max="11795" width="14.42578125" customWidth="1"/>
    <col min="11796" max="11796" width="16.5703125" customWidth="1"/>
    <col min="11797" max="11797" width="13.42578125" customWidth="1"/>
    <col min="11798" max="11798" width="13.42578125" bestFit="1" customWidth="1"/>
    <col min="11799" max="11799" width="10.140625" bestFit="1" customWidth="1"/>
    <col min="12028" max="12028" width="15.28515625" customWidth="1"/>
    <col min="12029" max="12029" width="13.5703125" customWidth="1"/>
    <col min="12030" max="12030" width="10.42578125" bestFit="1" customWidth="1"/>
    <col min="12031" max="12031" width="12.85546875" bestFit="1" customWidth="1"/>
    <col min="12032" max="12034" width="10.42578125" bestFit="1" customWidth="1"/>
    <col min="12035" max="12035" width="11.42578125" bestFit="1" customWidth="1"/>
    <col min="12036" max="12036" width="11.42578125" customWidth="1"/>
    <col min="12037" max="12037" width="11.28515625" bestFit="1" customWidth="1"/>
    <col min="12038" max="12040" width="10.42578125" bestFit="1" customWidth="1"/>
    <col min="12041" max="12041" width="11.42578125" bestFit="1" customWidth="1"/>
    <col min="12042" max="12042" width="11.28515625" bestFit="1" customWidth="1"/>
    <col min="12043" max="12043" width="10.42578125" bestFit="1" customWidth="1"/>
    <col min="12044" max="12044" width="11.5703125" customWidth="1"/>
    <col min="12045" max="12045" width="10.42578125" bestFit="1" customWidth="1"/>
    <col min="12046" max="12046" width="11.42578125" bestFit="1" customWidth="1"/>
    <col min="12047" max="12047" width="11.28515625" bestFit="1" customWidth="1"/>
    <col min="12048" max="12048" width="11.28515625" customWidth="1"/>
    <col min="12049" max="12049" width="12.85546875" customWidth="1"/>
    <col min="12050" max="12050" width="12.7109375" customWidth="1"/>
    <col min="12051" max="12051" width="14.42578125" customWidth="1"/>
    <col min="12052" max="12052" width="16.5703125" customWidth="1"/>
    <col min="12053" max="12053" width="13.42578125" customWidth="1"/>
    <col min="12054" max="12054" width="13.42578125" bestFit="1" customWidth="1"/>
    <col min="12055" max="12055" width="10.140625" bestFit="1" customWidth="1"/>
    <col min="12284" max="12284" width="15.28515625" customWidth="1"/>
    <col min="12285" max="12285" width="13.5703125" customWidth="1"/>
    <col min="12286" max="12286" width="10.42578125" bestFit="1" customWidth="1"/>
    <col min="12287" max="12287" width="12.85546875" bestFit="1" customWidth="1"/>
    <col min="12288" max="12290" width="10.42578125" bestFit="1" customWidth="1"/>
    <col min="12291" max="12291" width="11.42578125" bestFit="1" customWidth="1"/>
    <col min="12292" max="12292" width="11.42578125" customWidth="1"/>
    <col min="12293" max="12293" width="11.28515625" bestFit="1" customWidth="1"/>
    <col min="12294" max="12296" width="10.42578125" bestFit="1" customWidth="1"/>
    <col min="12297" max="12297" width="11.42578125" bestFit="1" customWidth="1"/>
    <col min="12298" max="12298" width="11.28515625" bestFit="1" customWidth="1"/>
    <col min="12299" max="12299" width="10.42578125" bestFit="1" customWidth="1"/>
    <col min="12300" max="12300" width="11.5703125" customWidth="1"/>
    <col min="12301" max="12301" width="10.42578125" bestFit="1" customWidth="1"/>
    <col min="12302" max="12302" width="11.42578125" bestFit="1" customWidth="1"/>
    <col min="12303" max="12303" width="11.28515625" bestFit="1" customWidth="1"/>
    <col min="12304" max="12304" width="11.28515625" customWidth="1"/>
    <col min="12305" max="12305" width="12.85546875" customWidth="1"/>
    <col min="12306" max="12306" width="12.7109375" customWidth="1"/>
    <col min="12307" max="12307" width="14.42578125" customWidth="1"/>
    <col min="12308" max="12308" width="16.5703125" customWidth="1"/>
    <col min="12309" max="12309" width="13.42578125" customWidth="1"/>
    <col min="12310" max="12310" width="13.42578125" bestFit="1" customWidth="1"/>
    <col min="12311" max="12311" width="10.140625" bestFit="1" customWidth="1"/>
    <col min="12540" max="12540" width="15.28515625" customWidth="1"/>
    <col min="12541" max="12541" width="13.5703125" customWidth="1"/>
    <col min="12542" max="12542" width="10.42578125" bestFit="1" customWidth="1"/>
    <col min="12543" max="12543" width="12.85546875" bestFit="1" customWidth="1"/>
    <col min="12544" max="12546" width="10.42578125" bestFit="1" customWidth="1"/>
    <col min="12547" max="12547" width="11.42578125" bestFit="1" customWidth="1"/>
    <col min="12548" max="12548" width="11.42578125" customWidth="1"/>
    <col min="12549" max="12549" width="11.28515625" bestFit="1" customWidth="1"/>
    <col min="12550" max="12552" width="10.42578125" bestFit="1" customWidth="1"/>
    <col min="12553" max="12553" width="11.42578125" bestFit="1" customWidth="1"/>
    <col min="12554" max="12554" width="11.28515625" bestFit="1" customWidth="1"/>
    <col min="12555" max="12555" width="10.42578125" bestFit="1" customWidth="1"/>
    <col min="12556" max="12556" width="11.5703125" customWidth="1"/>
    <col min="12557" max="12557" width="10.42578125" bestFit="1" customWidth="1"/>
    <col min="12558" max="12558" width="11.42578125" bestFit="1" customWidth="1"/>
    <col min="12559" max="12559" width="11.28515625" bestFit="1" customWidth="1"/>
    <col min="12560" max="12560" width="11.28515625" customWidth="1"/>
    <col min="12561" max="12561" width="12.85546875" customWidth="1"/>
    <col min="12562" max="12562" width="12.7109375" customWidth="1"/>
    <col min="12563" max="12563" width="14.42578125" customWidth="1"/>
    <col min="12564" max="12564" width="16.5703125" customWidth="1"/>
    <col min="12565" max="12565" width="13.42578125" customWidth="1"/>
    <col min="12566" max="12566" width="13.42578125" bestFit="1" customWidth="1"/>
    <col min="12567" max="12567" width="10.140625" bestFit="1" customWidth="1"/>
    <col min="12796" max="12796" width="15.28515625" customWidth="1"/>
    <col min="12797" max="12797" width="13.5703125" customWidth="1"/>
    <col min="12798" max="12798" width="10.42578125" bestFit="1" customWidth="1"/>
    <col min="12799" max="12799" width="12.85546875" bestFit="1" customWidth="1"/>
    <col min="12800" max="12802" width="10.42578125" bestFit="1" customWidth="1"/>
    <col min="12803" max="12803" width="11.42578125" bestFit="1" customWidth="1"/>
    <col min="12804" max="12804" width="11.42578125" customWidth="1"/>
    <col min="12805" max="12805" width="11.28515625" bestFit="1" customWidth="1"/>
    <col min="12806" max="12808" width="10.42578125" bestFit="1" customWidth="1"/>
    <col min="12809" max="12809" width="11.42578125" bestFit="1" customWidth="1"/>
    <col min="12810" max="12810" width="11.28515625" bestFit="1" customWidth="1"/>
    <col min="12811" max="12811" width="10.42578125" bestFit="1" customWidth="1"/>
    <col min="12812" max="12812" width="11.5703125" customWidth="1"/>
    <col min="12813" max="12813" width="10.42578125" bestFit="1" customWidth="1"/>
    <col min="12814" max="12814" width="11.42578125" bestFit="1" customWidth="1"/>
    <col min="12815" max="12815" width="11.28515625" bestFit="1" customWidth="1"/>
    <col min="12816" max="12816" width="11.28515625" customWidth="1"/>
    <col min="12817" max="12817" width="12.85546875" customWidth="1"/>
    <col min="12818" max="12818" width="12.7109375" customWidth="1"/>
    <col min="12819" max="12819" width="14.42578125" customWidth="1"/>
    <col min="12820" max="12820" width="16.5703125" customWidth="1"/>
    <col min="12821" max="12821" width="13.42578125" customWidth="1"/>
    <col min="12822" max="12822" width="13.42578125" bestFit="1" customWidth="1"/>
    <col min="12823" max="12823" width="10.140625" bestFit="1" customWidth="1"/>
    <col min="13052" max="13052" width="15.28515625" customWidth="1"/>
    <col min="13053" max="13053" width="13.5703125" customWidth="1"/>
    <col min="13054" max="13054" width="10.42578125" bestFit="1" customWidth="1"/>
    <col min="13055" max="13055" width="12.85546875" bestFit="1" customWidth="1"/>
    <col min="13056" max="13058" width="10.42578125" bestFit="1" customWidth="1"/>
    <col min="13059" max="13059" width="11.42578125" bestFit="1" customWidth="1"/>
    <col min="13060" max="13060" width="11.42578125" customWidth="1"/>
    <col min="13061" max="13061" width="11.28515625" bestFit="1" customWidth="1"/>
    <col min="13062" max="13064" width="10.42578125" bestFit="1" customWidth="1"/>
    <col min="13065" max="13065" width="11.42578125" bestFit="1" customWidth="1"/>
    <col min="13066" max="13066" width="11.28515625" bestFit="1" customWidth="1"/>
    <col min="13067" max="13067" width="10.42578125" bestFit="1" customWidth="1"/>
    <col min="13068" max="13068" width="11.5703125" customWidth="1"/>
    <col min="13069" max="13069" width="10.42578125" bestFit="1" customWidth="1"/>
    <col min="13070" max="13070" width="11.42578125" bestFit="1" customWidth="1"/>
    <col min="13071" max="13071" width="11.28515625" bestFit="1" customWidth="1"/>
    <col min="13072" max="13072" width="11.28515625" customWidth="1"/>
    <col min="13073" max="13073" width="12.85546875" customWidth="1"/>
    <col min="13074" max="13074" width="12.7109375" customWidth="1"/>
    <col min="13075" max="13075" width="14.42578125" customWidth="1"/>
    <col min="13076" max="13076" width="16.5703125" customWidth="1"/>
    <col min="13077" max="13077" width="13.42578125" customWidth="1"/>
    <col min="13078" max="13078" width="13.42578125" bestFit="1" customWidth="1"/>
    <col min="13079" max="13079" width="10.140625" bestFit="1" customWidth="1"/>
    <col min="13308" max="13308" width="15.28515625" customWidth="1"/>
    <col min="13309" max="13309" width="13.5703125" customWidth="1"/>
    <col min="13310" max="13310" width="10.42578125" bestFit="1" customWidth="1"/>
    <col min="13311" max="13311" width="12.85546875" bestFit="1" customWidth="1"/>
    <col min="13312" max="13314" width="10.42578125" bestFit="1" customWidth="1"/>
    <col min="13315" max="13315" width="11.42578125" bestFit="1" customWidth="1"/>
    <col min="13316" max="13316" width="11.42578125" customWidth="1"/>
    <col min="13317" max="13317" width="11.28515625" bestFit="1" customWidth="1"/>
    <col min="13318" max="13320" width="10.42578125" bestFit="1" customWidth="1"/>
    <col min="13321" max="13321" width="11.42578125" bestFit="1" customWidth="1"/>
    <col min="13322" max="13322" width="11.28515625" bestFit="1" customWidth="1"/>
    <col min="13323" max="13323" width="10.42578125" bestFit="1" customWidth="1"/>
    <col min="13324" max="13324" width="11.5703125" customWidth="1"/>
    <col min="13325" max="13325" width="10.42578125" bestFit="1" customWidth="1"/>
    <col min="13326" max="13326" width="11.42578125" bestFit="1" customWidth="1"/>
    <col min="13327" max="13327" width="11.28515625" bestFit="1" customWidth="1"/>
    <col min="13328" max="13328" width="11.28515625" customWidth="1"/>
    <col min="13329" max="13329" width="12.85546875" customWidth="1"/>
    <col min="13330" max="13330" width="12.7109375" customWidth="1"/>
    <col min="13331" max="13331" width="14.42578125" customWidth="1"/>
    <col min="13332" max="13332" width="16.5703125" customWidth="1"/>
    <col min="13333" max="13333" width="13.42578125" customWidth="1"/>
    <col min="13334" max="13334" width="13.42578125" bestFit="1" customWidth="1"/>
    <col min="13335" max="13335" width="10.140625" bestFit="1" customWidth="1"/>
    <col min="13564" max="13564" width="15.28515625" customWidth="1"/>
    <col min="13565" max="13565" width="13.5703125" customWidth="1"/>
    <col min="13566" max="13566" width="10.42578125" bestFit="1" customWidth="1"/>
    <col min="13567" max="13567" width="12.85546875" bestFit="1" customWidth="1"/>
    <col min="13568" max="13570" width="10.42578125" bestFit="1" customWidth="1"/>
    <col min="13571" max="13571" width="11.42578125" bestFit="1" customWidth="1"/>
    <col min="13572" max="13572" width="11.42578125" customWidth="1"/>
    <col min="13573" max="13573" width="11.28515625" bestFit="1" customWidth="1"/>
    <col min="13574" max="13576" width="10.42578125" bestFit="1" customWidth="1"/>
    <col min="13577" max="13577" width="11.42578125" bestFit="1" customWidth="1"/>
    <col min="13578" max="13578" width="11.28515625" bestFit="1" customWidth="1"/>
    <col min="13579" max="13579" width="10.42578125" bestFit="1" customWidth="1"/>
    <col min="13580" max="13580" width="11.5703125" customWidth="1"/>
    <col min="13581" max="13581" width="10.42578125" bestFit="1" customWidth="1"/>
    <col min="13582" max="13582" width="11.42578125" bestFit="1" customWidth="1"/>
    <col min="13583" max="13583" width="11.28515625" bestFit="1" customWidth="1"/>
    <col min="13584" max="13584" width="11.28515625" customWidth="1"/>
    <col min="13585" max="13585" width="12.85546875" customWidth="1"/>
    <col min="13586" max="13586" width="12.7109375" customWidth="1"/>
    <col min="13587" max="13587" width="14.42578125" customWidth="1"/>
    <col min="13588" max="13588" width="16.5703125" customWidth="1"/>
    <col min="13589" max="13589" width="13.42578125" customWidth="1"/>
    <col min="13590" max="13590" width="13.42578125" bestFit="1" customWidth="1"/>
    <col min="13591" max="13591" width="10.140625" bestFit="1" customWidth="1"/>
    <col min="13820" max="13820" width="15.28515625" customWidth="1"/>
    <col min="13821" max="13821" width="13.5703125" customWidth="1"/>
    <col min="13822" max="13822" width="10.42578125" bestFit="1" customWidth="1"/>
    <col min="13823" max="13823" width="12.85546875" bestFit="1" customWidth="1"/>
    <col min="13824" max="13826" width="10.42578125" bestFit="1" customWidth="1"/>
    <col min="13827" max="13827" width="11.42578125" bestFit="1" customWidth="1"/>
    <col min="13828" max="13828" width="11.42578125" customWidth="1"/>
    <col min="13829" max="13829" width="11.28515625" bestFit="1" customWidth="1"/>
    <col min="13830" max="13832" width="10.42578125" bestFit="1" customWidth="1"/>
    <col min="13833" max="13833" width="11.42578125" bestFit="1" customWidth="1"/>
    <col min="13834" max="13834" width="11.28515625" bestFit="1" customWidth="1"/>
    <col min="13835" max="13835" width="10.42578125" bestFit="1" customWidth="1"/>
    <col min="13836" max="13836" width="11.5703125" customWidth="1"/>
    <col min="13837" max="13837" width="10.42578125" bestFit="1" customWidth="1"/>
    <col min="13838" max="13838" width="11.42578125" bestFit="1" customWidth="1"/>
    <col min="13839" max="13839" width="11.28515625" bestFit="1" customWidth="1"/>
    <col min="13840" max="13840" width="11.28515625" customWidth="1"/>
    <col min="13841" max="13841" width="12.85546875" customWidth="1"/>
    <col min="13842" max="13842" width="12.7109375" customWidth="1"/>
    <col min="13843" max="13843" width="14.42578125" customWidth="1"/>
    <col min="13844" max="13844" width="16.5703125" customWidth="1"/>
    <col min="13845" max="13845" width="13.42578125" customWidth="1"/>
    <col min="13846" max="13846" width="13.42578125" bestFit="1" customWidth="1"/>
    <col min="13847" max="13847" width="10.140625" bestFit="1" customWidth="1"/>
    <col min="14076" max="14076" width="15.28515625" customWidth="1"/>
    <col min="14077" max="14077" width="13.5703125" customWidth="1"/>
    <col min="14078" max="14078" width="10.42578125" bestFit="1" customWidth="1"/>
    <col min="14079" max="14079" width="12.85546875" bestFit="1" customWidth="1"/>
    <col min="14080" max="14082" width="10.42578125" bestFit="1" customWidth="1"/>
    <col min="14083" max="14083" width="11.42578125" bestFit="1" customWidth="1"/>
    <col min="14084" max="14084" width="11.42578125" customWidth="1"/>
    <col min="14085" max="14085" width="11.28515625" bestFit="1" customWidth="1"/>
    <col min="14086" max="14088" width="10.42578125" bestFit="1" customWidth="1"/>
    <col min="14089" max="14089" width="11.42578125" bestFit="1" customWidth="1"/>
    <col min="14090" max="14090" width="11.28515625" bestFit="1" customWidth="1"/>
    <col min="14091" max="14091" width="10.42578125" bestFit="1" customWidth="1"/>
    <col min="14092" max="14092" width="11.5703125" customWidth="1"/>
    <col min="14093" max="14093" width="10.42578125" bestFit="1" customWidth="1"/>
    <col min="14094" max="14094" width="11.42578125" bestFit="1" customWidth="1"/>
    <col min="14095" max="14095" width="11.28515625" bestFit="1" customWidth="1"/>
    <col min="14096" max="14096" width="11.28515625" customWidth="1"/>
    <col min="14097" max="14097" width="12.85546875" customWidth="1"/>
    <col min="14098" max="14098" width="12.7109375" customWidth="1"/>
    <col min="14099" max="14099" width="14.42578125" customWidth="1"/>
    <col min="14100" max="14100" width="16.5703125" customWidth="1"/>
    <col min="14101" max="14101" width="13.42578125" customWidth="1"/>
    <col min="14102" max="14102" width="13.42578125" bestFit="1" customWidth="1"/>
    <col min="14103" max="14103" width="10.140625" bestFit="1" customWidth="1"/>
    <col min="14332" max="14332" width="15.28515625" customWidth="1"/>
    <col min="14333" max="14333" width="13.5703125" customWidth="1"/>
    <col min="14334" max="14334" width="10.42578125" bestFit="1" customWidth="1"/>
    <col min="14335" max="14335" width="12.85546875" bestFit="1" customWidth="1"/>
    <col min="14336" max="14338" width="10.42578125" bestFit="1" customWidth="1"/>
    <col min="14339" max="14339" width="11.42578125" bestFit="1" customWidth="1"/>
    <col min="14340" max="14340" width="11.42578125" customWidth="1"/>
    <col min="14341" max="14341" width="11.28515625" bestFit="1" customWidth="1"/>
    <col min="14342" max="14344" width="10.42578125" bestFit="1" customWidth="1"/>
    <col min="14345" max="14345" width="11.42578125" bestFit="1" customWidth="1"/>
    <col min="14346" max="14346" width="11.28515625" bestFit="1" customWidth="1"/>
    <col min="14347" max="14347" width="10.42578125" bestFit="1" customWidth="1"/>
    <col min="14348" max="14348" width="11.5703125" customWidth="1"/>
    <col min="14349" max="14349" width="10.42578125" bestFit="1" customWidth="1"/>
    <col min="14350" max="14350" width="11.42578125" bestFit="1" customWidth="1"/>
    <col min="14351" max="14351" width="11.28515625" bestFit="1" customWidth="1"/>
    <col min="14352" max="14352" width="11.28515625" customWidth="1"/>
    <col min="14353" max="14353" width="12.85546875" customWidth="1"/>
    <col min="14354" max="14354" width="12.7109375" customWidth="1"/>
    <col min="14355" max="14355" width="14.42578125" customWidth="1"/>
    <col min="14356" max="14356" width="16.5703125" customWidth="1"/>
    <col min="14357" max="14357" width="13.42578125" customWidth="1"/>
    <col min="14358" max="14358" width="13.42578125" bestFit="1" customWidth="1"/>
    <col min="14359" max="14359" width="10.140625" bestFit="1" customWidth="1"/>
    <col min="14588" max="14588" width="15.28515625" customWidth="1"/>
    <col min="14589" max="14589" width="13.5703125" customWidth="1"/>
    <col min="14590" max="14590" width="10.42578125" bestFit="1" customWidth="1"/>
    <col min="14591" max="14591" width="12.85546875" bestFit="1" customWidth="1"/>
    <col min="14592" max="14594" width="10.42578125" bestFit="1" customWidth="1"/>
    <col min="14595" max="14595" width="11.42578125" bestFit="1" customWidth="1"/>
    <col min="14596" max="14596" width="11.42578125" customWidth="1"/>
    <col min="14597" max="14597" width="11.28515625" bestFit="1" customWidth="1"/>
    <col min="14598" max="14600" width="10.42578125" bestFit="1" customWidth="1"/>
    <col min="14601" max="14601" width="11.42578125" bestFit="1" customWidth="1"/>
    <col min="14602" max="14602" width="11.28515625" bestFit="1" customWidth="1"/>
    <col min="14603" max="14603" width="10.42578125" bestFit="1" customWidth="1"/>
    <col min="14604" max="14604" width="11.5703125" customWidth="1"/>
    <col min="14605" max="14605" width="10.42578125" bestFit="1" customWidth="1"/>
    <col min="14606" max="14606" width="11.42578125" bestFit="1" customWidth="1"/>
    <col min="14607" max="14607" width="11.28515625" bestFit="1" customWidth="1"/>
    <col min="14608" max="14608" width="11.28515625" customWidth="1"/>
    <col min="14609" max="14609" width="12.85546875" customWidth="1"/>
    <col min="14610" max="14610" width="12.7109375" customWidth="1"/>
    <col min="14611" max="14611" width="14.42578125" customWidth="1"/>
    <col min="14612" max="14612" width="16.5703125" customWidth="1"/>
    <col min="14613" max="14613" width="13.42578125" customWidth="1"/>
    <col min="14614" max="14614" width="13.42578125" bestFit="1" customWidth="1"/>
    <col min="14615" max="14615" width="10.140625" bestFit="1" customWidth="1"/>
    <col min="14844" max="14844" width="15.28515625" customWidth="1"/>
    <col min="14845" max="14845" width="13.5703125" customWidth="1"/>
    <col min="14846" max="14846" width="10.42578125" bestFit="1" customWidth="1"/>
    <col min="14847" max="14847" width="12.85546875" bestFit="1" customWidth="1"/>
    <col min="14848" max="14850" width="10.42578125" bestFit="1" customWidth="1"/>
    <col min="14851" max="14851" width="11.42578125" bestFit="1" customWidth="1"/>
    <col min="14852" max="14852" width="11.42578125" customWidth="1"/>
    <col min="14853" max="14853" width="11.28515625" bestFit="1" customWidth="1"/>
    <col min="14854" max="14856" width="10.42578125" bestFit="1" customWidth="1"/>
    <col min="14857" max="14857" width="11.42578125" bestFit="1" customWidth="1"/>
    <col min="14858" max="14858" width="11.28515625" bestFit="1" customWidth="1"/>
    <col min="14859" max="14859" width="10.42578125" bestFit="1" customWidth="1"/>
    <col min="14860" max="14860" width="11.5703125" customWidth="1"/>
    <col min="14861" max="14861" width="10.42578125" bestFit="1" customWidth="1"/>
    <col min="14862" max="14862" width="11.42578125" bestFit="1" customWidth="1"/>
    <col min="14863" max="14863" width="11.28515625" bestFit="1" customWidth="1"/>
    <col min="14864" max="14864" width="11.28515625" customWidth="1"/>
    <col min="14865" max="14865" width="12.85546875" customWidth="1"/>
    <col min="14866" max="14866" width="12.7109375" customWidth="1"/>
    <col min="14867" max="14867" width="14.42578125" customWidth="1"/>
    <col min="14868" max="14868" width="16.5703125" customWidth="1"/>
    <col min="14869" max="14869" width="13.42578125" customWidth="1"/>
    <col min="14870" max="14870" width="13.42578125" bestFit="1" customWidth="1"/>
    <col min="14871" max="14871" width="10.140625" bestFit="1" customWidth="1"/>
    <col min="15100" max="15100" width="15.28515625" customWidth="1"/>
    <col min="15101" max="15101" width="13.5703125" customWidth="1"/>
    <col min="15102" max="15102" width="10.42578125" bestFit="1" customWidth="1"/>
    <col min="15103" max="15103" width="12.85546875" bestFit="1" customWidth="1"/>
    <col min="15104" max="15106" width="10.42578125" bestFit="1" customWidth="1"/>
    <col min="15107" max="15107" width="11.42578125" bestFit="1" customWidth="1"/>
    <col min="15108" max="15108" width="11.42578125" customWidth="1"/>
    <col min="15109" max="15109" width="11.28515625" bestFit="1" customWidth="1"/>
    <col min="15110" max="15112" width="10.42578125" bestFit="1" customWidth="1"/>
    <col min="15113" max="15113" width="11.42578125" bestFit="1" customWidth="1"/>
    <col min="15114" max="15114" width="11.28515625" bestFit="1" customWidth="1"/>
    <col min="15115" max="15115" width="10.42578125" bestFit="1" customWidth="1"/>
    <col min="15116" max="15116" width="11.5703125" customWidth="1"/>
    <col min="15117" max="15117" width="10.42578125" bestFit="1" customWidth="1"/>
    <col min="15118" max="15118" width="11.42578125" bestFit="1" customWidth="1"/>
    <col min="15119" max="15119" width="11.28515625" bestFit="1" customWidth="1"/>
    <col min="15120" max="15120" width="11.28515625" customWidth="1"/>
    <col min="15121" max="15121" width="12.85546875" customWidth="1"/>
    <col min="15122" max="15122" width="12.7109375" customWidth="1"/>
    <col min="15123" max="15123" width="14.42578125" customWidth="1"/>
    <col min="15124" max="15124" width="16.5703125" customWidth="1"/>
    <col min="15125" max="15125" width="13.42578125" customWidth="1"/>
    <col min="15126" max="15126" width="13.42578125" bestFit="1" customWidth="1"/>
    <col min="15127" max="15127" width="10.140625" bestFit="1" customWidth="1"/>
    <col min="15356" max="15356" width="15.28515625" customWidth="1"/>
    <col min="15357" max="15357" width="13.5703125" customWidth="1"/>
    <col min="15358" max="15358" width="10.42578125" bestFit="1" customWidth="1"/>
    <col min="15359" max="15359" width="12.85546875" bestFit="1" customWidth="1"/>
    <col min="15360" max="15362" width="10.42578125" bestFit="1" customWidth="1"/>
    <col min="15363" max="15363" width="11.42578125" bestFit="1" customWidth="1"/>
    <col min="15364" max="15364" width="11.42578125" customWidth="1"/>
    <col min="15365" max="15365" width="11.28515625" bestFit="1" customWidth="1"/>
    <col min="15366" max="15368" width="10.42578125" bestFit="1" customWidth="1"/>
    <col min="15369" max="15369" width="11.42578125" bestFit="1" customWidth="1"/>
    <col min="15370" max="15370" width="11.28515625" bestFit="1" customWidth="1"/>
    <col min="15371" max="15371" width="10.42578125" bestFit="1" customWidth="1"/>
    <col min="15372" max="15372" width="11.5703125" customWidth="1"/>
    <col min="15373" max="15373" width="10.42578125" bestFit="1" customWidth="1"/>
    <col min="15374" max="15374" width="11.42578125" bestFit="1" customWidth="1"/>
    <col min="15375" max="15375" width="11.28515625" bestFit="1" customWidth="1"/>
    <col min="15376" max="15376" width="11.28515625" customWidth="1"/>
    <col min="15377" max="15377" width="12.85546875" customWidth="1"/>
    <col min="15378" max="15378" width="12.7109375" customWidth="1"/>
    <col min="15379" max="15379" width="14.42578125" customWidth="1"/>
    <col min="15380" max="15380" width="16.5703125" customWidth="1"/>
    <col min="15381" max="15381" width="13.42578125" customWidth="1"/>
    <col min="15382" max="15382" width="13.42578125" bestFit="1" customWidth="1"/>
    <col min="15383" max="15383" width="10.140625" bestFit="1" customWidth="1"/>
    <col min="15612" max="15612" width="15.28515625" customWidth="1"/>
    <col min="15613" max="15613" width="13.5703125" customWidth="1"/>
    <col min="15614" max="15614" width="10.42578125" bestFit="1" customWidth="1"/>
    <col min="15615" max="15615" width="12.85546875" bestFit="1" customWidth="1"/>
    <col min="15616" max="15618" width="10.42578125" bestFit="1" customWidth="1"/>
    <col min="15619" max="15619" width="11.42578125" bestFit="1" customWidth="1"/>
    <col min="15620" max="15620" width="11.42578125" customWidth="1"/>
    <col min="15621" max="15621" width="11.28515625" bestFit="1" customWidth="1"/>
    <col min="15622" max="15624" width="10.42578125" bestFit="1" customWidth="1"/>
    <col min="15625" max="15625" width="11.42578125" bestFit="1" customWidth="1"/>
    <col min="15626" max="15626" width="11.28515625" bestFit="1" customWidth="1"/>
    <col min="15627" max="15627" width="10.42578125" bestFit="1" customWidth="1"/>
    <col min="15628" max="15628" width="11.5703125" customWidth="1"/>
    <col min="15629" max="15629" width="10.42578125" bestFit="1" customWidth="1"/>
    <col min="15630" max="15630" width="11.42578125" bestFit="1" customWidth="1"/>
    <col min="15631" max="15631" width="11.28515625" bestFit="1" customWidth="1"/>
    <col min="15632" max="15632" width="11.28515625" customWidth="1"/>
    <col min="15633" max="15633" width="12.85546875" customWidth="1"/>
    <col min="15634" max="15634" width="12.7109375" customWidth="1"/>
    <col min="15635" max="15635" width="14.42578125" customWidth="1"/>
    <col min="15636" max="15636" width="16.5703125" customWidth="1"/>
    <col min="15637" max="15637" width="13.42578125" customWidth="1"/>
    <col min="15638" max="15638" width="13.42578125" bestFit="1" customWidth="1"/>
    <col min="15639" max="15639" width="10.140625" bestFit="1" customWidth="1"/>
    <col min="15868" max="15868" width="15.28515625" customWidth="1"/>
    <col min="15869" max="15869" width="13.5703125" customWidth="1"/>
    <col min="15870" max="15870" width="10.42578125" bestFit="1" customWidth="1"/>
    <col min="15871" max="15871" width="12.85546875" bestFit="1" customWidth="1"/>
    <col min="15872" max="15874" width="10.42578125" bestFit="1" customWidth="1"/>
    <col min="15875" max="15875" width="11.42578125" bestFit="1" customWidth="1"/>
    <col min="15876" max="15876" width="11.42578125" customWidth="1"/>
    <col min="15877" max="15877" width="11.28515625" bestFit="1" customWidth="1"/>
    <col min="15878" max="15880" width="10.42578125" bestFit="1" customWidth="1"/>
    <col min="15881" max="15881" width="11.42578125" bestFit="1" customWidth="1"/>
    <col min="15882" max="15882" width="11.28515625" bestFit="1" customWidth="1"/>
    <col min="15883" max="15883" width="10.42578125" bestFit="1" customWidth="1"/>
    <col min="15884" max="15884" width="11.5703125" customWidth="1"/>
    <col min="15885" max="15885" width="10.42578125" bestFit="1" customWidth="1"/>
    <col min="15886" max="15886" width="11.42578125" bestFit="1" customWidth="1"/>
    <col min="15887" max="15887" width="11.28515625" bestFit="1" customWidth="1"/>
    <col min="15888" max="15888" width="11.28515625" customWidth="1"/>
    <col min="15889" max="15889" width="12.85546875" customWidth="1"/>
    <col min="15890" max="15890" width="12.7109375" customWidth="1"/>
    <col min="15891" max="15891" width="14.42578125" customWidth="1"/>
    <col min="15892" max="15892" width="16.5703125" customWidth="1"/>
    <col min="15893" max="15893" width="13.42578125" customWidth="1"/>
    <col min="15894" max="15894" width="13.42578125" bestFit="1" customWidth="1"/>
    <col min="15895" max="15895" width="10.140625" bestFit="1" customWidth="1"/>
    <col min="16124" max="16124" width="15.28515625" customWidth="1"/>
    <col min="16125" max="16125" width="13.5703125" customWidth="1"/>
    <col min="16126" max="16126" width="10.42578125" bestFit="1" customWidth="1"/>
    <col min="16127" max="16127" width="12.85546875" bestFit="1" customWidth="1"/>
    <col min="16128" max="16130" width="10.42578125" bestFit="1" customWidth="1"/>
    <col min="16131" max="16131" width="11.42578125" bestFit="1" customWidth="1"/>
    <col min="16132" max="16132" width="11.42578125" customWidth="1"/>
    <col min="16133" max="16133" width="11.28515625" bestFit="1" customWidth="1"/>
    <col min="16134" max="16136" width="10.42578125" bestFit="1" customWidth="1"/>
    <col min="16137" max="16137" width="11.42578125" bestFit="1" customWidth="1"/>
    <col min="16138" max="16138" width="11.28515625" bestFit="1" customWidth="1"/>
    <col min="16139" max="16139" width="10.42578125" bestFit="1" customWidth="1"/>
    <col min="16140" max="16140" width="11.5703125" customWidth="1"/>
    <col min="16141" max="16141" width="10.42578125" bestFit="1" customWidth="1"/>
    <col min="16142" max="16142" width="11.42578125" bestFit="1" customWidth="1"/>
    <col min="16143" max="16143" width="11.28515625" bestFit="1" customWidth="1"/>
    <col min="16144" max="16144" width="11.28515625" customWidth="1"/>
    <col min="16145" max="16145" width="12.85546875" customWidth="1"/>
    <col min="16146" max="16146" width="12.7109375" customWidth="1"/>
    <col min="16147" max="16147" width="14.42578125" customWidth="1"/>
    <col min="16148" max="16148" width="16.5703125" customWidth="1"/>
    <col min="16149" max="16149" width="13.42578125" customWidth="1"/>
    <col min="16150" max="16150" width="13.42578125" bestFit="1" customWidth="1"/>
    <col min="16151" max="16151" width="10.140625" bestFit="1" customWidth="1"/>
  </cols>
  <sheetData>
    <row r="1" spans="1:25" s="23" customFormat="1" ht="18.75" x14ac:dyDescent="0.3">
      <c r="A1" s="22" t="s">
        <v>62</v>
      </c>
      <c r="D1" s="24"/>
      <c r="E1" s="24"/>
      <c r="F1" s="24"/>
      <c r="G1" s="25"/>
      <c r="Y1" s="22" t="s">
        <v>82</v>
      </c>
    </row>
    <row r="2" spans="1:25" s="23" customFormat="1" ht="18.75" x14ac:dyDescent="0.3">
      <c r="A2" s="22" t="s">
        <v>63</v>
      </c>
      <c r="D2" s="24"/>
      <c r="E2" s="24"/>
      <c r="F2" s="24"/>
      <c r="G2" s="24"/>
    </row>
    <row r="3" spans="1:25" s="23" customFormat="1" ht="18.75" x14ac:dyDescent="0.3">
      <c r="A3" s="22" t="s">
        <v>65</v>
      </c>
      <c r="D3" s="24"/>
      <c r="E3" s="24"/>
      <c r="F3" s="24"/>
      <c r="G3" s="24"/>
    </row>
    <row r="4" spans="1:25" s="27" customFormat="1" ht="18.75" x14ac:dyDescent="0.3">
      <c r="A4" s="26" t="s">
        <v>80</v>
      </c>
    </row>
    <row r="6" spans="1:25" x14ac:dyDescent="0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 t="s">
        <v>8</v>
      </c>
      <c r="S6" s="3"/>
      <c r="T6" s="3"/>
      <c r="U6" s="3"/>
      <c r="V6" s="3"/>
      <c r="W6" s="3"/>
      <c r="X6" s="3"/>
    </row>
    <row r="7" spans="1:25" x14ac:dyDescent="0.25">
      <c r="A7" s="3"/>
      <c r="B7" s="3" t="s">
        <v>34</v>
      </c>
      <c r="C7" s="3" t="s">
        <v>38</v>
      </c>
      <c r="D7" s="3"/>
      <c r="E7" s="3" t="s">
        <v>38</v>
      </c>
      <c r="F7" s="3"/>
      <c r="G7" s="3" t="s">
        <v>38</v>
      </c>
      <c r="H7" s="3"/>
      <c r="I7" s="3" t="s">
        <v>38</v>
      </c>
      <c r="J7" s="3"/>
      <c r="K7" s="3" t="s">
        <v>38</v>
      </c>
      <c r="L7" s="3"/>
      <c r="M7" s="3" t="s">
        <v>38</v>
      </c>
      <c r="N7" s="3"/>
      <c r="O7" s="3"/>
      <c r="P7" s="3" t="s">
        <v>38</v>
      </c>
      <c r="Q7" s="3"/>
      <c r="R7" s="3" t="s">
        <v>38</v>
      </c>
      <c r="S7" s="3"/>
      <c r="T7" s="3"/>
      <c r="U7" s="3" t="s">
        <v>38</v>
      </c>
      <c r="V7" s="3"/>
      <c r="W7" s="3"/>
      <c r="X7" s="3" t="s">
        <v>58</v>
      </c>
    </row>
    <row r="8" spans="1:25" ht="15.75" thickBot="1" x14ac:dyDescent="0.3">
      <c r="A8" s="6"/>
      <c r="B8" s="14">
        <v>44926</v>
      </c>
      <c r="C8" s="6" t="s">
        <v>39</v>
      </c>
      <c r="D8" s="6" t="s">
        <v>1</v>
      </c>
      <c r="E8" s="6" t="s">
        <v>39</v>
      </c>
      <c r="F8" s="6" t="s">
        <v>2</v>
      </c>
      <c r="G8" s="6" t="s">
        <v>39</v>
      </c>
      <c r="H8" s="6" t="s">
        <v>3</v>
      </c>
      <c r="I8" s="6" t="s">
        <v>39</v>
      </c>
      <c r="J8" s="6" t="s">
        <v>4</v>
      </c>
      <c r="K8" s="6" t="s">
        <v>39</v>
      </c>
      <c r="L8" s="6" t="s">
        <v>5</v>
      </c>
      <c r="M8" s="6" t="s">
        <v>39</v>
      </c>
      <c r="N8" s="6" t="s">
        <v>6</v>
      </c>
      <c r="O8" s="6" t="s">
        <v>7</v>
      </c>
      <c r="P8" s="6" t="s">
        <v>39</v>
      </c>
      <c r="Q8" s="6" t="s">
        <v>8</v>
      </c>
      <c r="R8" s="6" t="s">
        <v>39</v>
      </c>
      <c r="S8" s="6" t="s">
        <v>9</v>
      </c>
      <c r="T8" s="6" t="s">
        <v>10</v>
      </c>
      <c r="U8" s="6" t="s">
        <v>39</v>
      </c>
      <c r="V8" s="6" t="s">
        <v>11</v>
      </c>
      <c r="W8" s="6" t="s">
        <v>12</v>
      </c>
      <c r="X8" s="6" t="s">
        <v>39</v>
      </c>
      <c r="Y8" s="6" t="s">
        <v>13</v>
      </c>
    </row>
    <row r="9" spans="1:25" x14ac:dyDescent="0.25">
      <c r="A9" t="s">
        <v>40</v>
      </c>
      <c r="B9" s="7">
        <v>434386.48999999993</v>
      </c>
      <c r="C9" s="7"/>
      <c r="D9" s="7">
        <v>4506.04</v>
      </c>
      <c r="E9" s="7"/>
      <c r="F9" s="7">
        <v>4576.24</v>
      </c>
      <c r="G9" s="7"/>
      <c r="H9" s="7">
        <v>4533.01</v>
      </c>
      <c r="I9" s="7"/>
      <c r="J9" s="7">
        <v>4554.1499999999996</v>
      </c>
      <c r="K9" s="7"/>
      <c r="L9" s="7">
        <v>4512.3</v>
      </c>
      <c r="M9" s="7">
        <v>31.7</v>
      </c>
      <c r="N9" s="7">
        <v>4564.43</v>
      </c>
      <c r="O9" s="7"/>
      <c r="P9" s="7"/>
      <c r="Q9" s="7"/>
      <c r="R9" s="7"/>
      <c r="S9" s="7"/>
      <c r="T9" s="7"/>
      <c r="U9" s="7"/>
      <c r="V9" s="7"/>
      <c r="W9" s="7"/>
      <c r="X9" s="7"/>
      <c r="Y9" s="7">
        <f>+B9-C9-D9-E9-F9-G9-H9-J9-K9-L9-M9-N9-O9-P9-Q9-R9-S9-T9-U9-V9-W9-X9</f>
        <v>407108.61999999994</v>
      </c>
    </row>
    <row r="10" spans="1:25" x14ac:dyDescent="0.25">
      <c r="A10" t="s">
        <v>41</v>
      </c>
      <c r="B10" s="7">
        <v>337308.31</v>
      </c>
      <c r="C10" s="7"/>
      <c r="D10" s="7">
        <v>2941.09</v>
      </c>
      <c r="E10" s="7"/>
      <c r="F10" s="7">
        <v>3151.91</v>
      </c>
      <c r="G10" s="7"/>
      <c r="H10" s="7">
        <v>3018.58</v>
      </c>
      <c r="I10" s="7"/>
      <c r="J10" s="7">
        <v>3080.69</v>
      </c>
      <c r="K10" s="7"/>
      <c r="L10" s="7">
        <v>2951.14</v>
      </c>
      <c r="M10" s="7">
        <v>96.66</v>
      </c>
      <c r="N10" s="7">
        <v>3107.76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>
        <f t="shared" ref="Y10:Y18" si="0">+B10-C10-D10-E10-F10-G10-H10-J10-K10-L10-M10-N10-O10-P10-Q10-R10-S10-T10-U10-V10-W10-X10</f>
        <v>318960.48</v>
      </c>
    </row>
    <row r="11" spans="1:25" x14ac:dyDescent="0.25">
      <c r="A11" t="s">
        <v>42</v>
      </c>
      <c r="B11" s="7">
        <v>148.45999999999989</v>
      </c>
      <c r="C11" s="7"/>
      <c r="D11" s="7">
        <v>1.54</v>
      </c>
      <c r="E11" s="7"/>
      <c r="F11" s="7">
        <v>1.57</v>
      </c>
      <c r="G11" s="7"/>
      <c r="H11" s="7">
        <v>1.55</v>
      </c>
      <c r="I11" s="7"/>
      <c r="J11" s="7">
        <v>1.56</v>
      </c>
      <c r="K11" s="7"/>
      <c r="L11" s="7">
        <v>1.54</v>
      </c>
      <c r="M11" s="7">
        <v>0.01</v>
      </c>
      <c r="N11" s="7">
        <v>1.56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>
        <f t="shared" si="0"/>
        <v>139.12999999999991</v>
      </c>
    </row>
    <row r="12" spans="1:25" x14ac:dyDescent="0.25">
      <c r="A12" t="s">
        <v>43</v>
      </c>
      <c r="B12" s="7">
        <v>557721.87000000023</v>
      </c>
      <c r="C12" s="7"/>
      <c r="D12" s="7">
        <v>5785.25</v>
      </c>
      <c r="E12" s="7"/>
      <c r="F12" s="7">
        <v>5875.39</v>
      </c>
      <c r="G12" s="7"/>
      <c r="H12" s="7">
        <v>5819.88</v>
      </c>
      <c r="I12" s="7"/>
      <c r="J12" s="7">
        <v>5847.02</v>
      </c>
      <c r="K12" s="7"/>
      <c r="L12" s="7">
        <v>5793.29</v>
      </c>
      <c r="M12" s="7">
        <v>40.71</v>
      </c>
      <c r="N12" s="7">
        <v>5860.22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f t="shared" si="0"/>
        <v>522700.11000000022</v>
      </c>
    </row>
    <row r="13" spans="1:25" x14ac:dyDescent="0.25">
      <c r="A13" t="s">
        <v>44</v>
      </c>
      <c r="B13" s="7">
        <v>103977.91000000011</v>
      </c>
      <c r="C13" s="7"/>
      <c r="D13" s="7">
        <v>1067.1099999999999</v>
      </c>
      <c r="E13" s="7"/>
      <c r="F13" s="7">
        <v>1086.95</v>
      </c>
      <c r="G13" s="7"/>
      <c r="H13" s="7">
        <v>1074.71</v>
      </c>
      <c r="I13" s="7"/>
      <c r="J13" s="7">
        <v>1080.68</v>
      </c>
      <c r="K13" s="7"/>
      <c r="L13" s="7">
        <v>1068.82</v>
      </c>
      <c r="M13" s="7">
        <v>8.9700000000000006</v>
      </c>
      <c r="N13" s="7">
        <v>1083.56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f t="shared" si="0"/>
        <v>97507.110000000102</v>
      </c>
    </row>
    <row r="14" spans="1:25" x14ac:dyDescent="0.25">
      <c r="A14" t="s">
        <v>45</v>
      </c>
      <c r="B14" s="7">
        <v>732421.68000000017</v>
      </c>
      <c r="C14" s="7"/>
      <c r="D14" s="7">
        <v>4738.93</v>
      </c>
      <c r="E14" s="7"/>
      <c r="F14" s="7">
        <v>4896.24</v>
      </c>
      <c r="G14" s="7"/>
      <c r="H14" s="7">
        <v>4791.8999999999996</v>
      </c>
      <c r="I14" s="7"/>
      <c r="J14" s="7">
        <v>4836.41</v>
      </c>
      <c r="K14" s="7"/>
      <c r="L14" s="7">
        <v>4734.09</v>
      </c>
      <c r="M14" s="7">
        <v>73.77</v>
      </c>
      <c r="N14" s="7">
        <v>4851.2700000000004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>
        <f t="shared" si="0"/>
        <v>703499.07000000007</v>
      </c>
    </row>
    <row r="15" spans="1:25" x14ac:dyDescent="0.25">
      <c r="A15" t="s">
        <v>46</v>
      </c>
      <c r="B15" s="7">
        <v>227.6700000000003</v>
      </c>
      <c r="C15" s="7"/>
      <c r="D15" s="7">
        <v>1.64</v>
      </c>
      <c r="E15" s="7"/>
      <c r="F15" s="7">
        <v>1.65</v>
      </c>
      <c r="G15" s="7"/>
      <c r="H15" s="7">
        <v>1.64</v>
      </c>
      <c r="I15" s="7"/>
      <c r="J15" s="7">
        <v>1.64</v>
      </c>
      <c r="K15" s="7"/>
      <c r="L15" s="7">
        <v>1.64</v>
      </c>
      <c r="M15" s="7">
        <v>0.01</v>
      </c>
      <c r="N15" s="7">
        <v>1.64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>
        <f t="shared" si="0"/>
        <v>217.81000000000037</v>
      </c>
    </row>
    <row r="16" spans="1:25" x14ac:dyDescent="0.25">
      <c r="A16" t="s">
        <v>47</v>
      </c>
      <c r="B16" s="7">
        <v>806836.55999999971</v>
      </c>
      <c r="C16" s="7"/>
      <c r="D16" s="7">
        <v>5797.59</v>
      </c>
      <c r="E16" s="7"/>
      <c r="F16" s="7">
        <v>5820.81</v>
      </c>
      <c r="G16" s="7"/>
      <c r="H16" s="7">
        <v>5805.58</v>
      </c>
      <c r="I16" s="7"/>
      <c r="J16" s="7">
        <v>5812.22</v>
      </c>
      <c r="K16" s="7"/>
      <c r="L16" s="7">
        <v>5797.32</v>
      </c>
      <c r="M16" s="7">
        <v>10.82</v>
      </c>
      <c r="N16" s="7">
        <v>5814.61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>
        <f t="shared" si="0"/>
        <v>771977.60999999987</v>
      </c>
    </row>
    <row r="17" spans="1:25" x14ac:dyDescent="0.25">
      <c r="A17" t="s">
        <v>48</v>
      </c>
      <c r="B17" s="7">
        <v>450763.76700000023</v>
      </c>
      <c r="C17" s="7"/>
      <c r="D17" s="7">
        <v>2180.2199999999998</v>
      </c>
      <c r="E17" s="7"/>
      <c r="F17" s="19">
        <v>2192.9899999999998</v>
      </c>
      <c r="G17" s="7"/>
      <c r="H17" s="7">
        <v>2184.2399999999998</v>
      </c>
      <c r="I17" s="7"/>
      <c r="J17" s="7">
        <v>2187.7399999999998</v>
      </c>
      <c r="K17" s="7"/>
      <c r="L17" s="7">
        <v>2179.11</v>
      </c>
      <c r="M17" s="7">
        <v>6.09</v>
      </c>
      <c r="N17" s="7">
        <v>2188.64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f t="shared" si="0"/>
        <v>437644.73700000026</v>
      </c>
    </row>
    <row r="18" spans="1:25" x14ac:dyDescent="0.25">
      <c r="A18" t="s">
        <v>49</v>
      </c>
      <c r="B18" s="7">
        <v>432660.03999999963</v>
      </c>
      <c r="C18" s="7"/>
      <c r="D18" s="7">
        <v>2092.65</v>
      </c>
      <c r="E18" s="7"/>
      <c r="F18" s="7">
        <v>2104.91</v>
      </c>
      <c r="G18" s="7"/>
      <c r="H18" s="7">
        <v>2096.5100000000002</v>
      </c>
      <c r="I18" s="7"/>
      <c r="J18" s="7">
        <v>2099.87</v>
      </c>
      <c r="K18" s="7"/>
      <c r="L18" s="7">
        <v>2091.59</v>
      </c>
      <c r="M18" s="7">
        <v>5.84</v>
      </c>
      <c r="N18" s="7">
        <v>2100.73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>
        <f t="shared" si="0"/>
        <v>420067.93999999959</v>
      </c>
    </row>
    <row r="19" spans="1:25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5">
      <c r="A20" s="8" t="s">
        <v>30</v>
      </c>
      <c r="B20" s="7">
        <f>SUM(B9:B19)</f>
        <v>3856452.7569999998</v>
      </c>
      <c r="C20" s="7">
        <f>SUM(C9:C19)</f>
        <v>0</v>
      </c>
      <c r="D20" s="7">
        <f t="shared" ref="D20:Y20" si="1">SUM(D9:D19)</f>
        <v>29112.06</v>
      </c>
      <c r="E20" s="7">
        <f>SUM(E9:E19)</f>
        <v>0</v>
      </c>
      <c r="F20" s="7">
        <f t="shared" si="1"/>
        <v>29708.660000000007</v>
      </c>
      <c r="G20" s="7">
        <f>SUM(G9:G19)</f>
        <v>0</v>
      </c>
      <c r="H20" s="7">
        <f t="shared" si="1"/>
        <v>29327.599999999999</v>
      </c>
      <c r="I20" s="7"/>
      <c r="J20" s="7">
        <f t="shared" si="1"/>
        <v>29501.98</v>
      </c>
      <c r="K20" s="7">
        <f>SUM(K9:K19)</f>
        <v>0</v>
      </c>
      <c r="L20" s="7">
        <f t="shared" si="1"/>
        <v>29130.84</v>
      </c>
      <c r="M20" s="7">
        <f>SUM(M9:M19)</f>
        <v>274.57999999999993</v>
      </c>
      <c r="N20" s="7">
        <f t="shared" si="1"/>
        <v>29574.420000000002</v>
      </c>
      <c r="O20" s="7">
        <f t="shared" si="1"/>
        <v>0</v>
      </c>
      <c r="P20" s="7">
        <f>SUM(P9:P19)</f>
        <v>0</v>
      </c>
      <c r="Q20" s="7">
        <f t="shared" si="1"/>
        <v>0</v>
      </c>
      <c r="R20" s="7">
        <f>SUM(R9:R19)</f>
        <v>0</v>
      </c>
      <c r="S20" s="7">
        <f t="shared" si="1"/>
        <v>0</v>
      </c>
      <c r="T20" s="7">
        <f t="shared" si="1"/>
        <v>0</v>
      </c>
      <c r="U20" s="7">
        <f>SUM(U9:U19)</f>
        <v>0</v>
      </c>
      <c r="V20" s="7">
        <f t="shared" si="1"/>
        <v>0</v>
      </c>
      <c r="W20" s="7">
        <f t="shared" si="1"/>
        <v>0</v>
      </c>
      <c r="X20" s="7">
        <f>SUM(X9:X19)</f>
        <v>0</v>
      </c>
      <c r="Y20" s="7">
        <f t="shared" si="1"/>
        <v>3679822.6170000001</v>
      </c>
    </row>
    <row r="21" spans="1:2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8" t="s">
        <v>54</v>
      </c>
      <c r="B22" s="7">
        <v>4265906.0400000019</v>
      </c>
      <c r="C22" s="7"/>
      <c r="D22" s="7"/>
      <c r="E22" s="7"/>
      <c r="F22" s="7"/>
      <c r="G22" s="7"/>
      <c r="H22" s="7">
        <v>45215.27</v>
      </c>
      <c r="I22" s="7"/>
      <c r="J22" s="7"/>
      <c r="K22" s="7"/>
      <c r="L22" s="7"/>
      <c r="M22" s="7"/>
      <c r="N22" s="7">
        <v>44042.400000000001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>
        <f>+B22-D22-F22-H22-J22-L22-N22-O22-Q22-S22-T22-U22-V22-W22</f>
        <v>4176648.3700000024</v>
      </c>
    </row>
    <row r="23" spans="1:25" x14ac:dyDescent="0.25">
      <c r="A23" s="8" t="s">
        <v>55</v>
      </c>
      <c r="B23" s="7">
        <v>4752708.9800000004</v>
      </c>
      <c r="C23" s="7"/>
      <c r="D23" s="7"/>
      <c r="E23" s="7"/>
      <c r="F23" s="7"/>
      <c r="G23" s="7"/>
      <c r="H23" s="7">
        <v>32444.81</v>
      </c>
      <c r="I23" s="7"/>
      <c r="J23" s="7"/>
      <c r="K23" s="7"/>
      <c r="L23" s="7"/>
      <c r="M23" s="7"/>
      <c r="N23" s="7">
        <v>28424.75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>
        <f>+B23-D23-F23-H23-J23-L23-N23-O23-Q23-S23-T23-V23-W23</f>
        <v>4691839.4200000009</v>
      </c>
    </row>
    <row r="24" spans="1:25" x14ac:dyDescent="0.25">
      <c r="A24" s="8" t="s">
        <v>57</v>
      </c>
      <c r="B24" s="7">
        <v>3649134.95</v>
      </c>
      <c r="C24" s="7"/>
      <c r="D24" s="7"/>
      <c r="E24" s="7"/>
      <c r="F24" s="7"/>
      <c r="G24" s="7"/>
      <c r="H24" s="7">
        <v>15725.57</v>
      </c>
      <c r="I24" s="7"/>
      <c r="J24" s="7"/>
      <c r="K24" s="7"/>
      <c r="L24" s="7"/>
      <c r="M24" s="7"/>
      <c r="N24" s="7">
        <v>12790.65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>
        <f>+B24-D24-F24-H24-J24-L24-N24-O24-Q24-S24-T24-V24-W24</f>
        <v>3620618.7300000004</v>
      </c>
    </row>
    <row r="25" spans="1:25" x14ac:dyDescent="0.25">
      <c r="A25" s="8" t="s">
        <v>60</v>
      </c>
      <c r="B25" s="7">
        <v>3144353.11</v>
      </c>
      <c r="C25" s="7"/>
      <c r="D25" s="7"/>
      <c r="E25" s="7"/>
      <c r="F25" s="7"/>
      <c r="G25" s="7"/>
      <c r="H25" s="7">
        <v>13550.25</v>
      </c>
      <c r="I25" s="7"/>
      <c r="J25" s="7"/>
      <c r="K25" s="7"/>
      <c r="L25" s="7"/>
      <c r="M25" s="7"/>
      <c r="N25" s="7">
        <v>11021.34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>
        <f>+B25-D25-F25-H25-J25-L25-N25-O25-Q25-S25-T25-V25-W25</f>
        <v>3119781.52</v>
      </c>
    </row>
    <row r="26" spans="1:25" x14ac:dyDescent="0.25">
      <c r="A26" s="8" t="s">
        <v>61</v>
      </c>
      <c r="B26" s="7">
        <v>2986356.66</v>
      </c>
      <c r="C26" s="7"/>
      <c r="D26" s="7"/>
      <c r="E26" s="7"/>
      <c r="F26" s="7"/>
      <c r="G26" s="7"/>
      <c r="H26" s="7">
        <v>12869.39</v>
      </c>
      <c r="I26" s="7"/>
      <c r="J26" s="7"/>
      <c r="K26" s="7"/>
      <c r="L26" s="7"/>
      <c r="M26" s="7"/>
      <c r="N26" s="7">
        <v>10467.530000000001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16">
        <f>+B26-D26-F26-H26-J26-L26-N26-O26-Q26-S26-T26-V26-W26</f>
        <v>2963019.74</v>
      </c>
    </row>
    <row r="27" spans="1:25" x14ac:dyDescent="0.25">
      <c r="A27" s="8"/>
      <c r="B27" s="7">
        <f>SUM(B22:B26)</f>
        <v>18798459.740000002</v>
      </c>
      <c r="C27" s="7"/>
      <c r="D27" s="7"/>
      <c r="E27" s="7"/>
      <c r="F27" s="7"/>
      <c r="G27" s="7"/>
      <c r="H27" s="7">
        <f>SUM(H22:H26)</f>
        <v>119805.29</v>
      </c>
      <c r="I27" s="7"/>
      <c r="J27" s="7"/>
      <c r="K27" s="7"/>
      <c r="L27" s="7"/>
      <c r="M27" s="7"/>
      <c r="N27" s="7">
        <f>SUM(N22:N26)</f>
        <v>106746.66999999998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>
        <f>SUM(Y22:Y26)</f>
        <v>18571907.780000001</v>
      </c>
    </row>
    <row r="29" spans="1:25" x14ac:dyDescent="0.25">
      <c r="A29" t="s">
        <v>25</v>
      </c>
    </row>
    <row r="30" spans="1:25" x14ac:dyDescent="0.25">
      <c r="B30" s="1">
        <v>372612.00999999896</v>
      </c>
      <c r="C30" s="7"/>
      <c r="D30" s="7"/>
      <c r="E30" s="7"/>
      <c r="F30" s="7"/>
      <c r="G30" s="7"/>
      <c r="H30" s="7">
        <f>3803.71+3759</f>
        <v>7562.71</v>
      </c>
      <c r="I30" s="7"/>
      <c r="J30" s="19"/>
      <c r="K30" s="7"/>
      <c r="L30" s="7">
        <v>274.58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"/>
      <c r="Y30" s="1">
        <f>SUM(B30:X30)</f>
        <v>380449.299999999</v>
      </c>
    </row>
    <row r="32" spans="1:25" x14ac:dyDescent="0.25">
      <c r="E32" s="3" t="s">
        <v>38</v>
      </c>
      <c r="G32" s="3" t="s">
        <v>38</v>
      </c>
      <c r="K32" s="3" t="s">
        <v>38</v>
      </c>
      <c r="M32" s="3" t="s">
        <v>38</v>
      </c>
      <c r="P32" s="3"/>
      <c r="R32" s="3"/>
    </row>
    <row r="33" spans="1:25" ht="15.75" thickBot="1" x14ac:dyDescent="0.3">
      <c r="A33" s="6" t="s">
        <v>26</v>
      </c>
      <c r="B33" s="6" t="s">
        <v>13</v>
      </c>
      <c r="C33" s="6"/>
      <c r="D33" s="6" t="s">
        <v>1</v>
      </c>
      <c r="E33" s="6" t="s">
        <v>39</v>
      </c>
      <c r="F33" s="6" t="s">
        <v>2</v>
      </c>
      <c r="G33" s="6" t="s">
        <v>39</v>
      </c>
      <c r="H33" s="6" t="s">
        <v>3</v>
      </c>
      <c r="I33" s="6"/>
      <c r="J33" s="6" t="s">
        <v>4</v>
      </c>
      <c r="K33" s="6" t="s">
        <v>39</v>
      </c>
      <c r="L33" s="6" t="s">
        <v>5</v>
      </c>
      <c r="M33" s="6" t="s">
        <v>39</v>
      </c>
      <c r="N33" s="6" t="s">
        <v>6</v>
      </c>
      <c r="O33" s="6" t="s">
        <v>7</v>
      </c>
      <c r="P33" s="6"/>
      <c r="Q33" s="6" t="s">
        <v>8</v>
      </c>
      <c r="R33" s="6"/>
      <c r="S33" s="6" t="s">
        <v>9</v>
      </c>
      <c r="T33" s="6" t="s">
        <v>10</v>
      </c>
      <c r="U33" s="6"/>
      <c r="V33" s="6" t="s">
        <v>11</v>
      </c>
      <c r="W33" s="6" t="s">
        <v>12</v>
      </c>
      <c r="X33" s="6"/>
      <c r="Y33" s="6" t="s">
        <v>13</v>
      </c>
    </row>
    <row r="34" spans="1:25" x14ac:dyDescent="0.25">
      <c r="X34" s="7"/>
    </row>
    <row r="35" spans="1:25" x14ac:dyDescent="0.25">
      <c r="A35" t="s">
        <v>40</v>
      </c>
      <c r="C35" s="7"/>
      <c r="D35" s="7">
        <v>523.64</v>
      </c>
      <c r="E35" s="7"/>
      <c r="F35" s="7">
        <v>453.44</v>
      </c>
      <c r="G35" s="7"/>
      <c r="H35" s="7">
        <v>496.67</v>
      </c>
      <c r="I35" s="7"/>
      <c r="J35" s="7">
        <v>475.53</v>
      </c>
      <c r="K35" s="7"/>
      <c r="L35" s="7">
        <v>517.38</v>
      </c>
      <c r="M35" s="20"/>
      <c r="N35" s="7">
        <v>465.25</v>
      </c>
      <c r="O35" s="7"/>
      <c r="P35" s="7"/>
      <c r="Q35" s="7"/>
      <c r="R35" s="20"/>
      <c r="S35" s="7"/>
      <c r="T35" s="7"/>
      <c r="U35" s="7"/>
      <c r="V35" s="7"/>
      <c r="W35" s="7"/>
      <c r="X35" s="7"/>
      <c r="Y35" s="7">
        <f>SUM(D35:X35)</f>
        <v>2931.91</v>
      </c>
    </row>
    <row r="36" spans="1:25" x14ac:dyDescent="0.25">
      <c r="A36" t="s">
        <v>41</v>
      </c>
      <c r="C36" s="7"/>
      <c r="D36" s="7">
        <v>1589.51</v>
      </c>
      <c r="E36" s="7"/>
      <c r="F36" s="7">
        <v>1378.69</v>
      </c>
      <c r="G36" s="7"/>
      <c r="H36" s="7">
        <v>1512.02</v>
      </c>
      <c r="I36" s="7"/>
      <c r="J36" s="7">
        <v>1449.91</v>
      </c>
      <c r="K36" s="7"/>
      <c r="L36" s="7">
        <v>1579.46</v>
      </c>
      <c r="M36" s="20"/>
      <c r="N36" s="7">
        <v>1422.84</v>
      </c>
      <c r="O36" s="7"/>
      <c r="P36" s="7"/>
      <c r="Q36" s="7"/>
      <c r="R36" s="20"/>
      <c r="S36" s="7"/>
      <c r="T36" s="7"/>
      <c r="U36" s="7"/>
      <c r="V36" s="7"/>
      <c r="W36" s="7"/>
      <c r="X36" s="7"/>
      <c r="Y36" s="7">
        <f t="shared" ref="Y36:Y44" si="2">SUM(D36:W36)</f>
        <v>8932.4299999999985</v>
      </c>
    </row>
    <row r="37" spans="1:25" x14ac:dyDescent="0.25">
      <c r="A37" t="s">
        <v>42</v>
      </c>
      <c r="C37" s="7"/>
      <c r="D37" s="7">
        <v>0.18</v>
      </c>
      <c r="E37" s="7"/>
      <c r="F37" s="7">
        <v>0.15</v>
      </c>
      <c r="G37" s="7"/>
      <c r="H37" s="7">
        <v>0.17</v>
      </c>
      <c r="I37" s="7"/>
      <c r="J37" s="7">
        <v>0.16</v>
      </c>
      <c r="K37" s="7"/>
      <c r="L37" s="7">
        <v>0.18</v>
      </c>
      <c r="M37" s="20"/>
      <c r="N37" s="7">
        <v>0.16</v>
      </c>
      <c r="O37" s="7"/>
      <c r="P37" s="7"/>
      <c r="Q37" s="7"/>
      <c r="R37" s="20"/>
      <c r="S37" s="7"/>
      <c r="T37" s="7"/>
      <c r="U37" s="7"/>
      <c r="V37" s="7"/>
      <c r="W37" s="7"/>
      <c r="X37" s="7"/>
      <c r="Y37" s="7">
        <f t="shared" si="2"/>
        <v>1</v>
      </c>
    </row>
    <row r="38" spans="1:25" x14ac:dyDescent="0.25">
      <c r="A38" t="s">
        <v>43</v>
      </c>
      <c r="C38" s="7"/>
      <c r="D38" s="7">
        <v>672.32</v>
      </c>
      <c r="E38" s="7"/>
      <c r="F38" s="7">
        <v>582.17999999999995</v>
      </c>
      <c r="G38" s="7"/>
      <c r="H38" s="7">
        <v>637.69000000000005</v>
      </c>
      <c r="I38" s="7"/>
      <c r="J38" s="7">
        <v>610.54999999999995</v>
      </c>
      <c r="K38" s="7"/>
      <c r="L38" s="19">
        <v>664.28</v>
      </c>
      <c r="M38" s="20"/>
      <c r="N38" s="7">
        <v>597.35</v>
      </c>
      <c r="O38" s="7"/>
      <c r="P38" s="7"/>
      <c r="Q38" s="7"/>
      <c r="R38" s="20"/>
      <c r="S38" s="7"/>
      <c r="T38" s="7"/>
      <c r="U38" s="7"/>
      <c r="V38" s="7"/>
      <c r="W38" s="7"/>
      <c r="X38" s="7"/>
      <c r="Y38" s="7">
        <f t="shared" si="2"/>
        <v>3764.3699999999994</v>
      </c>
    </row>
    <row r="39" spans="1:25" x14ac:dyDescent="0.25">
      <c r="A39" t="s">
        <v>44</v>
      </c>
      <c r="C39" s="7"/>
      <c r="D39" s="7">
        <v>148.13</v>
      </c>
      <c r="E39" s="7"/>
      <c r="F39" s="7">
        <v>128.29</v>
      </c>
      <c r="G39" s="7"/>
      <c r="H39" s="7">
        <v>140.53</v>
      </c>
      <c r="I39" s="7"/>
      <c r="J39" s="7">
        <v>134.56</v>
      </c>
      <c r="K39" s="7"/>
      <c r="L39" s="7">
        <v>146.41999999999999</v>
      </c>
      <c r="M39" s="20"/>
      <c r="N39" s="7">
        <v>131.68</v>
      </c>
      <c r="O39" s="7"/>
      <c r="P39" s="7"/>
      <c r="Q39" s="7"/>
      <c r="R39" s="20"/>
      <c r="S39" s="7"/>
      <c r="T39" s="7"/>
      <c r="U39" s="7"/>
      <c r="V39" s="7"/>
      <c r="W39" s="7"/>
      <c r="X39" s="7"/>
      <c r="Y39" s="7">
        <f t="shared" si="2"/>
        <v>829.6099999999999</v>
      </c>
    </row>
    <row r="40" spans="1:25" x14ac:dyDescent="0.25">
      <c r="A40" t="s">
        <v>45</v>
      </c>
      <c r="C40" s="7"/>
      <c r="D40" s="7">
        <v>1203.98</v>
      </c>
      <c r="E40" s="7"/>
      <c r="F40" s="7">
        <v>1046.67</v>
      </c>
      <c r="G40" s="7"/>
      <c r="H40" s="7">
        <v>1151.01</v>
      </c>
      <c r="I40" s="7"/>
      <c r="J40" s="7">
        <v>1106.5</v>
      </c>
      <c r="K40" s="7"/>
      <c r="L40" s="7">
        <v>1208.82</v>
      </c>
      <c r="M40" s="20"/>
      <c r="N40" s="7">
        <v>1091.6400000000001</v>
      </c>
      <c r="O40" s="7"/>
      <c r="P40" s="7"/>
      <c r="Q40" s="7"/>
      <c r="R40" s="20"/>
      <c r="S40" s="7"/>
      <c r="T40" s="7"/>
      <c r="U40" s="7"/>
      <c r="V40" s="7"/>
      <c r="W40" s="7"/>
      <c r="X40" s="7"/>
      <c r="Y40" s="7">
        <f t="shared" si="2"/>
        <v>6808.62</v>
      </c>
    </row>
    <row r="41" spans="1:25" x14ac:dyDescent="0.25">
      <c r="A41" t="s">
        <v>46</v>
      </c>
      <c r="C41" s="7"/>
      <c r="D41" s="7">
        <v>0.05</v>
      </c>
      <c r="E41" s="7"/>
      <c r="F41" s="7">
        <v>0.04</v>
      </c>
      <c r="G41" s="7"/>
      <c r="H41" s="7">
        <v>0.05</v>
      </c>
      <c r="I41" s="7"/>
      <c r="J41" s="7">
        <v>0.05</v>
      </c>
      <c r="K41" s="7"/>
      <c r="L41" s="7">
        <v>0.05</v>
      </c>
      <c r="M41" s="20"/>
      <c r="N41" s="7">
        <v>0.05</v>
      </c>
      <c r="O41" s="7"/>
      <c r="P41" s="7"/>
      <c r="Q41" s="7"/>
      <c r="R41" s="20"/>
      <c r="S41" s="7"/>
      <c r="T41" s="7"/>
      <c r="U41" s="7"/>
      <c r="V41" s="7"/>
      <c r="W41" s="7"/>
      <c r="X41" s="7"/>
      <c r="Y41" s="7">
        <f t="shared" si="2"/>
        <v>0.28999999999999998</v>
      </c>
    </row>
    <row r="42" spans="1:25" x14ac:dyDescent="0.25">
      <c r="A42" t="s">
        <v>47</v>
      </c>
      <c r="C42" s="7"/>
      <c r="D42" s="7">
        <v>176.84</v>
      </c>
      <c r="E42" s="7"/>
      <c r="F42" s="7">
        <v>153.62</v>
      </c>
      <c r="G42" s="7"/>
      <c r="H42" s="7">
        <v>168.85</v>
      </c>
      <c r="I42" s="7"/>
      <c r="J42" s="7">
        <v>162.21</v>
      </c>
      <c r="K42" s="7"/>
      <c r="L42" s="7">
        <v>177.11</v>
      </c>
      <c r="M42" s="20"/>
      <c r="N42" s="7">
        <v>159.82</v>
      </c>
      <c r="O42" s="7"/>
      <c r="P42" s="7"/>
      <c r="Q42" s="7"/>
      <c r="R42" s="20"/>
      <c r="S42" s="7"/>
      <c r="T42" s="7"/>
      <c r="U42" s="7"/>
      <c r="V42" s="7"/>
      <c r="W42" s="7"/>
      <c r="X42" s="7"/>
      <c r="Y42" s="7">
        <f t="shared" si="2"/>
        <v>998.45</v>
      </c>
    </row>
    <row r="43" spans="1:25" x14ac:dyDescent="0.25">
      <c r="A43" t="s">
        <v>48</v>
      </c>
      <c r="C43" s="7"/>
      <c r="D43" s="7">
        <v>98.8</v>
      </c>
      <c r="E43" s="7"/>
      <c r="F43" s="7">
        <v>86.03</v>
      </c>
      <c r="G43" s="7"/>
      <c r="H43" s="7">
        <v>94.78</v>
      </c>
      <c r="I43" s="7"/>
      <c r="J43" s="7">
        <v>91.28</v>
      </c>
      <c r="K43" s="7"/>
      <c r="L43" s="19">
        <v>99.91</v>
      </c>
      <c r="M43" s="20"/>
      <c r="N43" s="7">
        <v>90.38</v>
      </c>
      <c r="O43" s="7"/>
      <c r="P43" s="7"/>
      <c r="Q43" s="7"/>
      <c r="R43" s="20"/>
      <c r="S43" s="7"/>
      <c r="T43" s="7"/>
      <c r="U43" s="7"/>
      <c r="V43" s="7"/>
      <c r="W43" s="7"/>
      <c r="X43" s="7"/>
      <c r="Y43" s="7">
        <f t="shared" si="2"/>
        <v>561.17999999999995</v>
      </c>
    </row>
    <row r="44" spans="1:25" x14ac:dyDescent="0.25">
      <c r="A44" t="s">
        <v>49</v>
      </c>
      <c r="C44" s="7"/>
      <c r="D44" s="7">
        <v>94.83</v>
      </c>
      <c r="E44" s="7"/>
      <c r="F44" s="7">
        <v>82.57</v>
      </c>
      <c r="G44" s="7"/>
      <c r="H44" s="7">
        <v>90.97</v>
      </c>
      <c r="I44" s="7"/>
      <c r="J44" s="7">
        <v>87.61</v>
      </c>
      <c r="K44" s="7"/>
      <c r="L44" s="7">
        <v>95.89</v>
      </c>
      <c r="M44" s="20"/>
      <c r="N44" s="7">
        <v>86.75</v>
      </c>
      <c r="O44" s="7"/>
      <c r="P44" s="7"/>
      <c r="Q44" s="7"/>
      <c r="R44" s="20"/>
      <c r="S44" s="7"/>
      <c r="T44" s="7"/>
      <c r="U44" s="7"/>
      <c r="V44" s="7"/>
      <c r="W44" s="7"/>
      <c r="X44" s="7"/>
      <c r="Y44" s="7">
        <f t="shared" si="2"/>
        <v>538.62</v>
      </c>
    </row>
    <row r="45" spans="1:25" x14ac:dyDescent="0.25">
      <c r="M45" s="21"/>
      <c r="R45" s="21"/>
    </row>
    <row r="46" spans="1:25" x14ac:dyDescent="0.25">
      <c r="A46" s="8"/>
      <c r="C46" s="7"/>
      <c r="D46" s="7">
        <f>SUM(D35:D45)</f>
        <v>4508.2800000000007</v>
      </c>
      <c r="E46" s="7"/>
      <c r="F46" s="7">
        <f>SUM(F35:F45)</f>
        <v>3911.6800000000003</v>
      </c>
      <c r="G46" s="7"/>
      <c r="H46" s="7">
        <f>SUM(H35:H45)</f>
        <v>4292.7400000000007</v>
      </c>
      <c r="I46" s="7"/>
      <c r="J46" s="7">
        <f t="shared" ref="J46:W46" si="3">SUM(J35:J45)</f>
        <v>4118.3600000000006</v>
      </c>
      <c r="K46" s="7"/>
      <c r="L46" s="7">
        <f t="shared" si="3"/>
        <v>4489.5</v>
      </c>
      <c r="M46" s="20"/>
      <c r="N46" s="7">
        <f t="shared" si="3"/>
        <v>4045.9200000000005</v>
      </c>
      <c r="O46" s="7">
        <f t="shared" si="3"/>
        <v>0</v>
      </c>
      <c r="P46" s="7"/>
      <c r="Q46" s="7">
        <f t="shared" si="3"/>
        <v>0</v>
      </c>
      <c r="R46" s="20"/>
      <c r="S46" s="7">
        <f t="shared" si="3"/>
        <v>0</v>
      </c>
      <c r="T46" s="7">
        <f t="shared" si="3"/>
        <v>0</v>
      </c>
      <c r="U46" s="7"/>
      <c r="V46" s="7">
        <f t="shared" si="3"/>
        <v>0</v>
      </c>
      <c r="W46" s="7">
        <f t="shared" si="3"/>
        <v>0</v>
      </c>
      <c r="X46" s="7"/>
      <c r="Y46" s="7">
        <f>SUM(Y35:Y45)</f>
        <v>25366.479999999996</v>
      </c>
    </row>
    <row r="47" spans="1:25" x14ac:dyDescent="0.25">
      <c r="A47" s="8" t="s">
        <v>51</v>
      </c>
      <c r="C47" s="7">
        <f>C20</f>
        <v>0</v>
      </c>
      <c r="G47" s="7"/>
      <c r="K47" s="7"/>
      <c r="M47" s="20">
        <f>M20</f>
        <v>274.57999999999993</v>
      </c>
      <c r="P47" s="7">
        <f>P20</f>
        <v>0</v>
      </c>
      <c r="R47" s="20">
        <f>R20</f>
        <v>0</v>
      </c>
      <c r="U47">
        <f>U20</f>
        <v>0</v>
      </c>
      <c r="X47" s="7">
        <f>X20</f>
        <v>0</v>
      </c>
      <c r="Y47" s="17">
        <f>SUM(C47:X47)</f>
        <v>274.57999999999993</v>
      </c>
    </row>
    <row r="48" spans="1:25" x14ac:dyDescent="0.25">
      <c r="A48" s="8"/>
      <c r="Y48" s="7">
        <f>Y46-Y47</f>
        <v>25091.899999999994</v>
      </c>
    </row>
    <row r="50" spans="1:25" x14ac:dyDescent="0.25">
      <c r="A50" s="8" t="s">
        <v>54</v>
      </c>
      <c r="C50" s="1"/>
      <c r="D50" s="1"/>
      <c r="E50" s="1"/>
      <c r="F50" s="1"/>
      <c r="G50" s="1"/>
      <c r="H50" s="1">
        <f>33615.57+1271.01</f>
        <v>34886.58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>
        <f>SUM(D50:X50)</f>
        <v>34886.58</v>
      </c>
    </row>
    <row r="51" spans="1:25" x14ac:dyDescent="0.25">
      <c r="A51" s="8" t="s">
        <v>55</v>
      </c>
      <c r="C51" s="1"/>
      <c r="D51" s="1"/>
      <c r="E51" s="1"/>
      <c r="F51" s="1"/>
      <c r="G51" s="1"/>
      <c r="H51" s="1">
        <f>50094.07+1416.05</f>
        <v>51510.12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>
        <f>SUM(D51:X51)</f>
        <v>51510.12</v>
      </c>
    </row>
    <row r="52" spans="1:25" x14ac:dyDescent="0.25">
      <c r="A52" s="8" t="s">
        <v>57</v>
      </c>
      <c r="C52" s="1"/>
      <c r="D52" s="1"/>
      <c r="E52" s="1"/>
      <c r="F52" s="1"/>
      <c r="G52" s="1"/>
      <c r="H52" s="1">
        <f>38462.28+1087.24</f>
        <v>39549.519999999997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>
        <f>SUM(D52:X52)</f>
        <v>39549.519999999997</v>
      </c>
    </row>
    <row r="53" spans="1:25" x14ac:dyDescent="0.25">
      <c r="A53" s="8" t="s">
        <v>60</v>
      </c>
      <c r="B53" s="7"/>
      <c r="C53" s="7"/>
      <c r="D53" s="7"/>
      <c r="E53" s="7"/>
      <c r="F53" s="7"/>
      <c r="G53" s="7"/>
      <c r="H53" s="7">
        <f>33141.83+936.84</f>
        <v>34078.67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>
        <f>SUM(D53:X53)</f>
        <v>34078.67</v>
      </c>
    </row>
    <row r="54" spans="1:25" x14ac:dyDescent="0.25">
      <c r="A54" s="8" t="s">
        <v>61</v>
      </c>
      <c r="H54" s="1">
        <f>31476.53+889.77</f>
        <v>32366.3</v>
      </c>
      <c r="I54" s="1"/>
      <c r="S54" s="7"/>
      <c r="W54" s="1"/>
      <c r="X54" s="1"/>
      <c r="Y54" s="16">
        <f>SUM(D54:X54)</f>
        <v>32366.3</v>
      </c>
    </row>
    <row r="55" spans="1:25" x14ac:dyDescent="0.25">
      <c r="H55" s="1"/>
      <c r="I55" s="1"/>
      <c r="Y55" s="1">
        <f>SUM(Y50:Y54)</f>
        <v>192391.19</v>
      </c>
    </row>
    <row r="56" spans="1:25" ht="41.25" customHeight="1" x14ac:dyDescent="0.25">
      <c r="N56" s="7">
        <f>N22+N23+N24+N50+N51+N52</f>
        <v>85257.799999999988</v>
      </c>
      <c r="X56" s="1"/>
      <c r="Y56" s="1">
        <f>+Y55+Y48+[9]CoBank!O31</f>
        <v>625168.74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471F-E62D-43C0-9301-56CE8A755B4A}">
  <dimension ref="A1:R48"/>
  <sheetViews>
    <sheetView workbookViewId="0">
      <selection sqref="A1:XFD4"/>
    </sheetView>
  </sheetViews>
  <sheetFormatPr defaultRowHeight="15" x14ac:dyDescent="0.25"/>
  <cols>
    <col min="1" max="1" width="12.28515625" customWidth="1"/>
    <col min="2" max="2" width="12.140625" customWidth="1"/>
    <col min="3" max="4" width="10.5703125" bestFit="1" customWidth="1"/>
    <col min="5" max="5" width="11.5703125" bestFit="1" customWidth="1"/>
    <col min="6" max="7" width="10.5703125" bestFit="1" customWidth="1"/>
    <col min="8" max="8" width="11.5703125" bestFit="1" customWidth="1"/>
    <col min="9" max="9" width="10.5703125" bestFit="1" customWidth="1"/>
    <col min="10" max="10" width="11.5703125" customWidth="1"/>
    <col min="11" max="11" width="11.5703125" bestFit="1" customWidth="1"/>
    <col min="12" max="12" width="10.5703125" bestFit="1" customWidth="1"/>
    <col min="13" max="13" width="10.28515625" bestFit="1" customWidth="1"/>
    <col min="14" max="14" width="11.28515625" bestFit="1" customWidth="1"/>
    <col min="15" max="15" width="12.28515625" customWidth="1"/>
    <col min="16" max="16" width="10.7109375" bestFit="1" customWidth="1"/>
    <col min="18" max="18" width="11.28515625" bestFit="1" customWidth="1"/>
    <col min="257" max="257" width="12.28515625" customWidth="1"/>
    <col min="258" max="258" width="12.140625" customWidth="1"/>
    <col min="259" max="260" width="10.5703125" bestFit="1" customWidth="1"/>
    <col min="261" max="261" width="11.5703125" bestFit="1" customWidth="1"/>
    <col min="262" max="263" width="10.5703125" bestFit="1" customWidth="1"/>
    <col min="264" max="264" width="11.5703125" bestFit="1" customWidth="1"/>
    <col min="265" max="265" width="10.5703125" bestFit="1" customWidth="1"/>
    <col min="266" max="266" width="11.5703125" customWidth="1"/>
    <col min="267" max="267" width="11.5703125" bestFit="1" customWidth="1"/>
    <col min="268" max="268" width="10.5703125" bestFit="1" customWidth="1"/>
    <col min="269" max="269" width="10.28515625" bestFit="1" customWidth="1"/>
    <col min="270" max="270" width="11.28515625" bestFit="1" customWidth="1"/>
    <col min="271" max="271" width="12.28515625" customWidth="1"/>
    <col min="272" max="272" width="10.7109375" bestFit="1" customWidth="1"/>
    <col min="274" max="274" width="11.28515625" bestFit="1" customWidth="1"/>
    <col min="513" max="513" width="12.28515625" customWidth="1"/>
    <col min="514" max="514" width="12.140625" customWidth="1"/>
    <col min="515" max="516" width="10.5703125" bestFit="1" customWidth="1"/>
    <col min="517" max="517" width="11.5703125" bestFit="1" customWidth="1"/>
    <col min="518" max="519" width="10.5703125" bestFit="1" customWidth="1"/>
    <col min="520" max="520" width="11.5703125" bestFit="1" customWidth="1"/>
    <col min="521" max="521" width="10.5703125" bestFit="1" customWidth="1"/>
    <col min="522" max="522" width="11.5703125" customWidth="1"/>
    <col min="523" max="523" width="11.5703125" bestFit="1" customWidth="1"/>
    <col min="524" max="524" width="10.5703125" bestFit="1" customWidth="1"/>
    <col min="525" max="525" width="10.28515625" bestFit="1" customWidth="1"/>
    <col min="526" max="526" width="11.28515625" bestFit="1" customWidth="1"/>
    <col min="527" max="527" width="12.28515625" customWidth="1"/>
    <col min="528" max="528" width="10.7109375" bestFit="1" customWidth="1"/>
    <col min="530" max="530" width="11.28515625" bestFit="1" customWidth="1"/>
    <col min="769" max="769" width="12.28515625" customWidth="1"/>
    <col min="770" max="770" width="12.140625" customWidth="1"/>
    <col min="771" max="772" width="10.5703125" bestFit="1" customWidth="1"/>
    <col min="773" max="773" width="11.5703125" bestFit="1" customWidth="1"/>
    <col min="774" max="775" width="10.5703125" bestFit="1" customWidth="1"/>
    <col min="776" max="776" width="11.5703125" bestFit="1" customWidth="1"/>
    <col min="777" max="777" width="10.5703125" bestFit="1" customWidth="1"/>
    <col min="778" max="778" width="11.5703125" customWidth="1"/>
    <col min="779" max="779" width="11.5703125" bestFit="1" customWidth="1"/>
    <col min="780" max="780" width="10.5703125" bestFit="1" customWidth="1"/>
    <col min="781" max="781" width="10.28515625" bestFit="1" customWidth="1"/>
    <col min="782" max="782" width="11.28515625" bestFit="1" customWidth="1"/>
    <col min="783" max="783" width="12.28515625" customWidth="1"/>
    <col min="784" max="784" width="10.7109375" bestFit="1" customWidth="1"/>
    <col min="786" max="786" width="11.28515625" bestFit="1" customWidth="1"/>
    <col min="1025" max="1025" width="12.28515625" customWidth="1"/>
    <col min="1026" max="1026" width="12.140625" customWidth="1"/>
    <col min="1027" max="1028" width="10.5703125" bestFit="1" customWidth="1"/>
    <col min="1029" max="1029" width="11.5703125" bestFit="1" customWidth="1"/>
    <col min="1030" max="1031" width="10.5703125" bestFit="1" customWidth="1"/>
    <col min="1032" max="1032" width="11.5703125" bestFit="1" customWidth="1"/>
    <col min="1033" max="1033" width="10.5703125" bestFit="1" customWidth="1"/>
    <col min="1034" max="1034" width="11.5703125" customWidth="1"/>
    <col min="1035" max="1035" width="11.5703125" bestFit="1" customWidth="1"/>
    <col min="1036" max="1036" width="10.5703125" bestFit="1" customWidth="1"/>
    <col min="1037" max="1037" width="10.28515625" bestFit="1" customWidth="1"/>
    <col min="1038" max="1038" width="11.28515625" bestFit="1" customWidth="1"/>
    <col min="1039" max="1039" width="12.28515625" customWidth="1"/>
    <col min="1040" max="1040" width="10.7109375" bestFit="1" customWidth="1"/>
    <col min="1042" max="1042" width="11.28515625" bestFit="1" customWidth="1"/>
    <col min="1281" max="1281" width="12.28515625" customWidth="1"/>
    <col min="1282" max="1282" width="12.140625" customWidth="1"/>
    <col min="1283" max="1284" width="10.5703125" bestFit="1" customWidth="1"/>
    <col min="1285" max="1285" width="11.5703125" bestFit="1" customWidth="1"/>
    <col min="1286" max="1287" width="10.5703125" bestFit="1" customWidth="1"/>
    <col min="1288" max="1288" width="11.5703125" bestFit="1" customWidth="1"/>
    <col min="1289" max="1289" width="10.5703125" bestFit="1" customWidth="1"/>
    <col min="1290" max="1290" width="11.5703125" customWidth="1"/>
    <col min="1291" max="1291" width="11.5703125" bestFit="1" customWidth="1"/>
    <col min="1292" max="1292" width="10.5703125" bestFit="1" customWidth="1"/>
    <col min="1293" max="1293" width="10.28515625" bestFit="1" customWidth="1"/>
    <col min="1294" max="1294" width="11.28515625" bestFit="1" customWidth="1"/>
    <col min="1295" max="1295" width="12.28515625" customWidth="1"/>
    <col min="1296" max="1296" width="10.7109375" bestFit="1" customWidth="1"/>
    <col min="1298" max="1298" width="11.28515625" bestFit="1" customWidth="1"/>
    <col min="1537" max="1537" width="12.28515625" customWidth="1"/>
    <col min="1538" max="1538" width="12.140625" customWidth="1"/>
    <col min="1539" max="1540" width="10.5703125" bestFit="1" customWidth="1"/>
    <col min="1541" max="1541" width="11.5703125" bestFit="1" customWidth="1"/>
    <col min="1542" max="1543" width="10.5703125" bestFit="1" customWidth="1"/>
    <col min="1544" max="1544" width="11.5703125" bestFit="1" customWidth="1"/>
    <col min="1545" max="1545" width="10.5703125" bestFit="1" customWidth="1"/>
    <col min="1546" max="1546" width="11.5703125" customWidth="1"/>
    <col min="1547" max="1547" width="11.5703125" bestFit="1" customWidth="1"/>
    <col min="1548" max="1548" width="10.5703125" bestFit="1" customWidth="1"/>
    <col min="1549" max="1549" width="10.28515625" bestFit="1" customWidth="1"/>
    <col min="1550" max="1550" width="11.28515625" bestFit="1" customWidth="1"/>
    <col min="1551" max="1551" width="12.28515625" customWidth="1"/>
    <col min="1552" max="1552" width="10.7109375" bestFit="1" customWidth="1"/>
    <col min="1554" max="1554" width="11.28515625" bestFit="1" customWidth="1"/>
    <col min="1793" max="1793" width="12.28515625" customWidth="1"/>
    <col min="1794" max="1794" width="12.140625" customWidth="1"/>
    <col min="1795" max="1796" width="10.5703125" bestFit="1" customWidth="1"/>
    <col min="1797" max="1797" width="11.5703125" bestFit="1" customWidth="1"/>
    <col min="1798" max="1799" width="10.5703125" bestFit="1" customWidth="1"/>
    <col min="1800" max="1800" width="11.5703125" bestFit="1" customWidth="1"/>
    <col min="1801" max="1801" width="10.5703125" bestFit="1" customWidth="1"/>
    <col min="1802" max="1802" width="11.5703125" customWidth="1"/>
    <col min="1803" max="1803" width="11.5703125" bestFit="1" customWidth="1"/>
    <col min="1804" max="1804" width="10.5703125" bestFit="1" customWidth="1"/>
    <col min="1805" max="1805" width="10.28515625" bestFit="1" customWidth="1"/>
    <col min="1806" max="1806" width="11.28515625" bestFit="1" customWidth="1"/>
    <col min="1807" max="1807" width="12.28515625" customWidth="1"/>
    <col min="1808" max="1808" width="10.7109375" bestFit="1" customWidth="1"/>
    <col min="1810" max="1810" width="11.28515625" bestFit="1" customWidth="1"/>
    <col min="2049" max="2049" width="12.28515625" customWidth="1"/>
    <col min="2050" max="2050" width="12.140625" customWidth="1"/>
    <col min="2051" max="2052" width="10.5703125" bestFit="1" customWidth="1"/>
    <col min="2053" max="2053" width="11.5703125" bestFit="1" customWidth="1"/>
    <col min="2054" max="2055" width="10.5703125" bestFit="1" customWidth="1"/>
    <col min="2056" max="2056" width="11.5703125" bestFit="1" customWidth="1"/>
    <col min="2057" max="2057" width="10.5703125" bestFit="1" customWidth="1"/>
    <col min="2058" max="2058" width="11.5703125" customWidth="1"/>
    <col min="2059" max="2059" width="11.5703125" bestFit="1" customWidth="1"/>
    <col min="2060" max="2060" width="10.5703125" bestFit="1" customWidth="1"/>
    <col min="2061" max="2061" width="10.28515625" bestFit="1" customWidth="1"/>
    <col min="2062" max="2062" width="11.28515625" bestFit="1" customWidth="1"/>
    <col min="2063" max="2063" width="12.28515625" customWidth="1"/>
    <col min="2064" max="2064" width="10.7109375" bestFit="1" customWidth="1"/>
    <col min="2066" max="2066" width="11.28515625" bestFit="1" customWidth="1"/>
    <col min="2305" max="2305" width="12.28515625" customWidth="1"/>
    <col min="2306" max="2306" width="12.140625" customWidth="1"/>
    <col min="2307" max="2308" width="10.5703125" bestFit="1" customWidth="1"/>
    <col min="2309" max="2309" width="11.5703125" bestFit="1" customWidth="1"/>
    <col min="2310" max="2311" width="10.5703125" bestFit="1" customWidth="1"/>
    <col min="2312" max="2312" width="11.5703125" bestFit="1" customWidth="1"/>
    <col min="2313" max="2313" width="10.5703125" bestFit="1" customWidth="1"/>
    <col min="2314" max="2314" width="11.5703125" customWidth="1"/>
    <col min="2315" max="2315" width="11.5703125" bestFit="1" customWidth="1"/>
    <col min="2316" max="2316" width="10.5703125" bestFit="1" customWidth="1"/>
    <col min="2317" max="2317" width="10.28515625" bestFit="1" customWidth="1"/>
    <col min="2318" max="2318" width="11.28515625" bestFit="1" customWidth="1"/>
    <col min="2319" max="2319" width="12.28515625" customWidth="1"/>
    <col min="2320" max="2320" width="10.7109375" bestFit="1" customWidth="1"/>
    <col min="2322" max="2322" width="11.28515625" bestFit="1" customWidth="1"/>
    <col min="2561" max="2561" width="12.28515625" customWidth="1"/>
    <col min="2562" max="2562" width="12.140625" customWidth="1"/>
    <col min="2563" max="2564" width="10.5703125" bestFit="1" customWidth="1"/>
    <col min="2565" max="2565" width="11.5703125" bestFit="1" customWidth="1"/>
    <col min="2566" max="2567" width="10.5703125" bestFit="1" customWidth="1"/>
    <col min="2568" max="2568" width="11.5703125" bestFit="1" customWidth="1"/>
    <col min="2569" max="2569" width="10.5703125" bestFit="1" customWidth="1"/>
    <col min="2570" max="2570" width="11.5703125" customWidth="1"/>
    <col min="2571" max="2571" width="11.5703125" bestFit="1" customWidth="1"/>
    <col min="2572" max="2572" width="10.5703125" bestFit="1" customWidth="1"/>
    <col min="2573" max="2573" width="10.28515625" bestFit="1" customWidth="1"/>
    <col min="2574" max="2574" width="11.28515625" bestFit="1" customWidth="1"/>
    <col min="2575" max="2575" width="12.28515625" customWidth="1"/>
    <col min="2576" max="2576" width="10.7109375" bestFit="1" customWidth="1"/>
    <col min="2578" max="2578" width="11.28515625" bestFit="1" customWidth="1"/>
    <col min="2817" max="2817" width="12.28515625" customWidth="1"/>
    <col min="2818" max="2818" width="12.140625" customWidth="1"/>
    <col min="2819" max="2820" width="10.5703125" bestFit="1" customWidth="1"/>
    <col min="2821" max="2821" width="11.5703125" bestFit="1" customWidth="1"/>
    <col min="2822" max="2823" width="10.5703125" bestFit="1" customWidth="1"/>
    <col min="2824" max="2824" width="11.5703125" bestFit="1" customWidth="1"/>
    <col min="2825" max="2825" width="10.5703125" bestFit="1" customWidth="1"/>
    <col min="2826" max="2826" width="11.5703125" customWidth="1"/>
    <col min="2827" max="2827" width="11.5703125" bestFit="1" customWidth="1"/>
    <col min="2828" max="2828" width="10.5703125" bestFit="1" customWidth="1"/>
    <col min="2829" max="2829" width="10.28515625" bestFit="1" customWidth="1"/>
    <col min="2830" max="2830" width="11.28515625" bestFit="1" customWidth="1"/>
    <col min="2831" max="2831" width="12.28515625" customWidth="1"/>
    <col min="2832" max="2832" width="10.7109375" bestFit="1" customWidth="1"/>
    <col min="2834" max="2834" width="11.28515625" bestFit="1" customWidth="1"/>
    <col min="3073" max="3073" width="12.28515625" customWidth="1"/>
    <col min="3074" max="3074" width="12.140625" customWidth="1"/>
    <col min="3075" max="3076" width="10.5703125" bestFit="1" customWidth="1"/>
    <col min="3077" max="3077" width="11.5703125" bestFit="1" customWidth="1"/>
    <col min="3078" max="3079" width="10.5703125" bestFit="1" customWidth="1"/>
    <col min="3080" max="3080" width="11.5703125" bestFit="1" customWidth="1"/>
    <col min="3081" max="3081" width="10.5703125" bestFit="1" customWidth="1"/>
    <col min="3082" max="3082" width="11.5703125" customWidth="1"/>
    <col min="3083" max="3083" width="11.5703125" bestFit="1" customWidth="1"/>
    <col min="3084" max="3084" width="10.5703125" bestFit="1" customWidth="1"/>
    <col min="3085" max="3085" width="10.28515625" bestFit="1" customWidth="1"/>
    <col min="3086" max="3086" width="11.28515625" bestFit="1" customWidth="1"/>
    <col min="3087" max="3087" width="12.28515625" customWidth="1"/>
    <col min="3088" max="3088" width="10.7109375" bestFit="1" customWidth="1"/>
    <col min="3090" max="3090" width="11.28515625" bestFit="1" customWidth="1"/>
    <col min="3329" max="3329" width="12.28515625" customWidth="1"/>
    <col min="3330" max="3330" width="12.140625" customWidth="1"/>
    <col min="3331" max="3332" width="10.5703125" bestFit="1" customWidth="1"/>
    <col min="3333" max="3333" width="11.5703125" bestFit="1" customWidth="1"/>
    <col min="3334" max="3335" width="10.5703125" bestFit="1" customWidth="1"/>
    <col min="3336" max="3336" width="11.5703125" bestFit="1" customWidth="1"/>
    <col min="3337" max="3337" width="10.5703125" bestFit="1" customWidth="1"/>
    <col min="3338" max="3338" width="11.5703125" customWidth="1"/>
    <col min="3339" max="3339" width="11.5703125" bestFit="1" customWidth="1"/>
    <col min="3340" max="3340" width="10.5703125" bestFit="1" customWidth="1"/>
    <col min="3341" max="3341" width="10.28515625" bestFit="1" customWidth="1"/>
    <col min="3342" max="3342" width="11.28515625" bestFit="1" customWidth="1"/>
    <col min="3343" max="3343" width="12.28515625" customWidth="1"/>
    <col min="3344" max="3344" width="10.7109375" bestFit="1" customWidth="1"/>
    <col min="3346" max="3346" width="11.28515625" bestFit="1" customWidth="1"/>
    <col min="3585" max="3585" width="12.28515625" customWidth="1"/>
    <col min="3586" max="3586" width="12.140625" customWidth="1"/>
    <col min="3587" max="3588" width="10.5703125" bestFit="1" customWidth="1"/>
    <col min="3589" max="3589" width="11.5703125" bestFit="1" customWidth="1"/>
    <col min="3590" max="3591" width="10.5703125" bestFit="1" customWidth="1"/>
    <col min="3592" max="3592" width="11.5703125" bestFit="1" customWidth="1"/>
    <col min="3593" max="3593" width="10.5703125" bestFit="1" customWidth="1"/>
    <col min="3594" max="3594" width="11.5703125" customWidth="1"/>
    <col min="3595" max="3595" width="11.5703125" bestFit="1" customWidth="1"/>
    <col min="3596" max="3596" width="10.5703125" bestFit="1" customWidth="1"/>
    <col min="3597" max="3597" width="10.28515625" bestFit="1" customWidth="1"/>
    <col min="3598" max="3598" width="11.28515625" bestFit="1" customWidth="1"/>
    <col min="3599" max="3599" width="12.28515625" customWidth="1"/>
    <col min="3600" max="3600" width="10.7109375" bestFit="1" customWidth="1"/>
    <col min="3602" max="3602" width="11.28515625" bestFit="1" customWidth="1"/>
    <col min="3841" max="3841" width="12.28515625" customWidth="1"/>
    <col min="3842" max="3842" width="12.140625" customWidth="1"/>
    <col min="3843" max="3844" width="10.5703125" bestFit="1" customWidth="1"/>
    <col min="3845" max="3845" width="11.5703125" bestFit="1" customWidth="1"/>
    <col min="3846" max="3847" width="10.5703125" bestFit="1" customWidth="1"/>
    <col min="3848" max="3848" width="11.5703125" bestFit="1" customWidth="1"/>
    <col min="3849" max="3849" width="10.5703125" bestFit="1" customWidth="1"/>
    <col min="3850" max="3850" width="11.5703125" customWidth="1"/>
    <col min="3851" max="3851" width="11.5703125" bestFit="1" customWidth="1"/>
    <col min="3852" max="3852" width="10.5703125" bestFit="1" customWidth="1"/>
    <col min="3853" max="3853" width="10.28515625" bestFit="1" customWidth="1"/>
    <col min="3854" max="3854" width="11.28515625" bestFit="1" customWidth="1"/>
    <col min="3855" max="3855" width="12.28515625" customWidth="1"/>
    <col min="3856" max="3856" width="10.7109375" bestFit="1" customWidth="1"/>
    <col min="3858" max="3858" width="11.28515625" bestFit="1" customWidth="1"/>
    <col min="4097" max="4097" width="12.28515625" customWidth="1"/>
    <col min="4098" max="4098" width="12.140625" customWidth="1"/>
    <col min="4099" max="4100" width="10.5703125" bestFit="1" customWidth="1"/>
    <col min="4101" max="4101" width="11.5703125" bestFit="1" customWidth="1"/>
    <col min="4102" max="4103" width="10.5703125" bestFit="1" customWidth="1"/>
    <col min="4104" max="4104" width="11.5703125" bestFit="1" customWidth="1"/>
    <col min="4105" max="4105" width="10.5703125" bestFit="1" customWidth="1"/>
    <col min="4106" max="4106" width="11.5703125" customWidth="1"/>
    <col min="4107" max="4107" width="11.5703125" bestFit="1" customWidth="1"/>
    <col min="4108" max="4108" width="10.5703125" bestFit="1" customWidth="1"/>
    <col min="4109" max="4109" width="10.28515625" bestFit="1" customWidth="1"/>
    <col min="4110" max="4110" width="11.28515625" bestFit="1" customWidth="1"/>
    <col min="4111" max="4111" width="12.28515625" customWidth="1"/>
    <col min="4112" max="4112" width="10.7109375" bestFit="1" customWidth="1"/>
    <col min="4114" max="4114" width="11.28515625" bestFit="1" customWidth="1"/>
    <col min="4353" max="4353" width="12.28515625" customWidth="1"/>
    <col min="4354" max="4354" width="12.140625" customWidth="1"/>
    <col min="4355" max="4356" width="10.5703125" bestFit="1" customWidth="1"/>
    <col min="4357" max="4357" width="11.5703125" bestFit="1" customWidth="1"/>
    <col min="4358" max="4359" width="10.5703125" bestFit="1" customWidth="1"/>
    <col min="4360" max="4360" width="11.5703125" bestFit="1" customWidth="1"/>
    <col min="4361" max="4361" width="10.5703125" bestFit="1" customWidth="1"/>
    <col min="4362" max="4362" width="11.5703125" customWidth="1"/>
    <col min="4363" max="4363" width="11.5703125" bestFit="1" customWidth="1"/>
    <col min="4364" max="4364" width="10.5703125" bestFit="1" customWidth="1"/>
    <col min="4365" max="4365" width="10.28515625" bestFit="1" customWidth="1"/>
    <col min="4366" max="4366" width="11.28515625" bestFit="1" customWidth="1"/>
    <col min="4367" max="4367" width="12.28515625" customWidth="1"/>
    <col min="4368" max="4368" width="10.7109375" bestFit="1" customWidth="1"/>
    <col min="4370" max="4370" width="11.28515625" bestFit="1" customWidth="1"/>
    <col min="4609" max="4609" width="12.28515625" customWidth="1"/>
    <col min="4610" max="4610" width="12.140625" customWidth="1"/>
    <col min="4611" max="4612" width="10.5703125" bestFit="1" customWidth="1"/>
    <col min="4613" max="4613" width="11.5703125" bestFit="1" customWidth="1"/>
    <col min="4614" max="4615" width="10.5703125" bestFit="1" customWidth="1"/>
    <col min="4616" max="4616" width="11.5703125" bestFit="1" customWidth="1"/>
    <col min="4617" max="4617" width="10.5703125" bestFit="1" customWidth="1"/>
    <col min="4618" max="4618" width="11.5703125" customWidth="1"/>
    <col min="4619" max="4619" width="11.5703125" bestFit="1" customWidth="1"/>
    <col min="4620" max="4620" width="10.5703125" bestFit="1" customWidth="1"/>
    <col min="4621" max="4621" width="10.28515625" bestFit="1" customWidth="1"/>
    <col min="4622" max="4622" width="11.28515625" bestFit="1" customWidth="1"/>
    <col min="4623" max="4623" width="12.28515625" customWidth="1"/>
    <col min="4624" max="4624" width="10.7109375" bestFit="1" customWidth="1"/>
    <col min="4626" max="4626" width="11.28515625" bestFit="1" customWidth="1"/>
    <col min="4865" max="4865" width="12.28515625" customWidth="1"/>
    <col min="4866" max="4866" width="12.140625" customWidth="1"/>
    <col min="4867" max="4868" width="10.5703125" bestFit="1" customWidth="1"/>
    <col min="4869" max="4869" width="11.5703125" bestFit="1" customWidth="1"/>
    <col min="4870" max="4871" width="10.5703125" bestFit="1" customWidth="1"/>
    <col min="4872" max="4872" width="11.5703125" bestFit="1" customWidth="1"/>
    <col min="4873" max="4873" width="10.5703125" bestFit="1" customWidth="1"/>
    <col min="4874" max="4874" width="11.5703125" customWidth="1"/>
    <col min="4875" max="4875" width="11.5703125" bestFit="1" customWidth="1"/>
    <col min="4876" max="4876" width="10.5703125" bestFit="1" customWidth="1"/>
    <col min="4877" max="4877" width="10.28515625" bestFit="1" customWidth="1"/>
    <col min="4878" max="4878" width="11.28515625" bestFit="1" customWidth="1"/>
    <col min="4879" max="4879" width="12.28515625" customWidth="1"/>
    <col min="4880" max="4880" width="10.7109375" bestFit="1" customWidth="1"/>
    <col min="4882" max="4882" width="11.28515625" bestFit="1" customWidth="1"/>
    <col min="5121" max="5121" width="12.28515625" customWidth="1"/>
    <col min="5122" max="5122" width="12.140625" customWidth="1"/>
    <col min="5123" max="5124" width="10.5703125" bestFit="1" customWidth="1"/>
    <col min="5125" max="5125" width="11.5703125" bestFit="1" customWidth="1"/>
    <col min="5126" max="5127" width="10.5703125" bestFit="1" customWidth="1"/>
    <col min="5128" max="5128" width="11.5703125" bestFit="1" customWidth="1"/>
    <col min="5129" max="5129" width="10.5703125" bestFit="1" customWidth="1"/>
    <col min="5130" max="5130" width="11.5703125" customWidth="1"/>
    <col min="5131" max="5131" width="11.5703125" bestFit="1" customWidth="1"/>
    <col min="5132" max="5132" width="10.5703125" bestFit="1" customWidth="1"/>
    <col min="5133" max="5133" width="10.28515625" bestFit="1" customWidth="1"/>
    <col min="5134" max="5134" width="11.28515625" bestFit="1" customWidth="1"/>
    <col min="5135" max="5135" width="12.28515625" customWidth="1"/>
    <col min="5136" max="5136" width="10.7109375" bestFit="1" customWidth="1"/>
    <col min="5138" max="5138" width="11.28515625" bestFit="1" customWidth="1"/>
    <col min="5377" max="5377" width="12.28515625" customWidth="1"/>
    <col min="5378" max="5378" width="12.140625" customWidth="1"/>
    <col min="5379" max="5380" width="10.5703125" bestFit="1" customWidth="1"/>
    <col min="5381" max="5381" width="11.5703125" bestFit="1" customWidth="1"/>
    <col min="5382" max="5383" width="10.5703125" bestFit="1" customWidth="1"/>
    <col min="5384" max="5384" width="11.5703125" bestFit="1" customWidth="1"/>
    <col min="5385" max="5385" width="10.5703125" bestFit="1" customWidth="1"/>
    <col min="5386" max="5386" width="11.5703125" customWidth="1"/>
    <col min="5387" max="5387" width="11.5703125" bestFit="1" customWidth="1"/>
    <col min="5388" max="5388" width="10.5703125" bestFit="1" customWidth="1"/>
    <col min="5389" max="5389" width="10.28515625" bestFit="1" customWidth="1"/>
    <col min="5390" max="5390" width="11.28515625" bestFit="1" customWidth="1"/>
    <col min="5391" max="5391" width="12.28515625" customWidth="1"/>
    <col min="5392" max="5392" width="10.7109375" bestFit="1" customWidth="1"/>
    <col min="5394" max="5394" width="11.28515625" bestFit="1" customWidth="1"/>
    <col min="5633" max="5633" width="12.28515625" customWidth="1"/>
    <col min="5634" max="5634" width="12.140625" customWidth="1"/>
    <col min="5635" max="5636" width="10.5703125" bestFit="1" customWidth="1"/>
    <col min="5637" max="5637" width="11.5703125" bestFit="1" customWidth="1"/>
    <col min="5638" max="5639" width="10.5703125" bestFit="1" customWidth="1"/>
    <col min="5640" max="5640" width="11.5703125" bestFit="1" customWidth="1"/>
    <col min="5641" max="5641" width="10.5703125" bestFit="1" customWidth="1"/>
    <col min="5642" max="5642" width="11.5703125" customWidth="1"/>
    <col min="5643" max="5643" width="11.5703125" bestFit="1" customWidth="1"/>
    <col min="5644" max="5644" width="10.5703125" bestFit="1" customWidth="1"/>
    <col min="5645" max="5645" width="10.28515625" bestFit="1" customWidth="1"/>
    <col min="5646" max="5646" width="11.28515625" bestFit="1" customWidth="1"/>
    <col min="5647" max="5647" width="12.28515625" customWidth="1"/>
    <col min="5648" max="5648" width="10.7109375" bestFit="1" customWidth="1"/>
    <col min="5650" max="5650" width="11.28515625" bestFit="1" customWidth="1"/>
    <col min="5889" max="5889" width="12.28515625" customWidth="1"/>
    <col min="5890" max="5890" width="12.140625" customWidth="1"/>
    <col min="5891" max="5892" width="10.5703125" bestFit="1" customWidth="1"/>
    <col min="5893" max="5893" width="11.5703125" bestFit="1" customWidth="1"/>
    <col min="5894" max="5895" width="10.5703125" bestFit="1" customWidth="1"/>
    <col min="5896" max="5896" width="11.5703125" bestFit="1" customWidth="1"/>
    <col min="5897" max="5897" width="10.5703125" bestFit="1" customWidth="1"/>
    <col min="5898" max="5898" width="11.5703125" customWidth="1"/>
    <col min="5899" max="5899" width="11.5703125" bestFit="1" customWidth="1"/>
    <col min="5900" max="5900" width="10.5703125" bestFit="1" customWidth="1"/>
    <col min="5901" max="5901" width="10.28515625" bestFit="1" customWidth="1"/>
    <col min="5902" max="5902" width="11.28515625" bestFit="1" customWidth="1"/>
    <col min="5903" max="5903" width="12.28515625" customWidth="1"/>
    <col min="5904" max="5904" width="10.7109375" bestFit="1" customWidth="1"/>
    <col min="5906" max="5906" width="11.28515625" bestFit="1" customWidth="1"/>
    <col min="6145" max="6145" width="12.28515625" customWidth="1"/>
    <col min="6146" max="6146" width="12.140625" customWidth="1"/>
    <col min="6147" max="6148" width="10.5703125" bestFit="1" customWidth="1"/>
    <col min="6149" max="6149" width="11.5703125" bestFit="1" customWidth="1"/>
    <col min="6150" max="6151" width="10.5703125" bestFit="1" customWidth="1"/>
    <col min="6152" max="6152" width="11.5703125" bestFit="1" customWidth="1"/>
    <col min="6153" max="6153" width="10.5703125" bestFit="1" customWidth="1"/>
    <col min="6154" max="6154" width="11.5703125" customWidth="1"/>
    <col min="6155" max="6155" width="11.5703125" bestFit="1" customWidth="1"/>
    <col min="6156" max="6156" width="10.5703125" bestFit="1" customWidth="1"/>
    <col min="6157" max="6157" width="10.28515625" bestFit="1" customWidth="1"/>
    <col min="6158" max="6158" width="11.28515625" bestFit="1" customWidth="1"/>
    <col min="6159" max="6159" width="12.28515625" customWidth="1"/>
    <col min="6160" max="6160" width="10.7109375" bestFit="1" customWidth="1"/>
    <col min="6162" max="6162" width="11.28515625" bestFit="1" customWidth="1"/>
    <col min="6401" max="6401" width="12.28515625" customWidth="1"/>
    <col min="6402" max="6402" width="12.140625" customWidth="1"/>
    <col min="6403" max="6404" width="10.5703125" bestFit="1" customWidth="1"/>
    <col min="6405" max="6405" width="11.5703125" bestFit="1" customWidth="1"/>
    <col min="6406" max="6407" width="10.5703125" bestFit="1" customWidth="1"/>
    <col min="6408" max="6408" width="11.5703125" bestFit="1" customWidth="1"/>
    <col min="6409" max="6409" width="10.5703125" bestFit="1" customWidth="1"/>
    <col min="6410" max="6410" width="11.5703125" customWidth="1"/>
    <col min="6411" max="6411" width="11.5703125" bestFit="1" customWidth="1"/>
    <col min="6412" max="6412" width="10.5703125" bestFit="1" customWidth="1"/>
    <col min="6413" max="6413" width="10.28515625" bestFit="1" customWidth="1"/>
    <col min="6414" max="6414" width="11.28515625" bestFit="1" customWidth="1"/>
    <col min="6415" max="6415" width="12.28515625" customWidth="1"/>
    <col min="6416" max="6416" width="10.7109375" bestFit="1" customWidth="1"/>
    <col min="6418" max="6418" width="11.28515625" bestFit="1" customWidth="1"/>
    <col min="6657" max="6657" width="12.28515625" customWidth="1"/>
    <col min="6658" max="6658" width="12.140625" customWidth="1"/>
    <col min="6659" max="6660" width="10.5703125" bestFit="1" customWidth="1"/>
    <col min="6661" max="6661" width="11.5703125" bestFit="1" customWidth="1"/>
    <col min="6662" max="6663" width="10.5703125" bestFit="1" customWidth="1"/>
    <col min="6664" max="6664" width="11.5703125" bestFit="1" customWidth="1"/>
    <col min="6665" max="6665" width="10.5703125" bestFit="1" customWidth="1"/>
    <col min="6666" max="6666" width="11.5703125" customWidth="1"/>
    <col min="6667" max="6667" width="11.5703125" bestFit="1" customWidth="1"/>
    <col min="6668" max="6668" width="10.5703125" bestFit="1" customWidth="1"/>
    <col min="6669" max="6669" width="10.28515625" bestFit="1" customWidth="1"/>
    <col min="6670" max="6670" width="11.28515625" bestFit="1" customWidth="1"/>
    <col min="6671" max="6671" width="12.28515625" customWidth="1"/>
    <col min="6672" max="6672" width="10.7109375" bestFit="1" customWidth="1"/>
    <col min="6674" max="6674" width="11.28515625" bestFit="1" customWidth="1"/>
    <col min="6913" max="6913" width="12.28515625" customWidth="1"/>
    <col min="6914" max="6914" width="12.140625" customWidth="1"/>
    <col min="6915" max="6916" width="10.5703125" bestFit="1" customWidth="1"/>
    <col min="6917" max="6917" width="11.5703125" bestFit="1" customWidth="1"/>
    <col min="6918" max="6919" width="10.5703125" bestFit="1" customWidth="1"/>
    <col min="6920" max="6920" width="11.5703125" bestFit="1" customWidth="1"/>
    <col min="6921" max="6921" width="10.5703125" bestFit="1" customWidth="1"/>
    <col min="6922" max="6922" width="11.5703125" customWidth="1"/>
    <col min="6923" max="6923" width="11.5703125" bestFit="1" customWidth="1"/>
    <col min="6924" max="6924" width="10.5703125" bestFit="1" customWidth="1"/>
    <col min="6925" max="6925" width="10.28515625" bestFit="1" customWidth="1"/>
    <col min="6926" max="6926" width="11.28515625" bestFit="1" customWidth="1"/>
    <col min="6927" max="6927" width="12.28515625" customWidth="1"/>
    <col min="6928" max="6928" width="10.7109375" bestFit="1" customWidth="1"/>
    <col min="6930" max="6930" width="11.28515625" bestFit="1" customWidth="1"/>
    <col min="7169" max="7169" width="12.28515625" customWidth="1"/>
    <col min="7170" max="7170" width="12.140625" customWidth="1"/>
    <col min="7171" max="7172" width="10.5703125" bestFit="1" customWidth="1"/>
    <col min="7173" max="7173" width="11.5703125" bestFit="1" customWidth="1"/>
    <col min="7174" max="7175" width="10.5703125" bestFit="1" customWidth="1"/>
    <col min="7176" max="7176" width="11.5703125" bestFit="1" customWidth="1"/>
    <col min="7177" max="7177" width="10.5703125" bestFit="1" customWidth="1"/>
    <col min="7178" max="7178" width="11.5703125" customWidth="1"/>
    <col min="7179" max="7179" width="11.5703125" bestFit="1" customWidth="1"/>
    <col min="7180" max="7180" width="10.5703125" bestFit="1" customWidth="1"/>
    <col min="7181" max="7181" width="10.28515625" bestFit="1" customWidth="1"/>
    <col min="7182" max="7182" width="11.28515625" bestFit="1" customWidth="1"/>
    <col min="7183" max="7183" width="12.28515625" customWidth="1"/>
    <col min="7184" max="7184" width="10.7109375" bestFit="1" customWidth="1"/>
    <col min="7186" max="7186" width="11.28515625" bestFit="1" customWidth="1"/>
    <col min="7425" max="7425" width="12.28515625" customWidth="1"/>
    <col min="7426" max="7426" width="12.140625" customWidth="1"/>
    <col min="7427" max="7428" width="10.5703125" bestFit="1" customWidth="1"/>
    <col min="7429" max="7429" width="11.5703125" bestFit="1" customWidth="1"/>
    <col min="7430" max="7431" width="10.5703125" bestFit="1" customWidth="1"/>
    <col min="7432" max="7432" width="11.5703125" bestFit="1" customWidth="1"/>
    <col min="7433" max="7433" width="10.5703125" bestFit="1" customWidth="1"/>
    <col min="7434" max="7434" width="11.5703125" customWidth="1"/>
    <col min="7435" max="7435" width="11.5703125" bestFit="1" customWidth="1"/>
    <col min="7436" max="7436" width="10.5703125" bestFit="1" customWidth="1"/>
    <col min="7437" max="7437" width="10.28515625" bestFit="1" customWidth="1"/>
    <col min="7438" max="7438" width="11.28515625" bestFit="1" customWidth="1"/>
    <col min="7439" max="7439" width="12.28515625" customWidth="1"/>
    <col min="7440" max="7440" width="10.7109375" bestFit="1" customWidth="1"/>
    <col min="7442" max="7442" width="11.28515625" bestFit="1" customWidth="1"/>
    <col min="7681" max="7681" width="12.28515625" customWidth="1"/>
    <col min="7682" max="7682" width="12.140625" customWidth="1"/>
    <col min="7683" max="7684" width="10.5703125" bestFit="1" customWidth="1"/>
    <col min="7685" max="7685" width="11.5703125" bestFit="1" customWidth="1"/>
    <col min="7686" max="7687" width="10.5703125" bestFit="1" customWidth="1"/>
    <col min="7688" max="7688" width="11.5703125" bestFit="1" customWidth="1"/>
    <col min="7689" max="7689" width="10.5703125" bestFit="1" customWidth="1"/>
    <col min="7690" max="7690" width="11.5703125" customWidth="1"/>
    <col min="7691" max="7691" width="11.5703125" bestFit="1" customWidth="1"/>
    <col min="7692" max="7692" width="10.5703125" bestFit="1" customWidth="1"/>
    <col min="7693" max="7693" width="10.28515625" bestFit="1" customWidth="1"/>
    <col min="7694" max="7694" width="11.28515625" bestFit="1" customWidth="1"/>
    <col min="7695" max="7695" width="12.28515625" customWidth="1"/>
    <col min="7696" max="7696" width="10.7109375" bestFit="1" customWidth="1"/>
    <col min="7698" max="7698" width="11.28515625" bestFit="1" customWidth="1"/>
    <col min="7937" max="7937" width="12.28515625" customWidth="1"/>
    <col min="7938" max="7938" width="12.140625" customWidth="1"/>
    <col min="7939" max="7940" width="10.5703125" bestFit="1" customWidth="1"/>
    <col min="7941" max="7941" width="11.5703125" bestFit="1" customWidth="1"/>
    <col min="7942" max="7943" width="10.5703125" bestFit="1" customWidth="1"/>
    <col min="7944" max="7944" width="11.5703125" bestFit="1" customWidth="1"/>
    <col min="7945" max="7945" width="10.5703125" bestFit="1" customWidth="1"/>
    <col min="7946" max="7946" width="11.5703125" customWidth="1"/>
    <col min="7947" max="7947" width="11.5703125" bestFit="1" customWidth="1"/>
    <col min="7948" max="7948" width="10.5703125" bestFit="1" customWidth="1"/>
    <col min="7949" max="7949" width="10.28515625" bestFit="1" customWidth="1"/>
    <col min="7950" max="7950" width="11.28515625" bestFit="1" customWidth="1"/>
    <col min="7951" max="7951" width="12.28515625" customWidth="1"/>
    <col min="7952" max="7952" width="10.7109375" bestFit="1" customWidth="1"/>
    <col min="7954" max="7954" width="11.28515625" bestFit="1" customWidth="1"/>
    <col min="8193" max="8193" width="12.28515625" customWidth="1"/>
    <col min="8194" max="8194" width="12.140625" customWidth="1"/>
    <col min="8195" max="8196" width="10.5703125" bestFit="1" customWidth="1"/>
    <col min="8197" max="8197" width="11.5703125" bestFit="1" customWidth="1"/>
    <col min="8198" max="8199" width="10.5703125" bestFit="1" customWidth="1"/>
    <col min="8200" max="8200" width="11.5703125" bestFit="1" customWidth="1"/>
    <col min="8201" max="8201" width="10.5703125" bestFit="1" customWidth="1"/>
    <col min="8202" max="8202" width="11.5703125" customWidth="1"/>
    <col min="8203" max="8203" width="11.5703125" bestFit="1" customWidth="1"/>
    <col min="8204" max="8204" width="10.5703125" bestFit="1" customWidth="1"/>
    <col min="8205" max="8205" width="10.28515625" bestFit="1" customWidth="1"/>
    <col min="8206" max="8206" width="11.28515625" bestFit="1" customWidth="1"/>
    <col min="8207" max="8207" width="12.28515625" customWidth="1"/>
    <col min="8208" max="8208" width="10.7109375" bestFit="1" customWidth="1"/>
    <col min="8210" max="8210" width="11.28515625" bestFit="1" customWidth="1"/>
    <col min="8449" max="8449" width="12.28515625" customWidth="1"/>
    <col min="8450" max="8450" width="12.140625" customWidth="1"/>
    <col min="8451" max="8452" width="10.5703125" bestFit="1" customWidth="1"/>
    <col min="8453" max="8453" width="11.5703125" bestFit="1" customWidth="1"/>
    <col min="8454" max="8455" width="10.5703125" bestFit="1" customWidth="1"/>
    <col min="8456" max="8456" width="11.5703125" bestFit="1" customWidth="1"/>
    <col min="8457" max="8457" width="10.5703125" bestFit="1" customWidth="1"/>
    <col min="8458" max="8458" width="11.5703125" customWidth="1"/>
    <col min="8459" max="8459" width="11.5703125" bestFit="1" customWidth="1"/>
    <col min="8460" max="8460" width="10.5703125" bestFit="1" customWidth="1"/>
    <col min="8461" max="8461" width="10.28515625" bestFit="1" customWidth="1"/>
    <col min="8462" max="8462" width="11.28515625" bestFit="1" customWidth="1"/>
    <col min="8463" max="8463" width="12.28515625" customWidth="1"/>
    <col min="8464" max="8464" width="10.7109375" bestFit="1" customWidth="1"/>
    <col min="8466" max="8466" width="11.28515625" bestFit="1" customWidth="1"/>
    <col min="8705" max="8705" width="12.28515625" customWidth="1"/>
    <col min="8706" max="8706" width="12.140625" customWidth="1"/>
    <col min="8707" max="8708" width="10.5703125" bestFit="1" customWidth="1"/>
    <col min="8709" max="8709" width="11.5703125" bestFit="1" customWidth="1"/>
    <col min="8710" max="8711" width="10.5703125" bestFit="1" customWidth="1"/>
    <col min="8712" max="8712" width="11.5703125" bestFit="1" customWidth="1"/>
    <col min="8713" max="8713" width="10.5703125" bestFit="1" customWidth="1"/>
    <col min="8714" max="8714" width="11.5703125" customWidth="1"/>
    <col min="8715" max="8715" width="11.5703125" bestFit="1" customWidth="1"/>
    <col min="8716" max="8716" width="10.5703125" bestFit="1" customWidth="1"/>
    <col min="8717" max="8717" width="10.28515625" bestFit="1" customWidth="1"/>
    <col min="8718" max="8718" width="11.28515625" bestFit="1" customWidth="1"/>
    <col min="8719" max="8719" width="12.28515625" customWidth="1"/>
    <col min="8720" max="8720" width="10.7109375" bestFit="1" customWidth="1"/>
    <col min="8722" max="8722" width="11.28515625" bestFit="1" customWidth="1"/>
    <col min="8961" max="8961" width="12.28515625" customWidth="1"/>
    <col min="8962" max="8962" width="12.140625" customWidth="1"/>
    <col min="8963" max="8964" width="10.5703125" bestFit="1" customWidth="1"/>
    <col min="8965" max="8965" width="11.5703125" bestFit="1" customWidth="1"/>
    <col min="8966" max="8967" width="10.5703125" bestFit="1" customWidth="1"/>
    <col min="8968" max="8968" width="11.5703125" bestFit="1" customWidth="1"/>
    <col min="8969" max="8969" width="10.5703125" bestFit="1" customWidth="1"/>
    <col min="8970" max="8970" width="11.5703125" customWidth="1"/>
    <col min="8971" max="8971" width="11.5703125" bestFit="1" customWidth="1"/>
    <col min="8972" max="8972" width="10.5703125" bestFit="1" customWidth="1"/>
    <col min="8973" max="8973" width="10.28515625" bestFit="1" customWidth="1"/>
    <col min="8974" max="8974" width="11.28515625" bestFit="1" customWidth="1"/>
    <col min="8975" max="8975" width="12.28515625" customWidth="1"/>
    <col min="8976" max="8976" width="10.7109375" bestFit="1" customWidth="1"/>
    <col min="8978" max="8978" width="11.28515625" bestFit="1" customWidth="1"/>
    <col min="9217" max="9217" width="12.28515625" customWidth="1"/>
    <col min="9218" max="9218" width="12.140625" customWidth="1"/>
    <col min="9219" max="9220" width="10.5703125" bestFit="1" customWidth="1"/>
    <col min="9221" max="9221" width="11.5703125" bestFit="1" customWidth="1"/>
    <col min="9222" max="9223" width="10.5703125" bestFit="1" customWidth="1"/>
    <col min="9224" max="9224" width="11.5703125" bestFit="1" customWidth="1"/>
    <col min="9225" max="9225" width="10.5703125" bestFit="1" customWidth="1"/>
    <col min="9226" max="9226" width="11.5703125" customWidth="1"/>
    <col min="9227" max="9227" width="11.5703125" bestFit="1" customWidth="1"/>
    <col min="9228" max="9228" width="10.5703125" bestFit="1" customWidth="1"/>
    <col min="9229" max="9229" width="10.28515625" bestFit="1" customWidth="1"/>
    <col min="9230" max="9230" width="11.28515625" bestFit="1" customWidth="1"/>
    <col min="9231" max="9231" width="12.28515625" customWidth="1"/>
    <col min="9232" max="9232" width="10.7109375" bestFit="1" customWidth="1"/>
    <col min="9234" max="9234" width="11.28515625" bestFit="1" customWidth="1"/>
    <col min="9473" max="9473" width="12.28515625" customWidth="1"/>
    <col min="9474" max="9474" width="12.140625" customWidth="1"/>
    <col min="9475" max="9476" width="10.5703125" bestFit="1" customWidth="1"/>
    <col min="9477" max="9477" width="11.5703125" bestFit="1" customWidth="1"/>
    <col min="9478" max="9479" width="10.5703125" bestFit="1" customWidth="1"/>
    <col min="9480" max="9480" width="11.5703125" bestFit="1" customWidth="1"/>
    <col min="9481" max="9481" width="10.5703125" bestFit="1" customWidth="1"/>
    <col min="9482" max="9482" width="11.5703125" customWidth="1"/>
    <col min="9483" max="9483" width="11.5703125" bestFit="1" customWidth="1"/>
    <col min="9484" max="9484" width="10.5703125" bestFit="1" customWidth="1"/>
    <col min="9485" max="9485" width="10.28515625" bestFit="1" customWidth="1"/>
    <col min="9486" max="9486" width="11.28515625" bestFit="1" customWidth="1"/>
    <col min="9487" max="9487" width="12.28515625" customWidth="1"/>
    <col min="9488" max="9488" width="10.7109375" bestFit="1" customWidth="1"/>
    <col min="9490" max="9490" width="11.28515625" bestFit="1" customWidth="1"/>
    <col min="9729" max="9729" width="12.28515625" customWidth="1"/>
    <col min="9730" max="9730" width="12.140625" customWidth="1"/>
    <col min="9731" max="9732" width="10.5703125" bestFit="1" customWidth="1"/>
    <col min="9733" max="9733" width="11.5703125" bestFit="1" customWidth="1"/>
    <col min="9734" max="9735" width="10.5703125" bestFit="1" customWidth="1"/>
    <col min="9736" max="9736" width="11.5703125" bestFit="1" customWidth="1"/>
    <col min="9737" max="9737" width="10.5703125" bestFit="1" customWidth="1"/>
    <col min="9738" max="9738" width="11.5703125" customWidth="1"/>
    <col min="9739" max="9739" width="11.5703125" bestFit="1" customWidth="1"/>
    <col min="9740" max="9740" width="10.5703125" bestFit="1" customWidth="1"/>
    <col min="9741" max="9741" width="10.28515625" bestFit="1" customWidth="1"/>
    <col min="9742" max="9742" width="11.28515625" bestFit="1" customWidth="1"/>
    <col min="9743" max="9743" width="12.28515625" customWidth="1"/>
    <col min="9744" max="9744" width="10.7109375" bestFit="1" customWidth="1"/>
    <col min="9746" max="9746" width="11.28515625" bestFit="1" customWidth="1"/>
    <col min="9985" max="9985" width="12.28515625" customWidth="1"/>
    <col min="9986" max="9986" width="12.140625" customWidth="1"/>
    <col min="9987" max="9988" width="10.5703125" bestFit="1" customWidth="1"/>
    <col min="9989" max="9989" width="11.5703125" bestFit="1" customWidth="1"/>
    <col min="9990" max="9991" width="10.5703125" bestFit="1" customWidth="1"/>
    <col min="9992" max="9992" width="11.5703125" bestFit="1" customWidth="1"/>
    <col min="9993" max="9993" width="10.5703125" bestFit="1" customWidth="1"/>
    <col min="9994" max="9994" width="11.5703125" customWidth="1"/>
    <col min="9995" max="9995" width="11.5703125" bestFit="1" customWidth="1"/>
    <col min="9996" max="9996" width="10.5703125" bestFit="1" customWidth="1"/>
    <col min="9997" max="9997" width="10.28515625" bestFit="1" customWidth="1"/>
    <col min="9998" max="9998" width="11.28515625" bestFit="1" customWidth="1"/>
    <col min="9999" max="9999" width="12.28515625" customWidth="1"/>
    <col min="10000" max="10000" width="10.7109375" bestFit="1" customWidth="1"/>
    <col min="10002" max="10002" width="11.28515625" bestFit="1" customWidth="1"/>
    <col min="10241" max="10241" width="12.28515625" customWidth="1"/>
    <col min="10242" max="10242" width="12.140625" customWidth="1"/>
    <col min="10243" max="10244" width="10.5703125" bestFit="1" customWidth="1"/>
    <col min="10245" max="10245" width="11.5703125" bestFit="1" customWidth="1"/>
    <col min="10246" max="10247" width="10.5703125" bestFit="1" customWidth="1"/>
    <col min="10248" max="10248" width="11.5703125" bestFit="1" customWidth="1"/>
    <col min="10249" max="10249" width="10.5703125" bestFit="1" customWidth="1"/>
    <col min="10250" max="10250" width="11.5703125" customWidth="1"/>
    <col min="10251" max="10251" width="11.5703125" bestFit="1" customWidth="1"/>
    <col min="10252" max="10252" width="10.5703125" bestFit="1" customWidth="1"/>
    <col min="10253" max="10253" width="10.28515625" bestFit="1" customWidth="1"/>
    <col min="10254" max="10254" width="11.28515625" bestFit="1" customWidth="1"/>
    <col min="10255" max="10255" width="12.28515625" customWidth="1"/>
    <col min="10256" max="10256" width="10.7109375" bestFit="1" customWidth="1"/>
    <col min="10258" max="10258" width="11.28515625" bestFit="1" customWidth="1"/>
    <col min="10497" max="10497" width="12.28515625" customWidth="1"/>
    <col min="10498" max="10498" width="12.140625" customWidth="1"/>
    <col min="10499" max="10500" width="10.5703125" bestFit="1" customWidth="1"/>
    <col min="10501" max="10501" width="11.5703125" bestFit="1" customWidth="1"/>
    <col min="10502" max="10503" width="10.5703125" bestFit="1" customWidth="1"/>
    <col min="10504" max="10504" width="11.5703125" bestFit="1" customWidth="1"/>
    <col min="10505" max="10505" width="10.5703125" bestFit="1" customWidth="1"/>
    <col min="10506" max="10506" width="11.5703125" customWidth="1"/>
    <col min="10507" max="10507" width="11.5703125" bestFit="1" customWidth="1"/>
    <col min="10508" max="10508" width="10.5703125" bestFit="1" customWidth="1"/>
    <col min="10509" max="10509" width="10.28515625" bestFit="1" customWidth="1"/>
    <col min="10510" max="10510" width="11.28515625" bestFit="1" customWidth="1"/>
    <col min="10511" max="10511" width="12.28515625" customWidth="1"/>
    <col min="10512" max="10512" width="10.7109375" bestFit="1" customWidth="1"/>
    <col min="10514" max="10514" width="11.28515625" bestFit="1" customWidth="1"/>
    <col min="10753" max="10753" width="12.28515625" customWidth="1"/>
    <col min="10754" max="10754" width="12.140625" customWidth="1"/>
    <col min="10755" max="10756" width="10.5703125" bestFit="1" customWidth="1"/>
    <col min="10757" max="10757" width="11.5703125" bestFit="1" customWidth="1"/>
    <col min="10758" max="10759" width="10.5703125" bestFit="1" customWidth="1"/>
    <col min="10760" max="10760" width="11.5703125" bestFit="1" customWidth="1"/>
    <col min="10761" max="10761" width="10.5703125" bestFit="1" customWidth="1"/>
    <col min="10762" max="10762" width="11.5703125" customWidth="1"/>
    <col min="10763" max="10763" width="11.5703125" bestFit="1" customWidth="1"/>
    <col min="10764" max="10764" width="10.5703125" bestFit="1" customWidth="1"/>
    <col min="10765" max="10765" width="10.28515625" bestFit="1" customWidth="1"/>
    <col min="10766" max="10766" width="11.28515625" bestFit="1" customWidth="1"/>
    <col min="10767" max="10767" width="12.28515625" customWidth="1"/>
    <col min="10768" max="10768" width="10.7109375" bestFit="1" customWidth="1"/>
    <col min="10770" max="10770" width="11.28515625" bestFit="1" customWidth="1"/>
    <col min="11009" max="11009" width="12.28515625" customWidth="1"/>
    <col min="11010" max="11010" width="12.140625" customWidth="1"/>
    <col min="11011" max="11012" width="10.5703125" bestFit="1" customWidth="1"/>
    <col min="11013" max="11013" width="11.5703125" bestFit="1" customWidth="1"/>
    <col min="11014" max="11015" width="10.5703125" bestFit="1" customWidth="1"/>
    <col min="11016" max="11016" width="11.5703125" bestFit="1" customWidth="1"/>
    <col min="11017" max="11017" width="10.5703125" bestFit="1" customWidth="1"/>
    <col min="11018" max="11018" width="11.5703125" customWidth="1"/>
    <col min="11019" max="11019" width="11.5703125" bestFit="1" customWidth="1"/>
    <col min="11020" max="11020" width="10.5703125" bestFit="1" customWidth="1"/>
    <col min="11021" max="11021" width="10.28515625" bestFit="1" customWidth="1"/>
    <col min="11022" max="11022" width="11.28515625" bestFit="1" customWidth="1"/>
    <col min="11023" max="11023" width="12.28515625" customWidth="1"/>
    <col min="11024" max="11024" width="10.7109375" bestFit="1" customWidth="1"/>
    <col min="11026" max="11026" width="11.28515625" bestFit="1" customWidth="1"/>
    <col min="11265" max="11265" width="12.28515625" customWidth="1"/>
    <col min="11266" max="11266" width="12.140625" customWidth="1"/>
    <col min="11267" max="11268" width="10.5703125" bestFit="1" customWidth="1"/>
    <col min="11269" max="11269" width="11.5703125" bestFit="1" customWidth="1"/>
    <col min="11270" max="11271" width="10.5703125" bestFit="1" customWidth="1"/>
    <col min="11272" max="11272" width="11.5703125" bestFit="1" customWidth="1"/>
    <col min="11273" max="11273" width="10.5703125" bestFit="1" customWidth="1"/>
    <col min="11274" max="11274" width="11.5703125" customWidth="1"/>
    <col min="11275" max="11275" width="11.5703125" bestFit="1" customWidth="1"/>
    <col min="11276" max="11276" width="10.5703125" bestFit="1" customWidth="1"/>
    <col min="11277" max="11277" width="10.28515625" bestFit="1" customWidth="1"/>
    <col min="11278" max="11278" width="11.28515625" bestFit="1" customWidth="1"/>
    <col min="11279" max="11279" width="12.28515625" customWidth="1"/>
    <col min="11280" max="11280" width="10.7109375" bestFit="1" customWidth="1"/>
    <col min="11282" max="11282" width="11.28515625" bestFit="1" customWidth="1"/>
    <col min="11521" max="11521" width="12.28515625" customWidth="1"/>
    <col min="11522" max="11522" width="12.140625" customWidth="1"/>
    <col min="11523" max="11524" width="10.5703125" bestFit="1" customWidth="1"/>
    <col min="11525" max="11525" width="11.5703125" bestFit="1" customWidth="1"/>
    <col min="11526" max="11527" width="10.5703125" bestFit="1" customWidth="1"/>
    <col min="11528" max="11528" width="11.5703125" bestFit="1" customWidth="1"/>
    <col min="11529" max="11529" width="10.5703125" bestFit="1" customWidth="1"/>
    <col min="11530" max="11530" width="11.5703125" customWidth="1"/>
    <col min="11531" max="11531" width="11.5703125" bestFit="1" customWidth="1"/>
    <col min="11532" max="11532" width="10.5703125" bestFit="1" customWidth="1"/>
    <col min="11533" max="11533" width="10.28515625" bestFit="1" customWidth="1"/>
    <col min="11534" max="11534" width="11.28515625" bestFit="1" customWidth="1"/>
    <col min="11535" max="11535" width="12.28515625" customWidth="1"/>
    <col min="11536" max="11536" width="10.7109375" bestFit="1" customWidth="1"/>
    <col min="11538" max="11538" width="11.28515625" bestFit="1" customWidth="1"/>
    <col min="11777" max="11777" width="12.28515625" customWidth="1"/>
    <col min="11778" max="11778" width="12.140625" customWidth="1"/>
    <col min="11779" max="11780" width="10.5703125" bestFit="1" customWidth="1"/>
    <col min="11781" max="11781" width="11.5703125" bestFit="1" customWidth="1"/>
    <col min="11782" max="11783" width="10.5703125" bestFit="1" customWidth="1"/>
    <col min="11784" max="11784" width="11.5703125" bestFit="1" customWidth="1"/>
    <col min="11785" max="11785" width="10.5703125" bestFit="1" customWidth="1"/>
    <col min="11786" max="11786" width="11.5703125" customWidth="1"/>
    <col min="11787" max="11787" width="11.5703125" bestFit="1" customWidth="1"/>
    <col min="11788" max="11788" width="10.5703125" bestFit="1" customWidth="1"/>
    <col min="11789" max="11789" width="10.28515625" bestFit="1" customWidth="1"/>
    <col min="11790" max="11790" width="11.28515625" bestFit="1" customWidth="1"/>
    <col min="11791" max="11791" width="12.28515625" customWidth="1"/>
    <col min="11792" max="11792" width="10.7109375" bestFit="1" customWidth="1"/>
    <col min="11794" max="11794" width="11.28515625" bestFit="1" customWidth="1"/>
    <col min="12033" max="12033" width="12.28515625" customWidth="1"/>
    <col min="12034" max="12034" width="12.140625" customWidth="1"/>
    <col min="12035" max="12036" width="10.5703125" bestFit="1" customWidth="1"/>
    <col min="12037" max="12037" width="11.5703125" bestFit="1" customWidth="1"/>
    <col min="12038" max="12039" width="10.5703125" bestFit="1" customWidth="1"/>
    <col min="12040" max="12040" width="11.5703125" bestFit="1" customWidth="1"/>
    <col min="12041" max="12041" width="10.5703125" bestFit="1" customWidth="1"/>
    <col min="12042" max="12042" width="11.5703125" customWidth="1"/>
    <col min="12043" max="12043" width="11.5703125" bestFit="1" customWidth="1"/>
    <col min="12044" max="12044" width="10.5703125" bestFit="1" customWidth="1"/>
    <col min="12045" max="12045" width="10.28515625" bestFit="1" customWidth="1"/>
    <col min="12046" max="12046" width="11.28515625" bestFit="1" customWidth="1"/>
    <col min="12047" max="12047" width="12.28515625" customWidth="1"/>
    <col min="12048" max="12048" width="10.7109375" bestFit="1" customWidth="1"/>
    <col min="12050" max="12050" width="11.28515625" bestFit="1" customWidth="1"/>
    <col min="12289" max="12289" width="12.28515625" customWidth="1"/>
    <col min="12290" max="12290" width="12.140625" customWidth="1"/>
    <col min="12291" max="12292" width="10.5703125" bestFit="1" customWidth="1"/>
    <col min="12293" max="12293" width="11.5703125" bestFit="1" customWidth="1"/>
    <col min="12294" max="12295" width="10.5703125" bestFit="1" customWidth="1"/>
    <col min="12296" max="12296" width="11.5703125" bestFit="1" customWidth="1"/>
    <col min="12297" max="12297" width="10.5703125" bestFit="1" customWidth="1"/>
    <col min="12298" max="12298" width="11.5703125" customWidth="1"/>
    <col min="12299" max="12299" width="11.5703125" bestFit="1" customWidth="1"/>
    <col min="12300" max="12300" width="10.5703125" bestFit="1" customWidth="1"/>
    <col min="12301" max="12301" width="10.28515625" bestFit="1" customWidth="1"/>
    <col min="12302" max="12302" width="11.28515625" bestFit="1" customWidth="1"/>
    <col min="12303" max="12303" width="12.28515625" customWidth="1"/>
    <col min="12304" max="12304" width="10.7109375" bestFit="1" customWidth="1"/>
    <col min="12306" max="12306" width="11.28515625" bestFit="1" customWidth="1"/>
    <col min="12545" max="12545" width="12.28515625" customWidth="1"/>
    <col min="12546" max="12546" width="12.140625" customWidth="1"/>
    <col min="12547" max="12548" width="10.5703125" bestFit="1" customWidth="1"/>
    <col min="12549" max="12549" width="11.5703125" bestFit="1" customWidth="1"/>
    <col min="12550" max="12551" width="10.5703125" bestFit="1" customWidth="1"/>
    <col min="12552" max="12552" width="11.5703125" bestFit="1" customWidth="1"/>
    <col min="12553" max="12553" width="10.5703125" bestFit="1" customWidth="1"/>
    <col min="12554" max="12554" width="11.5703125" customWidth="1"/>
    <col min="12555" max="12555" width="11.5703125" bestFit="1" customWidth="1"/>
    <col min="12556" max="12556" width="10.5703125" bestFit="1" customWidth="1"/>
    <col min="12557" max="12557" width="10.28515625" bestFit="1" customWidth="1"/>
    <col min="12558" max="12558" width="11.28515625" bestFit="1" customWidth="1"/>
    <col min="12559" max="12559" width="12.28515625" customWidth="1"/>
    <col min="12560" max="12560" width="10.7109375" bestFit="1" customWidth="1"/>
    <col min="12562" max="12562" width="11.28515625" bestFit="1" customWidth="1"/>
    <col min="12801" max="12801" width="12.28515625" customWidth="1"/>
    <col min="12802" max="12802" width="12.140625" customWidth="1"/>
    <col min="12803" max="12804" width="10.5703125" bestFit="1" customWidth="1"/>
    <col min="12805" max="12805" width="11.5703125" bestFit="1" customWidth="1"/>
    <col min="12806" max="12807" width="10.5703125" bestFit="1" customWidth="1"/>
    <col min="12808" max="12808" width="11.5703125" bestFit="1" customWidth="1"/>
    <col min="12809" max="12809" width="10.5703125" bestFit="1" customWidth="1"/>
    <col min="12810" max="12810" width="11.5703125" customWidth="1"/>
    <col min="12811" max="12811" width="11.5703125" bestFit="1" customWidth="1"/>
    <col min="12812" max="12812" width="10.5703125" bestFit="1" customWidth="1"/>
    <col min="12813" max="12813" width="10.28515625" bestFit="1" customWidth="1"/>
    <col min="12814" max="12814" width="11.28515625" bestFit="1" customWidth="1"/>
    <col min="12815" max="12815" width="12.28515625" customWidth="1"/>
    <col min="12816" max="12816" width="10.7109375" bestFit="1" customWidth="1"/>
    <col min="12818" max="12818" width="11.28515625" bestFit="1" customWidth="1"/>
    <col min="13057" max="13057" width="12.28515625" customWidth="1"/>
    <col min="13058" max="13058" width="12.140625" customWidth="1"/>
    <col min="13059" max="13060" width="10.5703125" bestFit="1" customWidth="1"/>
    <col min="13061" max="13061" width="11.5703125" bestFit="1" customWidth="1"/>
    <col min="13062" max="13063" width="10.5703125" bestFit="1" customWidth="1"/>
    <col min="13064" max="13064" width="11.5703125" bestFit="1" customWidth="1"/>
    <col min="13065" max="13065" width="10.5703125" bestFit="1" customWidth="1"/>
    <col min="13066" max="13066" width="11.5703125" customWidth="1"/>
    <col min="13067" max="13067" width="11.5703125" bestFit="1" customWidth="1"/>
    <col min="13068" max="13068" width="10.5703125" bestFit="1" customWidth="1"/>
    <col min="13069" max="13069" width="10.28515625" bestFit="1" customWidth="1"/>
    <col min="13070" max="13070" width="11.28515625" bestFit="1" customWidth="1"/>
    <col min="13071" max="13071" width="12.28515625" customWidth="1"/>
    <col min="13072" max="13072" width="10.7109375" bestFit="1" customWidth="1"/>
    <col min="13074" max="13074" width="11.28515625" bestFit="1" customWidth="1"/>
    <col min="13313" max="13313" width="12.28515625" customWidth="1"/>
    <col min="13314" max="13314" width="12.140625" customWidth="1"/>
    <col min="13315" max="13316" width="10.5703125" bestFit="1" customWidth="1"/>
    <col min="13317" max="13317" width="11.5703125" bestFit="1" customWidth="1"/>
    <col min="13318" max="13319" width="10.5703125" bestFit="1" customWidth="1"/>
    <col min="13320" max="13320" width="11.5703125" bestFit="1" customWidth="1"/>
    <col min="13321" max="13321" width="10.5703125" bestFit="1" customWidth="1"/>
    <col min="13322" max="13322" width="11.5703125" customWidth="1"/>
    <col min="13323" max="13323" width="11.5703125" bestFit="1" customWidth="1"/>
    <col min="13324" max="13324" width="10.5703125" bestFit="1" customWidth="1"/>
    <col min="13325" max="13325" width="10.28515625" bestFit="1" customWidth="1"/>
    <col min="13326" max="13326" width="11.28515625" bestFit="1" customWidth="1"/>
    <col min="13327" max="13327" width="12.28515625" customWidth="1"/>
    <col min="13328" max="13328" width="10.7109375" bestFit="1" customWidth="1"/>
    <col min="13330" max="13330" width="11.28515625" bestFit="1" customWidth="1"/>
    <col min="13569" max="13569" width="12.28515625" customWidth="1"/>
    <col min="13570" max="13570" width="12.140625" customWidth="1"/>
    <col min="13571" max="13572" width="10.5703125" bestFit="1" customWidth="1"/>
    <col min="13573" max="13573" width="11.5703125" bestFit="1" customWidth="1"/>
    <col min="13574" max="13575" width="10.5703125" bestFit="1" customWidth="1"/>
    <col min="13576" max="13576" width="11.5703125" bestFit="1" customWidth="1"/>
    <col min="13577" max="13577" width="10.5703125" bestFit="1" customWidth="1"/>
    <col min="13578" max="13578" width="11.5703125" customWidth="1"/>
    <col min="13579" max="13579" width="11.5703125" bestFit="1" customWidth="1"/>
    <col min="13580" max="13580" width="10.5703125" bestFit="1" customWidth="1"/>
    <col min="13581" max="13581" width="10.28515625" bestFit="1" customWidth="1"/>
    <col min="13582" max="13582" width="11.28515625" bestFit="1" customWidth="1"/>
    <col min="13583" max="13583" width="12.28515625" customWidth="1"/>
    <col min="13584" max="13584" width="10.7109375" bestFit="1" customWidth="1"/>
    <col min="13586" max="13586" width="11.28515625" bestFit="1" customWidth="1"/>
    <col min="13825" max="13825" width="12.28515625" customWidth="1"/>
    <col min="13826" max="13826" width="12.140625" customWidth="1"/>
    <col min="13827" max="13828" width="10.5703125" bestFit="1" customWidth="1"/>
    <col min="13829" max="13829" width="11.5703125" bestFit="1" customWidth="1"/>
    <col min="13830" max="13831" width="10.5703125" bestFit="1" customWidth="1"/>
    <col min="13832" max="13832" width="11.5703125" bestFit="1" customWidth="1"/>
    <col min="13833" max="13833" width="10.5703125" bestFit="1" customWidth="1"/>
    <col min="13834" max="13834" width="11.5703125" customWidth="1"/>
    <col min="13835" max="13835" width="11.5703125" bestFit="1" customWidth="1"/>
    <col min="13836" max="13836" width="10.5703125" bestFit="1" customWidth="1"/>
    <col min="13837" max="13837" width="10.28515625" bestFit="1" customWidth="1"/>
    <col min="13838" max="13838" width="11.28515625" bestFit="1" customWidth="1"/>
    <col min="13839" max="13839" width="12.28515625" customWidth="1"/>
    <col min="13840" max="13840" width="10.7109375" bestFit="1" customWidth="1"/>
    <col min="13842" max="13842" width="11.28515625" bestFit="1" customWidth="1"/>
    <col min="14081" max="14081" width="12.28515625" customWidth="1"/>
    <col min="14082" max="14082" width="12.140625" customWidth="1"/>
    <col min="14083" max="14084" width="10.5703125" bestFit="1" customWidth="1"/>
    <col min="14085" max="14085" width="11.5703125" bestFit="1" customWidth="1"/>
    <col min="14086" max="14087" width="10.5703125" bestFit="1" customWidth="1"/>
    <col min="14088" max="14088" width="11.5703125" bestFit="1" customWidth="1"/>
    <col min="14089" max="14089" width="10.5703125" bestFit="1" customWidth="1"/>
    <col min="14090" max="14090" width="11.5703125" customWidth="1"/>
    <col min="14091" max="14091" width="11.5703125" bestFit="1" customWidth="1"/>
    <col min="14092" max="14092" width="10.5703125" bestFit="1" customWidth="1"/>
    <col min="14093" max="14093" width="10.28515625" bestFit="1" customWidth="1"/>
    <col min="14094" max="14094" width="11.28515625" bestFit="1" customWidth="1"/>
    <col min="14095" max="14095" width="12.28515625" customWidth="1"/>
    <col min="14096" max="14096" width="10.7109375" bestFit="1" customWidth="1"/>
    <col min="14098" max="14098" width="11.28515625" bestFit="1" customWidth="1"/>
    <col min="14337" max="14337" width="12.28515625" customWidth="1"/>
    <col min="14338" max="14338" width="12.140625" customWidth="1"/>
    <col min="14339" max="14340" width="10.5703125" bestFit="1" customWidth="1"/>
    <col min="14341" max="14341" width="11.5703125" bestFit="1" customWidth="1"/>
    <col min="14342" max="14343" width="10.5703125" bestFit="1" customWidth="1"/>
    <col min="14344" max="14344" width="11.5703125" bestFit="1" customWidth="1"/>
    <col min="14345" max="14345" width="10.5703125" bestFit="1" customWidth="1"/>
    <col min="14346" max="14346" width="11.5703125" customWidth="1"/>
    <col min="14347" max="14347" width="11.5703125" bestFit="1" customWidth="1"/>
    <col min="14348" max="14348" width="10.5703125" bestFit="1" customWidth="1"/>
    <col min="14349" max="14349" width="10.28515625" bestFit="1" customWidth="1"/>
    <col min="14350" max="14350" width="11.28515625" bestFit="1" customWidth="1"/>
    <col min="14351" max="14351" width="12.28515625" customWidth="1"/>
    <col min="14352" max="14352" width="10.7109375" bestFit="1" customWidth="1"/>
    <col min="14354" max="14354" width="11.28515625" bestFit="1" customWidth="1"/>
    <col min="14593" max="14593" width="12.28515625" customWidth="1"/>
    <col min="14594" max="14594" width="12.140625" customWidth="1"/>
    <col min="14595" max="14596" width="10.5703125" bestFit="1" customWidth="1"/>
    <col min="14597" max="14597" width="11.5703125" bestFit="1" customWidth="1"/>
    <col min="14598" max="14599" width="10.5703125" bestFit="1" customWidth="1"/>
    <col min="14600" max="14600" width="11.5703125" bestFit="1" customWidth="1"/>
    <col min="14601" max="14601" width="10.5703125" bestFit="1" customWidth="1"/>
    <col min="14602" max="14602" width="11.5703125" customWidth="1"/>
    <col min="14603" max="14603" width="11.5703125" bestFit="1" customWidth="1"/>
    <col min="14604" max="14604" width="10.5703125" bestFit="1" customWidth="1"/>
    <col min="14605" max="14605" width="10.28515625" bestFit="1" customWidth="1"/>
    <col min="14606" max="14606" width="11.28515625" bestFit="1" customWidth="1"/>
    <col min="14607" max="14607" width="12.28515625" customWidth="1"/>
    <col min="14608" max="14608" width="10.7109375" bestFit="1" customWidth="1"/>
    <col min="14610" max="14610" width="11.28515625" bestFit="1" customWidth="1"/>
    <col min="14849" max="14849" width="12.28515625" customWidth="1"/>
    <col min="14850" max="14850" width="12.140625" customWidth="1"/>
    <col min="14851" max="14852" width="10.5703125" bestFit="1" customWidth="1"/>
    <col min="14853" max="14853" width="11.5703125" bestFit="1" customWidth="1"/>
    <col min="14854" max="14855" width="10.5703125" bestFit="1" customWidth="1"/>
    <col min="14856" max="14856" width="11.5703125" bestFit="1" customWidth="1"/>
    <col min="14857" max="14857" width="10.5703125" bestFit="1" customWidth="1"/>
    <col min="14858" max="14858" width="11.5703125" customWidth="1"/>
    <col min="14859" max="14859" width="11.5703125" bestFit="1" customWidth="1"/>
    <col min="14860" max="14860" width="10.5703125" bestFit="1" customWidth="1"/>
    <col min="14861" max="14861" width="10.28515625" bestFit="1" customWidth="1"/>
    <col min="14862" max="14862" width="11.28515625" bestFit="1" customWidth="1"/>
    <col min="14863" max="14863" width="12.28515625" customWidth="1"/>
    <col min="14864" max="14864" width="10.7109375" bestFit="1" customWidth="1"/>
    <col min="14866" max="14866" width="11.28515625" bestFit="1" customWidth="1"/>
    <col min="15105" max="15105" width="12.28515625" customWidth="1"/>
    <col min="15106" max="15106" width="12.140625" customWidth="1"/>
    <col min="15107" max="15108" width="10.5703125" bestFit="1" customWidth="1"/>
    <col min="15109" max="15109" width="11.5703125" bestFit="1" customWidth="1"/>
    <col min="15110" max="15111" width="10.5703125" bestFit="1" customWidth="1"/>
    <col min="15112" max="15112" width="11.5703125" bestFit="1" customWidth="1"/>
    <col min="15113" max="15113" width="10.5703125" bestFit="1" customWidth="1"/>
    <col min="15114" max="15114" width="11.5703125" customWidth="1"/>
    <col min="15115" max="15115" width="11.5703125" bestFit="1" customWidth="1"/>
    <col min="15116" max="15116" width="10.5703125" bestFit="1" customWidth="1"/>
    <col min="15117" max="15117" width="10.28515625" bestFit="1" customWidth="1"/>
    <col min="15118" max="15118" width="11.28515625" bestFit="1" customWidth="1"/>
    <col min="15119" max="15119" width="12.28515625" customWidth="1"/>
    <col min="15120" max="15120" width="10.7109375" bestFit="1" customWidth="1"/>
    <col min="15122" max="15122" width="11.28515625" bestFit="1" customWidth="1"/>
    <col min="15361" max="15361" width="12.28515625" customWidth="1"/>
    <col min="15362" max="15362" width="12.140625" customWidth="1"/>
    <col min="15363" max="15364" width="10.5703125" bestFit="1" customWidth="1"/>
    <col min="15365" max="15365" width="11.5703125" bestFit="1" customWidth="1"/>
    <col min="15366" max="15367" width="10.5703125" bestFit="1" customWidth="1"/>
    <col min="15368" max="15368" width="11.5703125" bestFit="1" customWidth="1"/>
    <col min="15369" max="15369" width="10.5703125" bestFit="1" customWidth="1"/>
    <col min="15370" max="15370" width="11.5703125" customWidth="1"/>
    <col min="15371" max="15371" width="11.5703125" bestFit="1" customWidth="1"/>
    <col min="15372" max="15372" width="10.5703125" bestFit="1" customWidth="1"/>
    <col min="15373" max="15373" width="10.28515625" bestFit="1" customWidth="1"/>
    <col min="15374" max="15374" width="11.28515625" bestFit="1" customWidth="1"/>
    <col min="15375" max="15375" width="12.28515625" customWidth="1"/>
    <col min="15376" max="15376" width="10.7109375" bestFit="1" customWidth="1"/>
    <col min="15378" max="15378" width="11.28515625" bestFit="1" customWidth="1"/>
    <col min="15617" max="15617" width="12.28515625" customWidth="1"/>
    <col min="15618" max="15618" width="12.140625" customWidth="1"/>
    <col min="15619" max="15620" width="10.5703125" bestFit="1" customWidth="1"/>
    <col min="15621" max="15621" width="11.5703125" bestFit="1" customWidth="1"/>
    <col min="15622" max="15623" width="10.5703125" bestFit="1" customWidth="1"/>
    <col min="15624" max="15624" width="11.5703125" bestFit="1" customWidth="1"/>
    <col min="15625" max="15625" width="10.5703125" bestFit="1" customWidth="1"/>
    <col min="15626" max="15626" width="11.5703125" customWidth="1"/>
    <col min="15627" max="15627" width="11.5703125" bestFit="1" customWidth="1"/>
    <col min="15628" max="15628" width="10.5703125" bestFit="1" customWidth="1"/>
    <col min="15629" max="15629" width="10.28515625" bestFit="1" customWidth="1"/>
    <col min="15630" max="15630" width="11.28515625" bestFit="1" customWidth="1"/>
    <col min="15631" max="15631" width="12.28515625" customWidth="1"/>
    <col min="15632" max="15632" width="10.7109375" bestFit="1" customWidth="1"/>
    <col min="15634" max="15634" width="11.28515625" bestFit="1" customWidth="1"/>
    <col min="15873" max="15873" width="12.28515625" customWidth="1"/>
    <col min="15874" max="15874" width="12.140625" customWidth="1"/>
    <col min="15875" max="15876" width="10.5703125" bestFit="1" customWidth="1"/>
    <col min="15877" max="15877" width="11.5703125" bestFit="1" customWidth="1"/>
    <col min="15878" max="15879" width="10.5703125" bestFit="1" customWidth="1"/>
    <col min="15880" max="15880" width="11.5703125" bestFit="1" customWidth="1"/>
    <col min="15881" max="15881" width="10.5703125" bestFit="1" customWidth="1"/>
    <col min="15882" max="15882" width="11.5703125" customWidth="1"/>
    <col min="15883" max="15883" width="11.5703125" bestFit="1" customWidth="1"/>
    <col min="15884" max="15884" width="10.5703125" bestFit="1" customWidth="1"/>
    <col min="15885" max="15885" width="10.28515625" bestFit="1" customWidth="1"/>
    <col min="15886" max="15886" width="11.28515625" bestFit="1" customWidth="1"/>
    <col min="15887" max="15887" width="12.28515625" customWidth="1"/>
    <col min="15888" max="15888" width="10.7109375" bestFit="1" customWidth="1"/>
    <col min="15890" max="15890" width="11.28515625" bestFit="1" customWidth="1"/>
    <col min="16129" max="16129" width="12.28515625" customWidth="1"/>
    <col min="16130" max="16130" width="12.140625" customWidth="1"/>
    <col min="16131" max="16132" width="10.5703125" bestFit="1" customWidth="1"/>
    <col min="16133" max="16133" width="11.5703125" bestFit="1" customWidth="1"/>
    <col min="16134" max="16135" width="10.5703125" bestFit="1" customWidth="1"/>
    <col min="16136" max="16136" width="11.5703125" bestFit="1" customWidth="1"/>
    <col min="16137" max="16137" width="10.5703125" bestFit="1" customWidth="1"/>
    <col min="16138" max="16138" width="11.5703125" customWidth="1"/>
    <col min="16139" max="16139" width="11.5703125" bestFit="1" customWidth="1"/>
    <col min="16140" max="16140" width="10.5703125" bestFit="1" customWidth="1"/>
    <col min="16141" max="16141" width="10.28515625" bestFit="1" customWidth="1"/>
    <col min="16142" max="16142" width="11.28515625" bestFit="1" customWidth="1"/>
    <col min="16143" max="16143" width="12.28515625" customWidth="1"/>
    <col min="16144" max="16144" width="10.7109375" bestFit="1" customWidth="1"/>
    <col min="16146" max="16146" width="11.28515625" bestFit="1" customWidth="1"/>
  </cols>
  <sheetData>
    <row r="1" spans="1:16" s="23" customFormat="1" ht="18.75" x14ac:dyDescent="0.3">
      <c r="A1" s="22" t="s">
        <v>62</v>
      </c>
      <c r="D1" s="24"/>
      <c r="E1" s="24"/>
      <c r="F1" s="24"/>
      <c r="G1" s="25"/>
      <c r="O1" s="22" t="s">
        <v>66</v>
      </c>
    </row>
    <row r="2" spans="1:16" s="23" customFormat="1" ht="18.75" x14ac:dyDescent="0.3">
      <c r="A2" s="22" t="s">
        <v>63</v>
      </c>
      <c r="D2" s="24"/>
      <c r="E2" s="24"/>
      <c r="F2" s="24"/>
      <c r="G2" s="24"/>
    </row>
    <row r="3" spans="1:16" s="23" customFormat="1" ht="18.75" x14ac:dyDescent="0.3">
      <c r="A3" s="22" t="s">
        <v>65</v>
      </c>
      <c r="D3" s="24"/>
      <c r="E3" s="24"/>
      <c r="F3" s="24"/>
      <c r="G3" s="24"/>
    </row>
    <row r="4" spans="1:16" s="27" customFormat="1" ht="18.75" x14ac:dyDescent="0.3">
      <c r="A4" s="26" t="s">
        <v>27</v>
      </c>
    </row>
    <row r="8" spans="1:16" ht="26.25" x14ac:dyDescent="0.25">
      <c r="B8" s="2" t="s">
        <v>28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5.75" thickBot="1" x14ac:dyDescent="0.3">
      <c r="A9" s="4"/>
      <c r="B9" s="5" t="s">
        <v>29</v>
      </c>
      <c r="C9" s="6" t="s">
        <v>1</v>
      </c>
      <c r="D9" s="6" t="s">
        <v>2</v>
      </c>
      <c r="E9" s="6" t="s">
        <v>3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</row>
    <row r="10" spans="1:16" x14ac:dyDescent="0.25">
      <c r="A10" t="s">
        <v>14</v>
      </c>
      <c r="B10" s="7">
        <v>892985.03</v>
      </c>
      <c r="C10" s="7">
        <v>3163.47</v>
      </c>
      <c r="D10" s="7">
        <v>3457.28</v>
      </c>
      <c r="E10" s="7">
        <v>3185.26</v>
      </c>
      <c r="F10" s="7">
        <v>3289.51</v>
      </c>
      <c r="G10" s="7">
        <v>3206.57</v>
      </c>
      <c r="H10" s="7">
        <v>3310.19</v>
      </c>
      <c r="I10" s="7">
        <v>3228.02</v>
      </c>
      <c r="J10" s="7">
        <v>3238.64</v>
      </c>
      <c r="K10" s="7">
        <v>3341.33</v>
      </c>
      <c r="L10" s="7">
        <v>3260.3</v>
      </c>
      <c r="M10" s="7">
        <v>3362.35</v>
      </c>
      <c r="N10" s="7">
        <v>3282.09</v>
      </c>
      <c r="O10" s="7">
        <f t="shared" ref="O10:O20" si="0">+B10-C10-D10-E10-F10-G10-H10-I10-J10-K10-L10-M10-N10</f>
        <v>853660.02000000014</v>
      </c>
      <c r="P10" s="7"/>
    </row>
    <row r="11" spans="1:16" x14ac:dyDescent="0.25">
      <c r="A11" t="s">
        <v>15</v>
      </c>
      <c r="B11" s="7">
        <v>595510.81999999995</v>
      </c>
      <c r="C11" s="7">
        <v>1812.06</v>
      </c>
      <c r="D11" s="7">
        <v>2082.61</v>
      </c>
      <c r="E11" s="7">
        <v>1829.84</v>
      </c>
      <c r="F11" s="7">
        <v>1925.04</v>
      </c>
      <c r="G11" s="7">
        <v>1846.97</v>
      </c>
      <c r="H11" s="7">
        <v>1941.7</v>
      </c>
      <c r="I11" s="7">
        <v>1864.27</v>
      </c>
      <c r="J11" s="7">
        <v>1872.78</v>
      </c>
      <c r="K11" s="7">
        <v>1966.79</v>
      </c>
      <c r="L11" s="7">
        <v>1890.31</v>
      </c>
      <c r="M11" s="7">
        <v>1983.83</v>
      </c>
      <c r="N11" s="7">
        <v>1907.99</v>
      </c>
      <c r="O11" s="7">
        <f t="shared" si="0"/>
        <v>572586.62999999989</v>
      </c>
      <c r="P11" s="7"/>
    </row>
    <row r="12" spans="1:16" x14ac:dyDescent="0.25">
      <c r="A12" t="s">
        <v>16</v>
      </c>
      <c r="B12" s="7">
        <v>307.11</v>
      </c>
      <c r="C12" s="7">
        <v>1.39</v>
      </c>
      <c r="D12" s="7">
        <v>1.41</v>
      </c>
      <c r="E12" s="7">
        <v>1.39</v>
      </c>
      <c r="F12" s="7">
        <v>1.4</v>
      </c>
      <c r="G12" s="7">
        <v>1.39</v>
      </c>
      <c r="H12" s="7">
        <v>1.4</v>
      </c>
      <c r="I12" s="7">
        <v>1.39</v>
      </c>
      <c r="J12" s="7">
        <v>1.39</v>
      </c>
      <c r="K12" s="7">
        <v>1.41</v>
      </c>
      <c r="L12" s="7">
        <v>1.4</v>
      </c>
      <c r="M12" s="7">
        <v>1.41</v>
      </c>
      <c r="N12" s="7">
        <v>1.4</v>
      </c>
      <c r="O12" s="7">
        <f t="shared" si="0"/>
        <v>290.3300000000001</v>
      </c>
      <c r="P12" s="7"/>
    </row>
    <row r="13" spans="1:16" x14ac:dyDescent="0.25">
      <c r="A13" t="s">
        <v>17</v>
      </c>
      <c r="B13" s="7">
        <v>1153843.69</v>
      </c>
      <c r="C13" s="7">
        <v>5207.74</v>
      </c>
      <c r="D13" s="7">
        <v>5331.28</v>
      </c>
      <c r="E13" s="7">
        <v>5218.92</v>
      </c>
      <c r="F13" s="7">
        <v>5263.45</v>
      </c>
      <c r="G13" s="7">
        <v>5230.05</v>
      </c>
      <c r="H13" s="7">
        <v>5274.22</v>
      </c>
      <c r="I13" s="7">
        <v>5241.21</v>
      </c>
      <c r="J13" s="7">
        <v>5246.77</v>
      </c>
      <c r="K13" s="7">
        <v>5290.42</v>
      </c>
      <c r="L13" s="7">
        <v>5257.96</v>
      </c>
      <c r="M13" s="7">
        <v>5301.25</v>
      </c>
      <c r="N13" s="7">
        <v>5269.17</v>
      </c>
      <c r="O13" s="7">
        <f t="shared" si="0"/>
        <v>1090711.2500000002</v>
      </c>
      <c r="P13" s="7"/>
    </row>
    <row r="14" spans="1:16" x14ac:dyDescent="0.25">
      <c r="A14" t="s">
        <v>18</v>
      </c>
      <c r="B14" s="7">
        <v>217226.1</v>
      </c>
      <c r="C14" s="7">
        <v>1070.71</v>
      </c>
      <c r="D14" s="7">
        <v>1075.3900000000001</v>
      </c>
      <c r="E14" s="7">
        <v>1070.5999999999999</v>
      </c>
      <c r="F14" s="7">
        <v>1072.3</v>
      </c>
      <c r="G14" s="7">
        <v>1071.05</v>
      </c>
      <c r="H14" s="7">
        <v>1072.74</v>
      </c>
      <c r="I14" s="7">
        <v>1071.51</v>
      </c>
      <c r="J14" s="7">
        <v>1071.74</v>
      </c>
      <c r="K14" s="7">
        <v>1073.4000000000001</v>
      </c>
      <c r="L14" s="7">
        <v>1072.2</v>
      </c>
      <c r="M14" s="7">
        <v>1073.83</v>
      </c>
      <c r="N14" s="7">
        <v>1072.6600000000001</v>
      </c>
      <c r="O14" s="7">
        <f t="shared" si="0"/>
        <v>204357.97000000003</v>
      </c>
      <c r="P14" s="7"/>
    </row>
    <row r="15" spans="1:16" x14ac:dyDescent="0.25">
      <c r="A15" t="s">
        <v>19</v>
      </c>
      <c r="B15" s="7">
        <v>1247858.4099999999</v>
      </c>
      <c r="C15" s="7">
        <v>4963.87</v>
      </c>
      <c r="D15" s="7">
        <v>4990.45</v>
      </c>
      <c r="E15" s="7">
        <v>4973.49</v>
      </c>
      <c r="F15" s="7">
        <v>4982.99</v>
      </c>
      <c r="G15" s="7">
        <v>4975.6000000000004</v>
      </c>
      <c r="H15" s="7">
        <v>4985.04</v>
      </c>
      <c r="I15" s="7">
        <v>4977.72</v>
      </c>
      <c r="J15" s="7">
        <v>4978.7700000000004</v>
      </c>
      <c r="K15" s="7">
        <v>4988.1000000000004</v>
      </c>
      <c r="L15" s="7">
        <v>4980.8900000000003</v>
      </c>
      <c r="M15" s="7">
        <v>4990.1499999999996</v>
      </c>
      <c r="N15" s="7">
        <v>4983</v>
      </c>
      <c r="O15" s="7">
        <f t="shared" si="0"/>
        <v>1188088.3399999999</v>
      </c>
      <c r="P15" s="7"/>
    </row>
    <row r="16" spans="1:16" x14ac:dyDescent="0.25">
      <c r="A16" t="s">
        <v>20</v>
      </c>
      <c r="B16" s="7">
        <v>380.77</v>
      </c>
      <c r="C16" s="7">
        <v>0.99</v>
      </c>
      <c r="D16" s="7">
        <v>1.1299999999999999</v>
      </c>
      <c r="E16" s="7">
        <v>1</v>
      </c>
      <c r="F16" s="7">
        <v>1.05</v>
      </c>
      <c r="G16" s="7">
        <v>1.01</v>
      </c>
      <c r="H16" s="7">
        <v>1.05</v>
      </c>
      <c r="I16" s="7">
        <v>1.01</v>
      </c>
      <c r="J16" s="7">
        <v>1.02</v>
      </c>
      <c r="K16" s="7">
        <v>1.07</v>
      </c>
      <c r="L16" s="7">
        <v>1.03</v>
      </c>
      <c r="M16" s="7">
        <v>1.07</v>
      </c>
      <c r="N16" s="7">
        <v>1.03</v>
      </c>
      <c r="O16" s="7">
        <f t="shared" si="0"/>
        <v>368.31000000000006</v>
      </c>
      <c r="P16" s="7"/>
    </row>
    <row r="17" spans="1:18" x14ac:dyDescent="0.25">
      <c r="A17" t="s">
        <v>21</v>
      </c>
      <c r="B17" s="7">
        <v>1349894.6</v>
      </c>
      <c r="C17" s="7">
        <v>3561.24</v>
      </c>
      <c r="D17" s="7">
        <v>4001.76</v>
      </c>
      <c r="E17" s="7">
        <v>3586.12</v>
      </c>
      <c r="F17" s="7">
        <v>3740.06</v>
      </c>
      <c r="G17" s="7">
        <v>3610.24</v>
      </c>
      <c r="H17" s="7">
        <v>3763.46</v>
      </c>
      <c r="I17" s="7">
        <v>3634.51</v>
      </c>
      <c r="J17" s="7">
        <v>3646.47</v>
      </c>
      <c r="K17" s="7">
        <v>3798.64</v>
      </c>
      <c r="L17" s="7">
        <v>3670.97</v>
      </c>
      <c r="M17" s="7">
        <v>3822.43</v>
      </c>
      <c r="N17" s="7">
        <v>3695.63</v>
      </c>
      <c r="O17" s="7">
        <f t="shared" si="0"/>
        <v>1305363.0700000003</v>
      </c>
      <c r="P17" s="7"/>
    </row>
    <row r="18" spans="1:18" x14ac:dyDescent="0.25">
      <c r="A18" t="s">
        <v>22</v>
      </c>
      <c r="B18" s="7">
        <v>665655.62</v>
      </c>
      <c r="C18" s="7">
        <v>1905.34</v>
      </c>
      <c r="D18" s="7">
        <v>1954.51</v>
      </c>
      <c r="E18" s="7">
        <v>1908.21</v>
      </c>
      <c r="F18" s="7">
        <v>1925.46</v>
      </c>
      <c r="G18" s="7">
        <v>1911.07</v>
      </c>
      <c r="H18" s="7">
        <v>1928.21</v>
      </c>
      <c r="I18" s="7">
        <v>1913.93</v>
      </c>
      <c r="J18" s="7">
        <v>1915.33</v>
      </c>
      <c r="K18" s="7">
        <v>1932.36</v>
      </c>
      <c r="L18" s="7">
        <v>1918.2</v>
      </c>
      <c r="M18" s="7">
        <v>1935.12</v>
      </c>
      <c r="N18" s="7">
        <v>1921.06</v>
      </c>
      <c r="O18" s="7">
        <f t="shared" si="0"/>
        <v>642586.82000000018</v>
      </c>
      <c r="P18" s="7"/>
    </row>
    <row r="19" spans="1:18" x14ac:dyDescent="0.25">
      <c r="A19" t="s">
        <v>23</v>
      </c>
      <c r="B19" s="7">
        <v>644118.63</v>
      </c>
      <c r="C19" s="7">
        <v>2015.46</v>
      </c>
      <c r="D19" s="7">
        <v>2029.09</v>
      </c>
      <c r="E19" s="7">
        <v>2014.74</v>
      </c>
      <c r="F19" s="7">
        <v>2019.55</v>
      </c>
      <c r="G19" s="7">
        <v>2015.59</v>
      </c>
      <c r="H19" s="7">
        <v>2020.38</v>
      </c>
      <c r="I19" s="7">
        <v>2016.45</v>
      </c>
      <c r="J19" s="7">
        <v>2016.89</v>
      </c>
      <c r="K19" s="7">
        <v>2021.61</v>
      </c>
      <c r="L19" s="7">
        <v>2017.75</v>
      </c>
      <c r="M19" s="7">
        <v>2022.45</v>
      </c>
      <c r="N19" s="7">
        <v>2018.6</v>
      </c>
      <c r="O19" s="7">
        <f t="shared" si="0"/>
        <v>619890.07000000018</v>
      </c>
      <c r="P19" s="7"/>
    </row>
    <row r="20" spans="1:18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f t="shared" si="0"/>
        <v>0</v>
      </c>
      <c r="P20" s="7"/>
    </row>
    <row r="21" spans="1:18" x14ac:dyDescent="0.25">
      <c r="A21" s="8" t="s">
        <v>30</v>
      </c>
      <c r="B21" s="7">
        <f>SUM(B10:B20)</f>
        <v>6767780.7800000003</v>
      </c>
      <c r="C21" s="7">
        <f t="shared" ref="C21:O21" si="1">SUM(C10:C20)</f>
        <v>23702.269999999997</v>
      </c>
      <c r="D21" s="7">
        <f t="shared" si="1"/>
        <v>24924.909999999996</v>
      </c>
      <c r="E21" s="7">
        <f t="shared" si="1"/>
        <v>23789.57</v>
      </c>
      <c r="F21" s="7">
        <f t="shared" si="1"/>
        <v>24220.809999999998</v>
      </c>
      <c r="G21" s="7">
        <f t="shared" si="1"/>
        <v>23869.539999999997</v>
      </c>
      <c r="H21" s="7">
        <f t="shared" si="1"/>
        <v>24298.39</v>
      </c>
      <c r="I21" s="7">
        <f t="shared" si="1"/>
        <v>23950.02</v>
      </c>
      <c r="J21" s="7">
        <f t="shared" si="1"/>
        <v>23989.800000000003</v>
      </c>
      <c r="K21" s="7">
        <f t="shared" si="1"/>
        <v>24415.13</v>
      </c>
      <c r="L21" s="7">
        <f t="shared" si="1"/>
        <v>24071.010000000002</v>
      </c>
      <c r="M21" s="7">
        <f t="shared" si="1"/>
        <v>24493.89</v>
      </c>
      <c r="N21" s="7">
        <f t="shared" si="1"/>
        <v>24152.629999999997</v>
      </c>
      <c r="O21" s="7">
        <f t="shared" si="1"/>
        <v>6477902.8100000015</v>
      </c>
      <c r="P21" s="7"/>
    </row>
    <row r="22" spans="1:18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8" x14ac:dyDescent="0.25">
      <c r="A23" t="s">
        <v>24</v>
      </c>
      <c r="B23" s="7">
        <v>5617106.54</v>
      </c>
      <c r="C23" s="7"/>
      <c r="D23" s="7"/>
      <c r="E23" s="7">
        <v>33041.42</v>
      </c>
      <c r="F23" s="7"/>
      <c r="G23" s="7"/>
      <c r="H23" s="7">
        <v>32804.99</v>
      </c>
      <c r="I23" s="7"/>
      <c r="J23" s="7"/>
      <c r="K23" s="7">
        <v>32572.57</v>
      </c>
      <c r="L23" s="7"/>
      <c r="M23" s="7"/>
      <c r="N23" s="7">
        <v>32843.99</v>
      </c>
      <c r="O23" s="7">
        <f>+B23-C23-D23-E23-F23-G23-H23-I23-J23-K23-L23-M23-N23</f>
        <v>5485843.5699999994</v>
      </c>
      <c r="P23" s="7"/>
    </row>
    <row r="24" spans="1:18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 x14ac:dyDescent="0.25">
      <c r="A25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8" x14ac:dyDescent="0.25">
      <c r="B26" s="7">
        <v>1113729.74</v>
      </c>
      <c r="C26" s="7">
        <v>-35971.43</v>
      </c>
      <c r="D26" s="7">
        <f>-35971.43+14088.02</f>
        <v>-21883.41</v>
      </c>
      <c r="E26" s="7">
        <f>-35976.79-80562.14</f>
        <v>-116538.93</v>
      </c>
      <c r="F26" s="7">
        <v>-35976.79</v>
      </c>
      <c r="G26" s="7">
        <f>12180.31-35976.79</f>
        <v>-23796.480000000003</v>
      </c>
      <c r="H26" s="7">
        <f>-80571.08-35976.79</f>
        <v>-116547.87</v>
      </c>
      <c r="I26" s="7">
        <v>-35976.79</v>
      </c>
      <c r="J26" s="7">
        <f>9942.26-35976.79</f>
        <v>-26034.53</v>
      </c>
      <c r="K26" s="7">
        <v>-116556.66</v>
      </c>
      <c r="L26" s="7">
        <v>-35976.79</v>
      </c>
      <c r="M26" s="7">
        <v>-28360.06</v>
      </c>
      <c r="N26" s="7">
        <v>-116546.39</v>
      </c>
      <c r="O26" s="7">
        <f>SUM(B26:N26)</f>
        <v>403563.61000000004</v>
      </c>
      <c r="P26" s="7"/>
      <c r="R26" s="7"/>
    </row>
    <row r="29" spans="1:18" ht="15.75" thickBot="1" x14ac:dyDescent="0.3">
      <c r="A29" s="6" t="s">
        <v>26</v>
      </c>
      <c r="B29" s="6"/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7</v>
      </c>
      <c r="J29" s="6" t="s">
        <v>8</v>
      </c>
      <c r="K29" s="6" t="s">
        <v>9</v>
      </c>
      <c r="L29" s="6" t="s">
        <v>10</v>
      </c>
      <c r="M29" s="6" t="s">
        <v>11</v>
      </c>
      <c r="N29" s="6" t="s">
        <v>12</v>
      </c>
      <c r="O29" s="6" t="s">
        <v>13</v>
      </c>
    </row>
    <row r="31" spans="1:18" x14ac:dyDescent="0.25">
      <c r="A31" t="s">
        <v>14</v>
      </c>
      <c r="C31" s="7">
        <v>2938.9</v>
      </c>
      <c r="D31" s="7">
        <v>2645.09</v>
      </c>
      <c r="E31" s="7">
        <v>2917.11</v>
      </c>
      <c r="F31" s="7">
        <v>2812.86</v>
      </c>
      <c r="G31" s="7">
        <v>2895.8</v>
      </c>
      <c r="H31" s="7">
        <v>2792.18</v>
      </c>
      <c r="I31" s="7">
        <v>2874.35</v>
      </c>
      <c r="J31" s="7">
        <v>2863.73</v>
      </c>
      <c r="K31" s="7">
        <v>2761.04</v>
      </c>
      <c r="L31" s="7">
        <v>2842.07</v>
      </c>
      <c r="M31" s="7">
        <v>2740.02</v>
      </c>
      <c r="N31" s="7">
        <v>2820.28</v>
      </c>
      <c r="O31" s="7">
        <f t="shared" ref="O31:O40" si="2">SUM(C31:N31)</f>
        <v>33903.43</v>
      </c>
      <c r="P31" s="7"/>
    </row>
    <row r="32" spans="1:18" x14ac:dyDescent="0.25">
      <c r="A32" t="s">
        <v>15</v>
      </c>
      <c r="C32" s="7">
        <v>2718.54</v>
      </c>
      <c r="D32" s="7">
        <v>2447.9899999999998</v>
      </c>
      <c r="E32" s="7">
        <v>2700.76</v>
      </c>
      <c r="F32" s="7">
        <v>2605.56</v>
      </c>
      <c r="G32" s="7">
        <v>2683.63</v>
      </c>
      <c r="H32" s="7">
        <v>2588.9</v>
      </c>
      <c r="I32" s="7">
        <v>2666.33</v>
      </c>
      <c r="J32" s="7">
        <v>2657.82</v>
      </c>
      <c r="K32" s="7">
        <v>2563.81</v>
      </c>
      <c r="L32" s="7">
        <v>2640.29</v>
      </c>
      <c r="M32" s="7">
        <v>2546.77</v>
      </c>
      <c r="N32" s="7">
        <v>2622.61</v>
      </c>
      <c r="O32" s="7">
        <f t="shared" si="2"/>
        <v>31443.010000000002</v>
      </c>
      <c r="P32" s="7"/>
    </row>
    <row r="33" spans="1:16" x14ac:dyDescent="0.25">
      <c r="A33" t="s">
        <v>16</v>
      </c>
      <c r="C33" s="7">
        <v>0.32</v>
      </c>
      <c r="D33" s="7">
        <v>0.3</v>
      </c>
      <c r="E33" s="7">
        <v>0.32</v>
      </c>
      <c r="F33" s="7">
        <v>0.31</v>
      </c>
      <c r="G33" s="7">
        <v>0.32</v>
      </c>
      <c r="H33" s="7">
        <v>0.31</v>
      </c>
      <c r="I33" s="7">
        <v>0.32</v>
      </c>
      <c r="J33" s="7">
        <v>0.32</v>
      </c>
      <c r="K33" s="7">
        <v>0.3</v>
      </c>
      <c r="L33" s="7">
        <v>0.31</v>
      </c>
      <c r="M33" s="7">
        <v>0.3</v>
      </c>
      <c r="N33" s="7">
        <v>0.31</v>
      </c>
      <c r="O33" s="7">
        <f t="shared" si="2"/>
        <v>3.7399999999999998</v>
      </c>
      <c r="P33" s="7"/>
    </row>
    <row r="34" spans="1:16" x14ac:dyDescent="0.25">
      <c r="A34" t="s">
        <v>17</v>
      </c>
      <c r="C34" s="7">
        <v>1224.97</v>
      </c>
      <c r="D34" s="7">
        <v>1101.43</v>
      </c>
      <c r="E34" s="7">
        <v>1213.79</v>
      </c>
      <c r="F34" s="7">
        <v>1169.26</v>
      </c>
      <c r="G34" s="7">
        <v>1202.6600000000001</v>
      </c>
      <c r="H34" s="7">
        <v>1158.49</v>
      </c>
      <c r="I34" s="7">
        <v>1191.5</v>
      </c>
      <c r="J34" s="7">
        <v>1185.94</v>
      </c>
      <c r="K34" s="7">
        <v>1142.29</v>
      </c>
      <c r="L34" s="7">
        <v>1174.75</v>
      </c>
      <c r="M34" s="7">
        <v>1131.46</v>
      </c>
      <c r="N34" s="7">
        <v>1163.54</v>
      </c>
      <c r="O34" s="7">
        <f t="shared" si="2"/>
        <v>14060.079999999998</v>
      </c>
      <c r="P34" s="7"/>
    </row>
    <row r="35" spans="1:16" x14ac:dyDescent="0.25">
      <c r="A35" t="s">
        <v>18</v>
      </c>
      <c r="C35" s="7">
        <v>46.13</v>
      </c>
      <c r="D35" s="7">
        <v>41.45</v>
      </c>
      <c r="E35" s="7">
        <v>45.67</v>
      </c>
      <c r="F35" s="7">
        <v>43.97</v>
      </c>
      <c r="G35" s="7">
        <v>45.22</v>
      </c>
      <c r="H35" s="7">
        <v>43.53</v>
      </c>
      <c r="I35" s="7">
        <v>44.76</v>
      </c>
      <c r="J35" s="7">
        <v>44.53</v>
      </c>
      <c r="K35" s="7">
        <v>42.87</v>
      </c>
      <c r="L35" s="7">
        <v>44.07</v>
      </c>
      <c r="M35" s="7">
        <v>42.44</v>
      </c>
      <c r="N35" s="7">
        <v>43.61</v>
      </c>
      <c r="O35" s="7">
        <f t="shared" si="2"/>
        <v>528.25</v>
      </c>
      <c r="P35" s="7"/>
    </row>
    <row r="36" spans="1:16" x14ac:dyDescent="0.25">
      <c r="A36" t="s">
        <v>19</v>
      </c>
      <c r="C36" s="7">
        <v>264.95</v>
      </c>
      <c r="D36" s="7">
        <v>238.37</v>
      </c>
      <c r="E36" s="7">
        <v>262.83999999999997</v>
      </c>
      <c r="F36" s="7">
        <v>253.34</v>
      </c>
      <c r="G36" s="7">
        <v>260.73</v>
      </c>
      <c r="H36" s="7">
        <v>251.29</v>
      </c>
      <c r="I36" s="7">
        <v>258.61</v>
      </c>
      <c r="J36" s="7">
        <v>257.56</v>
      </c>
      <c r="K36" s="7">
        <v>248.23</v>
      </c>
      <c r="L36" s="7">
        <v>255.44</v>
      </c>
      <c r="M36" s="7">
        <v>246.18</v>
      </c>
      <c r="N36" s="7">
        <v>253.33</v>
      </c>
      <c r="O36" s="7">
        <f t="shared" si="2"/>
        <v>3050.87</v>
      </c>
      <c r="P36" s="7"/>
    </row>
    <row r="37" spans="1:16" x14ac:dyDescent="0.25">
      <c r="A37" t="s">
        <v>20</v>
      </c>
      <c r="C37" s="7">
        <v>1.26</v>
      </c>
      <c r="D37" s="7">
        <v>1.1200000000000001</v>
      </c>
      <c r="E37" s="7">
        <v>1.25</v>
      </c>
      <c r="F37" s="7">
        <v>1.2</v>
      </c>
      <c r="G37" s="7">
        <v>1.24</v>
      </c>
      <c r="H37" s="7">
        <v>1.2</v>
      </c>
      <c r="I37" s="7">
        <v>1.24</v>
      </c>
      <c r="J37" s="7">
        <v>1.23</v>
      </c>
      <c r="K37" s="7">
        <v>1.18</v>
      </c>
      <c r="L37" s="7">
        <v>1.22</v>
      </c>
      <c r="M37" s="7">
        <v>1.18</v>
      </c>
      <c r="N37" s="7">
        <v>1.22</v>
      </c>
      <c r="O37" s="7">
        <f t="shared" si="2"/>
        <v>14.540000000000001</v>
      </c>
      <c r="P37" s="7"/>
    </row>
    <row r="38" spans="1:16" x14ac:dyDescent="0.25">
      <c r="A38" t="s">
        <v>21</v>
      </c>
      <c r="C38" s="7">
        <v>4442.63</v>
      </c>
      <c r="D38" s="7">
        <v>4002.11</v>
      </c>
      <c r="E38" s="7">
        <v>4417.75</v>
      </c>
      <c r="F38" s="7">
        <v>4263.8100000000004</v>
      </c>
      <c r="G38" s="7">
        <v>4393.63</v>
      </c>
      <c r="H38" s="7">
        <v>4240.41</v>
      </c>
      <c r="I38" s="7">
        <v>4369.3599999999997</v>
      </c>
      <c r="J38" s="7">
        <v>4357.3999999999996</v>
      </c>
      <c r="K38" s="7">
        <v>4205.2299999999996</v>
      </c>
      <c r="L38" s="7">
        <v>4332.8999999999996</v>
      </c>
      <c r="M38" s="7">
        <v>4181.4399999999996</v>
      </c>
      <c r="N38" s="7">
        <v>4308.24</v>
      </c>
      <c r="O38" s="7">
        <f t="shared" si="2"/>
        <v>51514.91</v>
      </c>
      <c r="P38" s="7"/>
    </row>
    <row r="39" spans="1:16" x14ac:dyDescent="0.25">
      <c r="A39" t="s">
        <v>22</v>
      </c>
      <c r="C39" s="7">
        <v>494.69</v>
      </c>
      <c r="D39" s="7">
        <v>445.52</v>
      </c>
      <c r="E39" s="7">
        <v>491.82</v>
      </c>
      <c r="F39" s="7">
        <v>474.57</v>
      </c>
      <c r="G39" s="7">
        <v>488.96</v>
      </c>
      <c r="H39" s="7">
        <v>471.82</v>
      </c>
      <c r="I39" s="7">
        <v>486.1</v>
      </c>
      <c r="J39" s="7">
        <v>484.7</v>
      </c>
      <c r="K39" s="7">
        <v>467.67</v>
      </c>
      <c r="L39" s="7">
        <v>481.83</v>
      </c>
      <c r="M39" s="7">
        <v>464.91</v>
      </c>
      <c r="N39" s="7">
        <v>478.97</v>
      </c>
      <c r="O39" s="7">
        <f t="shared" si="2"/>
        <v>5731.5599999999995</v>
      </c>
      <c r="P39" s="7"/>
    </row>
    <row r="40" spans="1:16" x14ac:dyDescent="0.25">
      <c r="A40" t="s">
        <v>23</v>
      </c>
      <c r="C40" s="7">
        <v>136.77000000000001</v>
      </c>
      <c r="D40" s="7">
        <v>123.14</v>
      </c>
      <c r="E40" s="7">
        <v>135.91</v>
      </c>
      <c r="F40" s="7">
        <v>131.1</v>
      </c>
      <c r="G40" s="7">
        <v>135.06</v>
      </c>
      <c r="H40" s="7">
        <v>130.27000000000001</v>
      </c>
      <c r="I40" s="7">
        <v>134.19999999999999</v>
      </c>
      <c r="J40" s="7">
        <v>133.76</v>
      </c>
      <c r="K40" s="7">
        <v>129.04</v>
      </c>
      <c r="L40" s="7">
        <v>132.9</v>
      </c>
      <c r="M40" s="7">
        <v>128.19999999999999</v>
      </c>
      <c r="N40" s="7">
        <v>132.05000000000001</v>
      </c>
      <c r="O40" s="7">
        <f t="shared" si="2"/>
        <v>1582.4</v>
      </c>
      <c r="P40" s="7"/>
    </row>
    <row r="41" spans="1:16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>+D41</f>
        <v>0</v>
      </c>
      <c r="P41" s="7"/>
    </row>
    <row r="42" spans="1:16" x14ac:dyDescent="0.25">
      <c r="A42" s="8" t="s">
        <v>31</v>
      </c>
      <c r="C42" s="7">
        <f t="shared" ref="C42:N42" si="3">SUM(C31:C41)</f>
        <v>12269.160000000002</v>
      </c>
      <c r="D42" s="7">
        <f t="shared" si="3"/>
        <v>11046.52</v>
      </c>
      <c r="E42" s="7">
        <f t="shared" si="3"/>
        <v>12187.220000000001</v>
      </c>
      <c r="F42" s="7">
        <f t="shared" si="3"/>
        <v>11755.980000000001</v>
      </c>
      <c r="G42" s="7">
        <f t="shared" si="3"/>
        <v>12107.249999999998</v>
      </c>
      <c r="H42" s="7">
        <f t="shared" si="3"/>
        <v>11678.4</v>
      </c>
      <c r="I42" s="7">
        <f t="shared" si="3"/>
        <v>12026.77</v>
      </c>
      <c r="J42" s="7">
        <f t="shared" si="3"/>
        <v>11986.99</v>
      </c>
      <c r="K42" s="7">
        <f t="shared" si="3"/>
        <v>11561.660000000002</v>
      </c>
      <c r="L42" s="7">
        <f t="shared" si="3"/>
        <v>11905.779999999999</v>
      </c>
      <c r="M42" s="7">
        <f t="shared" si="3"/>
        <v>11482.900000000001</v>
      </c>
      <c r="N42" s="7">
        <f t="shared" si="3"/>
        <v>11824.159999999998</v>
      </c>
      <c r="O42" s="7">
        <f>SUM(C42:N42)</f>
        <v>141832.79</v>
      </c>
      <c r="P42" s="7"/>
    </row>
    <row r="43" spans="1:16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t="s">
        <v>24</v>
      </c>
      <c r="C44" s="7"/>
      <c r="D44" s="7"/>
      <c r="E44" s="7">
        <f>45789.42+1731.3</f>
        <v>47520.72</v>
      </c>
      <c r="F44" s="7"/>
      <c r="G44" s="7"/>
      <c r="H44" s="7">
        <v>47766.09</v>
      </c>
      <c r="I44" s="7"/>
      <c r="J44" s="7"/>
      <c r="K44" s="7">
        <f>46258.27+1749.03</f>
        <v>48007.299999999996</v>
      </c>
      <c r="L44" s="7"/>
      <c r="M44" s="7"/>
      <c r="N44" s="7">
        <f>45986.85+1738.76</f>
        <v>47725.61</v>
      </c>
      <c r="O44" s="7">
        <f>SUM(C44:N44)</f>
        <v>191019.71999999997</v>
      </c>
      <c r="P44" s="7"/>
    </row>
    <row r="46" spans="1:16" x14ac:dyDescent="0.25">
      <c r="O46">
        <f>+O44+O42</f>
        <v>332852.51</v>
      </c>
    </row>
    <row r="48" spans="1:16" x14ac:dyDescent="0.25">
      <c r="O48" s="1">
        <f>+O46+[2]CoBank!O29</f>
        <v>755643.49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F429-71E2-4174-9B80-76CA21673095}">
  <dimension ref="A1:S51"/>
  <sheetViews>
    <sheetView workbookViewId="0">
      <selection activeCell="A44" sqref="A44"/>
    </sheetView>
  </sheetViews>
  <sheetFormatPr defaultRowHeight="15" x14ac:dyDescent="0.25"/>
  <cols>
    <col min="1" max="1" width="12" customWidth="1"/>
    <col min="2" max="2" width="13.5703125" customWidth="1"/>
    <col min="3" max="4" width="10.42578125" bestFit="1" customWidth="1"/>
    <col min="5" max="5" width="11.42578125" bestFit="1" customWidth="1"/>
    <col min="6" max="6" width="11.28515625" bestFit="1" customWidth="1"/>
    <col min="7" max="7" width="10.42578125" bestFit="1" customWidth="1"/>
    <col min="8" max="8" width="11.42578125" bestFit="1" customWidth="1"/>
    <col min="9" max="9" width="10.42578125" bestFit="1" customWidth="1"/>
    <col min="10" max="10" width="11.5703125" customWidth="1"/>
    <col min="11" max="11" width="11.42578125" bestFit="1" customWidth="1"/>
    <col min="12" max="12" width="10.42578125" bestFit="1" customWidth="1"/>
    <col min="13" max="13" width="12.85546875" customWidth="1"/>
    <col min="14" max="14" width="12.7109375" customWidth="1"/>
    <col min="15" max="15" width="14.42578125" customWidth="1"/>
    <col min="16" max="16" width="13.140625" customWidth="1"/>
    <col min="17" max="18" width="12.28515625" bestFit="1" customWidth="1"/>
    <col min="19" max="19" width="10.7109375" bestFit="1" customWidth="1"/>
    <col min="257" max="257" width="12" customWidth="1"/>
    <col min="258" max="258" width="13.5703125" customWidth="1"/>
    <col min="259" max="260" width="10.42578125" bestFit="1" customWidth="1"/>
    <col min="261" max="261" width="11.42578125" bestFit="1" customWidth="1"/>
    <col min="262" max="262" width="11.28515625" bestFit="1" customWidth="1"/>
    <col min="263" max="263" width="10.42578125" bestFit="1" customWidth="1"/>
    <col min="264" max="264" width="11.42578125" bestFit="1" customWidth="1"/>
    <col min="265" max="265" width="10.42578125" bestFit="1" customWidth="1"/>
    <col min="266" max="266" width="11.5703125" customWidth="1"/>
    <col min="267" max="267" width="11.42578125" bestFit="1" customWidth="1"/>
    <col min="268" max="268" width="10.42578125" bestFit="1" customWidth="1"/>
    <col min="269" max="269" width="12.85546875" customWidth="1"/>
    <col min="270" max="270" width="12.7109375" customWidth="1"/>
    <col min="271" max="271" width="14.42578125" customWidth="1"/>
    <col min="272" max="272" width="13.140625" customWidth="1"/>
    <col min="273" max="274" width="12.28515625" bestFit="1" customWidth="1"/>
    <col min="275" max="275" width="10.7109375" bestFit="1" customWidth="1"/>
    <col min="513" max="513" width="12" customWidth="1"/>
    <col min="514" max="514" width="13.5703125" customWidth="1"/>
    <col min="515" max="516" width="10.42578125" bestFit="1" customWidth="1"/>
    <col min="517" max="517" width="11.42578125" bestFit="1" customWidth="1"/>
    <col min="518" max="518" width="11.28515625" bestFit="1" customWidth="1"/>
    <col min="519" max="519" width="10.42578125" bestFit="1" customWidth="1"/>
    <col min="520" max="520" width="11.42578125" bestFit="1" customWidth="1"/>
    <col min="521" max="521" width="10.42578125" bestFit="1" customWidth="1"/>
    <col min="522" max="522" width="11.5703125" customWidth="1"/>
    <col min="523" max="523" width="11.42578125" bestFit="1" customWidth="1"/>
    <col min="524" max="524" width="10.42578125" bestFit="1" customWidth="1"/>
    <col min="525" max="525" width="12.85546875" customWidth="1"/>
    <col min="526" max="526" width="12.7109375" customWidth="1"/>
    <col min="527" max="527" width="14.42578125" customWidth="1"/>
    <col min="528" max="528" width="13.140625" customWidth="1"/>
    <col min="529" max="530" width="12.28515625" bestFit="1" customWidth="1"/>
    <col min="531" max="531" width="10.7109375" bestFit="1" customWidth="1"/>
    <col min="769" max="769" width="12" customWidth="1"/>
    <col min="770" max="770" width="13.5703125" customWidth="1"/>
    <col min="771" max="772" width="10.42578125" bestFit="1" customWidth="1"/>
    <col min="773" max="773" width="11.42578125" bestFit="1" customWidth="1"/>
    <col min="774" max="774" width="11.28515625" bestFit="1" customWidth="1"/>
    <col min="775" max="775" width="10.42578125" bestFit="1" customWidth="1"/>
    <col min="776" max="776" width="11.42578125" bestFit="1" customWidth="1"/>
    <col min="777" max="777" width="10.42578125" bestFit="1" customWidth="1"/>
    <col min="778" max="778" width="11.5703125" customWidth="1"/>
    <col min="779" max="779" width="11.42578125" bestFit="1" customWidth="1"/>
    <col min="780" max="780" width="10.42578125" bestFit="1" customWidth="1"/>
    <col min="781" max="781" width="12.85546875" customWidth="1"/>
    <col min="782" max="782" width="12.7109375" customWidth="1"/>
    <col min="783" max="783" width="14.42578125" customWidth="1"/>
    <col min="784" max="784" width="13.140625" customWidth="1"/>
    <col min="785" max="786" width="12.28515625" bestFit="1" customWidth="1"/>
    <col min="787" max="787" width="10.7109375" bestFit="1" customWidth="1"/>
    <col min="1025" max="1025" width="12" customWidth="1"/>
    <col min="1026" max="1026" width="13.5703125" customWidth="1"/>
    <col min="1027" max="1028" width="10.42578125" bestFit="1" customWidth="1"/>
    <col min="1029" max="1029" width="11.42578125" bestFit="1" customWidth="1"/>
    <col min="1030" max="1030" width="11.28515625" bestFit="1" customWidth="1"/>
    <col min="1031" max="1031" width="10.42578125" bestFit="1" customWidth="1"/>
    <col min="1032" max="1032" width="11.42578125" bestFit="1" customWidth="1"/>
    <col min="1033" max="1033" width="10.42578125" bestFit="1" customWidth="1"/>
    <col min="1034" max="1034" width="11.5703125" customWidth="1"/>
    <col min="1035" max="1035" width="11.42578125" bestFit="1" customWidth="1"/>
    <col min="1036" max="1036" width="10.42578125" bestFit="1" customWidth="1"/>
    <col min="1037" max="1037" width="12.85546875" customWidth="1"/>
    <col min="1038" max="1038" width="12.7109375" customWidth="1"/>
    <col min="1039" max="1039" width="14.42578125" customWidth="1"/>
    <col min="1040" max="1040" width="13.140625" customWidth="1"/>
    <col min="1041" max="1042" width="12.28515625" bestFit="1" customWidth="1"/>
    <col min="1043" max="1043" width="10.7109375" bestFit="1" customWidth="1"/>
    <col min="1281" max="1281" width="12" customWidth="1"/>
    <col min="1282" max="1282" width="13.5703125" customWidth="1"/>
    <col min="1283" max="1284" width="10.42578125" bestFit="1" customWidth="1"/>
    <col min="1285" max="1285" width="11.42578125" bestFit="1" customWidth="1"/>
    <col min="1286" max="1286" width="11.28515625" bestFit="1" customWidth="1"/>
    <col min="1287" max="1287" width="10.42578125" bestFit="1" customWidth="1"/>
    <col min="1288" max="1288" width="11.42578125" bestFit="1" customWidth="1"/>
    <col min="1289" max="1289" width="10.42578125" bestFit="1" customWidth="1"/>
    <col min="1290" max="1290" width="11.5703125" customWidth="1"/>
    <col min="1291" max="1291" width="11.42578125" bestFit="1" customWidth="1"/>
    <col min="1292" max="1292" width="10.42578125" bestFit="1" customWidth="1"/>
    <col min="1293" max="1293" width="12.85546875" customWidth="1"/>
    <col min="1294" max="1294" width="12.7109375" customWidth="1"/>
    <col min="1295" max="1295" width="14.42578125" customWidth="1"/>
    <col min="1296" max="1296" width="13.140625" customWidth="1"/>
    <col min="1297" max="1298" width="12.28515625" bestFit="1" customWidth="1"/>
    <col min="1299" max="1299" width="10.7109375" bestFit="1" customWidth="1"/>
    <col min="1537" max="1537" width="12" customWidth="1"/>
    <col min="1538" max="1538" width="13.5703125" customWidth="1"/>
    <col min="1539" max="1540" width="10.42578125" bestFit="1" customWidth="1"/>
    <col min="1541" max="1541" width="11.42578125" bestFit="1" customWidth="1"/>
    <col min="1542" max="1542" width="11.28515625" bestFit="1" customWidth="1"/>
    <col min="1543" max="1543" width="10.42578125" bestFit="1" customWidth="1"/>
    <col min="1544" max="1544" width="11.42578125" bestFit="1" customWidth="1"/>
    <col min="1545" max="1545" width="10.42578125" bestFit="1" customWidth="1"/>
    <col min="1546" max="1546" width="11.5703125" customWidth="1"/>
    <col min="1547" max="1547" width="11.42578125" bestFit="1" customWidth="1"/>
    <col min="1548" max="1548" width="10.42578125" bestFit="1" customWidth="1"/>
    <col min="1549" max="1549" width="12.85546875" customWidth="1"/>
    <col min="1550" max="1550" width="12.7109375" customWidth="1"/>
    <col min="1551" max="1551" width="14.42578125" customWidth="1"/>
    <col min="1552" max="1552" width="13.140625" customWidth="1"/>
    <col min="1553" max="1554" width="12.28515625" bestFit="1" customWidth="1"/>
    <col min="1555" max="1555" width="10.7109375" bestFit="1" customWidth="1"/>
    <col min="1793" max="1793" width="12" customWidth="1"/>
    <col min="1794" max="1794" width="13.5703125" customWidth="1"/>
    <col min="1795" max="1796" width="10.42578125" bestFit="1" customWidth="1"/>
    <col min="1797" max="1797" width="11.42578125" bestFit="1" customWidth="1"/>
    <col min="1798" max="1798" width="11.28515625" bestFit="1" customWidth="1"/>
    <col min="1799" max="1799" width="10.42578125" bestFit="1" customWidth="1"/>
    <col min="1800" max="1800" width="11.42578125" bestFit="1" customWidth="1"/>
    <col min="1801" max="1801" width="10.42578125" bestFit="1" customWidth="1"/>
    <col min="1802" max="1802" width="11.5703125" customWidth="1"/>
    <col min="1803" max="1803" width="11.42578125" bestFit="1" customWidth="1"/>
    <col min="1804" max="1804" width="10.42578125" bestFit="1" customWidth="1"/>
    <col min="1805" max="1805" width="12.85546875" customWidth="1"/>
    <col min="1806" max="1806" width="12.7109375" customWidth="1"/>
    <col min="1807" max="1807" width="14.42578125" customWidth="1"/>
    <col min="1808" max="1808" width="13.140625" customWidth="1"/>
    <col min="1809" max="1810" width="12.28515625" bestFit="1" customWidth="1"/>
    <col min="1811" max="1811" width="10.7109375" bestFit="1" customWidth="1"/>
    <col min="2049" max="2049" width="12" customWidth="1"/>
    <col min="2050" max="2050" width="13.5703125" customWidth="1"/>
    <col min="2051" max="2052" width="10.42578125" bestFit="1" customWidth="1"/>
    <col min="2053" max="2053" width="11.42578125" bestFit="1" customWidth="1"/>
    <col min="2054" max="2054" width="11.28515625" bestFit="1" customWidth="1"/>
    <col min="2055" max="2055" width="10.42578125" bestFit="1" customWidth="1"/>
    <col min="2056" max="2056" width="11.42578125" bestFit="1" customWidth="1"/>
    <col min="2057" max="2057" width="10.42578125" bestFit="1" customWidth="1"/>
    <col min="2058" max="2058" width="11.5703125" customWidth="1"/>
    <col min="2059" max="2059" width="11.42578125" bestFit="1" customWidth="1"/>
    <col min="2060" max="2060" width="10.42578125" bestFit="1" customWidth="1"/>
    <col min="2061" max="2061" width="12.85546875" customWidth="1"/>
    <col min="2062" max="2062" width="12.7109375" customWidth="1"/>
    <col min="2063" max="2063" width="14.42578125" customWidth="1"/>
    <col min="2064" max="2064" width="13.140625" customWidth="1"/>
    <col min="2065" max="2066" width="12.28515625" bestFit="1" customWidth="1"/>
    <col min="2067" max="2067" width="10.7109375" bestFit="1" customWidth="1"/>
    <col min="2305" max="2305" width="12" customWidth="1"/>
    <col min="2306" max="2306" width="13.5703125" customWidth="1"/>
    <col min="2307" max="2308" width="10.42578125" bestFit="1" customWidth="1"/>
    <col min="2309" max="2309" width="11.42578125" bestFit="1" customWidth="1"/>
    <col min="2310" max="2310" width="11.28515625" bestFit="1" customWidth="1"/>
    <col min="2311" max="2311" width="10.42578125" bestFit="1" customWidth="1"/>
    <col min="2312" max="2312" width="11.42578125" bestFit="1" customWidth="1"/>
    <col min="2313" max="2313" width="10.42578125" bestFit="1" customWidth="1"/>
    <col min="2314" max="2314" width="11.5703125" customWidth="1"/>
    <col min="2315" max="2315" width="11.42578125" bestFit="1" customWidth="1"/>
    <col min="2316" max="2316" width="10.42578125" bestFit="1" customWidth="1"/>
    <col min="2317" max="2317" width="12.85546875" customWidth="1"/>
    <col min="2318" max="2318" width="12.7109375" customWidth="1"/>
    <col min="2319" max="2319" width="14.42578125" customWidth="1"/>
    <col min="2320" max="2320" width="13.140625" customWidth="1"/>
    <col min="2321" max="2322" width="12.28515625" bestFit="1" customWidth="1"/>
    <col min="2323" max="2323" width="10.7109375" bestFit="1" customWidth="1"/>
    <col min="2561" max="2561" width="12" customWidth="1"/>
    <col min="2562" max="2562" width="13.5703125" customWidth="1"/>
    <col min="2563" max="2564" width="10.42578125" bestFit="1" customWidth="1"/>
    <col min="2565" max="2565" width="11.42578125" bestFit="1" customWidth="1"/>
    <col min="2566" max="2566" width="11.28515625" bestFit="1" customWidth="1"/>
    <col min="2567" max="2567" width="10.42578125" bestFit="1" customWidth="1"/>
    <col min="2568" max="2568" width="11.42578125" bestFit="1" customWidth="1"/>
    <col min="2569" max="2569" width="10.42578125" bestFit="1" customWidth="1"/>
    <col min="2570" max="2570" width="11.5703125" customWidth="1"/>
    <col min="2571" max="2571" width="11.42578125" bestFit="1" customWidth="1"/>
    <col min="2572" max="2572" width="10.42578125" bestFit="1" customWidth="1"/>
    <col min="2573" max="2573" width="12.85546875" customWidth="1"/>
    <col min="2574" max="2574" width="12.7109375" customWidth="1"/>
    <col min="2575" max="2575" width="14.42578125" customWidth="1"/>
    <col min="2576" max="2576" width="13.140625" customWidth="1"/>
    <col min="2577" max="2578" width="12.28515625" bestFit="1" customWidth="1"/>
    <col min="2579" max="2579" width="10.7109375" bestFit="1" customWidth="1"/>
    <col min="2817" max="2817" width="12" customWidth="1"/>
    <col min="2818" max="2818" width="13.5703125" customWidth="1"/>
    <col min="2819" max="2820" width="10.42578125" bestFit="1" customWidth="1"/>
    <col min="2821" max="2821" width="11.42578125" bestFit="1" customWidth="1"/>
    <col min="2822" max="2822" width="11.28515625" bestFit="1" customWidth="1"/>
    <col min="2823" max="2823" width="10.42578125" bestFit="1" customWidth="1"/>
    <col min="2824" max="2824" width="11.42578125" bestFit="1" customWidth="1"/>
    <col min="2825" max="2825" width="10.42578125" bestFit="1" customWidth="1"/>
    <col min="2826" max="2826" width="11.5703125" customWidth="1"/>
    <col min="2827" max="2827" width="11.42578125" bestFit="1" customWidth="1"/>
    <col min="2828" max="2828" width="10.42578125" bestFit="1" customWidth="1"/>
    <col min="2829" max="2829" width="12.85546875" customWidth="1"/>
    <col min="2830" max="2830" width="12.7109375" customWidth="1"/>
    <col min="2831" max="2831" width="14.42578125" customWidth="1"/>
    <col min="2832" max="2832" width="13.140625" customWidth="1"/>
    <col min="2833" max="2834" width="12.28515625" bestFit="1" customWidth="1"/>
    <col min="2835" max="2835" width="10.7109375" bestFit="1" customWidth="1"/>
    <col min="3073" max="3073" width="12" customWidth="1"/>
    <col min="3074" max="3074" width="13.5703125" customWidth="1"/>
    <col min="3075" max="3076" width="10.42578125" bestFit="1" customWidth="1"/>
    <col min="3077" max="3077" width="11.42578125" bestFit="1" customWidth="1"/>
    <col min="3078" max="3078" width="11.28515625" bestFit="1" customWidth="1"/>
    <col min="3079" max="3079" width="10.42578125" bestFit="1" customWidth="1"/>
    <col min="3080" max="3080" width="11.42578125" bestFit="1" customWidth="1"/>
    <col min="3081" max="3081" width="10.42578125" bestFit="1" customWidth="1"/>
    <col min="3082" max="3082" width="11.5703125" customWidth="1"/>
    <col min="3083" max="3083" width="11.42578125" bestFit="1" customWidth="1"/>
    <col min="3084" max="3084" width="10.42578125" bestFit="1" customWidth="1"/>
    <col min="3085" max="3085" width="12.85546875" customWidth="1"/>
    <col min="3086" max="3086" width="12.7109375" customWidth="1"/>
    <col min="3087" max="3087" width="14.42578125" customWidth="1"/>
    <col min="3088" max="3088" width="13.140625" customWidth="1"/>
    <col min="3089" max="3090" width="12.28515625" bestFit="1" customWidth="1"/>
    <col min="3091" max="3091" width="10.7109375" bestFit="1" customWidth="1"/>
    <col min="3329" max="3329" width="12" customWidth="1"/>
    <col min="3330" max="3330" width="13.5703125" customWidth="1"/>
    <col min="3331" max="3332" width="10.42578125" bestFit="1" customWidth="1"/>
    <col min="3333" max="3333" width="11.42578125" bestFit="1" customWidth="1"/>
    <col min="3334" max="3334" width="11.28515625" bestFit="1" customWidth="1"/>
    <col min="3335" max="3335" width="10.42578125" bestFit="1" customWidth="1"/>
    <col min="3336" max="3336" width="11.42578125" bestFit="1" customWidth="1"/>
    <col min="3337" max="3337" width="10.42578125" bestFit="1" customWidth="1"/>
    <col min="3338" max="3338" width="11.5703125" customWidth="1"/>
    <col min="3339" max="3339" width="11.42578125" bestFit="1" customWidth="1"/>
    <col min="3340" max="3340" width="10.42578125" bestFit="1" customWidth="1"/>
    <col min="3341" max="3341" width="12.85546875" customWidth="1"/>
    <col min="3342" max="3342" width="12.7109375" customWidth="1"/>
    <col min="3343" max="3343" width="14.42578125" customWidth="1"/>
    <col min="3344" max="3344" width="13.140625" customWidth="1"/>
    <col min="3345" max="3346" width="12.28515625" bestFit="1" customWidth="1"/>
    <col min="3347" max="3347" width="10.7109375" bestFit="1" customWidth="1"/>
    <col min="3585" max="3585" width="12" customWidth="1"/>
    <col min="3586" max="3586" width="13.5703125" customWidth="1"/>
    <col min="3587" max="3588" width="10.42578125" bestFit="1" customWidth="1"/>
    <col min="3589" max="3589" width="11.42578125" bestFit="1" customWidth="1"/>
    <col min="3590" max="3590" width="11.28515625" bestFit="1" customWidth="1"/>
    <col min="3591" max="3591" width="10.42578125" bestFit="1" customWidth="1"/>
    <col min="3592" max="3592" width="11.42578125" bestFit="1" customWidth="1"/>
    <col min="3593" max="3593" width="10.42578125" bestFit="1" customWidth="1"/>
    <col min="3594" max="3594" width="11.5703125" customWidth="1"/>
    <col min="3595" max="3595" width="11.42578125" bestFit="1" customWidth="1"/>
    <col min="3596" max="3596" width="10.42578125" bestFit="1" customWidth="1"/>
    <col min="3597" max="3597" width="12.85546875" customWidth="1"/>
    <col min="3598" max="3598" width="12.7109375" customWidth="1"/>
    <col min="3599" max="3599" width="14.42578125" customWidth="1"/>
    <col min="3600" max="3600" width="13.140625" customWidth="1"/>
    <col min="3601" max="3602" width="12.28515625" bestFit="1" customWidth="1"/>
    <col min="3603" max="3603" width="10.7109375" bestFit="1" customWidth="1"/>
    <col min="3841" max="3841" width="12" customWidth="1"/>
    <col min="3842" max="3842" width="13.5703125" customWidth="1"/>
    <col min="3843" max="3844" width="10.42578125" bestFit="1" customWidth="1"/>
    <col min="3845" max="3845" width="11.42578125" bestFit="1" customWidth="1"/>
    <col min="3846" max="3846" width="11.28515625" bestFit="1" customWidth="1"/>
    <col min="3847" max="3847" width="10.42578125" bestFit="1" customWidth="1"/>
    <col min="3848" max="3848" width="11.42578125" bestFit="1" customWidth="1"/>
    <col min="3849" max="3849" width="10.42578125" bestFit="1" customWidth="1"/>
    <col min="3850" max="3850" width="11.5703125" customWidth="1"/>
    <col min="3851" max="3851" width="11.42578125" bestFit="1" customWidth="1"/>
    <col min="3852" max="3852" width="10.42578125" bestFit="1" customWidth="1"/>
    <col min="3853" max="3853" width="12.85546875" customWidth="1"/>
    <col min="3854" max="3854" width="12.7109375" customWidth="1"/>
    <col min="3855" max="3855" width="14.42578125" customWidth="1"/>
    <col min="3856" max="3856" width="13.140625" customWidth="1"/>
    <col min="3857" max="3858" width="12.28515625" bestFit="1" customWidth="1"/>
    <col min="3859" max="3859" width="10.7109375" bestFit="1" customWidth="1"/>
    <col min="4097" max="4097" width="12" customWidth="1"/>
    <col min="4098" max="4098" width="13.5703125" customWidth="1"/>
    <col min="4099" max="4100" width="10.42578125" bestFit="1" customWidth="1"/>
    <col min="4101" max="4101" width="11.42578125" bestFit="1" customWidth="1"/>
    <col min="4102" max="4102" width="11.28515625" bestFit="1" customWidth="1"/>
    <col min="4103" max="4103" width="10.42578125" bestFit="1" customWidth="1"/>
    <col min="4104" max="4104" width="11.42578125" bestFit="1" customWidth="1"/>
    <col min="4105" max="4105" width="10.42578125" bestFit="1" customWidth="1"/>
    <col min="4106" max="4106" width="11.5703125" customWidth="1"/>
    <col min="4107" max="4107" width="11.42578125" bestFit="1" customWidth="1"/>
    <col min="4108" max="4108" width="10.42578125" bestFit="1" customWidth="1"/>
    <col min="4109" max="4109" width="12.85546875" customWidth="1"/>
    <col min="4110" max="4110" width="12.7109375" customWidth="1"/>
    <col min="4111" max="4111" width="14.42578125" customWidth="1"/>
    <col min="4112" max="4112" width="13.140625" customWidth="1"/>
    <col min="4113" max="4114" width="12.28515625" bestFit="1" customWidth="1"/>
    <col min="4115" max="4115" width="10.7109375" bestFit="1" customWidth="1"/>
    <col min="4353" max="4353" width="12" customWidth="1"/>
    <col min="4354" max="4354" width="13.5703125" customWidth="1"/>
    <col min="4355" max="4356" width="10.42578125" bestFit="1" customWidth="1"/>
    <col min="4357" max="4357" width="11.42578125" bestFit="1" customWidth="1"/>
    <col min="4358" max="4358" width="11.28515625" bestFit="1" customWidth="1"/>
    <col min="4359" max="4359" width="10.42578125" bestFit="1" customWidth="1"/>
    <col min="4360" max="4360" width="11.42578125" bestFit="1" customWidth="1"/>
    <col min="4361" max="4361" width="10.42578125" bestFit="1" customWidth="1"/>
    <col min="4362" max="4362" width="11.5703125" customWidth="1"/>
    <col min="4363" max="4363" width="11.42578125" bestFit="1" customWidth="1"/>
    <col min="4364" max="4364" width="10.42578125" bestFit="1" customWidth="1"/>
    <col min="4365" max="4365" width="12.85546875" customWidth="1"/>
    <col min="4366" max="4366" width="12.7109375" customWidth="1"/>
    <col min="4367" max="4367" width="14.42578125" customWidth="1"/>
    <col min="4368" max="4368" width="13.140625" customWidth="1"/>
    <col min="4369" max="4370" width="12.28515625" bestFit="1" customWidth="1"/>
    <col min="4371" max="4371" width="10.7109375" bestFit="1" customWidth="1"/>
    <col min="4609" max="4609" width="12" customWidth="1"/>
    <col min="4610" max="4610" width="13.5703125" customWidth="1"/>
    <col min="4611" max="4612" width="10.42578125" bestFit="1" customWidth="1"/>
    <col min="4613" max="4613" width="11.42578125" bestFit="1" customWidth="1"/>
    <col min="4614" max="4614" width="11.28515625" bestFit="1" customWidth="1"/>
    <col min="4615" max="4615" width="10.42578125" bestFit="1" customWidth="1"/>
    <col min="4616" max="4616" width="11.42578125" bestFit="1" customWidth="1"/>
    <col min="4617" max="4617" width="10.42578125" bestFit="1" customWidth="1"/>
    <col min="4618" max="4618" width="11.5703125" customWidth="1"/>
    <col min="4619" max="4619" width="11.42578125" bestFit="1" customWidth="1"/>
    <col min="4620" max="4620" width="10.42578125" bestFit="1" customWidth="1"/>
    <col min="4621" max="4621" width="12.85546875" customWidth="1"/>
    <col min="4622" max="4622" width="12.7109375" customWidth="1"/>
    <col min="4623" max="4623" width="14.42578125" customWidth="1"/>
    <col min="4624" max="4624" width="13.140625" customWidth="1"/>
    <col min="4625" max="4626" width="12.28515625" bestFit="1" customWidth="1"/>
    <col min="4627" max="4627" width="10.7109375" bestFit="1" customWidth="1"/>
    <col min="4865" max="4865" width="12" customWidth="1"/>
    <col min="4866" max="4866" width="13.5703125" customWidth="1"/>
    <col min="4867" max="4868" width="10.42578125" bestFit="1" customWidth="1"/>
    <col min="4869" max="4869" width="11.42578125" bestFit="1" customWidth="1"/>
    <col min="4870" max="4870" width="11.28515625" bestFit="1" customWidth="1"/>
    <col min="4871" max="4871" width="10.42578125" bestFit="1" customWidth="1"/>
    <col min="4872" max="4872" width="11.42578125" bestFit="1" customWidth="1"/>
    <col min="4873" max="4873" width="10.42578125" bestFit="1" customWidth="1"/>
    <col min="4874" max="4874" width="11.5703125" customWidth="1"/>
    <col min="4875" max="4875" width="11.42578125" bestFit="1" customWidth="1"/>
    <col min="4876" max="4876" width="10.42578125" bestFit="1" customWidth="1"/>
    <col min="4877" max="4877" width="12.85546875" customWidth="1"/>
    <col min="4878" max="4878" width="12.7109375" customWidth="1"/>
    <col min="4879" max="4879" width="14.42578125" customWidth="1"/>
    <col min="4880" max="4880" width="13.140625" customWidth="1"/>
    <col min="4881" max="4882" width="12.28515625" bestFit="1" customWidth="1"/>
    <col min="4883" max="4883" width="10.7109375" bestFit="1" customWidth="1"/>
    <col min="5121" max="5121" width="12" customWidth="1"/>
    <col min="5122" max="5122" width="13.5703125" customWidth="1"/>
    <col min="5123" max="5124" width="10.42578125" bestFit="1" customWidth="1"/>
    <col min="5125" max="5125" width="11.42578125" bestFit="1" customWidth="1"/>
    <col min="5126" max="5126" width="11.28515625" bestFit="1" customWidth="1"/>
    <col min="5127" max="5127" width="10.42578125" bestFit="1" customWidth="1"/>
    <col min="5128" max="5128" width="11.42578125" bestFit="1" customWidth="1"/>
    <col min="5129" max="5129" width="10.42578125" bestFit="1" customWidth="1"/>
    <col min="5130" max="5130" width="11.5703125" customWidth="1"/>
    <col min="5131" max="5131" width="11.42578125" bestFit="1" customWidth="1"/>
    <col min="5132" max="5132" width="10.42578125" bestFit="1" customWidth="1"/>
    <col min="5133" max="5133" width="12.85546875" customWidth="1"/>
    <col min="5134" max="5134" width="12.7109375" customWidth="1"/>
    <col min="5135" max="5135" width="14.42578125" customWidth="1"/>
    <col min="5136" max="5136" width="13.140625" customWidth="1"/>
    <col min="5137" max="5138" width="12.28515625" bestFit="1" customWidth="1"/>
    <col min="5139" max="5139" width="10.7109375" bestFit="1" customWidth="1"/>
    <col min="5377" max="5377" width="12" customWidth="1"/>
    <col min="5378" max="5378" width="13.5703125" customWidth="1"/>
    <col min="5379" max="5380" width="10.42578125" bestFit="1" customWidth="1"/>
    <col min="5381" max="5381" width="11.42578125" bestFit="1" customWidth="1"/>
    <col min="5382" max="5382" width="11.28515625" bestFit="1" customWidth="1"/>
    <col min="5383" max="5383" width="10.42578125" bestFit="1" customWidth="1"/>
    <col min="5384" max="5384" width="11.42578125" bestFit="1" customWidth="1"/>
    <col min="5385" max="5385" width="10.42578125" bestFit="1" customWidth="1"/>
    <col min="5386" max="5386" width="11.5703125" customWidth="1"/>
    <col min="5387" max="5387" width="11.42578125" bestFit="1" customWidth="1"/>
    <col min="5388" max="5388" width="10.42578125" bestFit="1" customWidth="1"/>
    <col min="5389" max="5389" width="12.85546875" customWidth="1"/>
    <col min="5390" max="5390" width="12.7109375" customWidth="1"/>
    <col min="5391" max="5391" width="14.42578125" customWidth="1"/>
    <col min="5392" max="5392" width="13.140625" customWidth="1"/>
    <col min="5393" max="5394" width="12.28515625" bestFit="1" customWidth="1"/>
    <col min="5395" max="5395" width="10.7109375" bestFit="1" customWidth="1"/>
    <col min="5633" max="5633" width="12" customWidth="1"/>
    <col min="5634" max="5634" width="13.5703125" customWidth="1"/>
    <col min="5635" max="5636" width="10.42578125" bestFit="1" customWidth="1"/>
    <col min="5637" max="5637" width="11.42578125" bestFit="1" customWidth="1"/>
    <col min="5638" max="5638" width="11.28515625" bestFit="1" customWidth="1"/>
    <col min="5639" max="5639" width="10.42578125" bestFit="1" customWidth="1"/>
    <col min="5640" max="5640" width="11.42578125" bestFit="1" customWidth="1"/>
    <col min="5641" max="5641" width="10.42578125" bestFit="1" customWidth="1"/>
    <col min="5642" max="5642" width="11.5703125" customWidth="1"/>
    <col min="5643" max="5643" width="11.42578125" bestFit="1" customWidth="1"/>
    <col min="5644" max="5644" width="10.42578125" bestFit="1" customWidth="1"/>
    <col min="5645" max="5645" width="12.85546875" customWidth="1"/>
    <col min="5646" max="5646" width="12.7109375" customWidth="1"/>
    <col min="5647" max="5647" width="14.42578125" customWidth="1"/>
    <col min="5648" max="5648" width="13.140625" customWidth="1"/>
    <col min="5649" max="5650" width="12.28515625" bestFit="1" customWidth="1"/>
    <col min="5651" max="5651" width="10.7109375" bestFit="1" customWidth="1"/>
    <col min="5889" max="5889" width="12" customWidth="1"/>
    <col min="5890" max="5890" width="13.5703125" customWidth="1"/>
    <col min="5891" max="5892" width="10.42578125" bestFit="1" customWidth="1"/>
    <col min="5893" max="5893" width="11.42578125" bestFit="1" customWidth="1"/>
    <col min="5894" max="5894" width="11.28515625" bestFit="1" customWidth="1"/>
    <col min="5895" max="5895" width="10.42578125" bestFit="1" customWidth="1"/>
    <col min="5896" max="5896" width="11.42578125" bestFit="1" customWidth="1"/>
    <col min="5897" max="5897" width="10.42578125" bestFit="1" customWidth="1"/>
    <col min="5898" max="5898" width="11.5703125" customWidth="1"/>
    <col min="5899" max="5899" width="11.42578125" bestFit="1" customWidth="1"/>
    <col min="5900" max="5900" width="10.42578125" bestFit="1" customWidth="1"/>
    <col min="5901" max="5901" width="12.85546875" customWidth="1"/>
    <col min="5902" max="5902" width="12.7109375" customWidth="1"/>
    <col min="5903" max="5903" width="14.42578125" customWidth="1"/>
    <col min="5904" max="5904" width="13.140625" customWidth="1"/>
    <col min="5905" max="5906" width="12.28515625" bestFit="1" customWidth="1"/>
    <col min="5907" max="5907" width="10.7109375" bestFit="1" customWidth="1"/>
    <col min="6145" max="6145" width="12" customWidth="1"/>
    <col min="6146" max="6146" width="13.5703125" customWidth="1"/>
    <col min="6147" max="6148" width="10.42578125" bestFit="1" customWidth="1"/>
    <col min="6149" max="6149" width="11.42578125" bestFit="1" customWidth="1"/>
    <col min="6150" max="6150" width="11.28515625" bestFit="1" customWidth="1"/>
    <col min="6151" max="6151" width="10.42578125" bestFit="1" customWidth="1"/>
    <col min="6152" max="6152" width="11.42578125" bestFit="1" customWidth="1"/>
    <col min="6153" max="6153" width="10.42578125" bestFit="1" customWidth="1"/>
    <col min="6154" max="6154" width="11.5703125" customWidth="1"/>
    <col min="6155" max="6155" width="11.42578125" bestFit="1" customWidth="1"/>
    <col min="6156" max="6156" width="10.42578125" bestFit="1" customWidth="1"/>
    <col min="6157" max="6157" width="12.85546875" customWidth="1"/>
    <col min="6158" max="6158" width="12.7109375" customWidth="1"/>
    <col min="6159" max="6159" width="14.42578125" customWidth="1"/>
    <col min="6160" max="6160" width="13.140625" customWidth="1"/>
    <col min="6161" max="6162" width="12.28515625" bestFit="1" customWidth="1"/>
    <col min="6163" max="6163" width="10.7109375" bestFit="1" customWidth="1"/>
    <col min="6401" max="6401" width="12" customWidth="1"/>
    <col min="6402" max="6402" width="13.5703125" customWidth="1"/>
    <col min="6403" max="6404" width="10.42578125" bestFit="1" customWidth="1"/>
    <col min="6405" max="6405" width="11.42578125" bestFit="1" customWidth="1"/>
    <col min="6406" max="6406" width="11.28515625" bestFit="1" customWidth="1"/>
    <col min="6407" max="6407" width="10.42578125" bestFit="1" customWidth="1"/>
    <col min="6408" max="6408" width="11.42578125" bestFit="1" customWidth="1"/>
    <col min="6409" max="6409" width="10.42578125" bestFit="1" customWidth="1"/>
    <col min="6410" max="6410" width="11.5703125" customWidth="1"/>
    <col min="6411" max="6411" width="11.42578125" bestFit="1" customWidth="1"/>
    <col min="6412" max="6412" width="10.42578125" bestFit="1" customWidth="1"/>
    <col min="6413" max="6413" width="12.85546875" customWidth="1"/>
    <col min="6414" max="6414" width="12.7109375" customWidth="1"/>
    <col min="6415" max="6415" width="14.42578125" customWidth="1"/>
    <col min="6416" max="6416" width="13.140625" customWidth="1"/>
    <col min="6417" max="6418" width="12.28515625" bestFit="1" customWidth="1"/>
    <col min="6419" max="6419" width="10.7109375" bestFit="1" customWidth="1"/>
    <col min="6657" max="6657" width="12" customWidth="1"/>
    <col min="6658" max="6658" width="13.5703125" customWidth="1"/>
    <col min="6659" max="6660" width="10.42578125" bestFit="1" customWidth="1"/>
    <col min="6661" max="6661" width="11.42578125" bestFit="1" customWidth="1"/>
    <col min="6662" max="6662" width="11.28515625" bestFit="1" customWidth="1"/>
    <col min="6663" max="6663" width="10.42578125" bestFit="1" customWidth="1"/>
    <col min="6664" max="6664" width="11.42578125" bestFit="1" customWidth="1"/>
    <col min="6665" max="6665" width="10.42578125" bestFit="1" customWidth="1"/>
    <col min="6666" max="6666" width="11.5703125" customWidth="1"/>
    <col min="6667" max="6667" width="11.42578125" bestFit="1" customWidth="1"/>
    <col min="6668" max="6668" width="10.42578125" bestFit="1" customWidth="1"/>
    <col min="6669" max="6669" width="12.85546875" customWidth="1"/>
    <col min="6670" max="6670" width="12.7109375" customWidth="1"/>
    <col min="6671" max="6671" width="14.42578125" customWidth="1"/>
    <col min="6672" max="6672" width="13.140625" customWidth="1"/>
    <col min="6673" max="6674" width="12.28515625" bestFit="1" customWidth="1"/>
    <col min="6675" max="6675" width="10.7109375" bestFit="1" customWidth="1"/>
    <col min="6913" max="6913" width="12" customWidth="1"/>
    <col min="6914" max="6914" width="13.5703125" customWidth="1"/>
    <col min="6915" max="6916" width="10.42578125" bestFit="1" customWidth="1"/>
    <col min="6917" max="6917" width="11.42578125" bestFit="1" customWidth="1"/>
    <col min="6918" max="6918" width="11.28515625" bestFit="1" customWidth="1"/>
    <col min="6919" max="6919" width="10.42578125" bestFit="1" customWidth="1"/>
    <col min="6920" max="6920" width="11.42578125" bestFit="1" customWidth="1"/>
    <col min="6921" max="6921" width="10.42578125" bestFit="1" customWidth="1"/>
    <col min="6922" max="6922" width="11.5703125" customWidth="1"/>
    <col min="6923" max="6923" width="11.42578125" bestFit="1" customWidth="1"/>
    <col min="6924" max="6924" width="10.42578125" bestFit="1" customWidth="1"/>
    <col min="6925" max="6925" width="12.85546875" customWidth="1"/>
    <col min="6926" max="6926" width="12.7109375" customWidth="1"/>
    <col min="6927" max="6927" width="14.42578125" customWidth="1"/>
    <col min="6928" max="6928" width="13.140625" customWidth="1"/>
    <col min="6929" max="6930" width="12.28515625" bestFit="1" customWidth="1"/>
    <col min="6931" max="6931" width="10.7109375" bestFit="1" customWidth="1"/>
    <col min="7169" max="7169" width="12" customWidth="1"/>
    <col min="7170" max="7170" width="13.5703125" customWidth="1"/>
    <col min="7171" max="7172" width="10.42578125" bestFit="1" customWidth="1"/>
    <col min="7173" max="7173" width="11.42578125" bestFit="1" customWidth="1"/>
    <col min="7174" max="7174" width="11.28515625" bestFit="1" customWidth="1"/>
    <col min="7175" max="7175" width="10.42578125" bestFit="1" customWidth="1"/>
    <col min="7176" max="7176" width="11.42578125" bestFit="1" customWidth="1"/>
    <col min="7177" max="7177" width="10.42578125" bestFit="1" customWidth="1"/>
    <col min="7178" max="7178" width="11.5703125" customWidth="1"/>
    <col min="7179" max="7179" width="11.42578125" bestFit="1" customWidth="1"/>
    <col min="7180" max="7180" width="10.42578125" bestFit="1" customWidth="1"/>
    <col min="7181" max="7181" width="12.85546875" customWidth="1"/>
    <col min="7182" max="7182" width="12.7109375" customWidth="1"/>
    <col min="7183" max="7183" width="14.42578125" customWidth="1"/>
    <col min="7184" max="7184" width="13.140625" customWidth="1"/>
    <col min="7185" max="7186" width="12.28515625" bestFit="1" customWidth="1"/>
    <col min="7187" max="7187" width="10.7109375" bestFit="1" customWidth="1"/>
    <col min="7425" max="7425" width="12" customWidth="1"/>
    <col min="7426" max="7426" width="13.5703125" customWidth="1"/>
    <col min="7427" max="7428" width="10.42578125" bestFit="1" customWidth="1"/>
    <col min="7429" max="7429" width="11.42578125" bestFit="1" customWidth="1"/>
    <col min="7430" max="7430" width="11.28515625" bestFit="1" customWidth="1"/>
    <col min="7431" max="7431" width="10.42578125" bestFit="1" customWidth="1"/>
    <col min="7432" max="7432" width="11.42578125" bestFit="1" customWidth="1"/>
    <col min="7433" max="7433" width="10.42578125" bestFit="1" customWidth="1"/>
    <col min="7434" max="7434" width="11.5703125" customWidth="1"/>
    <col min="7435" max="7435" width="11.42578125" bestFit="1" customWidth="1"/>
    <col min="7436" max="7436" width="10.42578125" bestFit="1" customWidth="1"/>
    <col min="7437" max="7437" width="12.85546875" customWidth="1"/>
    <col min="7438" max="7438" width="12.7109375" customWidth="1"/>
    <col min="7439" max="7439" width="14.42578125" customWidth="1"/>
    <col min="7440" max="7440" width="13.140625" customWidth="1"/>
    <col min="7441" max="7442" width="12.28515625" bestFit="1" customWidth="1"/>
    <col min="7443" max="7443" width="10.7109375" bestFit="1" customWidth="1"/>
    <col min="7681" max="7681" width="12" customWidth="1"/>
    <col min="7682" max="7682" width="13.5703125" customWidth="1"/>
    <col min="7683" max="7684" width="10.42578125" bestFit="1" customWidth="1"/>
    <col min="7685" max="7685" width="11.42578125" bestFit="1" customWidth="1"/>
    <col min="7686" max="7686" width="11.28515625" bestFit="1" customWidth="1"/>
    <col min="7687" max="7687" width="10.42578125" bestFit="1" customWidth="1"/>
    <col min="7688" max="7688" width="11.42578125" bestFit="1" customWidth="1"/>
    <col min="7689" max="7689" width="10.42578125" bestFit="1" customWidth="1"/>
    <col min="7690" max="7690" width="11.5703125" customWidth="1"/>
    <col min="7691" max="7691" width="11.42578125" bestFit="1" customWidth="1"/>
    <col min="7692" max="7692" width="10.42578125" bestFit="1" customWidth="1"/>
    <col min="7693" max="7693" width="12.85546875" customWidth="1"/>
    <col min="7694" max="7694" width="12.7109375" customWidth="1"/>
    <col min="7695" max="7695" width="14.42578125" customWidth="1"/>
    <col min="7696" max="7696" width="13.140625" customWidth="1"/>
    <col min="7697" max="7698" width="12.28515625" bestFit="1" customWidth="1"/>
    <col min="7699" max="7699" width="10.7109375" bestFit="1" customWidth="1"/>
    <col min="7937" max="7937" width="12" customWidth="1"/>
    <col min="7938" max="7938" width="13.5703125" customWidth="1"/>
    <col min="7939" max="7940" width="10.42578125" bestFit="1" customWidth="1"/>
    <col min="7941" max="7941" width="11.42578125" bestFit="1" customWidth="1"/>
    <col min="7942" max="7942" width="11.28515625" bestFit="1" customWidth="1"/>
    <col min="7943" max="7943" width="10.42578125" bestFit="1" customWidth="1"/>
    <col min="7944" max="7944" width="11.42578125" bestFit="1" customWidth="1"/>
    <col min="7945" max="7945" width="10.42578125" bestFit="1" customWidth="1"/>
    <col min="7946" max="7946" width="11.5703125" customWidth="1"/>
    <col min="7947" max="7947" width="11.42578125" bestFit="1" customWidth="1"/>
    <col min="7948" max="7948" width="10.42578125" bestFit="1" customWidth="1"/>
    <col min="7949" max="7949" width="12.85546875" customWidth="1"/>
    <col min="7950" max="7950" width="12.7109375" customWidth="1"/>
    <col min="7951" max="7951" width="14.42578125" customWidth="1"/>
    <col min="7952" max="7952" width="13.140625" customWidth="1"/>
    <col min="7953" max="7954" width="12.28515625" bestFit="1" customWidth="1"/>
    <col min="7955" max="7955" width="10.7109375" bestFit="1" customWidth="1"/>
    <col min="8193" max="8193" width="12" customWidth="1"/>
    <col min="8194" max="8194" width="13.5703125" customWidth="1"/>
    <col min="8195" max="8196" width="10.42578125" bestFit="1" customWidth="1"/>
    <col min="8197" max="8197" width="11.42578125" bestFit="1" customWidth="1"/>
    <col min="8198" max="8198" width="11.28515625" bestFit="1" customWidth="1"/>
    <col min="8199" max="8199" width="10.42578125" bestFit="1" customWidth="1"/>
    <col min="8200" max="8200" width="11.42578125" bestFit="1" customWidth="1"/>
    <col min="8201" max="8201" width="10.42578125" bestFit="1" customWidth="1"/>
    <col min="8202" max="8202" width="11.5703125" customWidth="1"/>
    <col min="8203" max="8203" width="11.42578125" bestFit="1" customWidth="1"/>
    <col min="8204" max="8204" width="10.42578125" bestFit="1" customWidth="1"/>
    <col min="8205" max="8205" width="12.85546875" customWidth="1"/>
    <col min="8206" max="8206" width="12.7109375" customWidth="1"/>
    <col min="8207" max="8207" width="14.42578125" customWidth="1"/>
    <col min="8208" max="8208" width="13.140625" customWidth="1"/>
    <col min="8209" max="8210" width="12.28515625" bestFit="1" customWidth="1"/>
    <col min="8211" max="8211" width="10.7109375" bestFit="1" customWidth="1"/>
    <col min="8449" max="8449" width="12" customWidth="1"/>
    <col min="8450" max="8450" width="13.5703125" customWidth="1"/>
    <col min="8451" max="8452" width="10.42578125" bestFit="1" customWidth="1"/>
    <col min="8453" max="8453" width="11.42578125" bestFit="1" customWidth="1"/>
    <col min="8454" max="8454" width="11.28515625" bestFit="1" customWidth="1"/>
    <col min="8455" max="8455" width="10.42578125" bestFit="1" customWidth="1"/>
    <col min="8456" max="8456" width="11.42578125" bestFit="1" customWidth="1"/>
    <col min="8457" max="8457" width="10.42578125" bestFit="1" customWidth="1"/>
    <col min="8458" max="8458" width="11.5703125" customWidth="1"/>
    <col min="8459" max="8459" width="11.42578125" bestFit="1" customWidth="1"/>
    <col min="8460" max="8460" width="10.42578125" bestFit="1" customWidth="1"/>
    <col min="8461" max="8461" width="12.85546875" customWidth="1"/>
    <col min="8462" max="8462" width="12.7109375" customWidth="1"/>
    <col min="8463" max="8463" width="14.42578125" customWidth="1"/>
    <col min="8464" max="8464" width="13.140625" customWidth="1"/>
    <col min="8465" max="8466" width="12.28515625" bestFit="1" customWidth="1"/>
    <col min="8467" max="8467" width="10.7109375" bestFit="1" customWidth="1"/>
    <col min="8705" max="8705" width="12" customWidth="1"/>
    <col min="8706" max="8706" width="13.5703125" customWidth="1"/>
    <col min="8707" max="8708" width="10.42578125" bestFit="1" customWidth="1"/>
    <col min="8709" max="8709" width="11.42578125" bestFit="1" customWidth="1"/>
    <col min="8710" max="8710" width="11.28515625" bestFit="1" customWidth="1"/>
    <col min="8711" max="8711" width="10.42578125" bestFit="1" customWidth="1"/>
    <col min="8712" max="8712" width="11.42578125" bestFit="1" customWidth="1"/>
    <col min="8713" max="8713" width="10.42578125" bestFit="1" customWidth="1"/>
    <col min="8714" max="8714" width="11.5703125" customWidth="1"/>
    <col min="8715" max="8715" width="11.42578125" bestFit="1" customWidth="1"/>
    <col min="8716" max="8716" width="10.42578125" bestFit="1" customWidth="1"/>
    <col min="8717" max="8717" width="12.85546875" customWidth="1"/>
    <col min="8718" max="8718" width="12.7109375" customWidth="1"/>
    <col min="8719" max="8719" width="14.42578125" customWidth="1"/>
    <col min="8720" max="8720" width="13.140625" customWidth="1"/>
    <col min="8721" max="8722" width="12.28515625" bestFit="1" customWidth="1"/>
    <col min="8723" max="8723" width="10.7109375" bestFit="1" customWidth="1"/>
    <col min="8961" max="8961" width="12" customWidth="1"/>
    <col min="8962" max="8962" width="13.5703125" customWidth="1"/>
    <col min="8963" max="8964" width="10.42578125" bestFit="1" customWidth="1"/>
    <col min="8965" max="8965" width="11.42578125" bestFit="1" customWidth="1"/>
    <col min="8966" max="8966" width="11.28515625" bestFit="1" customWidth="1"/>
    <col min="8967" max="8967" width="10.42578125" bestFit="1" customWidth="1"/>
    <col min="8968" max="8968" width="11.42578125" bestFit="1" customWidth="1"/>
    <col min="8969" max="8969" width="10.42578125" bestFit="1" customWidth="1"/>
    <col min="8970" max="8970" width="11.5703125" customWidth="1"/>
    <col min="8971" max="8971" width="11.42578125" bestFit="1" customWidth="1"/>
    <col min="8972" max="8972" width="10.42578125" bestFit="1" customWidth="1"/>
    <col min="8973" max="8973" width="12.85546875" customWidth="1"/>
    <col min="8974" max="8974" width="12.7109375" customWidth="1"/>
    <col min="8975" max="8975" width="14.42578125" customWidth="1"/>
    <col min="8976" max="8976" width="13.140625" customWidth="1"/>
    <col min="8977" max="8978" width="12.28515625" bestFit="1" customWidth="1"/>
    <col min="8979" max="8979" width="10.7109375" bestFit="1" customWidth="1"/>
    <col min="9217" max="9217" width="12" customWidth="1"/>
    <col min="9218" max="9218" width="13.5703125" customWidth="1"/>
    <col min="9219" max="9220" width="10.42578125" bestFit="1" customWidth="1"/>
    <col min="9221" max="9221" width="11.42578125" bestFit="1" customWidth="1"/>
    <col min="9222" max="9222" width="11.28515625" bestFit="1" customWidth="1"/>
    <col min="9223" max="9223" width="10.42578125" bestFit="1" customWidth="1"/>
    <col min="9224" max="9224" width="11.42578125" bestFit="1" customWidth="1"/>
    <col min="9225" max="9225" width="10.42578125" bestFit="1" customWidth="1"/>
    <col min="9226" max="9226" width="11.5703125" customWidth="1"/>
    <col min="9227" max="9227" width="11.42578125" bestFit="1" customWidth="1"/>
    <col min="9228" max="9228" width="10.42578125" bestFit="1" customWidth="1"/>
    <col min="9229" max="9229" width="12.85546875" customWidth="1"/>
    <col min="9230" max="9230" width="12.7109375" customWidth="1"/>
    <col min="9231" max="9231" width="14.42578125" customWidth="1"/>
    <col min="9232" max="9232" width="13.140625" customWidth="1"/>
    <col min="9233" max="9234" width="12.28515625" bestFit="1" customWidth="1"/>
    <col min="9235" max="9235" width="10.7109375" bestFit="1" customWidth="1"/>
    <col min="9473" max="9473" width="12" customWidth="1"/>
    <col min="9474" max="9474" width="13.5703125" customWidth="1"/>
    <col min="9475" max="9476" width="10.42578125" bestFit="1" customWidth="1"/>
    <col min="9477" max="9477" width="11.42578125" bestFit="1" customWidth="1"/>
    <col min="9478" max="9478" width="11.28515625" bestFit="1" customWidth="1"/>
    <col min="9479" max="9479" width="10.42578125" bestFit="1" customWidth="1"/>
    <col min="9480" max="9480" width="11.42578125" bestFit="1" customWidth="1"/>
    <col min="9481" max="9481" width="10.42578125" bestFit="1" customWidth="1"/>
    <col min="9482" max="9482" width="11.5703125" customWidth="1"/>
    <col min="9483" max="9483" width="11.42578125" bestFit="1" customWidth="1"/>
    <col min="9484" max="9484" width="10.42578125" bestFit="1" customWidth="1"/>
    <col min="9485" max="9485" width="12.85546875" customWidth="1"/>
    <col min="9486" max="9486" width="12.7109375" customWidth="1"/>
    <col min="9487" max="9487" width="14.42578125" customWidth="1"/>
    <col min="9488" max="9488" width="13.140625" customWidth="1"/>
    <col min="9489" max="9490" width="12.28515625" bestFit="1" customWidth="1"/>
    <col min="9491" max="9491" width="10.7109375" bestFit="1" customWidth="1"/>
    <col min="9729" max="9729" width="12" customWidth="1"/>
    <col min="9730" max="9730" width="13.5703125" customWidth="1"/>
    <col min="9731" max="9732" width="10.42578125" bestFit="1" customWidth="1"/>
    <col min="9733" max="9733" width="11.42578125" bestFit="1" customWidth="1"/>
    <col min="9734" max="9734" width="11.28515625" bestFit="1" customWidth="1"/>
    <col min="9735" max="9735" width="10.42578125" bestFit="1" customWidth="1"/>
    <col min="9736" max="9736" width="11.42578125" bestFit="1" customWidth="1"/>
    <col min="9737" max="9737" width="10.42578125" bestFit="1" customWidth="1"/>
    <col min="9738" max="9738" width="11.5703125" customWidth="1"/>
    <col min="9739" max="9739" width="11.42578125" bestFit="1" customWidth="1"/>
    <col min="9740" max="9740" width="10.42578125" bestFit="1" customWidth="1"/>
    <col min="9741" max="9741" width="12.85546875" customWidth="1"/>
    <col min="9742" max="9742" width="12.7109375" customWidth="1"/>
    <col min="9743" max="9743" width="14.42578125" customWidth="1"/>
    <col min="9744" max="9744" width="13.140625" customWidth="1"/>
    <col min="9745" max="9746" width="12.28515625" bestFit="1" customWidth="1"/>
    <col min="9747" max="9747" width="10.7109375" bestFit="1" customWidth="1"/>
    <col min="9985" max="9985" width="12" customWidth="1"/>
    <col min="9986" max="9986" width="13.5703125" customWidth="1"/>
    <col min="9987" max="9988" width="10.42578125" bestFit="1" customWidth="1"/>
    <col min="9989" max="9989" width="11.42578125" bestFit="1" customWidth="1"/>
    <col min="9990" max="9990" width="11.28515625" bestFit="1" customWidth="1"/>
    <col min="9991" max="9991" width="10.42578125" bestFit="1" customWidth="1"/>
    <col min="9992" max="9992" width="11.42578125" bestFit="1" customWidth="1"/>
    <col min="9993" max="9993" width="10.42578125" bestFit="1" customWidth="1"/>
    <col min="9994" max="9994" width="11.5703125" customWidth="1"/>
    <col min="9995" max="9995" width="11.42578125" bestFit="1" customWidth="1"/>
    <col min="9996" max="9996" width="10.42578125" bestFit="1" customWidth="1"/>
    <col min="9997" max="9997" width="12.85546875" customWidth="1"/>
    <col min="9998" max="9998" width="12.7109375" customWidth="1"/>
    <col min="9999" max="9999" width="14.42578125" customWidth="1"/>
    <col min="10000" max="10000" width="13.140625" customWidth="1"/>
    <col min="10001" max="10002" width="12.28515625" bestFit="1" customWidth="1"/>
    <col min="10003" max="10003" width="10.7109375" bestFit="1" customWidth="1"/>
    <col min="10241" max="10241" width="12" customWidth="1"/>
    <col min="10242" max="10242" width="13.5703125" customWidth="1"/>
    <col min="10243" max="10244" width="10.42578125" bestFit="1" customWidth="1"/>
    <col min="10245" max="10245" width="11.42578125" bestFit="1" customWidth="1"/>
    <col min="10246" max="10246" width="11.28515625" bestFit="1" customWidth="1"/>
    <col min="10247" max="10247" width="10.42578125" bestFit="1" customWidth="1"/>
    <col min="10248" max="10248" width="11.42578125" bestFit="1" customWidth="1"/>
    <col min="10249" max="10249" width="10.42578125" bestFit="1" customWidth="1"/>
    <col min="10250" max="10250" width="11.5703125" customWidth="1"/>
    <col min="10251" max="10251" width="11.42578125" bestFit="1" customWidth="1"/>
    <col min="10252" max="10252" width="10.42578125" bestFit="1" customWidth="1"/>
    <col min="10253" max="10253" width="12.85546875" customWidth="1"/>
    <col min="10254" max="10254" width="12.7109375" customWidth="1"/>
    <col min="10255" max="10255" width="14.42578125" customWidth="1"/>
    <col min="10256" max="10256" width="13.140625" customWidth="1"/>
    <col min="10257" max="10258" width="12.28515625" bestFit="1" customWidth="1"/>
    <col min="10259" max="10259" width="10.7109375" bestFit="1" customWidth="1"/>
    <col min="10497" max="10497" width="12" customWidth="1"/>
    <col min="10498" max="10498" width="13.5703125" customWidth="1"/>
    <col min="10499" max="10500" width="10.42578125" bestFit="1" customWidth="1"/>
    <col min="10501" max="10501" width="11.42578125" bestFit="1" customWidth="1"/>
    <col min="10502" max="10502" width="11.28515625" bestFit="1" customWidth="1"/>
    <col min="10503" max="10503" width="10.42578125" bestFit="1" customWidth="1"/>
    <col min="10504" max="10504" width="11.42578125" bestFit="1" customWidth="1"/>
    <col min="10505" max="10505" width="10.42578125" bestFit="1" customWidth="1"/>
    <col min="10506" max="10506" width="11.5703125" customWidth="1"/>
    <col min="10507" max="10507" width="11.42578125" bestFit="1" customWidth="1"/>
    <col min="10508" max="10508" width="10.42578125" bestFit="1" customWidth="1"/>
    <col min="10509" max="10509" width="12.85546875" customWidth="1"/>
    <col min="10510" max="10510" width="12.7109375" customWidth="1"/>
    <col min="10511" max="10511" width="14.42578125" customWidth="1"/>
    <col min="10512" max="10512" width="13.140625" customWidth="1"/>
    <col min="10513" max="10514" width="12.28515625" bestFit="1" customWidth="1"/>
    <col min="10515" max="10515" width="10.7109375" bestFit="1" customWidth="1"/>
    <col min="10753" max="10753" width="12" customWidth="1"/>
    <col min="10754" max="10754" width="13.5703125" customWidth="1"/>
    <col min="10755" max="10756" width="10.42578125" bestFit="1" customWidth="1"/>
    <col min="10757" max="10757" width="11.42578125" bestFit="1" customWidth="1"/>
    <col min="10758" max="10758" width="11.28515625" bestFit="1" customWidth="1"/>
    <col min="10759" max="10759" width="10.42578125" bestFit="1" customWidth="1"/>
    <col min="10760" max="10760" width="11.42578125" bestFit="1" customWidth="1"/>
    <col min="10761" max="10761" width="10.42578125" bestFit="1" customWidth="1"/>
    <col min="10762" max="10762" width="11.5703125" customWidth="1"/>
    <col min="10763" max="10763" width="11.42578125" bestFit="1" customWidth="1"/>
    <col min="10764" max="10764" width="10.42578125" bestFit="1" customWidth="1"/>
    <col min="10765" max="10765" width="12.85546875" customWidth="1"/>
    <col min="10766" max="10766" width="12.7109375" customWidth="1"/>
    <col min="10767" max="10767" width="14.42578125" customWidth="1"/>
    <col min="10768" max="10768" width="13.140625" customWidth="1"/>
    <col min="10769" max="10770" width="12.28515625" bestFit="1" customWidth="1"/>
    <col min="10771" max="10771" width="10.7109375" bestFit="1" customWidth="1"/>
    <col min="11009" max="11009" width="12" customWidth="1"/>
    <col min="11010" max="11010" width="13.5703125" customWidth="1"/>
    <col min="11011" max="11012" width="10.42578125" bestFit="1" customWidth="1"/>
    <col min="11013" max="11013" width="11.42578125" bestFit="1" customWidth="1"/>
    <col min="11014" max="11014" width="11.28515625" bestFit="1" customWidth="1"/>
    <col min="11015" max="11015" width="10.42578125" bestFit="1" customWidth="1"/>
    <col min="11016" max="11016" width="11.42578125" bestFit="1" customWidth="1"/>
    <col min="11017" max="11017" width="10.42578125" bestFit="1" customWidth="1"/>
    <col min="11018" max="11018" width="11.5703125" customWidth="1"/>
    <col min="11019" max="11019" width="11.42578125" bestFit="1" customWidth="1"/>
    <col min="11020" max="11020" width="10.42578125" bestFit="1" customWidth="1"/>
    <col min="11021" max="11021" width="12.85546875" customWidth="1"/>
    <col min="11022" max="11022" width="12.7109375" customWidth="1"/>
    <col min="11023" max="11023" width="14.42578125" customWidth="1"/>
    <col min="11024" max="11024" width="13.140625" customWidth="1"/>
    <col min="11025" max="11026" width="12.28515625" bestFit="1" customWidth="1"/>
    <col min="11027" max="11027" width="10.7109375" bestFit="1" customWidth="1"/>
    <col min="11265" max="11265" width="12" customWidth="1"/>
    <col min="11266" max="11266" width="13.5703125" customWidth="1"/>
    <col min="11267" max="11268" width="10.42578125" bestFit="1" customWidth="1"/>
    <col min="11269" max="11269" width="11.42578125" bestFit="1" customWidth="1"/>
    <col min="11270" max="11270" width="11.28515625" bestFit="1" customWidth="1"/>
    <col min="11271" max="11271" width="10.42578125" bestFit="1" customWidth="1"/>
    <col min="11272" max="11272" width="11.42578125" bestFit="1" customWidth="1"/>
    <col min="11273" max="11273" width="10.42578125" bestFit="1" customWidth="1"/>
    <col min="11274" max="11274" width="11.5703125" customWidth="1"/>
    <col min="11275" max="11275" width="11.42578125" bestFit="1" customWidth="1"/>
    <col min="11276" max="11276" width="10.42578125" bestFit="1" customWidth="1"/>
    <col min="11277" max="11277" width="12.85546875" customWidth="1"/>
    <col min="11278" max="11278" width="12.7109375" customWidth="1"/>
    <col min="11279" max="11279" width="14.42578125" customWidth="1"/>
    <col min="11280" max="11280" width="13.140625" customWidth="1"/>
    <col min="11281" max="11282" width="12.28515625" bestFit="1" customWidth="1"/>
    <col min="11283" max="11283" width="10.7109375" bestFit="1" customWidth="1"/>
    <col min="11521" max="11521" width="12" customWidth="1"/>
    <col min="11522" max="11522" width="13.5703125" customWidth="1"/>
    <col min="11523" max="11524" width="10.42578125" bestFit="1" customWidth="1"/>
    <col min="11525" max="11525" width="11.42578125" bestFit="1" customWidth="1"/>
    <col min="11526" max="11526" width="11.28515625" bestFit="1" customWidth="1"/>
    <col min="11527" max="11527" width="10.42578125" bestFit="1" customWidth="1"/>
    <col min="11528" max="11528" width="11.42578125" bestFit="1" customWidth="1"/>
    <col min="11529" max="11529" width="10.42578125" bestFit="1" customWidth="1"/>
    <col min="11530" max="11530" width="11.5703125" customWidth="1"/>
    <col min="11531" max="11531" width="11.42578125" bestFit="1" customWidth="1"/>
    <col min="11532" max="11532" width="10.42578125" bestFit="1" customWidth="1"/>
    <col min="11533" max="11533" width="12.85546875" customWidth="1"/>
    <col min="11534" max="11534" width="12.7109375" customWidth="1"/>
    <col min="11535" max="11535" width="14.42578125" customWidth="1"/>
    <col min="11536" max="11536" width="13.140625" customWidth="1"/>
    <col min="11537" max="11538" width="12.28515625" bestFit="1" customWidth="1"/>
    <col min="11539" max="11539" width="10.7109375" bestFit="1" customWidth="1"/>
    <col min="11777" max="11777" width="12" customWidth="1"/>
    <col min="11778" max="11778" width="13.5703125" customWidth="1"/>
    <col min="11779" max="11780" width="10.42578125" bestFit="1" customWidth="1"/>
    <col min="11781" max="11781" width="11.42578125" bestFit="1" customWidth="1"/>
    <col min="11782" max="11782" width="11.28515625" bestFit="1" customWidth="1"/>
    <col min="11783" max="11783" width="10.42578125" bestFit="1" customWidth="1"/>
    <col min="11784" max="11784" width="11.42578125" bestFit="1" customWidth="1"/>
    <col min="11785" max="11785" width="10.42578125" bestFit="1" customWidth="1"/>
    <col min="11786" max="11786" width="11.5703125" customWidth="1"/>
    <col min="11787" max="11787" width="11.42578125" bestFit="1" customWidth="1"/>
    <col min="11788" max="11788" width="10.42578125" bestFit="1" customWidth="1"/>
    <col min="11789" max="11789" width="12.85546875" customWidth="1"/>
    <col min="11790" max="11790" width="12.7109375" customWidth="1"/>
    <col min="11791" max="11791" width="14.42578125" customWidth="1"/>
    <col min="11792" max="11792" width="13.140625" customWidth="1"/>
    <col min="11793" max="11794" width="12.28515625" bestFit="1" customWidth="1"/>
    <col min="11795" max="11795" width="10.7109375" bestFit="1" customWidth="1"/>
    <col min="12033" max="12033" width="12" customWidth="1"/>
    <col min="12034" max="12034" width="13.5703125" customWidth="1"/>
    <col min="12035" max="12036" width="10.42578125" bestFit="1" customWidth="1"/>
    <col min="12037" max="12037" width="11.42578125" bestFit="1" customWidth="1"/>
    <col min="12038" max="12038" width="11.28515625" bestFit="1" customWidth="1"/>
    <col min="12039" max="12039" width="10.42578125" bestFit="1" customWidth="1"/>
    <col min="12040" max="12040" width="11.42578125" bestFit="1" customWidth="1"/>
    <col min="12041" max="12041" width="10.42578125" bestFit="1" customWidth="1"/>
    <col min="12042" max="12042" width="11.5703125" customWidth="1"/>
    <col min="12043" max="12043" width="11.42578125" bestFit="1" customWidth="1"/>
    <col min="12044" max="12044" width="10.42578125" bestFit="1" customWidth="1"/>
    <col min="12045" max="12045" width="12.85546875" customWidth="1"/>
    <col min="12046" max="12046" width="12.7109375" customWidth="1"/>
    <col min="12047" max="12047" width="14.42578125" customWidth="1"/>
    <col min="12048" max="12048" width="13.140625" customWidth="1"/>
    <col min="12049" max="12050" width="12.28515625" bestFit="1" customWidth="1"/>
    <col min="12051" max="12051" width="10.7109375" bestFit="1" customWidth="1"/>
    <col min="12289" max="12289" width="12" customWidth="1"/>
    <col min="12290" max="12290" width="13.5703125" customWidth="1"/>
    <col min="12291" max="12292" width="10.42578125" bestFit="1" customWidth="1"/>
    <col min="12293" max="12293" width="11.42578125" bestFit="1" customWidth="1"/>
    <col min="12294" max="12294" width="11.28515625" bestFit="1" customWidth="1"/>
    <col min="12295" max="12295" width="10.42578125" bestFit="1" customWidth="1"/>
    <col min="12296" max="12296" width="11.42578125" bestFit="1" customWidth="1"/>
    <col min="12297" max="12297" width="10.42578125" bestFit="1" customWidth="1"/>
    <col min="12298" max="12298" width="11.5703125" customWidth="1"/>
    <col min="12299" max="12299" width="11.42578125" bestFit="1" customWidth="1"/>
    <col min="12300" max="12300" width="10.42578125" bestFit="1" customWidth="1"/>
    <col min="12301" max="12301" width="12.85546875" customWidth="1"/>
    <col min="12302" max="12302" width="12.7109375" customWidth="1"/>
    <col min="12303" max="12303" width="14.42578125" customWidth="1"/>
    <col min="12304" max="12304" width="13.140625" customWidth="1"/>
    <col min="12305" max="12306" width="12.28515625" bestFit="1" customWidth="1"/>
    <col min="12307" max="12307" width="10.7109375" bestFit="1" customWidth="1"/>
    <col min="12545" max="12545" width="12" customWidth="1"/>
    <col min="12546" max="12546" width="13.5703125" customWidth="1"/>
    <col min="12547" max="12548" width="10.42578125" bestFit="1" customWidth="1"/>
    <col min="12549" max="12549" width="11.42578125" bestFit="1" customWidth="1"/>
    <col min="12550" max="12550" width="11.28515625" bestFit="1" customWidth="1"/>
    <col min="12551" max="12551" width="10.42578125" bestFit="1" customWidth="1"/>
    <col min="12552" max="12552" width="11.42578125" bestFit="1" customWidth="1"/>
    <col min="12553" max="12553" width="10.42578125" bestFit="1" customWidth="1"/>
    <col min="12554" max="12554" width="11.5703125" customWidth="1"/>
    <col min="12555" max="12555" width="11.42578125" bestFit="1" customWidth="1"/>
    <col min="12556" max="12556" width="10.42578125" bestFit="1" customWidth="1"/>
    <col min="12557" max="12557" width="12.85546875" customWidth="1"/>
    <col min="12558" max="12558" width="12.7109375" customWidth="1"/>
    <col min="12559" max="12559" width="14.42578125" customWidth="1"/>
    <col min="12560" max="12560" width="13.140625" customWidth="1"/>
    <col min="12561" max="12562" width="12.28515625" bestFit="1" customWidth="1"/>
    <col min="12563" max="12563" width="10.7109375" bestFit="1" customWidth="1"/>
    <col min="12801" max="12801" width="12" customWidth="1"/>
    <col min="12802" max="12802" width="13.5703125" customWidth="1"/>
    <col min="12803" max="12804" width="10.42578125" bestFit="1" customWidth="1"/>
    <col min="12805" max="12805" width="11.42578125" bestFit="1" customWidth="1"/>
    <col min="12806" max="12806" width="11.28515625" bestFit="1" customWidth="1"/>
    <col min="12807" max="12807" width="10.42578125" bestFit="1" customWidth="1"/>
    <col min="12808" max="12808" width="11.42578125" bestFit="1" customWidth="1"/>
    <col min="12809" max="12809" width="10.42578125" bestFit="1" customWidth="1"/>
    <col min="12810" max="12810" width="11.5703125" customWidth="1"/>
    <col min="12811" max="12811" width="11.42578125" bestFit="1" customWidth="1"/>
    <col min="12812" max="12812" width="10.42578125" bestFit="1" customWidth="1"/>
    <col min="12813" max="12813" width="12.85546875" customWidth="1"/>
    <col min="12814" max="12814" width="12.7109375" customWidth="1"/>
    <col min="12815" max="12815" width="14.42578125" customWidth="1"/>
    <col min="12816" max="12816" width="13.140625" customWidth="1"/>
    <col min="12817" max="12818" width="12.28515625" bestFit="1" customWidth="1"/>
    <col min="12819" max="12819" width="10.7109375" bestFit="1" customWidth="1"/>
    <col min="13057" max="13057" width="12" customWidth="1"/>
    <col min="13058" max="13058" width="13.5703125" customWidth="1"/>
    <col min="13059" max="13060" width="10.42578125" bestFit="1" customWidth="1"/>
    <col min="13061" max="13061" width="11.42578125" bestFit="1" customWidth="1"/>
    <col min="13062" max="13062" width="11.28515625" bestFit="1" customWidth="1"/>
    <col min="13063" max="13063" width="10.42578125" bestFit="1" customWidth="1"/>
    <col min="13064" max="13064" width="11.42578125" bestFit="1" customWidth="1"/>
    <col min="13065" max="13065" width="10.42578125" bestFit="1" customWidth="1"/>
    <col min="13066" max="13066" width="11.5703125" customWidth="1"/>
    <col min="13067" max="13067" width="11.42578125" bestFit="1" customWidth="1"/>
    <col min="13068" max="13068" width="10.42578125" bestFit="1" customWidth="1"/>
    <col min="13069" max="13069" width="12.85546875" customWidth="1"/>
    <col min="13070" max="13070" width="12.7109375" customWidth="1"/>
    <col min="13071" max="13071" width="14.42578125" customWidth="1"/>
    <col min="13072" max="13072" width="13.140625" customWidth="1"/>
    <col min="13073" max="13074" width="12.28515625" bestFit="1" customWidth="1"/>
    <col min="13075" max="13075" width="10.7109375" bestFit="1" customWidth="1"/>
    <col min="13313" max="13313" width="12" customWidth="1"/>
    <col min="13314" max="13314" width="13.5703125" customWidth="1"/>
    <col min="13315" max="13316" width="10.42578125" bestFit="1" customWidth="1"/>
    <col min="13317" max="13317" width="11.42578125" bestFit="1" customWidth="1"/>
    <col min="13318" max="13318" width="11.28515625" bestFit="1" customWidth="1"/>
    <col min="13319" max="13319" width="10.42578125" bestFit="1" customWidth="1"/>
    <col min="13320" max="13320" width="11.42578125" bestFit="1" customWidth="1"/>
    <col min="13321" max="13321" width="10.42578125" bestFit="1" customWidth="1"/>
    <col min="13322" max="13322" width="11.5703125" customWidth="1"/>
    <col min="13323" max="13323" width="11.42578125" bestFit="1" customWidth="1"/>
    <col min="13324" max="13324" width="10.42578125" bestFit="1" customWidth="1"/>
    <col min="13325" max="13325" width="12.85546875" customWidth="1"/>
    <col min="13326" max="13326" width="12.7109375" customWidth="1"/>
    <col min="13327" max="13327" width="14.42578125" customWidth="1"/>
    <col min="13328" max="13328" width="13.140625" customWidth="1"/>
    <col min="13329" max="13330" width="12.28515625" bestFit="1" customWidth="1"/>
    <col min="13331" max="13331" width="10.7109375" bestFit="1" customWidth="1"/>
    <col min="13569" max="13569" width="12" customWidth="1"/>
    <col min="13570" max="13570" width="13.5703125" customWidth="1"/>
    <col min="13571" max="13572" width="10.42578125" bestFit="1" customWidth="1"/>
    <col min="13573" max="13573" width="11.42578125" bestFit="1" customWidth="1"/>
    <col min="13574" max="13574" width="11.28515625" bestFit="1" customWidth="1"/>
    <col min="13575" max="13575" width="10.42578125" bestFit="1" customWidth="1"/>
    <col min="13576" max="13576" width="11.42578125" bestFit="1" customWidth="1"/>
    <col min="13577" max="13577" width="10.42578125" bestFit="1" customWidth="1"/>
    <col min="13578" max="13578" width="11.5703125" customWidth="1"/>
    <col min="13579" max="13579" width="11.42578125" bestFit="1" customWidth="1"/>
    <col min="13580" max="13580" width="10.42578125" bestFit="1" customWidth="1"/>
    <col min="13581" max="13581" width="12.85546875" customWidth="1"/>
    <col min="13582" max="13582" width="12.7109375" customWidth="1"/>
    <col min="13583" max="13583" width="14.42578125" customWidth="1"/>
    <col min="13584" max="13584" width="13.140625" customWidth="1"/>
    <col min="13585" max="13586" width="12.28515625" bestFit="1" customWidth="1"/>
    <col min="13587" max="13587" width="10.7109375" bestFit="1" customWidth="1"/>
    <col min="13825" max="13825" width="12" customWidth="1"/>
    <col min="13826" max="13826" width="13.5703125" customWidth="1"/>
    <col min="13827" max="13828" width="10.42578125" bestFit="1" customWidth="1"/>
    <col min="13829" max="13829" width="11.42578125" bestFit="1" customWidth="1"/>
    <col min="13830" max="13830" width="11.28515625" bestFit="1" customWidth="1"/>
    <col min="13831" max="13831" width="10.42578125" bestFit="1" customWidth="1"/>
    <col min="13832" max="13832" width="11.42578125" bestFit="1" customWidth="1"/>
    <col min="13833" max="13833" width="10.42578125" bestFit="1" customWidth="1"/>
    <col min="13834" max="13834" width="11.5703125" customWidth="1"/>
    <col min="13835" max="13835" width="11.42578125" bestFit="1" customWidth="1"/>
    <col min="13836" max="13836" width="10.42578125" bestFit="1" customWidth="1"/>
    <col min="13837" max="13837" width="12.85546875" customWidth="1"/>
    <col min="13838" max="13838" width="12.7109375" customWidth="1"/>
    <col min="13839" max="13839" width="14.42578125" customWidth="1"/>
    <col min="13840" max="13840" width="13.140625" customWidth="1"/>
    <col min="13841" max="13842" width="12.28515625" bestFit="1" customWidth="1"/>
    <col min="13843" max="13843" width="10.7109375" bestFit="1" customWidth="1"/>
    <col min="14081" max="14081" width="12" customWidth="1"/>
    <col min="14082" max="14082" width="13.5703125" customWidth="1"/>
    <col min="14083" max="14084" width="10.42578125" bestFit="1" customWidth="1"/>
    <col min="14085" max="14085" width="11.42578125" bestFit="1" customWidth="1"/>
    <col min="14086" max="14086" width="11.28515625" bestFit="1" customWidth="1"/>
    <col min="14087" max="14087" width="10.42578125" bestFit="1" customWidth="1"/>
    <col min="14088" max="14088" width="11.42578125" bestFit="1" customWidth="1"/>
    <col min="14089" max="14089" width="10.42578125" bestFit="1" customWidth="1"/>
    <col min="14090" max="14090" width="11.5703125" customWidth="1"/>
    <col min="14091" max="14091" width="11.42578125" bestFit="1" customWidth="1"/>
    <col min="14092" max="14092" width="10.42578125" bestFit="1" customWidth="1"/>
    <col min="14093" max="14093" width="12.85546875" customWidth="1"/>
    <col min="14094" max="14094" width="12.7109375" customWidth="1"/>
    <col min="14095" max="14095" width="14.42578125" customWidth="1"/>
    <col min="14096" max="14096" width="13.140625" customWidth="1"/>
    <col min="14097" max="14098" width="12.28515625" bestFit="1" customWidth="1"/>
    <col min="14099" max="14099" width="10.7109375" bestFit="1" customWidth="1"/>
    <col min="14337" max="14337" width="12" customWidth="1"/>
    <col min="14338" max="14338" width="13.5703125" customWidth="1"/>
    <col min="14339" max="14340" width="10.42578125" bestFit="1" customWidth="1"/>
    <col min="14341" max="14341" width="11.42578125" bestFit="1" customWidth="1"/>
    <col min="14342" max="14342" width="11.28515625" bestFit="1" customWidth="1"/>
    <col min="14343" max="14343" width="10.42578125" bestFit="1" customWidth="1"/>
    <col min="14344" max="14344" width="11.42578125" bestFit="1" customWidth="1"/>
    <col min="14345" max="14345" width="10.42578125" bestFit="1" customWidth="1"/>
    <col min="14346" max="14346" width="11.5703125" customWidth="1"/>
    <col min="14347" max="14347" width="11.42578125" bestFit="1" customWidth="1"/>
    <col min="14348" max="14348" width="10.42578125" bestFit="1" customWidth="1"/>
    <col min="14349" max="14349" width="12.85546875" customWidth="1"/>
    <col min="14350" max="14350" width="12.7109375" customWidth="1"/>
    <col min="14351" max="14351" width="14.42578125" customWidth="1"/>
    <col min="14352" max="14352" width="13.140625" customWidth="1"/>
    <col min="14353" max="14354" width="12.28515625" bestFit="1" customWidth="1"/>
    <col min="14355" max="14355" width="10.7109375" bestFit="1" customWidth="1"/>
    <col min="14593" max="14593" width="12" customWidth="1"/>
    <col min="14594" max="14594" width="13.5703125" customWidth="1"/>
    <col min="14595" max="14596" width="10.42578125" bestFit="1" customWidth="1"/>
    <col min="14597" max="14597" width="11.42578125" bestFit="1" customWidth="1"/>
    <col min="14598" max="14598" width="11.28515625" bestFit="1" customWidth="1"/>
    <col min="14599" max="14599" width="10.42578125" bestFit="1" customWidth="1"/>
    <col min="14600" max="14600" width="11.42578125" bestFit="1" customWidth="1"/>
    <col min="14601" max="14601" width="10.42578125" bestFit="1" customWidth="1"/>
    <col min="14602" max="14602" width="11.5703125" customWidth="1"/>
    <col min="14603" max="14603" width="11.42578125" bestFit="1" customWidth="1"/>
    <col min="14604" max="14604" width="10.42578125" bestFit="1" customWidth="1"/>
    <col min="14605" max="14605" width="12.85546875" customWidth="1"/>
    <col min="14606" max="14606" width="12.7109375" customWidth="1"/>
    <col min="14607" max="14607" width="14.42578125" customWidth="1"/>
    <col min="14608" max="14608" width="13.140625" customWidth="1"/>
    <col min="14609" max="14610" width="12.28515625" bestFit="1" customWidth="1"/>
    <col min="14611" max="14611" width="10.7109375" bestFit="1" customWidth="1"/>
    <col min="14849" max="14849" width="12" customWidth="1"/>
    <col min="14850" max="14850" width="13.5703125" customWidth="1"/>
    <col min="14851" max="14852" width="10.42578125" bestFit="1" customWidth="1"/>
    <col min="14853" max="14853" width="11.42578125" bestFit="1" customWidth="1"/>
    <col min="14854" max="14854" width="11.28515625" bestFit="1" customWidth="1"/>
    <col min="14855" max="14855" width="10.42578125" bestFit="1" customWidth="1"/>
    <col min="14856" max="14856" width="11.42578125" bestFit="1" customWidth="1"/>
    <col min="14857" max="14857" width="10.42578125" bestFit="1" customWidth="1"/>
    <col min="14858" max="14858" width="11.5703125" customWidth="1"/>
    <col min="14859" max="14859" width="11.42578125" bestFit="1" customWidth="1"/>
    <col min="14860" max="14860" width="10.42578125" bestFit="1" customWidth="1"/>
    <col min="14861" max="14861" width="12.85546875" customWidth="1"/>
    <col min="14862" max="14862" width="12.7109375" customWidth="1"/>
    <col min="14863" max="14863" width="14.42578125" customWidth="1"/>
    <col min="14864" max="14864" width="13.140625" customWidth="1"/>
    <col min="14865" max="14866" width="12.28515625" bestFit="1" customWidth="1"/>
    <col min="14867" max="14867" width="10.7109375" bestFit="1" customWidth="1"/>
    <col min="15105" max="15105" width="12" customWidth="1"/>
    <col min="15106" max="15106" width="13.5703125" customWidth="1"/>
    <col min="15107" max="15108" width="10.42578125" bestFit="1" customWidth="1"/>
    <col min="15109" max="15109" width="11.42578125" bestFit="1" customWidth="1"/>
    <col min="15110" max="15110" width="11.28515625" bestFit="1" customWidth="1"/>
    <col min="15111" max="15111" width="10.42578125" bestFit="1" customWidth="1"/>
    <col min="15112" max="15112" width="11.42578125" bestFit="1" customWidth="1"/>
    <col min="15113" max="15113" width="10.42578125" bestFit="1" customWidth="1"/>
    <col min="15114" max="15114" width="11.5703125" customWidth="1"/>
    <col min="15115" max="15115" width="11.42578125" bestFit="1" customWidth="1"/>
    <col min="15116" max="15116" width="10.42578125" bestFit="1" customWidth="1"/>
    <col min="15117" max="15117" width="12.85546875" customWidth="1"/>
    <col min="15118" max="15118" width="12.7109375" customWidth="1"/>
    <col min="15119" max="15119" width="14.42578125" customWidth="1"/>
    <col min="15120" max="15120" width="13.140625" customWidth="1"/>
    <col min="15121" max="15122" width="12.28515625" bestFit="1" customWidth="1"/>
    <col min="15123" max="15123" width="10.7109375" bestFit="1" customWidth="1"/>
    <col min="15361" max="15361" width="12" customWidth="1"/>
    <col min="15362" max="15362" width="13.5703125" customWidth="1"/>
    <col min="15363" max="15364" width="10.42578125" bestFit="1" customWidth="1"/>
    <col min="15365" max="15365" width="11.42578125" bestFit="1" customWidth="1"/>
    <col min="15366" max="15366" width="11.28515625" bestFit="1" customWidth="1"/>
    <col min="15367" max="15367" width="10.42578125" bestFit="1" customWidth="1"/>
    <col min="15368" max="15368" width="11.42578125" bestFit="1" customWidth="1"/>
    <col min="15369" max="15369" width="10.42578125" bestFit="1" customWidth="1"/>
    <col min="15370" max="15370" width="11.5703125" customWidth="1"/>
    <col min="15371" max="15371" width="11.42578125" bestFit="1" customWidth="1"/>
    <col min="15372" max="15372" width="10.42578125" bestFit="1" customWidth="1"/>
    <col min="15373" max="15373" width="12.85546875" customWidth="1"/>
    <col min="15374" max="15374" width="12.7109375" customWidth="1"/>
    <col min="15375" max="15375" width="14.42578125" customWidth="1"/>
    <col min="15376" max="15376" width="13.140625" customWidth="1"/>
    <col min="15377" max="15378" width="12.28515625" bestFit="1" customWidth="1"/>
    <col min="15379" max="15379" width="10.7109375" bestFit="1" customWidth="1"/>
    <col min="15617" max="15617" width="12" customWidth="1"/>
    <col min="15618" max="15618" width="13.5703125" customWidth="1"/>
    <col min="15619" max="15620" width="10.42578125" bestFit="1" customWidth="1"/>
    <col min="15621" max="15621" width="11.42578125" bestFit="1" customWidth="1"/>
    <col min="15622" max="15622" width="11.28515625" bestFit="1" customWidth="1"/>
    <col min="15623" max="15623" width="10.42578125" bestFit="1" customWidth="1"/>
    <col min="15624" max="15624" width="11.42578125" bestFit="1" customWidth="1"/>
    <col min="15625" max="15625" width="10.42578125" bestFit="1" customWidth="1"/>
    <col min="15626" max="15626" width="11.5703125" customWidth="1"/>
    <col min="15627" max="15627" width="11.42578125" bestFit="1" customWidth="1"/>
    <col min="15628" max="15628" width="10.42578125" bestFit="1" customWidth="1"/>
    <col min="15629" max="15629" width="12.85546875" customWidth="1"/>
    <col min="15630" max="15630" width="12.7109375" customWidth="1"/>
    <col min="15631" max="15631" width="14.42578125" customWidth="1"/>
    <col min="15632" max="15632" width="13.140625" customWidth="1"/>
    <col min="15633" max="15634" width="12.28515625" bestFit="1" customWidth="1"/>
    <col min="15635" max="15635" width="10.7109375" bestFit="1" customWidth="1"/>
    <col min="15873" max="15873" width="12" customWidth="1"/>
    <col min="15874" max="15874" width="13.5703125" customWidth="1"/>
    <col min="15875" max="15876" width="10.42578125" bestFit="1" customWidth="1"/>
    <col min="15877" max="15877" width="11.42578125" bestFit="1" customWidth="1"/>
    <col min="15878" max="15878" width="11.28515625" bestFit="1" customWidth="1"/>
    <col min="15879" max="15879" width="10.42578125" bestFit="1" customWidth="1"/>
    <col min="15880" max="15880" width="11.42578125" bestFit="1" customWidth="1"/>
    <col min="15881" max="15881" width="10.42578125" bestFit="1" customWidth="1"/>
    <col min="15882" max="15882" width="11.5703125" customWidth="1"/>
    <col min="15883" max="15883" width="11.42578125" bestFit="1" customWidth="1"/>
    <col min="15884" max="15884" width="10.42578125" bestFit="1" customWidth="1"/>
    <col min="15885" max="15885" width="12.85546875" customWidth="1"/>
    <col min="15886" max="15886" width="12.7109375" customWidth="1"/>
    <col min="15887" max="15887" width="14.42578125" customWidth="1"/>
    <col min="15888" max="15888" width="13.140625" customWidth="1"/>
    <col min="15889" max="15890" width="12.28515625" bestFit="1" customWidth="1"/>
    <col min="15891" max="15891" width="10.7109375" bestFit="1" customWidth="1"/>
    <col min="16129" max="16129" width="12" customWidth="1"/>
    <col min="16130" max="16130" width="13.5703125" customWidth="1"/>
    <col min="16131" max="16132" width="10.42578125" bestFit="1" customWidth="1"/>
    <col min="16133" max="16133" width="11.42578125" bestFit="1" customWidth="1"/>
    <col min="16134" max="16134" width="11.28515625" bestFit="1" customWidth="1"/>
    <col min="16135" max="16135" width="10.42578125" bestFit="1" customWidth="1"/>
    <col min="16136" max="16136" width="11.42578125" bestFit="1" customWidth="1"/>
    <col min="16137" max="16137" width="10.42578125" bestFit="1" customWidth="1"/>
    <col min="16138" max="16138" width="11.5703125" customWidth="1"/>
    <col min="16139" max="16139" width="11.42578125" bestFit="1" customWidth="1"/>
    <col min="16140" max="16140" width="10.42578125" bestFit="1" customWidth="1"/>
    <col min="16141" max="16141" width="12.85546875" customWidth="1"/>
    <col min="16142" max="16142" width="12.7109375" customWidth="1"/>
    <col min="16143" max="16143" width="14.42578125" customWidth="1"/>
    <col min="16144" max="16144" width="13.140625" customWidth="1"/>
    <col min="16145" max="16146" width="12.28515625" bestFit="1" customWidth="1"/>
    <col min="16147" max="16147" width="10.7109375" bestFit="1" customWidth="1"/>
  </cols>
  <sheetData>
    <row r="1" spans="1:16" s="23" customFormat="1" ht="18.75" x14ac:dyDescent="0.3">
      <c r="A1" s="22" t="s">
        <v>62</v>
      </c>
      <c r="D1" s="24"/>
      <c r="E1" s="24"/>
      <c r="F1" s="24"/>
      <c r="G1" s="25"/>
      <c r="O1" s="22" t="s">
        <v>67</v>
      </c>
    </row>
    <row r="2" spans="1:16" s="23" customFormat="1" ht="18.75" x14ac:dyDescent="0.3">
      <c r="A2" s="22" t="s">
        <v>63</v>
      </c>
      <c r="D2" s="24"/>
      <c r="E2" s="24"/>
      <c r="F2" s="24"/>
      <c r="G2" s="24"/>
    </row>
    <row r="3" spans="1:16" s="23" customFormat="1" ht="18.75" x14ac:dyDescent="0.3">
      <c r="A3" s="22" t="s">
        <v>65</v>
      </c>
      <c r="D3" s="24"/>
      <c r="E3" s="24"/>
      <c r="F3" s="24"/>
      <c r="G3" s="24"/>
    </row>
    <row r="4" spans="1:16" s="27" customFormat="1" ht="18.75" x14ac:dyDescent="0.3">
      <c r="A4" s="26" t="s">
        <v>33</v>
      </c>
    </row>
    <row r="7" spans="1:16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x14ac:dyDescent="0.25">
      <c r="A8" s="3"/>
      <c r="B8" s="3" t="s">
        <v>34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5.75" thickBot="1" x14ac:dyDescent="0.3">
      <c r="A9" s="6"/>
      <c r="B9" s="14">
        <v>42004</v>
      </c>
      <c r="C9" s="6" t="s">
        <v>1</v>
      </c>
      <c r="D9" s="6" t="s">
        <v>2</v>
      </c>
      <c r="E9" s="6" t="s">
        <v>3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13</v>
      </c>
    </row>
    <row r="10" spans="1:16" x14ac:dyDescent="0.25">
      <c r="A10" t="s">
        <v>14</v>
      </c>
      <c r="B10" s="7">
        <v>853660.02</v>
      </c>
      <c r="C10" s="7">
        <v>4257.07</v>
      </c>
      <c r="D10" s="7">
        <v>4321.32</v>
      </c>
      <c r="E10" s="7">
        <v>4263.45</v>
      </c>
      <c r="F10" s="7">
        <v>4286.7700000000004</v>
      </c>
      <c r="G10" s="7">
        <v>4269.8</v>
      </c>
      <c r="H10" s="7">
        <v>4293.24</v>
      </c>
      <c r="I10" s="7">
        <v>4276.2700000000004</v>
      </c>
      <c r="J10" s="7">
        <v>4279.4399999999996</v>
      </c>
      <c r="K10" s="7">
        <v>4302.16</v>
      </c>
      <c r="L10" s="7">
        <v>4285.72</v>
      </c>
      <c r="M10" s="7">
        <v>4308.45</v>
      </c>
      <c r="N10" s="7">
        <v>4292.1099999999997</v>
      </c>
      <c r="O10" s="7">
        <f t="shared" ref="O10:O19" si="0">+B10-C10-D10-E10-F10-G10-H10-I10-J10-K10-L10-M10-N10</f>
        <v>802224.2200000002</v>
      </c>
      <c r="P10" s="7"/>
    </row>
    <row r="11" spans="1:16" x14ac:dyDescent="0.25">
      <c r="A11" t="s">
        <v>15</v>
      </c>
      <c r="B11" s="7">
        <v>572586.63</v>
      </c>
      <c r="C11" s="7">
        <v>1916.71</v>
      </c>
      <c r="D11" s="7">
        <v>2177.5700000000002</v>
      </c>
      <c r="E11" s="7">
        <v>1935.39</v>
      </c>
      <c r="F11" s="7">
        <v>2027.66</v>
      </c>
      <c r="G11" s="7">
        <v>1953.49</v>
      </c>
      <c r="H11" s="7">
        <v>2046.11</v>
      </c>
      <c r="I11" s="7">
        <v>1972.04</v>
      </c>
      <c r="J11" s="7">
        <v>1981.04</v>
      </c>
      <c r="K11" s="7">
        <v>2071.7600000000002</v>
      </c>
      <c r="L11" s="7">
        <v>1999.24</v>
      </c>
      <c r="M11" s="7">
        <v>2090.0300000000002</v>
      </c>
      <c r="N11" s="7">
        <v>2017.92</v>
      </c>
      <c r="O11" s="7">
        <f t="shared" si="0"/>
        <v>548397.66999999993</v>
      </c>
      <c r="P11" s="7"/>
    </row>
    <row r="12" spans="1:16" x14ac:dyDescent="0.25">
      <c r="A12" t="s">
        <v>16</v>
      </c>
      <c r="B12" s="7">
        <v>290.33</v>
      </c>
      <c r="C12" s="7">
        <v>1.41</v>
      </c>
      <c r="D12" s="7">
        <v>1.43</v>
      </c>
      <c r="E12" s="7">
        <v>1.4</v>
      </c>
      <c r="F12" s="7">
        <v>1.41</v>
      </c>
      <c r="G12" s="7">
        <v>1.41</v>
      </c>
      <c r="H12" s="7">
        <v>1.42</v>
      </c>
      <c r="I12" s="7">
        <v>1.41</v>
      </c>
      <c r="J12" s="7">
        <v>1.42</v>
      </c>
      <c r="K12" s="7">
        <v>1.42</v>
      </c>
      <c r="L12" s="7">
        <v>1.41</v>
      </c>
      <c r="M12" s="7">
        <v>1.43</v>
      </c>
      <c r="N12" s="7">
        <v>1.42</v>
      </c>
      <c r="O12" s="7">
        <f t="shared" si="0"/>
        <v>273.3399999999998</v>
      </c>
      <c r="P12" s="7"/>
    </row>
    <row r="13" spans="1:16" x14ac:dyDescent="0.25">
      <c r="A13" t="s">
        <v>17</v>
      </c>
      <c r="B13" s="7">
        <v>1090711.25</v>
      </c>
      <c r="C13" s="7">
        <v>5274.77</v>
      </c>
      <c r="D13" s="7">
        <v>5391.88</v>
      </c>
      <c r="E13" s="7">
        <v>5286.09</v>
      </c>
      <c r="F13" s="7">
        <v>5328.5</v>
      </c>
      <c r="G13" s="7">
        <v>5297.36</v>
      </c>
      <c r="H13" s="7">
        <v>5339.96</v>
      </c>
      <c r="I13" s="7">
        <v>5308.84</v>
      </c>
      <c r="J13" s="7">
        <v>5314.46</v>
      </c>
      <c r="K13" s="7">
        <v>5355.83</v>
      </c>
      <c r="L13" s="7">
        <v>5325.61</v>
      </c>
      <c r="M13" s="7">
        <v>5366.98</v>
      </c>
      <c r="N13" s="7">
        <v>5336.97</v>
      </c>
      <c r="O13" s="7">
        <f t="shared" si="0"/>
        <v>1026784</v>
      </c>
      <c r="P13" s="7"/>
    </row>
    <row r="14" spans="1:16" x14ac:dyDescent="0.25">
      <c r="A14" t="s">
        <v>18</v>
      </c>
      <c r="B14" s="7">
        <v>204357.97</v>
      </c>
      <c r="C14" s="7">
        <v>1072.8800000000001</v>
      </c>
      <c r="D14" s="7">
        <v>1077.29</v>
      </c>
      <c r="E14" s="7">
        <v>1082.57</v>
      </c>
      <c r="F14" s="7">
        <v>1083.4000000000001</v>
      </c>
      <c r="G14" s="7">
        <v>1082.81</v>
      </c>
      <c r="H14" s="7">
        <v>1083.6199999999999</v>
      </c>
      <c r="I14" s="7">
        <v>1083.04</v>
      </c>
      <c r="J14" s="7">
        <v>1083.1600000000001</v>
      </c>
      <c r="K14" s="7">
        <v>1083.94</v>
      </c>
      <c r="L14" s="7">
        <v>1083.4000000000001</v>
      </c>
      <c r="M14" s="7">
        <v>1084.17</v>
      </c>
      <c r="N14" s="7">
        <v>1083.6199999999999</v>
      </c>
      <c r="O14" s="7">
        <f t="shared" si="0"/>
        <v>191374.06999999998</v>
      </c>
      <c r="P14" s="7"/>
    </row>
    <row r="15" spans="1:16" x14ac:dyDescent="0.25">
      <c r="A15" t="s">
        <v>19</v>
      </c>
      <c r="B15" s="7">
        <v>1188088.3400000001</v>
      </c>
      <c r="C15" s="7">
        <v>4984.07</v>
      </c>
      <c r="D15" s="7">
        <v>5009.43</v>
      </c>
      <c r="E15" s="7">
        <v>5046.7700000000004</v>
      </c>
      <c r="F15" s="7">
        <v>5051.33</v>
      </c>
      <c r="G15" s="7">
        <v>5047.84</v>
      </c>
      <c r="H15" s="7">
        <v>5052.41</v>
      </c>
      <c r="I15" s="7">
        <v>5048.93</v>
      </c>
      <c r="J15" s="7">
        <v>5049.47</v>
      </c>
      <c r="K15" s="7">
        <v>5053.91</v>
      </c>
      <c r="L15" s="7">
        <v>5050.53</v>
      </c>
      <c r="M15" s="7">
        <v>5054.97</v>
      </c>
      <c r="N15" s="7">
        <v>5051.59</v>
      </c>
      <c r="O15" s="7">
        <f t="shared" si="0"/>
        <v>1127587.0900000001</v>
      </c>
      <c r="P15" s="7"/>
    </row>
    <row r="16" spans="1:16" x14ac:dyDescent="0.25">
      <c r="A16" t="s">
        <v>20</v>
      </c>
      <c r="B16" s="7">
        <v>368.31</v>
      </c>
      <c r="C16" s="7">
        <v>1.04</v>
      </c>
      <c r="D16" s="7">
        <v>1.1599999999999999</v>
      </c>
      <c r="E16" s="7">
        <v>1.04</v>
      </c>
      <c r="F16" s="7">
        <v>1.0900000000000001</v>
      </c>
      <c r="G16" s="7">
        <v>1.05</v>
      </c>
      <c r="H16" s="7">
        <v>1.1000000000000001</v>
      </c>
      <c r="I16" s="7">
        <v>1.05</v>
      </c>
      <c r="J16" s="7">
        <v>1.06</v>
      </c>
      <c r="K16" s="7">
        <v>1.1100000000000001</v>
      </c>
      <c r="L16" s="7">
        <v>1.07</v>
      </c>
      <c r="M16" s="7">
        <v>1.1100000000000001</v>
      </c>
      <c r="N16" s="7">
        <v>1.08</v>
      </c>
      <c r="O16" s="7">
        <f t="shared" si="0"/>
        <v>355.34999999999991</v>
      </c>
      <c r="P16" s="7"/>
    </row>
    <row r="17" spans="1:19" x14ac:dyDescent="0.25">
      <c r="A17" t="s">
        <v>21</v>
      </c>
      <c r="B17" s="7">
        <v>1305363.07</v>
      </c>
      <c r="C17" s="7">
        <v>3707.79</v>
      </c>
      <c r="D17" s="7">
        <v>4134.57</v>
      </c>
      <c r="E17" s="7">
        <v>3733.6</v>
      </c>
      <c r="F17" s="7">
        <v>3883.25</v>
      </c>
      <c r="G17" s="7">
        <v>3758.67</v>
      </c>
      <c r="H17" s="7">
        <v>3908.78</v>
      </c>
      <c r="I17" s="7">
        <v>3784.32</v>
      </c>
      <c r="J17" s="7">
        <v>3796.76</v>
      </c>
      <c r="K17" s="7">
        <v>3944.19</v>
      </c>
      <c r="L17" s="7">
        <v>3821.83</v>
      </c>
      <c r="M17" s="7">
        <v>3969.32</v>
      </c>
      <c r="N17" s="7">
        <v>3847.48</v>
      </c>
      <c r="O17" s="7">
        <f t="shared" si="0"/>
        <v>1259072.5099999998</v>
      </c>
      <c r="P17" s="7"/>
      <c r="S17" s="7"/>
    </row>
    <row r="18" spans="1:19" x14ac:dyDescent="0.25">
      <c r="A18" t="s">
        <v>22</v>
      </c>
      <c r="B18" s="7">
        <v>642586.81999999995</v>
      </c>
      <c r="C18" s="7">
        <v>1922.5</v>
      </c>
      <c r="D18" s="7">
        <v>1969.99</v>
      </c>
      <c r="E18" s="7">
        <v>1925.39</v>
      </c>
      <c r="F18" s="7">
        <v>1942.08</v>
      </c>
      <c r="G18" s="7">
        <v>1928.25</v>
      </c>
      <c r="H18" s="7">
        <v>1945</v>
      </c>
      <c r="I18" s="7">
        <v>1931.19</v>
      </c>
      <c r="J18" s="7">
        <v>1932.62</v>
      </c>
      <c r="K18" s="7">
        <v>1949.03</v>
      </c>
      <c r="L18" s="7">
        <v>1935.46</v>
      </c>
      <c r="M18" s="7">
        <v>1951.88</v>
      </c>
      <c r="N18" s="7">
        <v>1938.35</v>
      </c>
      <c r="O18" s="7">
        <f t="shared" si="0"/>
        <v>619315.08000000007</v>
      </c>
      <c r="P18" s="7"/>
    </row>
    <row r="19" spans="1:19" x14ac:dyDescent="0.25">
      <c r="A19" t="s">
        <v>23</v>
      </c>
      <c r="B19" s="7">
        <v>619890.06999999995</v>
      </c>
      <c r="C19" s="7">
        <v>2019.03</v>
      </c>
      <c r="D19" s="7">
        <v>2032.16</v>
      </c>
      <c r="E19" s="7">
        <v>2053.11</v>
      </c>
      <c r="F19" s="7">
        <v>2055.4299999999998</v>
      </c>
      <c r="G19" s="7">
        <v>2053.5500000000002</v>
      </c>
      <c r="H19" s="7">
        <v>2055.87</v>
      </c>
      <c r="I19" s="7">
        <v>2053.9899999999998</v>
      </c>
      <c r="J19" s="7">
        <v>2054.1999999999998</v>
      </c>
      <c r="K19" s="7">
        <v>2056.4899999999998</v>
      </c>
      <c r="L19" s="7">
        <v>2054.64</v>
      </c>
      <c r="M19" s="7">
        <v>2056.91</v>
      </c>
      <c r="N19" s="7">
        <v>2055.0700000000002</v>
      </c>
      <c r="O19" s="7">
        <f t="shared" si="0"/>
        <v>595289.61999999988</v>
      </c>
      <c r="P19" s="7"/>
    </row>
    <row r="20" spans="1:19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9" x14ac:dyDescent="0.25">
      <c r="A21" s="8" t="s">
        <v>30</v>
      </c>
      <c r="B21" s="7">
        <f>SUM(B10:B20)</f>
        <v>6477902.8100000005</v>
      </c>
      <c r="C21" s="7">
        <f t="shared" ref="C21:O21" si="1">SUM(C10:C20)</f>
        <v>25157.27</v>
      </c>
      <c r="D21" s="7">
        <f t="shared" si="1"/>
        <v>26116.800000000003</v>
      </c>
      <c r="E21" s="7">
        <f t="shared" si="1"/>
        <v>25328.809999999998</v>
      </c>
      <c r="F21" s="7">
        <f t="shared" si="1"/>
        <v>25660.92</v>
      </c>
      <c r="G21" s="7">
        <f t="shared" si="1"/>
        <v>25394.23</v>
      </c>
      <c r="H21" s="7">
        <f t="shared" si="1"/>
        <v>25727.509999999995</v>
      </c>
      <c r="I21" s="7">
        <f t="shared" si="1"/>
        <v>25461.08</v>
      </c>
      <c r="J21" s="7">
        <f t="shared" si="1"/>
        <v>25493.630000000005</v>
      </c>
      <c r="K21" s="7">
        <f t="shared" si="1"/>
        <v>25819.839999999997</v>
      </c>
      <c r="L21" s="7">
        <f t="shared" si="1"/>
        <v>25558.909999999996</v>
      </c>
      <c r="M21" s="7">
        <f t="shared" si="1"/>
        <v>25885.25</v>
      </c>
      <c r="N21" s="7">
        <f t="shared" si="1"/>
        <v>25625.61</v>
      </c>
      <c r="O21" s="7">
        <f t="shared" si="1"/>
        <v>6170672.9500000002</v>
      </c>
      <c r="P21" s="7"/>
      <c r="Q21" s="1"/>
    </row>
    <row r="22" spans="1:19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"/>
    </row>
    <row r="23" spans="1:19" x14ac:dyDescent="0.25">
      <c r="A23" s="8" t="s">
        <v>35</v>
      </c>
      <c r="B23" s="7">
        <v>5485843.5700000003</v>
      </c>
      <c r="C23" s="7"/>
      <c r="D23" s="7"/>
      <c r="E23" s="7">
        <v>34111.449999999997</v>
      </c>
      <c r="F23" s="7"/>
      <c r="G23" s="7"/>
      <c r="H23" s="7">
        <v>33895.72</v>
      </c>
      <c r="I23" s="7"/>
      <c r="J23" s="7"/>
      <c r="K23" s="7">
        <v>33684.379999999997</v>
      </c>
      <c r="L23" s="7"/>
      <c r="M23" s="7"/>
      <c r="N23" s="7">
        <v>33965.07</v>
      </c>
      <c r="O23" s="7">
        <f>+B23-C23-D23-E23-F23-G23-H23-I23-J23-K23-L23-M23-N23</f>
        <v>5350186.95</v>
      </c>
      <c r="P23" s="7"/>
      <c r="Q23" s="1"/>
    </row>
    <row r="24" spans="1:19" x14ac:dyDescent="0.25">
      <c r="A24" s="8" t="s">
        <v>36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v>-6000000</v>
      </c>
      <c r="N24" s="7"/>
      <c r="O24" s="7">
        <f>+B24-C24-D24-E24-F24-G24-H24-I24-J24-K24-L24-M24-N24</f>
        <v>6000000</v>
      </c>
      <c r="P24" s="7"/>
    </row>
    <row r="25" spans="1:19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>SUM(O23:O24)</f>
        <v>11350186.949999999</v>
      </c>
      <c r="P25" s="7"/>
    </row>
    <row r="27" spans="1:19" x14ac:dyDescent="0.25">
      <c r="A27" t="s">
        <v>25</v>
      </c>
    </row>
    <row r="28" spans="1:19" x14ac:dyDescent="0.25">
      <c r="B28">
        <v>403563.61</v>
      </c>
      <c r="C28" s="7">
        <v>-34765.89</v>
      </c>
      <c r="D28" s="7">
        <v>-29428.87</v>
      </c>
      <c r="E28" s="7">
        <v>-115178.7</v>
      </c>
      <c r="F28" s="7">
        <v>-34657.019999999997</v>
      </c>
      <c r="G28" s="7">
        <v>3167.36</v>
      </c>
      <c r="H28" s="7">
        <v>0</v>
      </c>
      <c r="I28" s="7">
        <v>0</v>
      </c>
      <c r="J28" s="7">
        <v>2428.5500000000002</v>
      </c>
      <c r="K28" s="7">
        <v>-115194.85</v>
      </c>
      <c r="L28" s="7"/>
      <c r="M28" s="7">
        <v>1469.84</v>
      </c>
      <c r="N28" s="7">
        <v>4000000</v>
      </c>
      <c r="O28" s="1">
        <f>SUM(B28:N28)</f>
        <v>4081404.03</v>
      </c>
      <c r="R28" s="7"/>
    </row>
    <row r="31" spans="1:19" ht="15.75" thickBot="1" x14ac:dyDescent="0.3">
      <c r="A31" s="6" t="s">
        <v>26</v>
      </c>
      <c r="B31" s="6"/>
      <c r="C31" s="6" t="s">
        <v>1</v>
      </c>
      <c r="D31" s="6" t="s">
        <v>2</v>
      </c>
      <c r="E31" s="6" t="s">
        <v>3</v>
      </c>
      <c r="F31" s="6" t="s">
        <v>4</v>
      </c>
      <c r="G31" s="6" t="s">
        <v>5</v>
      </c>
      <c r="H31" s="6" t="s">
        <v>6</v>
      </c>
      <c r="I31" s="6" t="s">
        <v>7</v>
      </c>
      <c r="J31" s="6" t="s">
        <v>8</v>
      </c>
      <c r="K31" s="6" t="s">
        <v>9</v>
      </c>
      <c r="L31" s="6" t="s">
        <v>10</v>
      </c>
      <c r="M31" s="6" t="s">
        <v>11</v>
      </c>
      <c r="N31" s="6" t="s">
        <v>12</v>
      </c>
      <c r="O31" s="6" t="s">
        <v>13</v>
      </c>
    </row>
    <row r="32" spans="1:19" x14ac:dyDescent="0.25">
      <c r="O32" s="7"/>
    </row>
    <row r="33" spans="1:15" x14ac:dyDescent="0.25">
      <c r="A33" t="s">
        <v>14</v>
      </c>
      <c r="C33" s="7">
        <v>634.4</v>
      </c>
      <c r="D33" s="7">
        <v>570.15</v>
      </c>
      <c r="E33" s="7">
        <v>628.02</v>
      </c>
      <c r="F33" s="7">
        <v>604.70000000000005</v>
      </c>
      <c r="G33" s="7">
        <v>621.66999999999996</v>
      </c>
      <c r="H33" s="7">
        <v>598.23</v>
      </c>
      <c r="I33" s="7">
        <v>615.20000000000005</v>
      </c>
      <c r="J33" s="7">
        <v>612.03</v>
      </c>
      <c r="K33" s="7">
        <v>589.30999999999995</v>
      </c>
      <c r="L33" s="7">
        <v>605.75</v>
      </c>
      <c r="M33" s="7">
        <v>583.02</v>
      </c>
      <c r="N33" s="7">
        <v>599.36</v>
      </c>
      <c r="O33" s="7">
        <f>SUM(C33:N33)</f>
        <v>7261.8399999999992</v>
      </c>
    </row>
    <row r="34" spans="1:15" x14ac:dyDescent="0.25">
      <c r="A34" t="s">
        <v>15</v>
      </c>
      <c r="C34" s="7">
        <v>2613.89</v>
      </c>
      <c r="D34" s="7">
        <v>2353.0300000000002</v>
      </c>
      <c r="E34" s="7">
        <v>2595.21</v>
      </c>
      <c r="F34" s="7">
        <v>2502.94</v>
      </c>
      <c r="G34" s="7">
        <v>2577.11</v>
      </c>
      <c r="H34" s="7">
        <v>2484.4899999999998</v>
      </c>
      <c r="I34" s="7">
        <v>2558.56</v>
      </c>
      <c r="J34" s="7">
        <v>2549.56</v>
      </c>
      <c r="K34" s="7">
        <v>2458.84</v>
      </c>
      <c r="L34" s="7">
        <v>2531.36</v>
      </c>
      <c r="M34" s="7">
        <v>2440.5700000000002</v>
      </c>
      <c r="N34" s="7">
        <v>2512.6799999999998</v>
      </c>
      <c r="O34" s="7">
        <f t="shared" ref="O34:O42" si="2">SUM(C34:N34)</f>
        <v>30178.240000000002</v>
      </c>
    </row>
    <row r="35" spans="1:15" x14ac:dyDescent="0.25">
      <c r="A35" t="s">
        <v>16</v>
      </c>
      <c r="C35" s="7">
        <v>0.3</v>
      </c>
      <c r="D35" s="7">
        <v>0.28000000000000003</v>
      </c>
      <c r="E35" s="7">
        <v>0.31</v>
      </c>
      <c r="F35" s="7">
        <v>0.3</v>
      </c>
      <c r="G35" s="7">
        <v>0.3</v>
      </c>
      <c r="H35" s="7">
        <v>0.28999999999999998</v>
      </c>
      <c r="I35" s="7">
        <v>0.3</v>
      </c>
      <c r="J35" s="7">
        <v>0.28999999999999998</v>
      </c>
      <c r="K35" s="7">
        <v>0.28999999999999998</v>
      </c>
      <c r="L35" s="7">
        <v>0.3</v>
      </c>
      <c r="M35" s="7">
        <v>0.28000000000000003</v>
      </c>
      <c r="N35" s="7">
        <v>0.28999999999999998</v>
      </c>
      <c r="O35" s="7">
        <f t="shared" si="2"/>
        <v>3.5300000000000002</v>
      </c>
    </row>
    <row r="36" spans="1:15" x14ac:dyDescent="0.25">
      <c r="A36" t="s">
        <v>17</v>
      </c>
      <c r="C36" s="7">
        <v>1157.94</v>
      </c>
      <c r="D36" s="7">
        <v>1040.83</v>
      </c>
      <c r="E36" s="7">
        <v>1146.6199999999999</v>
      </c>
      <c r="F36" s="7">
        <v>1104.21</v>
      </c>
      <c r="G36" s="7">
        <v>1135.3499999999999</v>
      </c>
      <c r="H36" s="7">
        <v>1092.75</v>
      </c>
      <c r="I36" s="7">
        <v>1123.8699999999999</v>
      </c>
      <c r="J36" s="7">
        <v>1118.25</v>
      </c>
      <c r="K36" s="7">
        <v>1076.8800000000001</v>
      </c>
      <c r="L36" s="7">
        <v>1107.0999999999999</v>
      </c>
      <c r="M36" s="7">
        <v>1065.73</v>
      </c>
      <c r="N36" s="7">
        <v>1095.74</v>
      </c>
      <c r="O36" s="7">
        <f t="shared" si="2"/>
        <v>13265.27</v>
      </c>
    </row>
    <row r="37" spans="1:15" x14ac:dyDescent="0.25">
      <c r="A37" t="s">
        <v>18</v>
      </c>
      <c r="C37" s="7">
        <v>43.39</v>
      </c>
      <c r="D37" s="7">
        <v>38.979999999999997</v>
      </c>
      <c r="E37" s="7">
        <v>21.48</v>
      </c>
      <c r="F37" s="7">
        <v>20.65</v>
      </c>
      <c r="G37" s="7">
        <v>21.24</v>
      </c>
      <c r="H37" s="7">
        <v>20.43</v>
      </c>
      <c r="I37" s="7">
        <v>21.01</v>
      </c>
      <c r="J37" s="7">
        <v>20.89</v>
      </c>
      <c r="K37" s="7">
        <v>20.11</v>
      </c>
      <c r="L37" s="7">
        <v>20.65</v>
      </c>
      <c r="M37" s="7">
        <v>19.88</v>
      </c>
      <c r="N37" s="7">
        <v>20.43</v>
      </c>
      <c r="O37" s="7">
        <f t="shared" si="2"/>
        <v>289.14000000000004</v>
      </c>
    </row>
    <row r="38" spans="1:15" x14ac:dyDescent="0.25">
      <c r="A38" t="s">
        <v>19</v>
      </c>
      <c r="C38" s="7">
        <v>252.26</v>
      </c>
      <c r="D38" s="7">
        <v>226.9</v>
      </c>
      <c r="E38" s="7">
        <v>125.07</v>
      </c>
      <c r="F38" s="7">
        <v>120.51</v>
      </c>
      <c r="G38" s="7">
        <v>124</v>
      </c>
      <c r="H38" s="7">
        <v>119.43</v>
      </c>
      <c r="I38" s="7">
        <v>122.91</v>
      </c>
      <c r="J38" s="7">
        <v>122.37</v>
      </c>
      <c r="K38" s="7">
        <v>117.93</v>
      </c>
      <c r="L38" s="7">
        <v>121.31</v>
      </c>
      <c r="M38" s="7">
        <v>116.87</v>
      </c>
      <c r="N38" s="7">
        <v>120.25</v>
      </c>
      <c r="O38" s="7">
        <f t="shared" si="2"/>
        <v>1689.8100000000004</v>
      </c>
    </row>
    <row r="39" spans="1:15" x14ac:dyDescent="0.25">
      <c r="A39" t="s">
        <v>20</v>
      </c>
      <c r="C39" s="7">
        <v>1.21</v>
      </c>
      <c r="D39" s="7">
        <v>1.0900000000000001</v>
      </c>
      <c r="E39" s="7">
        <v>1.21</v>
      </c>
      <c r="F39" s="7">
        <v>1.1599999999999999</v>
      </c>
      <c r="G39" s="7">
        <v>1.2</v>
      </c>
      <c r="H39" s="7">
        <v>1.1499999999999999</v>
      </c>
      <c r="I39" s="7">
        <v>1.2</v>
      </c>
      <c r="J39" s="7">
        <v>1.19</v>
      </c>
      <c r="K39" s="7">
        <v>1.1399999999999999</v>
      </c>
      <c r="L39" s="7">
        <v>1.18</v>
      </c>
      <c r="M39" s="7">
        <v>1.1399999999999999</v>
      </c>
      <c r="N39" s="7">
        <v>1.17</v>
      </c>
      <c r="O39" s="7">
        <f t="shared" si="2"/>
        <v>14.04</v>
      </c>
    </row>
    <row r="40" spans="1:15" x14ac:dyDescent="0.25">
      <c r="A40" t="s">
        <v>21</v>
      </c>
      <c r="C40" s="7">
        <v>4296.08</v>
      </c>
      <c r="D40" s="7">
        <v>3869.3</v>
      </c>
      <c r="E40" s="7">
        <v>4270.2700000000004</v>
      </c>
      <c r="F40" s="7">
        <v>4120.62</v>
      </c>
      <c r="G40" s="7">
        <v>4245.2</v>
      </c>
      <c r="H40" s="7">
        <v>4095.09</v>
      </c>
      <c r="I40" s="7">
        <v>4219.55</v>
      </c>
      <c r="J40" s="7">
        <v>4207.1099999999997</v>
      </c>
      <c r="K40" s="7">
        <v>4059.68</v>
      </c>
      <c r="L40" s="7">
        <v>4182.04</v>
      </c>
      <c r="M40" s="7">
        <v>4034.55</v>
      </c>
      <c r="N40" s="7">
        <v>4156.3900000000003</v>
      </c>
      <c r="O40" s="7">
        <f t="shared" si="2"/>
        <v>49755.880000000005</v>
      </c>
    </row>
    <row r="41" spans="1:15" x14ac:dyDescent="0.25">
      <c r="A41" t="s">
        <v>22</v>
      </c>
      <c r="C41" s="7">
        <v>477.53</v>
      </c>
      <c r="D41" s="7">
        <v>430.04</v>
      </c>
      <c r="E41" s="7">
        <v>474.64</v>
      </c>
      <c r="F41" s="7">
        <v>457.95</v>
      </c>
      <c r="G41" s="7">
        <v>471.78</v>
      </c>
      <c r="H41" s="7">
        <v>455.03</v>
      </c>
      <c r="I41" s="7">
        <v>468.84</v>
      </c>
      <c r="J41" s="7">
        <v>467.41</v>
      </c>
      <c r="K41" s="7">
        <v>451</v>
      </c>
      <c r="L41" s="7">
        <v>464.57</v>
      </c>
      <c r="M41" s="7">
        <v>448.15</v>
      </c>
      <c r="N41" s="7">
        <v>461.68</v>
      </c>
      <c r="O41" s="7">
        <f t="shared" si="2"/>
        <v>5528.62</v>
      </c>
    </row>
    <row r="42" spans="1:15" x14ac:dyDescent="0.25">
      <c r="A42" t="s">
        <v>23</v>
      </c>
      <c r="C42" s="7">
        <v>131.62</v>
      </c>
      <c r="D42" s="7">
        <v>118.49</v>
      </c>
      <c r="E42" s="7">
        <v>65.38</v>
      </c>
      <c r="F42" s="7">
        <v>63.06</v>
      </c>
      <c r="G42" s="7">
        <v>64.94</v>
      </c>
      <c r="H42" s="7">
        <v>62.62</v>
      </c>
      <c r="I42" s="7">
        <v>64.5</v>
      </c>
      <c r="J42" s="7">
        <v>64.290000000000006</v>
      </c>
      <c r="K42" s="7">
        <v>62</v>
      </c>
      <c r="L42" s="7">
        <v>63.85</v>
      </c>
      <c r="M42" s="7">
        <v>61.58</v>
      </c>
      <c r="N42" s="7">
        <v>63.42</v>
      </c>
      <c r="O42" s="7">
        <f t="shared" si="2"/>
        <v>885.75</v>
      </c>
    </row>
    <row r="44" spans="1:15" x14ac:dyDescent="0.25">
      <c r="A44" s="8"/>
      <c r="C44" s="7">
        <f>SUM(C33:C43)</f>
        <v>9608.6200000000026</v>
      </c>
      <c r="D44" s="7">
        <f>SUM(D33:D43)</f>
        <v>8649.09</v>
      </c>
      <c r="E44" s="7">
        <f>SUM(E33:E43)</f>
        <v>9328.2099999999973</v>
      </c>
      <c r="F44" s="7">
        <f t="shared" ref="F44:N44" si="3">SUM(F33:F43)</f>
        <v>8996.1</v>
      </c>
      <c r="G44" s="7">
        <f t="shared" si="3"/>
        <v>9262.7900000000009</v>
      </c>
      <c r="H44" s="7">
        <f t="shared" si="3"/>
        <v>8929.510000000002</v>
      </c>
      <c r="I44" s="7">
        <f t="shared" si="3"/>
        <v>9195.94</v>
      </c>
      <c r="J44" s="7">
        <f t="shared" si="3"/>
        <v>9163.39</v>
      </c>
      <c r="K44" s="7">
        <f t="shared" si="3"/>
        <v>8837.18</v>
      </c>
      <c r="L44" s="7">
        <f t="shared" si="3"/>
        <v>9098.11</v>
      </c>
      <c r="M44" s="7">
        <f t="shared" si="3"/>
        <v>8771.77</v>
      </c>
      <c r="N44" s="7">
        <f t="shared" si="3"/>
        <v>9031.4100000000017</v>
      </c>
      <c r="O44" s="7">
        <f>SUM(O33:O43)</f>
        <v>108872.12</v>
      </c>
    </row>
    <row r="47" spans="1:15" x14ac:dyDescent="0.25">
      <c r="A47" s="8" t="s">
        <v>35</v>
      </c>
      <c r="E47">
        <f>44719.39+1690.84</f>
        <v>46410.229999999996</v>
      </c>
      <c r="H47">
        <f>44935.12+1699</f>
        <v>46634.12</v>
      </c>
      <c r="K47">
        <f>45146.46+1706.99</f>
        <v>46853.45</v>
      </c>
      <c r="N47">
        <f>44865.77+1696.38</f>
        <v>46562.149999999994</v>
      </c>
      <c r="O47">
        <f>SUM(C47:N47)</f>
        <v>186459.94999999998</v>
      </c>
    </row>
    <row r="48" spans="1:15" x14ac:dyDescent="0.25">
      <c r="A48" s="8" t="s">
        <v>36</v>
      </c>
      <c r="N48">
        <f>1813.48+1150.68</f>
        <v>2964.16</v>
      </c>
      <c r="O48">
        <f>SUM(N48)</f>
        <v>2964.16</v>
      </c>
    </row>
    <row r="49" spans="15:15" x14ac:dyDescent="0.25">
      <c r="O49">
        <f>SUM(O47:O48)</f>
        <v>189424.11</v>
      </c>
    </row>
    <row r="51" spans="15:15" x14ac:dyDescent="0.25">
      <c r="O51" s="1">
        <f>+O49+[3]CoBank!O29</f>
        <v>565565.59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C6E2-F62B-4358-964C-53D81CAF1D1C}">
  <dimension ref="A1:T52"/>
  <sheetViews>
    <sheetView workbookViewId="0">
      <selection activeCell="A44" sqref="A44"/>
    </sheetView>
  </sheetViews>
  <sheetFormatPr defaultRowHeight="15" x14ac:dyDescent="0.25"/>
  <cols>
    <col min="1" max="1" width="15.28515625" customWidth="1"/>
    <col min="2" max="2" width="13.5703125" customWidth="1"/>
    <col min="3" max="7" width="10.42578125" bestFit="1" customWidth="1"/>
    <col min="8" max="8" width="11.42578125" bestFit="1" customWidth="1"/>
    <col min="9" max="9" width="11.28515625" bestFit="1" customWidth="1"/>
    <col min="10" max="11" width="10.42578125" bestFit="1" customWidth="1"/>
    <col min="12" max="12" width="11.42578125" bestFit="1" customWidth="1"/>
    <col min="13" max="14" width="10.42578125" bestFit="1" customWidth="1"/>
    <col min="15" max="15" width="11.5703125" customWidth="1"/>
    <col min="16" max="16" width="11.42578125" bestFit="1" customWidth="1"/>
    <col min="17" max="17" width="10.42578125" bestFit="1" customWidth="1"/>
    <col min="18" max="18" width="12.85546875" customWidth="1"/>
    <col min="19" max="19" width="12.7109375" customWidth="1"/>
    <col min="20" max="20" width="14.42578125" customWidth="1"/>
    <col min="254" max="254" width="15.28515625" customWidth="1"/>
    <col min="255" max="255" width="13.5703125" customWidth="1"/>
    <col min="256" max="260" width="10.42578125" bestFit="1" customWidth="1"/>
    <col min="261" max="261" width="11.42578125" bestFit="1" customWidth="1"/>
    <col min="262" max="262" width="11.28515625" bestFit="1" customWidth="1"/>
    <col min="263" max="264" width="10.42578125" bestFit="1" customWidth="1"/>
    <col min="265" max="265" width="11.42578125" bestFit="1" customWidth="1"/>
    <col min="266" max="267" width="10.42578125" bestFit="1" customWidth="1"/>
    <col min="268" max="268" width="11.5703125" customWidth="1"/>
    <col min="269" max="269" width="11.42578125" bestFit="1" customWidth="1"/>
    <col min="270" max="270" width="10.42578125" bestFit="1" customWidth="1"/>
    <col min="271" max="271" width="12.85546875" customWidth="1"/>
    <col min="272" max="272" width="12.7109375" customWidth="1"/>
    <col min="273" max="273" width="14.42578125" customWidth="1"/>
    <col min="274" max="274" width="16.5703125" customWidth="1"/>
    <col min="275" max="275" width="14.140625" customWidth="1"/>
    <col min="510" max="510" width="15.28515625" customWidth="1"/>
    <col min="511" max="511" width="13.5703125" customWidth="1"/>
    <col min="512" max="516" width="10.42578125" bestFit="1" customWidth="1"/>
    <col min="517" max="517" width="11.42578125" bestFit="1" customWidth="1"/>
    <col min="518" max="518" width="11.28515625" bestFit="1" customWidth="1"/>
    <col min="519" max="520" width="10.42578125" bestFit="1" customWidth="1"/>
    <col min="521" max="521" width="11.42578125" bestFit="1" customWidth="1"/>
    <col min="522" max="523" width="10.42578125" bestFit="1" customWidth="1"/>
    <col min="524" max="524" width="11.5703125" customWidth="1"/>
    <col min="525" max="525" width="11.42578125" bestFit="1" customWidth="1"/>
    <col min="526" max="526" width="10.42578125" bestFit="1" customWidth="1"/>
    <col min="527" max="527" width="12.85546875" customWidth="1"/>
    <col min="528" max="528" width="12.7109375" customWidth="1"/>
    <col min="529" max="529" width="14.42578125" customWidth="1"/>
    <col min="530" max="530" width="16.5703125" customWidth="1"/>
    <col min="531" max="531" width="14.140625" customWidth="1"/>
    <col min="766" max="766" width="15.28515625" customWidth="1"/>
    <col min="767" max="767" width="13.5703125" customWidth="1"/>
    <col min="768" max="772" width="10.42578125" bestFit="1" customWidth="1"/>
    <col min="773" max="773" width="11.42578125" bestFit="1" customWidth="1"/>
    <col min="774" max="774" width="11.28515625" bestFit="1" customWidth="1"/>
    <col min="775" max="776" width="10.42578125" bestFit="1" customWidth="1"/>
    <col min="777" max="777" width="11.42578125" bestFit="1" customWidth="1"/>
    <col min="778" max="779" width="10.42578125" bestFit="1" customWidth="1"/>
    <col min="780" max="780" width="11.5703125" customWidth="1"/>
    <col min="781" max="781" width="11.42578125" bestFit="1" customWidth="1"/>
    <col min="782" max="782" width="10.42578125" bestFit="1" customWidth="1"/>
    <col min="783" max="783" width="12.85546875" customWidth="1"/>
    <col min="784" max="784" width="12.7109375" customWidth="1"/>
    <col min="785" max="785" width="14.42578125" customWidth="1"/>
    <col min="786" max="786" width="16.5703125" customWidth="1"/>
    <col min="787" max="787" width="14.140625" customWidth="1"/>
    <col min="1022" max="1022" width="15.28515625" customWidth="1"/>
    <col min="1023" max="1023" width="13.5703125" customWidth="1"/>
    <col min="1024" max="1028" width="10.42578125" bestFit="1" customWidth="1"/>
    <col min="1029" max="1029" width="11.42578125" bestFit="1" customWidth="1"/>
    <col min="1030" max="1030" width="11.28515625" bestFit="1" customWidth="1"/>
    <col min="1031" max="1032" width="10.42578125" bestFit="1" customWidth="1"/>
    <col min="1033" max="1033" width="11.42578125" bestFit="1" customWidth="1"/>
    <col min="1034" max="1035" width="10.42578125" bestFit="1" customWidth="1"/>
    <col min="1036" max="1036" width="11.5703125" customWidth="1"/>
    <col min="1037" max="1037" width="11.42578125" bestFit="1" customWidth="1"/>
    <col min="1038" max="1038" width="10.42578125" bestFit="1" customWidth="1"/>
    <col min="1039" max="1039" width="12.85546875" customWidth="1"/>
    <col min="1040" max="1040" width="12.7109375" customWidth="1"/>
    <col min="1041" max="1041" width="14.42578125" customWidth="1"/>
    <col min="1042" max="1042" width="16.5703125" customWidth="1"/>
    <col min="1043" max="1043" width="14.140625" customWidth="1"/>
    <col min="1278" max="1278" width="15.28515625" customWidth="1"/>
    <col min="1279" max="1279" width="13.5703125" customWidth="1"/>
    <col min="1280" max="1284" width="10.42578125" bestFit="1" customWidth="1"/>
    <col min="1285" max="1285" width="11.42578125" bestFit="1" customWidth="1"/>
    <col min="1286" max="1286" width="11.28515625" bestFit="1" customWidth="1"/>
    <col min="1287" max="1288" width="10.42578125" bestFit="1" customWidth="1"/>
    <col min="1289" max="1289" width="11.42578125" bestFit="1" customWidth="1"/>
    <col min="1290" max="1291" width="10.42578125" bestFit="1" customWidth="1"/>
    <col min="1292" max="1292" width="11.5703125" customWidth="1"/>
    <col min="1293" max="1293" width="11.42578125" bestFit="1" customWidth="1"/>
    <col min="1294" max="1294" width="10.42578125" bestFit="1" customWidth="1"/>
    <col min="1295" max="1295" width="12.85546875" customWidth="1"/>
    <col min="1296" max="1296" width="12.7109375" customWidth="1"/>
    <col min="1297" max="1297" width="14.42578125" customWidth="1"/>
    <col min="1298" max="1298" width="16.5703125" customWidth="1"/>
    <col min="1299" max="1299" width="14.140625" customWidth="1"/>
    <col min="1534" max="1534" width="15.28515625" customWidth="1"/>
    <col min="1535" max="1535" width="13.5703125" customWidth="1"/>
    <col min="1536" max="1540" width="10.42578125" bestFit="1" customWidth="1"/>
    <col min="1541" max="1541" width="11.42578125" bestFit="1" customWidth="1"/>
    <col min="1542" max="1542" width="11.28515625" bestFit="1" customWidth="1"/>
    <col min="1543" max="1544" width="10.42578125" bestFit="1" customWidth="1"/>
    <col min="1545" max="1545" width="11.42578125" bestFit="1" customWidth="1"/>
    <col min="1546" max="1547" width="10.42578125" bestFit="1" customWidth="1"/>
    <col min="1548" max="1548" width="11.5703125" customWidth="1"/>
    <col min="1549" max="1549" width="11.42578125" bestFit="1" customWidth="1"/>
    <col min="1550" max="1550" width="10.42578125" bestFit="1" customWidth="1"/>
    <col min="1551" max="1551" width="12.85546875" customWidth="1"/>
    <col min="1552" max="1552" width="12.7109375" customWidth="1"/>
    <col min="1553" max="1553" width="14.42578125" customWidth="1"/>
    <col min="1554" max="1554" width="16.5703125" customWidth="1"/>
    <col min="1555" max="1555" width="14.140625" customWidth="1"/>
    <col min="1790" max="1790" width="15.28515625" customWidth="1"/>
    <col min="1791" max="1791" width="13.5703125" customWidth="1"/>
    <col min="1792" max="1796" width="10.42578125" bestFit="1" customWidth="1"/>
    <col min="1797" max="1797" width="11.42578125" bestFit="1" customWidth="1"/>
    <col min="1798" max="1798" width="11.28515625" bestFit="1" customWidth="1"/>
    <col min="1799" max="1800" width="10.42578125" bestFit="1" customWidth="1"/>
    <col min="1801" max="1801" width="11.42578125" bestFit="1" customWidth="1"/>
    <col min="1802" max="1803" width="10.42578125" bestFit="1" customWidth="1"/>
    <col min="1804" max="1804" width="11.5703125" customWidth="1"/>
    <col min="1805" max="1805" width="11.42578125" bestFit="1" customWidth="1"/>
    <col min="1806" max="1806" width="10.42578125" bestFit="1" customWidth="1"/>
    <col min="1807" max="1807" width="12.85546875" customWidth="1"/>
    <col min="1808" max="1808" width="12.7109375" customWidth="1"/>
    <col min="1809" max="1809" width="14.42578125" customWidth="1"/>
    <col min="1810" max="1810" width="16.5703125" customWidth="1"/>
    <col min="1811" max="1811" width="14.140625" customWidth="1"/>
    <col min="2046" max="2046" width="15.28515625" customWidth="1"/>
    <col min="2047" max="2047" width="13.5703125" customWidth="1"/>
    <col min="2048" max="2052" width="10.42578125" bestFit="1" customWidth="1"/>
    <col min="2053" max="2053" width="11.42578125" bestFit="1" customWidth="1"/>
    <col min="2054" max="2054" width="11.28515625" bestFit="1" customWidth="1"/>
    <col min="2055" max="2056" width="10.42578125" bestFit="1" customWidth="1"/>
    <col min="2057" max="2057" width="11.42578125" bestFit="1" customWidth="1"/>
    <col min="2058" max="2059" width="10.42578125" bestFit="1" customWidth="1"/>
    <col min="2060" max="2060" width="11.5703125" customWidth="1"/>
    <col min="2061" max="2061" width="11.42578125" bestFit="1" customWidth="1"/>
    <col min="2062" max="2062" width="10.42578125" bestFit="1" customWidth="1"/>
    <col min="2063" max="2063" width="12.85546875" customWidth="1"/>
    <col min="2064" max="2064" width="12.7109375" customWidth="1"/>
    <col min="2065" max="2065" width="14.42578125" customWidth="1"/>
    <col min="2066" max="2066" width="16.5703125" customWidth="1"/>
    <col min="2067" max="2067" width="14.140625" customWidth="1"/>
    <col min="2302" max="2302" width="15.28515625" customWidth="1"/>
    <col min="2303" max="2303" width="13.5703125" customWidth="1"/>
    <col min="2304" max="2308" width="10.42578125" bestFit="1" customWidth="1"/>
    <col min="2309" max="2309" width="11.42578125" bestFit="1" customWidth="1"/>
    <col min="2310" max="2310" width="11.28515625" bestFit="1" customWidth="1"/>
    <col min="2311" max="2312" width="10.42578125" bestFit="1" customWidth="1"/>
    <col min="2313" max="2313" width="11.42578125" bestFit="1" customWidth="1"/>
    <col min="2314" max="2315" width="10.42578125" bestFit="1" customWidth="1"/>
    <col min="2316" max="2316" width="11.5703125" customWidth="1"/>
    <col min="2317" max="2317" width="11.42578125" bestFit="1" customWidth="1"/>
    <col min="2318" max="2318" width="10.42578125" bestFit="1" customWidth="1"/>
    <col min="2319" max="2319" width="12.85546875" customWidth="1"/>
    <col min="2320" max="2320" width="12.7109375" customWidth="1"/>
    <col min="2321" max="2321" width="14.42578125" customWidth="1"/>
    <col min="2322" max="2322" width="16.5703125" customWidth="1"/>
    <col min="2323" max="2323" width="14.140625" customWidth="1"/>
    <col min="2558" max="2558" width="15.28515625" customWidth="1"/>
    <col min="2559" max="2559" width="13.5703125" customWidth="1"/>
    <col min="2560" max="2564" width="10.42578125" bestFit="1" customWidth="1"/>
    <col min="2565" max="2565" width="11.42578125" bestFit="1" customWidth="1"/>
    <col min="2566" max="2566" width="11.28515625" bestFit="1" customWidth="1"/>
    <col min="2567" max="2568" width="10.42578125" bestFit="1" customWidth="1"/>
    <col min="2569" max="2569" width="11.42578125" bestFit="1" customWidth="1"/>
    <col min="2570" max="2571" width="10.42578125" bestFit="1" customWidth="1"/>
    <col min="2572" max="2572" width="11.5703125" customWidth="1"/>
    <col min="2573" max="2573" width="11.42578125" bestFit="1" customWidth="1"/>
    <col min="2574" max="2574" width="10.42578125" bestFit="1" customWidth="1"/>
    <col min="2575" max="2575" width="12.85546875" customWidth="1"/>
    <col min="2576" max="2576" width="12.7109375" customWidth="1"/>
    <col min="2577" max="2577" width="14.42578125" customWidth="1"/>
    <col min="2578" max="2578" width="16.5703125" customWidth="1"/>
    <col min="2579" max="2579" width="14.140625" customWidth="1"/>
    <col min="2814" max="2814" width="15.28515625" customWidth="1"/>
    <col min="2815" max="2815" width="13.5703125" customWidth="1"/>
    <col min="2816" max="2820" width="10.42578125" bestFit="1" customWidth="1"/>
    <col min="2821" max="2821" width="11.42578125" bestFit="1" customWidth="1"/>
    <col min="2822" max="2822" width="11.28515625" bestFit="1" customWidth="1"/>
    <col min="2823" max="2824" width="10.42578125" bestFit="1" customWidth="1"/>
    <col min="2825" max="2825" width="11.42578125" bestFit="1" customWidth="1"/>
    <col min="2826" max="2827" width="10.42578125" bestFit="1" customWidth="1"/>
    <col min="2828" max="2828" width="11.5703125" customWidth="1"/>
    <col min="2829" max="2829" width="11.42578125" bestFit="1" customWidth="1"/>
    <col min="2830" max="2830" width="10.42578125" bestFit="1" customWidth="1"/>
    <col min="2831" max="2831" width="12.85546875" customWidth="1"/>
    <col min="2832" max="2832" width="12.7109375" customWidth="1"/>
    <col min="2833" max="2833" width="14.42578125" customWidth="1"/>
    <col min="2834" max="2834" width="16.5703125" customWidth="1"/>
    <col min="2835" max="2835" width="14.140625" customWidth="1"/>
    <col min="3070" max="3070" width="15.28515625" customWidth="1"/>
    <col min="3071" max="3071" width="13.5703125" customWidth="1"/>
    <col min="3072" max="3076" width="10.42578125" bestFit="1" customWidth="1"/>
    <col min="3077" max="3077" width="11.42578125" bestFit="1" customWidth="1"/>
    <col min="3078" max="3078" width="11.28515625" bestFit="1" customWidth="1"/>
    <col min="3079" max="3080" width="10.42578125" bestFit="1" customWidth="1"/>
    <col min="3081" max="3081" width="11.42578125" bestFit="1" customWidth="1"/>
    <col min="3082" max="3083" width="10.42578125" bestFit="1" customWidth="1"/>
    <col min="3084" max="3084" width="11.5703125" customWidth="1"/>
    <col min="3085" max="3085" width="11.42578125" bestFit="1" customWidth="1"/>
    <col min="3086" max="3086" width="10.42578125" bestFit="1" customWidth="1"/>
    <col min="3087" max="3087" width="12.85546875" customWidth="1"/>
    <col min="3088" max="3088" width="12.7109375" customWidth="1"/>
    <col min="3089" max="3089" width="14.42578125" customWidth="1"/>
    <col min="3090" max="3090" width="16.5703125" customWidth="1"/>
    <col min="3091" max="3091" width="14.140625" customWidth="1"/>
    <col min="3326" max="3326" width="15.28515625" customWidth="1"/>
    <col min="3327" max="3327" width="13.5703125" customWidth="1"/>
    <col min="3328" max="3332" width="10.42578125" bestFit="1" customWidth="1"/>
    <col min="3333" max="3333" width="11.42578125" bestFit="1" customWidth="1"/>
    <col min="3334" max="3334" width="11.28515625" bestFit="1" customWidth="1"/>
    <col min="3335" max="3336" width="10.42578125" bestFit="1" customWidth="1"/>
    <col min="3337" max="3337" width="11.42578125" bestFit="1" customWidth="1"/>
    <col min="3338" max="3339" width="10.42578125" bestFit="1" customWidth="1"/>
    <col min="3340" max="3340" width="11.5703125" customWidth="1"/>
    <col min="3341" max="3341" width="11.42578125" bestFit="1" customWidth="1"/>
    <col min="3342" max="3342" width="10.42578125" bestFit="1" customWidth="1"/>
    <col min="3343" max="3343" width="12.85546875" customWidth="1"/>
    <col min="3344" max="3344" width="12.7109375" customWidth="1"/>
    <col min="3345" max="3345" width="14.42578125" customWidth="1"/>
    <col min="3346" max="3346" width="16.5703125" customWidth="1"/>
    <col min="3347" max="3347" width="14.140625" customWidth="1"/>
    <col min="3582" max="3582" width="15.28515625" customWidth="1"/>
    <col min="3583" max="3583" width="13.5703125" customWidth="1"/>
    <col min="3584" max="3588" width="10.42578125" bestFit="1" customWidth="1"/>
    <col min="3589" max="3589" width="11.42578125" bestFit="1" customWidth="1"/>
    <col min="3590" max="3590" width="11.28515625" bestFit="1" customWidth="1"/>
    <col min="3591" max="3592" width="10.42578125" bestFit="1" customWidth="1"/>
    <col min="3593" max="3593" width="11.42578125" bestFit="1" customWidth="1"/>
    <col min="3594" max="3595" width="10.42578125" bestFit="1" customWidth="1"/>
    <col min="3596" max="3596" width="11.5703125" customWidth="1"/>
    <col min="3597" max="3597" width="11.42578125" bestFit="1" customWidth="1"/>
    <col min="3598" max="3598" width="10.42578125" bestFit="1" customWidth="1"/>
    <col min="3599" max="3599" width="12.85546875" customWidth="1"/>
    <col min="3600" max="3600" width="12.7109375" customWidth="1"/>
    <col min="3601" max="3601" width="14.42578125" customWidth="1"/>
    <col min="3602" max="3602" width="16.5703125" customWidth="1"/>
    <col min="3603" max="3603" width="14.140625" customWidth="1"/>
    <col min="3838" max="3838" width="15.28515625" customWidth="1"/>
    <col min="3839" max="3839" width="13.5703125" customWidth="1"/>
    <col min="3840" max="3844" width="10.42578125" bestFit="1" customWidth="1"/>
    <col min="3845" max="3845" width="11.42578125" bestFit="1" customWidth="1"/>
    <col min="3846" max="3846" width="11.28515625" bestFit="1" customWidth="1"/>
    <col min="3847" max="3848" width="10.42578125" bestFit="1" customWidth="1"/>
    <col min="3849" max="3849" width="11.42578125" bestFit="1" customWidth="1"/>
    <col min="3850" max="3851" width="10.42578125" bestFit="1" customWidth="1"/>
    <col min="3852" max="3852" width="11.5703125" customWidth="1"/>
    <col min="3853" max="3853" width="11.42578125" bestFit="1" customWidth="1"/>
    <col min="3854" max="3854" width="10.42578125" bestFit="1" customWidth="1"/>
    <col min="3855" max="3855" width="12.85546875" customWidth="1"/>
    <col min="3856" max="3856" width="12.7109375" customWidth="1"/>
    <col min="3857" max="3857" width="14.42578125" customWidth="1"/>
    <col min="3858" max="3858" width="16.5703125" customWidth="1"/>
    <col min="3859" max="3859" width="14.140625" customWidth="1"/>
    <col min="4094" max="4094" width="15.28515625" customWidth="1"/>
    <col min="4095" max="4095" width="13.5703125" customWidth="1"/>
    <col min="4096" max="4100" width="10.42578125" bestFit="1" customWidth="1"/>
    <col min="4101" max="4101" width="11.42578125" bestFit="1" customWidth="1"/>
    <col min="4102" max="4102" width="11.28515625" bestFit="1" customWidth="1"/>
    <col min="4103" max="4104" width="10.42578125" bestFit="1" customWidth="1"/>
    <col min="4105" max="4105" width="11.42578125" bestFit="1" customWidth="1"/>
    <col min="4106" max="4107" width="10.42578125" bestFit="1" customWidth="1"/>
    <col min="4108" max="4108" width="11.5703125" customWidth="1"/>
    <col min="4109" max="4109" width="11.42578125" bestFit="1" customWidth="1"/>
    <col min="4110" max="4110" width="10.42578125" bestFit="1" customWidth="1"/>
    <col min="4111" max="4111" width="12.85546875" customWidth="1"/>
    <col min="4112" max="4112" width="12.7109375" customWidth="1"/>
    <col min="4113" max="4113" width="14.42578125" customWidth="1"/>
    <col min="4114" max="4114" width="16.5703125" customWidth="1"/>
    <col min="4115" max="4115" width="14.140625" customWidth="1"/>
    <col min="4350" max="4350" width="15.28515625" customWidth="1"/>
    <col min="4351" max="4351" width="13.5703125" customWidth="1"/>
    <col min="4352" max="4356" width="10.42578125" bestFit="1" customWidth="1"/>
    <col min="4357" max="4357" width="11.42578125" bestFit="1" customWidth="1"/>
    <col min="4358" max="4358" width="11.28515625" bestFit="1" customWidth="1"/>
    <col min="4359" max="4360" width="10.42578125" bestFit="1" customWidth="1"/>
    <col min="4361" max="4361" width="11.42578125" bestFit="1" customWidth="1"/>
    <col min="4362" max="4363" width="10.42578125" bestFit="1" customWidth="1"/>
    <col min="4364" max="4364" width="11.5703125" customWidth="1"/>
    <col min="4365" max="4365" width="11.42578125" bestFit="1" customWidth="1"/>
    <col min="4366" max="4366" width="10.42578125" bestFit="1" customWidth="1"/>
    <col min="4367" max="4367" width="12.85546875" customWidth="1"/>
    <col min="4368" max="4368" width="12.7109375" customWidth="1"/>
    <col min="4369" max="4369" width="14.42578125" customWidth="1"/>
    <col min="4370" max="4370" width="16.5703125" customWidth="1"/>
    <col min="4371" max="4371" width="14.140625" customWidth="1"/>
    <col min="4606" max="4606" width="15.28515625" customWidth="1"/>
    <col min="4607" max="4607" width="13.5703125" customWidth="1"/>
    <col min="4608" max="4612" width="10.42578125" bestFit="1" customWidth="1"/>
    <col min="4613" max="4613" width="11.42578125" bestFit="1" customWidth="1"/>
    <col min="4614" max="4614" width="11.28515625" bestFit="1" customWidth="1"/>
    <col min="4615" max="4616" width="10.42578125" bestFit="1" customWidth="1"/>
    <col min="4617" max="4617" width="11.42578125" bestFit="1" customWidth="1"/>
    <col min="4618" max="4619" width="10.42578125" bestFit="1" customWidth="1"/>
    <col min="4620" max="4620" width="11.5703125" customWidth="1"/>
    <col min="4621" max="4621" width="11.42578125" bestFit="1" customWidth="1"/>
    <col min="4622" max="4622" width="10.42578125" bestFit="1" customWidth="1"/>
    <col min="4623" max="4623" width="12.85546875" customWidth="1"/>
    <col min="4624" max="4624" width="12.7109375" customWidth="1"/>
    <col min="4625" max="4625" width="14.42578125" customWidth="1"/>
    <col min="4626" max="4626" width="16.5703125" customWidth="1"/>
    <col min="4627" max="4627" width="14.140625" customWidth="1"/>
    <col min="4862" max="4862" width="15.28515625" customWidth="1"/>
    <col min="4863" max="4863" width="13.5703125" customWidth="1"/>
    <col min="4864" max="4868" width="10.42578125" bestFit="1" customWidth="1"/>
    <col min="4869" max="4869" width="11.42578125" bestFit="1" customWidth="1"/>
    <col min="4870" max="4870" width="11.28515625" bestFit="1" customWidth="1"/>
    <col min="4871" max="4872" width="10.42578125" bestFit="1" customWidth="1"/>
    <col min="4873" max="4873" width="11.42578125" bestFit="1" customWidth="1"/>
    <col min="4874" max="4875" width="10.42578125" bestFit="1" customWidth="1"/>
    <col min="4876" max="4876" width="11.5703125" customWidth="1"/>
    <col min="4877" max="4877" width="11.42578125" bestFit="1" customWidth="1"/>
    <col min="4878" max="4878" width="10.42578125" bestFit="1" customWidth="1"/>
    <col min="4879" max="4879" width="12.85546875" customWidth="1"/>
    <col min="4880" max="4880" width="12.7109375" customWidth="1"/>
    <col min="4881" max="4881" width="14.42578125" customWidth="1"/>
    <col min="4882" max="4882" width="16.5703125" customWidth="1"/>
    <col min="4883" max="4883" width="14.140625" customWidth="1"/>
    <col min="5118" max="5118" width="15.28515625" customWidth="1"/>
    <col min="5119" max="5119" width="13.5703125" customWidth="1"/>
    <col min="5120" max="5124" width="10.42578125" bestFit="1" customWidth="1"/>
    <col min="5125" max="5125" width="11.42578125" bestFit="1" customWidth="1"/>
    <col min="5126" max="5126" width="11.28515625" bestFit="1" customWidth="1"/>
    <col min="5127" max="5128" width="10.42578125" bestFit="1" customWidth="1"/>
    <col min="5129" max="5129" width="11.42578125" bestFit="1" customWidth="1"/>
    <col min="5130" max="5131" width="10.42578125" bestFit="1" customWidth="1"/>
    <col min="5132" max="5132" width="11.5703125" customWidth="1"/>
    <col min="5133" max="5133" width="11.42578125" bestFit="1" customWidth="1"/>
    <col min="5134" max="5134" width="10.42578125" bestFit="1" customWidth="1"/>
    <col min="5135" max="5135" width="12.85546875" customWidth="1"/>
    <col min="5136" max="5136" width="12.7109375" customWidth="1"/>
    <col min="5137" max="5137" width="14.42578125" customWidth="1"/>
    <col min="5138" max="5138" width="16.5703125" customWidth="1"/>
    <col min="5139" max="5139" width="14.140625" customWidth="1"/>
    <col min="5374" max="5374" width="15.28515625" customWidth="1"/>
    <col min="5375" max="5375" width="13.5703125" customWidth="1"/>
    <col min="5376" max="5380" width="10.42578125" bestFit="1" customWidth="1"/>
    <col min="5381" max="5381" width="11.42578125" bestFit="1" customWidth="1"/>
    <col min="5382" max="5382" width="11.28515625" bestFit="1" customWidth="1"/>
    <col min="5383" max="5384" width="10.42578125" bestFit="1" customWidth="1"/>
    <col min="5385" max="5385" width="11.42578125" bestFit="1" customWidth="1"/>
    <col min="5386" max="5387" width="10.42578125" bestFit="1" customWidth="1"/>
    <col min="5388" max="5388" width="11.5703125" customWidth="1"/>
    <col min="5389" max="5389" width="11.42578125" bestFit="1" customWidth="1"/>
    <col min="5390" max="5390" width="10.42578125" bestFit="1" customWidth="1"/>
    <col min="5391" max="5391" width="12.85546875" customWidth="1"/>
    <col min="5392" max="5392" width="12.7109375" customWidth="1"/>
    <col min="5393" max="5393" width="14.42578125" customWidth="1"/>
    <col min="5394" max="5394" width="16.5703125" customWidth="1"/>
    <col min="5395" max="5395" width="14.140625" customWidth="1"/>
    <col min="5630" max="5630" width="15.28515625" customWidth="1"/>
    <col min="5631" max="5631" width="13.5703125" customWidth="1"/>
    <col min="5632" max="5636" width="10.42578125" bestFit="1" customWidth="1"/>
    <col min="5637" max="5637" width="11.42578125" bestFit="1" customWidth="1"/>
    <col min="5638" max="5638" width="11.28515625" bestFit="1" customWidth="1"/>
    <col min="5639" max="5640" width="10.42578125" bestFit="1" customWidth="1"/>
    <col min="5641" max="5641" width="11.42578125" bestFit="1" customWidth="1"/>
    <col min="5642" max="5643" width="10.42578125" bestFit="1" customWidth="1"/>
    <col min="5644" max="5644" width="11.5703125" customWidth="1"/>
    <col min="5645" max="5645" width="11.42578125" bestFit="1" customWidth="1"/>
    <col min="5646" max="5646" width="10.42578125" bestFit="1" customWidth="1"/>
    <col min="5647" max="5647" width="12.85546875" customWidth="1"/>
    <col min="5648" max="5648" width="12.7109375" customWidth="1"/>
    <col min="5649" max="5649" width="14.42578125" customWidth="1"/>
    <col min="5650" max="5650" width="16.5703125" customWidth="1"/>
    <col min="5651" max="5651" width="14.140625" customWidth="1"/>
    <col min="5886" max="5886" width="15.28515625" customWidth="1"/>
    <col min="5887" max="5887" width="13.5703125" customWidth="1"/>
    <col min="5888" max="5892" width="10.42578125" bestFit="1" customWidth="1"/>
    <col min="5893" max="5893" width="11.42578125" bestFit="1" customWidth="1"/>
    <col min="5894" max="5894" width="11.28515625" bestFit="1" customWidth="1"/>
    <col min="5895" max="5896" width="10.42578125" bestFit="1" customWidth="1"/>
    <col min="5897" max="5897" width="11.42578125" bestFit="1" customWidth="1"/>
    <col min="5898" max="5899" width="10.42578125" bestFit="1" customWidth="1"/>
    <col min="5900" max="5900" width="11.5703125" customWidth="1"/>
    <col min="5901" max="5901" width="11.42578125" bestFit="1" customWidth="1"/>
    <col min="5902" max="5902" width="10.42578125" bestFit="1" customWidth="1"/>
    <col min="5903" max="5903" width="12.85546875" customWidth="1"/>
    <col min="5904" max="5904" width="12.7109375" customWidth="1"/>
    <col min="5905" max="5905" width="14.42578125" customWidth="1"/>
    <col min="5906" max="5906" width="16.5703125" customWidth="1"/>
    <col min="5907" max="5907" width="14.140625" customWidth="1"/>
    <col min="6142" max="6142" width="15.28515625" customWidth="1"/>
    <col min="6143" max="6143" width="13.5703125" customWidth="1"/>
    <col min="6144" max="6148" width="10.42578125" bestFit="1" customWidth="1"/>
    <col min="6149" max="6149" width="11.42578125" bestFit="1" customWidth="1"/>
    <col min="6150" max="6150" width="11.28515625" bestFit="1" customWidth="1"/>
    <col min="6151" max="6152" width="10.42578125" bestFit="1" customWidth="1"/>
    <col min="6153" max="6153" width="11.42578125" bestFit="1" customWidth="1"/>
    <col min="6154" max="6155" width="10.42578125" bestFit="1" customWidth="1"/>
    <col min="6156" max="6156" width="11.5703125" customWidth="1"/>
    <col min="6157" max="6157" width="11.42578125" bestFit="1" customWidth="1"/>
    <col min="6158" max="6158" width="10.42578125" bestFit="1" customWidth="1"/>
    <col min="6159" max="6159" width="12.85546875" customWidth="1"/>
    <col min="6160" max="6160" width="12.7109375" customWidth="1"/>
    <col min="6161" max="6161" width="14.42578125" customWidth="1"/>
    <col min="6162" max="6162" width="16.5703125" customWidth="1"/>
    <col min="6163" max="6163" width="14.140625" customWidth="1"/>
    <col min="6398" max="6398" width="15.28515625" customWidth="1"/>
    <col min="6399" max="6399" width="13.5703125" customWidth="1"/>
    <col min="6400" max="6404" width="10.42578125" bestFit="1" customWidth="1"/>
    <col min="6405" max="6405" width="11.42578125" bestFit="1" customWidth="1"/>
    <col min="6406" max="6406" width="11.28515625" bestFit="1" customWidth="1"/>
    <col min="6407" max="6408" width="10.42578125" bestFit="1" customWidth="1"/>
    <col min="6409" max="6409" width="11.42578125" bestFit="1" customWidth="1"/>
    <col min="6410" max="6411" width="10.42578125" bestFit="1" customWidth="1"/>
    <col min="6412" max="6412" width="11.5703125" customWidth="1"/>
    <col min="6413" max="6413" width="11.42578125" bestFit="1" customWidth="1"/>
    <col min="6414" max="6414" width="10.42578125" bestFit="1" customWidth="1"/>
    <col min="6415" max="6415" width="12.85546875" customWidth="1"/>
    <col min="6416" max="6416" width="12.7109375" customWidth="1"/>
    <col min="6417" max="6417" width="14.42578125" customWidth="1"/>
    <col min="6418" max="6418" width="16.5703125" customWidth="1"/>
    <col min="6419" max="6419" width="14.140625" customWidth="1"/>
    <col min="6654" max="6654" width="15.28515625" customWidth="1"/>
    <col min="6655" max="6655" width="13.5703125" customWidth="1"/>
    <col min="6656" max="6660" width="10.42578125" bestFit="1" customWidth="1"/>
    <col min="6661" max="6661" width="11.42578125" bestFit="1" customWidth="1"/>
    <col min="6662" max="6662" width="11.28515625" bestFit="1" customWidth="1"/>
    <col min="6663" max="6664" width="10.42578125" bestFit="1" customWidth="1"/>
    <col min="6665" max="6665" width="11.42578125" bestFit="1" customWidth="1"/>
    <col min="6666" max="6667" width="10.42578125" bestFit="1" customWidth="1"/>
    <col min="6668" max="6668" width="11.5703125" customWidth="1"/>
    <col min="6669" max="6669" width="11.42578125" bestFit="1" customWidth="1"/>
    <col min="6670" max="6670" width="10.42578125" bestFit="1" customWidth="1"/>
    <col min="6671" max="6671" width="12.85546875" customWidth="1"/>
    <col min="6672" max="6672" width="12.7109375" customWidth="1"/>
    <col min="6673" max="6673" width="14.42578125" customWidth="1"/>
    <col min="6674" max="6674" width="16.5703125" customWidth="1"/>
    <col min="6675" max="6675" width="14.140625" customWidth="1"/>
    <col min="6910" max="6910" width="15.28515625" customWidth="1"/>
    <col min="6911" max="6911" width="13.5703125" customWidth="1"/>
    <col min="6912" max="6916" width="10.42578125" bestFit="1" customWidth="1"/>
    <col min="6917" max="6917" width="11.42578125" bestFit="1" customWidth="1"/>
    <col min="6918" max="6918" width="11.28515625" bestFit="1" customWidth="1"/>
    <col min="6919" max="6920" width="10.42578125" bestFit="1" customWidth="1"/>
    <col min="6921" max="6921" width="11.42578125" bestFit="1" customWidth="1"/>
    <col min="6922" max="6923" width="10.42578125" bestFit="1" customWidth="1"/>
    <col min="6924" max="6924" width="11.5703125" customWidth="1"/>
    <col min="6925" max="6925" width="11.42578125" bestFit="1" customWidth="1"/>
    <col min="6926" max="6926" width="10.42578125" bestFit="1" customWidth="1"/>
    <col min="6927" max="6927" width="12.85546875" customWidth="1"/>
    <col min="6928" max="6928" width="12.7109375" customWidth="1"/>
    <col min="6929" max="6929" width="14.42578125" customWidth="1"/>
    <col min="6930" max="6930" width="16.5703125" customWidth="1"/>
    <col min="6931" max="6931" width="14.140625" customWidth="1"/>
    <col min="7166" max="7166" width="15.28515625" customWidth="1"/>
    <col min="7167" max="7167" width="13.5703125" customWidth="1"/>
    <col min="7168" max="7172" width="10.42578125" bestFit="1" customWidth="1"/>
    <col min="7173" max="7173" width="11.42578125" bestFit="1" customWidth="1"/>
    <col min="7174" max="7174" width="11.28515625" bestFit="1" customWidth="1"/>
    <col min="7175" max="7176" width="10.42578125" bestFit="1" customWidth="1"/>
    <col min="7177" max="7177" width="11.42578125" bestFit="1" customWidth="1"/>
    <col min="7178" max="7179" width="10.42578125" bestFit="1" customWidth="1"/>
    <col min="7180" max="7180" width="11.5703125" customWidth="1"/>
    <col min="7181" max="7181" width="11.42578125" bestFit="1" customWidth="1"/>
    <col min="7182" max="7182" width="10.42578125" bestFit="1" customWidth="1"/>
    <col min="7183" max="7183" width="12.85546875" customWidth="1"/>
    <col min="7184" max="7184" width="12.7109375" customWidth="1"/>
    <col min="7185" max="7185" width="14.42578125" customWidth="1"/>
    <col min="7186" max="7186" width="16.5703125" customWidth="1"/>
    <col min="7187" max="7187" width="14.140625" customWidth="1"/>
    <col min="7422" max="7422" width="15.28515625" customWidth="1"/>
    <col min="7423" max="7423" width="13.5703125" customWidth="1"/>
    <col min="7424" max="7428" width="10.42578125" bestFit="1" customWidth="1"/>
    <col min="7429" max="7429" width="11.42578125" bestFit="1" customWidth="1"/>
    <col min="7430" max="7430" width="11.28515625" bestFit="1" customWidth="1"/>
    <col min="7431" max="7432" width="10.42578125" bestFit="1" customWidth="1"/>
    <col min="7433" max="7433" width="11.42578125" bestFit="1" customWidth="1"/>
    <col min="7434" max="7435" width="10.42578125" bestFit="1" customWidth="1"/>
    <col min="7436" max="7436" width="11.5703125" customWidth="1"/>
    <col min="7437" max="7437" width="11.42578125" bestFit="1" customWidth="1"/>
    <col min="7438" max="7438" width="10.42578125" bestFit="1" customWidth="1"/>
    <col min="7439" max="7439" width="12.85546875" customWidth="1"/>
    <col min="7440" max="7440" width="12.7109375" customWidth="1"/>
    <col min="7441" max="7441" width="14.42578125" customWidth="1"/>
    <col min="7442" max="7442" width="16.5703125" customWidth="1"/>
    <col min="7443" max="7443" width="14.140625" customWidth="1"/>
    <col min="7678" max="7678" width="15.28515625" customWidth="1"/>
    <col min="7679" max="7679" width="13.5703125" customWidth="1"/>
    <col min="7680" max="7684" width="10.42578125" bestFit="1" customWidth="1"/>
    <col min="7685" max="7685" width="11.42578125" bestFit="1" customWidth="1"/>
    <col min="7686" max="7686" width="11.28515625" bestFit="1" customWidth="1"/>
    <col min="7687" max="7688" width="10.42578125" bestFit="1" customWidth="1"/>
    <col min="7689" max="7689" width="11.42578125" bestFit="1" customWidth="1"/>
    <col min="7690" max="7691" width="10.42578125" bestFit="1" customWidth="1"/>
    <col min="7692" max="7692" width="11.5703125" customWidth="1"/>
    <col min="7693" max="7693" width="11.42578125" bestFit="1" customWidth="1"/>
    <col min="7694" max="7694" width="10.42578125" bestFit="1" customWidth="1"/>
    <col min="7695" max="7695" width="12.85546875" customWidth="1"/>
    <col min="7696" max="7696" width="12.7109375" customWidth="1"/>
    <col min="7697" max="7697" width="14.42578125" customWidth="1"/>
    <col min="7698" max="7698" width="16.5703125" customWidth="1"/>
    <col min="7699" max="7699" width="14.140625" customWidth="1"/>
    <col min="7934" max="7934" width="15.28515625" customWidth="1"/>
    <col min="7935" max="7935" width="13.5703125" customWidth="1"/>
    <col min="7936" max="7940" width="10.42578125" bestFit="1" customWidth="1"/>
    <col min="7941" max="7941" width="11.42578125" bestFit="1" customWidth="1"/>
    <col min="7942" max="7942" width="11.28515625" bestFit="1" customWidth="1"/>
    <col min="7943" max="7944" width="10.42578125" bestFit="1" customWidth="1"/>
    <col min="7945" max="7945" width="11.42578125" bestFit="1" customWidth="1"/>
    <col min="7946" max="7947" width="10.42578125" bestFit="1" customWidth="1"/>
    <col min="7948" max="7948" width="11.5703125" customWidth="1"/>
    <col min="7949" max="7949" width="11.42578125" bestFit="1" customWidth="1"/>
    <col min="7950" max="7950" width="10.42578125" bestFit="1" customWidth="1"/>
    <col min="7951" max="7951" width="12.85546875" customWidth="1"/>
    <col min="7952" max="7952" width="12.7109375" customWidth="1"/>
    <col min="7953" max="7953" width="14.42578125" customWidth="1"/>
    <col min="7954" max="7954" width="16.5703125" customWidth="1"/>
    <col min="7955" max="7955" width="14.140625" customWidth="1"/>
    <col min="8190" max="8190" width="15.28515625" customWidth="1"/>
    <col min="8191" max="8191" width="13.5703125" customWidth="1"/>
    <col min="8192" max="8196" width="10.42578125" bestFit="1" customWidth="1"/>
    <col min="8197" max="8197" width="11.42578125" bestFit="1" customWidth="1"/>
    <col min="8198" max="8198" width="11.28515625" bestFit="1" customWidth="1"/>
    <col min="8199" max="8200" width="10.42578125" bestFit="1" customWidth="1"/>
    <col min="8201" max="8201" width="11.42578125" bestFit="1" customWidth="1"/>
    <col min="8202" max="8203" width="10.42578125" bestFit="1" customWidth="1"/>
    <col min="8204" max="8204" width="11.5703125" customWidth="1"/>
    <col min="8205" max="8205" width="11.42578125" bestFit="1" customWidth="1"/>
    <col min="8206" max="8206" width="10.42578125" bestFit="1" customWidth="1"/>
    <col min="8207" max="8207" width="12.85546875" customWidth="1"/>
    <col min="8208" max="8208" width="12.7109375" customWidth="1"/>
    <col min="8209" max="8209" width="14.42578125" customWidth="1"/>
    <col min="8210" max="8210" width="16.5703125" customWidth="1"/>
    <col min="8211" max="8211" width="14.140625" customWidth="1"/>
    <col min="8446" max="8446" width="15.28515625" customWidth="1"/>
    <col min="8447" max="8447" width="13.5703125" customWidth="1"/>
    <col min="8448" max="8452" width="10.42578125" bestFit="1" customWidth="1"/>
    <col min="8453" max="8453" width="11.42578125" bestFit="1" customWidth="1"/>
    <col min="8454" max="8454" width="11.28515625" bestFit="1" customWidth="1"/>
    <col min="8455" max="8456" width="10.42578125" bestFit="1" customWidth="1"/>
    <col min="8457" max="8457" width="11.42578125" bestFit="1" customWidth="1"/>
    <col min="8458" max="8459" width="10.42578125" bestFit="1" customWidth="1"/>
    <col min="8460" max="8460" width="11.5703125" customWidth="1"/>
    <col min="8461" max="8461" width="11.42578125" bestFit="1" customWidth="1"/>
    <col min="8462" max="8462" width="10.42578125" bestFit="1" customWidth="1"/>
    <col min="8463" max="8463" width="12.85546875" customWidth="1"/>
    <col min="8464" max="8464" width="12.7109375" customWidth="1"/>
    <col min="8465" max="8465" width="14.42578125" customWidth="1"/>
    <col min="8466" max="8466" width="16.5703125" customWidth="1"/>
    <col min="8467" max="8467" width="14.140625" customWidth="1"/>
    <col min="8702" max="8702" width="15.28515625" customWidth="1"/>
    <col min="8703" max="8703" width="13.5703125" customWidth="1"/>
    <col min="8704" max="8708" width="10.42578125" bestFit="1" customWidth="1"/>
    <col min="8709" max="8709" width="11.42578125" bestFit="1" customWidth="1"/>
    <col min="8710" max="8710" width="11.28515625" bestFit="1" customWidth="1"/>
    <col min="8711" max="8712" width="10.42578125" bestFit="1" customWidth="1"/>
    <col min="8713" max="8713" width="11.42578125" bestFit="1" customWidth="1"/>
    <col min="8714" max="8715" width="10.42578125" bestFit="1" customWidth="1"/>
    <col min="8716" max="8716" width="11.5703125" customWidth="1"/>
    <col min="8717" max="8717" width="11.42578125" bestFit="1" customWidth="1"/>
    <col min="8718" max="8718" width="10.42578125" bestFit="1" customWidth="1"/>
    <col min="8719" max="8719" width="12.85546875" customWidth="1"/>
    <col min="8720" max="8720" width="12.7109375" customWidth="1"/>
    <col min="8721" max="8721" width="14.42578125" customWidth="1"/>
    <col min="8722" max="8722" width="16.5703125" customWidth="1"/>
    <col min="8723" max="8723" width="14.140625" customWidth="1"/>
    <col min="8958" max="8958" width="15.28515625" customWidth="1"/>
    <col min="8959" max="8959" width="13.5703125" customWidth="1"/>
    <col min="8960" max="8964" width="10.42578125" bestFit="1" customWidth="1"/>
    <col min="8965" max="8965" width="11.42578125" bestFit="1" customWidth="1"/>
    <col min="8966" max="8966" width="11.28515625" bestFit="1" customWidth="1"/>
    <col min="8967" max="8968" width="10.42578125" bestFit="1" customWidth="1"/>
    <col min="8969" max="8969" width="11.42578125" bestFit="1" customWidth="1"/>
    <col min="8970" max="8971" width="10.42578125" bestFit="1" customWidth="1"/>
    <col min="8972" max="8972" width="11.5703125" customWidth="1"/>
    <col min="8973" max="8973" width="11.42578125" bestFit="1" customWidth="1"/>
    <col min="8974" max="8974" width="10.42578125" bestFit="1" customWidth="1"/>
    <col min="8975" max="8975" width="12.85546875" customWidth="1"/>
    <col min="8976" max="8976" width="12.7109375" customWidth="1"/>
    <col min="8977" max="8977" width="14.42578125" customWidth="1"/>
    <col min="8978" max="8978" width="16.5703125" customWidth="1"/>
    <col min="8979" max="8979" width="14.140625" customWidth="1"/>
    <col min="9214" max="9214" width="15.28515625" customWidth="1"/>
    <col min="9215" max="9215" width="13.5703125" customWidth="1"/>
    <col min="9216" max="9220" width="10.42578125" bestFit="1" customWidth="1"/>
    <col min="9221" max="9221" width="11.42578125" bestFit="1" customWidth="1"/>
    <col min="9222" max="9222" width="11.28515625" bestFit="1" customWidth="1"/>
    <col min="9223" max="9224" width="10.42578125" bestFit="1" customWidth="1"/>
    <col min="9225" max="9225" width="11.42578125" bestFit="1" customWidth="1"/>
    <col min="9226" max="9227" width="10.42578125" bestFit="1" customWidth="1"/>
    <col min="9228" max="9228" width="11.5703125" customWidth="1"/>
    <col min="9229" max="9229" width="11.42578125" bestFit="1" customWidth="1"/>
    <col min="9230" max="9230" width="10.42578125" bestFit="1" customWidth="1"/>
    <col min="9231" max="9231" width="12.85546875" customWidth="1"/>
    <col min="9232" max="9232" width="12.7109375" customWidth="1"/>
    <col min="9233" max="9233" width="14.42578125" customWidth="1"/>
    <col min="9234" max="9234" width="16.5703125" customWidth="1"/>
    <col min="9235" max="9235" width="14.140625" customWidth="1"/>
    <col min="9470" max="9470" width="15.28515625" customWidth="1"/>
    <col min="9471" max="9471" width="13.5703125" customWidth="1"/>
    <col min="9472" max="9476" width="10.42578125" bestFit="1" customWidth="1"/>
    <col min="9477" max="9477" width="11.42578125" bestFit="1" customWidth="1"/>
    <col min="9478" max="9478" width="11.28515625" bestFit="1" customWidth="1"/>
    <col min="9479" max="9480" width="10.42578125" bestFit="1" customWidth="1"/>
    <col min="9481" max="9481" width="11.42578125" bestFit="1" customWidth="1"/>
    <col min="9482" max="9483" width="10.42578125" bestFit="1" customWidth="1"/>
    <col min="9484" max="9484" width="11.5703125" customWidth="1"/>
    <col min="9485" max="9485" width="11.42578125" bestFit="1" customWidth="1"/>
    <col min="9486" max="9486" width="10.42578125" bestFit="1" customWidth="1"/>
    <col min="9487" max="9487" width="12.85546875" customWidth="1"/>
    <col min="9488" max="9488" width="12.7109375" customWidth="1"/>
    <col min="9489" max="9489" width="14.42578125" customWidth="1"/>
    <col min="9490" max="9490" width="16.5703125" customWidth="1"/>
    <col min="9491" max="9491" width="14.140625" customWidth="1"/>
    <col min="9726" max="9726" width="15.28515625" customWidth="1"/>
    <col min="9727" max="9727" width="13.5703125" customWidth="1"/>
    <col min="9728" max="9732" width="10.42578125" bestFit="1" customWidth="1"/>
    <col min="9733" max="9733" width="11.42578125" bestFit="1" customWidth="1"/>
    <col min="9734" max="9734" width="11.28515625" bestFit="1" customWidth="1"/>
    <col min="9735" max="9736" width="10.42578125" bestFit="1" customWidth="1"/>
    <col min="9737" max="9737" width="11.42578125" bestFit="1" customWidth="1"/>
    <col min="9738" max="9739" width="10.42578125" bestFit="1" customWidth="1"/>
    <col min="9740" max="9740" width="11.5703125" customWidth="1"/>
    <col min="9741" max="9741" width="11.42578125" bestFit="1" customWidth="1"/>
    <col min="9742" max="9742" width="10.42578125" bestFit="1" customWidth="1"/>
    <col min="9743" max="9743" width="12.85546875" customWidth="1"/>
    <col min="9744" max="9744" width="12.7109375" customWidth="1"/>
    <col min="9745" max="9745" width="14.42578125" customWidth="1"/>
    <col min="9746" max="9746" width="16.5703125" customWidth="1"/>
    <col min="9747" max="9747" width="14.140625" customWidth="1"/>
    <col min="9982" max="9982" width="15.28515625" customWidth="1"/>
    <col min="9983" max="9983" width="13.5703125" customWidth="1"/>
    <col min="9984" max="9988" width="10.42578125" bestFit="1" customWidth="1"/>
    <col min="9989" max="9989" width="11.42578125" bestFit="1" customWidth="1"/>
    <col min="9990" max="9990" width="11.28515625" bestFit="1" customWidth="1"/>
    <col min="9991" max="9992" width="10.42578125" bestFit="1" customWidth="1"/>
    <col min="9993" max="9993" width="11.42578125" bestFit="1" customWidth="1"/>
    <col min="9994" max="9995" width="10.42578125" bestFit="1" customWidth="1"/>
    <col min="9996" max="9996" width="11.5703125" customWidth="1"/>
    <col min="9997" max="9997" width="11.42578125" bestFit="1" customWidth="1"/>
    <col min="9998" max="9998" width="10.42578125" bestFit="1" customWidth="1"/>
    <col min="9999" max="9999" width="12.85546875" customWidth="1"/>
    <col min="10000" max="10000" width="12.7109375" customWidth="1"/>
    <col min="10001" max="10001" width="14.42578125" customWidth="1"/>
    <col min="10002" max="10002" width="16.5703125" customWidth="1"/>
    <col min="10003" max="10003" width="14.140625" customWidth="1"/>
    <col min="10238" max="10238" width="15.28515625" customWidth="1"/>
    <col min="10239" max="10239" width="13.5703125" customWidth="1"/>
    <col min="10240" max="10244" width="10.42578125" bestFit="1" customWidth="1"/>
    <col min="10245" max="10245" width="11.42578125" bestFit="1" customWidth="1"/>
    <col min="10246" max="10246" width="11.28515625" bestFit="1" customWidth="1"/>
    <col min="10247" max="10248" width="10.42578125" bestFit="1" customWidth="1"/>
    <col min="10249" max="10249" width="11.42578125" bestFit="1" customWidth="1"/>
    <col min="10250" max="10251" width="10.42578125" bestFit="1" customWidth="1"/>
    <col min="10252" max="10252" width="11.5703125" customWidth="1"/>
    <col min="10253" max="10253" width="11.42578125" bestFit="1" customWidth="1"/>
    <col min="10254" max="10254" width="10.42578125" bestFit="1" customWidth="1"/>
    <col min="10255" max="10255" width="12.85546875" customWidth="1"/>
    <col min="10256" max="10256" width="12.7109375" customWidth="1"/>
    <col min="10257" max="10257" width="14.42578125" customWidth="1"/>
    <col min="10258" max="10258" width="16.5703125" customWidth="1"/>
    <col min="10259" max="10259" width="14.140625" customWidth="1"/>
    <col min="10494" max="10494" width="15.28515625" customWidth="1"/>
    <col min="10495" max="10495" width="13.5703125" customWidth="1"/>
    <col min="10496" max="10500" width="10.42578125" bestFit="1" customWidth="1"/>
    <col min="10501" max="10501" width="11.42578125" bestFit="1" customWidth="1"/>
    <col min="10502" max="10502" width="11.28515625" bestFit="1" customWidth="1"/>
    <col min="10503" max="10504" width="10.42578125" bestFit="1" customWidth="1"/>
    <col min="10505" max="10505" width="11.42578125" bestFit="1" customWidth="1"/>
    <col min="10506" max="10507" width="10.42578125" bestFit="1" customWidth="1"/>
    <col min="10508" max="10508" width="11.5703125" customWidth="1"/>
    <col min="10509" max="10509" width="11.42578125" bestFit="1" customWidth="1"/>
    <col min="10510" max="10510" width="10.42578125" bestFit="1" customWidth="1"/>
    <col min="10511" max="10511" width="12.85546875" customWidth="1"/>
    <col min="10512" max="10512" width="12.7109375" customWidth="1"/>
    <col min="10513" max="10513" width="14.42578125" customWidth="1"/>
    <col min="10514" max="10514" width="16.5703125" customWidth="1"/>
    <col min="10515" max="10515" width="14.140625" customWidth="1"/>
    <col min="10750" max="10750" width="15.28515625" customWidth="1"/>
    <col min="10751" max="10751" width="13.5703125" customWidth="1"/>
    <col min="10752" max="10756" width="10.42578125" bestFit="1" customWidth="1"/>
    <col min="10757" max="10757" width="11.42578125" bestFit="1" customWidth="1"/>
    <col min="10758" max="10758" width="11.28515625" bestFit="1" customWidth="1"/>
    <col min="10759" max="10760" width="10.42578125" bestFit="1" customWidth="1"/>
    <col min="10761" max="10761" width="11.42578125" bestFit="1" customWidth="1"/>
    <col min="10762" max="10763" width="10.42578125" bestFit="1" customWidth="1"/>
    <col min="10764" max="10764" width="11.5703125" customWidth="1"/>
    <col min="10765" max="10765" width="11.42578125" bestFit="1" customWidth="1"/>
    <col min="10766" max="10766" width="10.42578125" bestFit="1" customWidth="1"/>
    <col min="10767" max="10767" width="12.85546875" customWidth="1"/>
    <col min="10768" max="10768" width="12.7109375" customWidth="1"/>
    <col min="10769" max="10769" width="14.42578125" customWidth="1"/>
    <col min="10770" max="10770" width="16.5703125" customWidth="1"/>
    <col min="10771" max="10771" width="14.140625" customWidth="1"/>
    <col min="11006" max="11006" width="15.28515625" customWidth="1"/>
    <col min="11007" max="11007" width="13.5703125" customWidth="1"/>
    <col min="11008" max="11012" width="10.42578125" bestFit="1" customWidth="1"/>
    <col min="11013" max="11013" width="11.42578125" bestFit="1" customWidth="1"/>
    <col min="11014" max="11014" width="11.28515625" bestFit="1" customWidth="1"/>
    <col min="11015" max="11016" width="10.42578125" bestFit="1" customWidth="1"/>
    <col min="11017" max="11017" width="11.42578125" bestFit="1" customWidth="1"/>
    <col min="11018" max="11019" width="10.42578125" bestFit="1" customWidth="1"/>
    <col min="11020" max="11020" width="11.5703125" customWidth="1"/>
    <col min="11021" max="11021" width="11.42578125" bestFit="1" customWidth="1"/>
    <col min="11022" max="11022" width="10.42578125" bestFit="1" customWidth="1"/>
    <col min="11023" max="11023" width="12.85546875" customWidth="1"/>
    <col min="11024" max="11024" width="12.7109375" customWidth="1"/>
    <col min="11025" max="11025" width="14.42578125" customWidth="1"/>
    <col min="11026" max="11026" width="16.5703125" customWidth="1"/>
    <col min="11027" max="11027" width="14.140625" customWidth="1"/>
    <col min="11262" max="11262" width="15.28515625" customWidth="1"/>
    <col min="11263" max="11263" width="13.5703125" customWidth="1"/>
    <col min="11264" max="11268" width="10.42578125" bestFit="1" customWidth="1"/>
    <col min="11269" max="11269" width="11.42578125" bestFit="1" customWidth="1"/>
    <col min="11270" max="11270" width="11.28515625" bestFit="1" customWidth="1"/>
    <col min="11271" max="11272" width="10.42578125" bestFit="1" customWidth="1"/>
    <col min="11273" max="11273" width="11.42578125" bestFit="1" customWidth="1"/>
    <col min="11274" max="11275" width="10.42578125" bestFit="1" customWidth="1"/>
    <col min="11276" max="11276" width="11.5703125" customWidth="1"/>
    <col min="11277" max="11277" width="11.42578125" bestFit="1" customWidth="1"/>
    <col min="11278" max="11278" width="10.42578125" bestFit="1" customWidth="1"/>
    <col min="11279" max="11279" width="12.85546875" customWidth="1"/>
    <col min="11280" max="11280" width="12.7109375" customWidth="1"/>
    <col min="11281" max="11281" width="14.42578125" customWidth="1"/>
    <col min="11282" max="11282" width="16.5703125" customWidth="1"/>
    <col min="11283" max="11283" width="14.140625" customWidth="1"/>
    <col min="11518" max="11518" width="15.28515625" customWidth="1"/>
    <col min="11519" max="11519" width="13.5703125" customWidth="1"/>
    <col min="11520" max="11524" width="10.42578125" bestFit="1" customWidth="1"/>
    <col min="11525" max="11525" width="11.42578125" bestFit="1" customWidth="1"/>
    <col min="11526" max="11526" width="11.28515625" bestFit="1" customWidth="1"/>
    <col min="11527" max="11528" width="10.42578125" bestFit="1" customWidth="1"/>
    <col min="11529" max="11529" width="11.42578125" bestFit="1" customWidth="1"/>
    <col min="11530" max="11531" width="10.42578125" bestFit="1" customWidth="1"/>
    <col min="11532" max="11532" width="11.5703125" customWidth="1"/>
    <col min="11533" max="11533" width="11.42578125" bestFit="1" customWidth="1"/>
    <col min="11534" max="11534" width="10.42578125" bestFit="1" customWidth="1"/>
    <col min="11535" max="11535" width="12.85546875" customWidth="1"/>
    <col min="11536" max="11536" width="12.7109375" customWidth="1"/>
    <col min="11537" max="11537" width="14.42578125" customWidth="1"/>
    <col min="11538" max="11538" width="16.5703125" customWidth="1"/>
    <col min="11539" max="11539" width="14.140625" customWidth="1"/>
    <col min="11774" max="11774" width="15.28515625" customWidth="1"/>
    <col min="11775" max="11775" width="13.5703125" customWidth="1"/>
    <col min="11776" max="11780" width="10.42578125" bestFit="1" customWidth="1"/>
    <col min="11781" max="11781" width="11.42578125" bestFit="1" customWidth="1"/>
    <col min="11782" max="11782" width="11.28515625" bestFit="1" customWidth="1"/>
    <col min="11783" max="11784" width="10.42578125" bestFit="1" customWidth="1"/>
    <col min="11785" max="11785" width="11.42578125" bestFit="1" customWidth="1"/>
    <col min="11786" max="11787" width="10.42578125" bestFit="1" customWidth="1"/>
    <col min="11788" max="11788" width="11.5703125" customWidth="1"/>
    <col min="11789" max="11789" width="11.42578125" bestFit="1" customWidth="1"/>
    <col min="11790" max="11790" width="10.42578125" bestFit="1" customWidth="1"/>
    <col min="11791" max="11791" width="12.85546875" customWidth="1"/>
    <col min="11792" max="11792" width="12.7109375" customWidth="1"/>
    <col min="11793" max="11793" width="14.42578125" customWidth="1"/>
    <col min="11794" max="11794" width="16.5703125" customWidth="1"/>
    <col min="11795" max="11795" width="14.140625" customWidth="1"/>
    <col min="12030" max="12030" width="15.28515625" customWidth="1"/>
    <col min="12031" max="12031" width="13.5703125" customWidth="1"/>
    <col min="12032" max="12036" width="10.42578125" bestFit="1" customWidth="1"/>
    <col min="12037" max="12037" width="11.42578125" bestFit="1" customWidth="1"/>
    <col min="12038" max="12038" width="11.28515625" bestFit="1" customWidth="1"/>
    <col min="12039" max="12040" width="10.42578125" bestFit="1" customWidth="1"/>
    <col min="12041" max="12041" width="11.42578125" bestFit="1" customWidth="1"/>
    <col min="12042" max="12043" width="10.42578125" bestFit="1" customWidth="1"/>
    <col min="12044" max="12044" width="11.5703125" customWidth="1"/>
    <col min="12045" max="12045" width="11.42578125" bestFit="1" customWidth="1"/>
    <col min="12046" max="12046" width="10.42578125" bestFit="1" customWidth="1"/>
    <col min="12047" max="12047" width="12.85546875" customWidth="1"/>
    <col min="12048" max="12048" width="12.7109375" customWidth="1"/>
    <col min="12049" max="12049" width="14.42578125" customWidth="1"/>
    <col min="12050" max="12050" width="16.5703125" customWidth="1"/>
    <col min="12051" max="12051" width="14.140625" customWidth="1"/>
    <col min="12286" max="12286" width="15.28515625" customWidth="1"/>
    <col min="12287" max="12287" width="13.5703125" customWidth="1"/>
    <col min="12288" max="12292" width="10.42578125" bestFit="1" customWidth="1"/>
    <col min="12293" max="12293" width="11.42578125" bestFit="1" customWidth="1"/>
    <col min="12294" max="12294" width="11.28515625" bestFit="1" customWidth="1"/>
    <col min="12295" max="12296" width="10.42578125" bestFit="1" customWidth="1"/>
    <col min="12297" max="12297" width="11.42578125" bestFit="1" customWidth="1"/>
    <col min="12298" max="12299" width="10.42578125" bestFit="1" customWidth="1"/>
    <col min="12300" max="12300" width="11.5703125" customWidth="1"/>
    <col min="12301" max="12301" width="11.42578125" bestFit="1" customWidth="1"/>
    <col min="12302" max="12302" width="10.42578125" bestFit="1" customWidth="1"/>
    <col min="12303" max="12303" width="12.85546875" customWidth="1"/>
    <col min="12304" max="12304" width="12.7109375" customWidth="1"/>
    <col min="12305" max="12305" width="14.42578125" customWidth="1"/>
    <col min="12306" max="12306" width="16.5703125" customWidth="1"/>
    <col min="12307" max="12307" width="14.140625" customWidth="1"/>
    <col min="12542" max="12542" width="15.28515625" customWidth="1"/>
    <col min="12543" max="12543" width="13.5703125" customWidth="1"/>
    <col min="12544" max="12548" width="10.42578125" bestFit="1" customWidth="1"/>
    <col min="12549" max="12549" width="11.42578125" bestFit="1" customWidth="1"/>
    <col min="12550" max="12550" width="11.28515625" bestFit="1" customWidth="1"/>
    <col min="12551" max="12552" width="10.42578125" bestFit="1" customWidth="1"/>
    <col min="12553" max="12553" width="11.42578125" bestFit="1" customWidth="1"/>
    <col min="12554" max="12555" width="10.42578125" bestFit="1" customWidth="1"/>
    <col min="12556" max="12556" width="11.5703125" customWidth="1"/>
    <col min="12557" max="12557" width="11.42578125" bestFit="1" customWidth="1"/>
    <col min="12558" max="12558" width="10.42578125" bestFit="1" customWidth="1"/>
    <col min="12559" max="12559" width="12.85546875" customWidth="1"/>
    <col min="12560" max="12560" width="12.7109375" customWidth="1"/>
    <col min="12561" max="12561" width="14.42578125" customWidth="1"/>
    <col min="12562" max="12562" width="16.5703125" customWidth="1"/>
    <col min="12563" max="12563" width="14.140625" customWidth="1"/>
    <col min="12798" max="12798" width="15.28515625" customWidth="1"/>
    <col min="12799" max="12799" width="13.5703125" customWidth="1"/>
    <col min="12800" max="12804" width="10.42578125" bestFit="1" customWidth="1"/>
    <col min="12805" max="12805" width="11.42578125" bestFit="1" customWidth="1"/>
    <col min="12806" max="12806" width="11.28515625" bestFit="1" customWidth="1"/>
    <col min="12807" max="12808" width="10.42578125" bestFit="1" customWidth="1"/>
    <col min="12809" max="12809" width="11.42578125" bestFit="1" customWidth="1"/>
    <col min="12810" max="12811" width="10.42578125" bestFit="1" customWidth="1"/>
    <col min="12812" max="12812" width="11.5703125" customWidth="1"/>
    <col min="12813" max="12813" width="11.42578125" bestFit="1" customWidth="1"/>
    <col min="12814" max="12814" width="10.42578125" bestFit="1" customWidth="1"/>
    <col min="12815" max="12815" width="12.85546875" customWidth="1"/>
    <col min="12816" max="12816" width="12.7109375" customWidth="1"/>
    <col min="12817" max="12817" width="14.42578125" customWidth="1"/>
    <col min="12818" max="12818" width="16.5703125" customWidth="1"/>
    <col min="12819" max="12819" width="14.140625" customWidth="1"/>
    <col min="13054" max="13054" width="15.28515625" customWidth="1"/>
    <col min="13055" max="13055" width="13.5703125" customWidth="1"/>
    <col min="13056" max="13060" width="10.42578125" bestFit="1" customWidth="1"/>
    <col min="13061" max="13061" width="11.42578125" bestFit="1" customWidth="1"/>
    <col min="13062" max="13062" width="11.28515625" bestFit="1" customWidth="1"/>
    <col min="13063" max="13064" width="10.42578125" bestFit="1" customWidth="1"/>
    <col min="13065" max="13065" width="11.42578125" bestFit="1" customWidth="1"/>
    <col min="13066" max="13067" width="10.42578125" bestFit="1" customWidth="1"/>
    <col min="13068" max="13068" width="11.5703125" customWidth="1"/>
    <col min="13069" max="13069" width="11.42578125" bestFit="1" customWidth="1"/>
    <col min="13070" max="13070" width="10.42578125" bestFit="1" customWidth="1"/>
    <col min="13071" max="13071" width="12.85546875" customWidth="1"/>
    <col min="13072" max="13072" width="12.7109375" customWidth="1"/>
    <col min="13073" max="13073" width="14.42578125" customWidth="1"/>
    <col min="13074" max="13074" width="16.5703125" customWidth="1"/>
    <col min="13075" max="13075" width="14.140625" customWidth="1"/>
    <col min="13310" max="13310" width="15.28515625" customWidth="1"/>
    <col min="13311" max="13311" width="13.5703125" customWidth="1"/>
    <col min="13312" max="13316" width="10.42578125" bestFit="1" customWidth="1"/>
    <col min="13317" max="13317" width="11.42578125" bestFit="1" customWidth="1"/>
    <col min="13318" max="13318" width="11.28515625" bestFit="1" customWidth="1"/>
    <col min="13319" max="13320" width="10.42578125" bestFit="1" customWidth="1"/>
    <col min="13321" max="13321" width="11.42578125" bestFit="1" customWidth="1"/>
    <col min="13322" max="13323" width="10.42578125" bestFit="1" customWidth="1"/>
    <col min="13324" max="13324" width="11.5703125" customWidth="1"/>
    <col min="13325" max="13325" width="11.42578125" bestFit="1" customWidth="1"/>
    <col min="13326" max="13326" width="10.42578125" bestFit="1" customWidth="1"/>
    <col min="13327" max="13327" width="12.85546875" customWidth="1"/>
    <col min="13328" max="13328" width="12.7109375" customWidth="1"/>
    <col min="13329" max="13329" width="14.42578125" customWidth="1"/>
    <col min="13330" max="13330" width="16.5703125" customWidth="1"/>
    <col min="13331" max="13331" width="14.140625" customWidth="1"/>
    <col min="13566" max="13566" width="15.28515625" customWidth="1"/>
    <col min="13567" max="13567" width="13.5703125" customWidth="1"/>
    <col min="13568" max="13572" width="10.42578125" bestFit="1" customWidth="1"/>
    <col min="13573" max="13573" width="11.42578125" bestFit="1" customWidth="1"/>
    <col min="13574" max="13574" width="11.28515625" bestFit="1" customWidth="1"/>
    <col min="13575" max="13576" width="10.42578125" bestFit="1" customWidth="1"/>
    <col min="13577" max="13577" width="11.42578125" bestFit="1" customWidth="1"/>
    <col min="13578" max="13579" width="10.42578125" bestFit="1" customWidth="1"/>
    <col min="13580" max="13580" width="11.5703125" customWidth="1"/>
    <col min="13581" max="13581" width="11.42578125" bestFit="1" customWidth="1"/>
    <col min="13582" max="13582" width="10.42578125" bestFit="1" customWidth="1"/>
    <col min="13583" max="13583" width="12.85546875" customWidth="1"/>
    <col min="13584" max="13584" width="12.7109375" customWidth="1"/>
    <col min="13585" max="13585" width="14.42578125" customWidth="1"/>
    <col min="13586" max="13586" width="16.5703125" customWidth="1"/>
    <col min="13587" max="13587" width="14.140625" customWidth="1"/>
    <col min="13822" max="13822" width="15.28515625" customWidth="1"/>
    <col min="13823" max="13823" width="13.5703125" customWidth="1"/>
    <col min="13824" max="13828" width="10.42578125" bestFit="1" customWidth="1"/>
    <col min="13829" max="13829" width="11.42578125" bestFit="1" customWidth="1"/>
    <col min="13830" max="13830" width="11.28515625" bestFit="1" customWidth="1"/>
    <col min="13831" max="13832" width="10.42578125" bestFit="1" customWidth="1"/>
    <col min="13833" max="13833" width="11.42578125" bestFit="1" customWidth="1"/>
    <col min="13834" max="13835" width="10.42578125" bestFit="1" customWidth="1"/>
    <col min="13836" max="13836" width="11.5703125" customWidth="1"/>
    <col min="13837" max="13837" width="11.42578125" bestFit="1" customWidth="1"/>
    <col min="13838" max="13838" width="10.42578125" bestFit="1" customWidth="1"/>
    <col min="13839" max="13839" width="12.85546875" customWidth="1"/>
    <col min="13840" max="13840" width="12.7109375" customWidth="1"/>
    <col min="13841" max="13841" width="14.42578125" customWidth="1"/>
    <col min="13842" max="13842" width="16.5703125" customWidth="1"/>
    <col min="13843" max="13843" width="14.140625" customWidth="1"/>
    <col min="14078" max="14078" width="15.28515625" customWidth="1"/>
    <col min="14079" max="14079" width="13.5703125" customWidth="1"/>
    <col min="14080" max="14084" width="10.42578125" bestFit="1" customWidth="1"/>
    <col min="14085" max="14085" width="11.42578125" bestFit="1" customWidth="1"/>
    <col min="14086" max="14086" width="11.28515625" bestFit="1" customWidth="1"/>
    <col min="14087" max="14088" width="10.42578125" bestFit="1" customWidth="1"/>
    <col min="14089" max="14089" width="11.42578125" bestFit="1" customWidth="1"/>
    <col min="14090" max="14091" width="10.42578125" bestFit="1" customWidth="1"/>
    <col min="14092" max="14092" width="11.5703125" customWidth="1"/>
    <col min="14093" max="14093" width="11.42578125" bestFit="1" customWidth="1"/>
    <col min="14094" max="14094" width="10.42578125" bestFit="1" customWidth="1"/>
    <col min="14095" max="14095" width="12.85546875" customWidth="1"/>
    <col min="14096" max="14096" width="12.7109375" customWidth="1"/>
    <col min="14097" max="14097" width="14.42578125" customWidth="1"/>
    <col min="14098" max="14098" width="16.5703125" customWidth="1"/>
    <col min="14099" max="14099" width="14.140625" customWidth="1"/>
    <col min="14334" max="14334" width="15.28515625" customWidth="1"/>
    <col min="14335" max="14335" width="13.5703125" customWidth="1"/>
    <col min="14336" max="14340" width="10.42578125" bestFit="1" customWidth="1"/>
    <col min="14341" max="14341" width="11.42578125" bestFit="1" customWidth="1"/>
    <col min="14342" max="14342" width="11.28515625" bestFit="1" customWidth="1"/>
    <col min="14343" max="14344" width="10.42578125" bestFit="1" customWidth="1"/>
    <col min="14345" max="14345" width="11.42578125" bestFit="1" customWidth="1"/>
    <col min="14346" max="14347" width="10.42578125" bestFit="1" customWidth="1"/>
    <col min="14348" max="14348" width="11.5703125" customWidth="1"/>
    <col min="14349" max="14349" width="11.42578125" bestFit="1" customWidth="1"/>
    <col min="14350" max="14350" width="10.42578125" bestFit="1" customWidth="1"/>
    <col min="14351" max="14351" width="12.85546875" customWidth="1"/>
    <col min="14352" max="14352" width="12.7109375" customWidth="1"/>
    <col min="14353" max="14353" width="14.42578125" customWidth="1"/>
    <col min="14354" max="14354" width="16.5703125" customWidth="1"/>
    <col min="14355" max="14355" width="14.140625" customWidth="1"/>
    <col min="14590" max="14590" width="15.28515625" customWidth="1"/>
    <col min="14591" max="14591" width="13.5703125" customWidth="1"/>
    <col min="14592" max="14596" width="10.42578125" bestFit="1" customWidth="1"/>
    <col min="14597" max="14597" width="11.42578125" bestFit="1" customWidth="1"/>
    <col min="14598" max="14598" width="11.28515625" bestFit="1" customWidth="1"/>
    <col min="14599" max="14600" width="10.42578125" bestFit="1" customWidth="1"/>
    <col min="14601" max="14601" width="11.42578125" bestFit="1" customWidth="1"/>
    <col min="14602" max="14603" width="10.42578125" bestFit="1" customWidth="1"/>
    <col min="14604" max="14604" width="11.5703125" customWidth="1"/>
    <col min="14605" max="14605" width="11.42578125" bestFit="1" customWidth="1"/>
    <col min="14606" max="14606" width="10.42578125" bestFit="1" customWidth="1"/>
    <col min="14607" max="14607" width="12.85546875" customWidth="1"/>
    <col min="14608" max="14608" width="12.7109375" customWidth="1"/>
    <col min="14609" max="14609" width="14.42578125" customWidth="1"/>
    <col min="14610" max="14610" width="16.5703125" customWidth="1"/>
    <col min="14611" max="14611" width="14.140625" customWidth="1"/>
    <col min="14846" max="14846" width="15.28515625" customWidth="1"/>
    <col min="14847" max="14847" width="13.5703125" customWidth="1"/>
    <col min="14848" max="14852" width="10.42578125" bestFit="1" customWidth="1"/>
    <col min="14853" max="14853" width="11.42578125" bestFit="1" customWidth="1"/>
    <col min="14854" max="14854" width="11.28515625" bestFit="1" customWidth="1"/>
    <col min="14855" max="14856" width="10.42578125" bestFit="1" customWidth="1"/>
    <col min="14857" max="14857" width="11.42578125" bestFit="1" customWidth="1"/>
    <col min="14858" max="14859" width="10.42578125" bestFit="1" customWidth="1"/>
    <col min="14860" max="14860" width="11.5703125" customWidth="1"/>
    <col min="14861" max="14861" width="11.42578125" bestFit="1" customWidth="1"/>
    <col min="14862" max="14862" width="10.42578125" bestFit="1" customWidth="1"/>
    <col min="14863" max="14863" width="12.85546875" customWidth="1"/>
    <col min="14864" max="14864" width="12.7109375" customWidth="1"/>
    <col min="14865" max="14865" width="14.42578125" customWidth="1"/>
    <col min="14866" max="14866" width="16.5703125" customWidth="1"/>
    <col min="14867" max="14867" width="14.140625" customWidth="1"/>
    <col min="15102" max="15102" width="15.28515625" customWidth="1"/>
    <col min="15103" max="15103" width="13.5703125" customWidth="1"/>
    <col min="15104" max="15108" width="10.42578125" bestFit="1" customWidth="1"/>
    <col min="15109" max="15109" width="11.42578125" bestFit="1" customWidth="1"/>
    <col min="15110" max="15110" width="11.28515625" bestFit="1" customWidth="1"/>
    <col min="15111" max="15112" width="10.42578125" bestFit="1" customWidth="1"/>
    <col min="15113" max="15113" width="11.42578125" bestFit="1" customWidth="1"/>
    <col min="15114" max="15115" width="10.42578125" bestFit="1" customWidth="1"/>
    <col min="15116" max="15116" width="11.5703125" customWidth="1"/>
    <col min="15117" max="15117" width="11.42578125" bestFit="1" customWidth="1"/>
    <col min="15118" max="15118" width="10.42578125" bestFit="1" customWidth="1"/>
    <col min="15119" max="15119" width="12.85546875" customWidth="1"/>
    <col min="15120" max="15120" width="12.7109375" customWidth="1"/>
    <col min="15121" max="15121" width="14.42578125" customWidth="1"/>
    <col min="15122" max="15122" width="16.5703125" customWidth="1"/>
    <col min="15123" max="15123" width="14.140625" customWidth="1"/>
    <col min="15358" max="15358" width="15.28515625" customWidth="1"/>
    <col min="15359" max="15359" width="13.5703125" customWidth="1"/>
    <col min="15360" max="15364" width="10.42578125" bestFit="1" customWidth="1"/>
    <col min="15365" max="15365" width="11.42578125" bestFit="1" customWidth="1"/>
    <col min="15366" max="15366" width="11.28515625" bestFit="1" customWidth="1"/>
    <col min="15367" max="15368" width="10.42578125" bestFit="1" customWidth="1"/>
    <col min="15369" max="15369" width="11.42578125" bestFit="1" customWidth="1"/>
    <col min="15370" max="15371" width="10.42578125" bestFit="1" customWidth="1"/>
    <col min="15372" max="15372" width="11.5703125" customWidth="1"/>
    <col min="15373" max="15373" width="11.42578125" bestFit="1" customWidth="1"/>
    <col min="15374" max="15374" width="10.42578125" bestFit="1" customWidth="1"/>
    <col min="15375" max="15375" width="12.85546875" customWidth="1"/>
    <col min="15376" max="15376" width="12.7109375" customWidth="1"/>
    <col min="15377" max="15377" width="14.42578125" customWidth="1"/>
    <col min="15378" max="15378" width="16.5703125" customWidth="1"/>
    <col min="15379" max="15379" width="14.140625" customWidth="1"/>
    <col min="15614" max="15614" width="15.28515625" customWidth="1"/>
    <col min="15615" max="15615" width="13.5703125" customWidth="1"/>
    <col min="15616" max="15620" width="10.42578125" bestFit="1" customWidth="1"/>
    <col min="15621" max="15621" width="11.42578125" bestFit="1" customWidth="1"/>
    <col min="15622" max="15622" width="11.28515625" bestFit="1" customWidth="1"/>
    <col min="15623" max="15624" width="10.42578125" bestFit="1" customWidth="1"/>
    <col min="15625" max="15625" width="11.42578125" bestFit="1" customWidth="1"/>
    <col min="15626" max="15627" width="10.42578125" bestFit="1" customWidth="1"/>
    <col min="15628" max="15628" width="11.5703125" customWidth="1"/>
    <col min="15629" max="15629" width="11.42578125" bestFit="1" customWidth="1"/>
    <col min="15630" max="15630" width="10.42578125" bestFit="1" customWidth="1"/>
    <col min="15631" max="15631" width="12.85546875" customWidth="1"/>
    <col min="15632" max="15632" width="12.7109375" customWidth="1"/>
    <col min="15633" max="15633" width="14.42578125" customWidth="1"/>
    <col min="15634" max="15634" width="16.5703125" customWidth="1"/>
    <col min="15635" max="15635" width="14.140625" customWidth="1"/>
    <col min="15870" max="15870" width="15.28515625" customWidth="1"/>
    <col min="15871" max="15871" width="13.5703125" customWidth="1"/>
    <col min="15872" max="15876" width="10.42578125" bestFit="1" customWidth="1"/>
    <col min="15877" max="15877" width="11.42578125" bestFit="1" customWidth="1"/>
    <col min="15878" max="15878" width="11.28515625" bestFit="1" customWidth="1"/>
    <col min="15879" max="15880" width="10.42578125" bestFit="1" customWidth="1"/>
    <col min="15881" max="15881" width="11.42578125" bestFit="1" customWidth="1"/>
    <col min="15882" max="15883" width="10.42578125" bestFit="1" customWidth="1"/>
    <col min="15884" max="15884" width="11.5703125" customWidth="1"/>
    <col min="15885" max="15885" width="11.42578125" bestFit="1" customWidth="1"/>
    <col min="15886" max="15886" width="10.42578125" bestFit="1" customWidth="1"/>
    <col min="15887" max="15887" width="12.85546875" customWidth="1"/>
    <col min="15888" max="15888" width="12.7109375" customWidth="1"/>
    <col min="15889" max="15889" width="14.42578125" customWidth="1"/>
    <col min="15890" max="15890" width="16.5703125" customWidth="1"/>
    <col min="15891" max="15891" width="14.140625" customWidth="1"/>
    <col min="16126" max="16126" width="15.28515625" customWidth="1"/>
    <col min="16127" max="16127" width="13.5703125" customWidth="1"/>
    <col min="16128" max="16132" width="10.42578125" bestFit="1" customWidth="1"/>
    <col min="16133" max="16133" width="11.42578125" bestFit="1" customWidth="1"/>
    <col min="16134" max="16134" width="11.28515625" bestFit="1" customWidth="1"/>
    <col min="16135" max="16136" width="10.42578125" bestFit="1" customWidth="1"/>
    <col min="16137" max="16137" width="11.42578125" bestFit="1" customWidth="1"/>
    <col min="16138" max="16139" width="10.42578125" bestFit="1" customWidth="1"/>
    <col min="16140" max="16140" width="11.5703125" customWidth="1"/>
    <col min="16141" max="16141" width="11.42578125" bestFit="1" customWidth="1"/>
    <col min="16142" max="16142" width="10.42578125" bestFit="1" customWidth="1"/>
    <col min="16143" max="16143" width="12.85546875" customWidth="1"/>
    <col min="16144" max="16144" width="12.7109375" customWidth="1"/>
    <col min="16145" max="16145" width="14.42578125" customWidth="1"/>
    <col min="16146" max="16146" width="16.5703125" customWidth="1"/>
    <col min="16147" max="16147" width="14.140625" customWidth="1"/>
  </cols>
  <sheetData>
    <row r="1" spans="1:20" s="23" customFormat="1" ht="18.75" x14ac:dyDescent="0.3">
      <c r="A1" s="22" t="s">
        <v>62</v>
      </c>
      <c r="D1" s="24"/>
      <c r="E1" s="24"/>
      <c r="F1" s="24"/>
      <c r="G1" s="25"/>
      <c r="T1" s="22" t="s">
        <v>68</v>
      </c>
    </row>
    <row r="2" spans="1:20" s="23" customFormat="1" ht="18.75" x14ac:dyDescent="0.3">
      <c r="A2" s="22" t="s">
        <v>63</v>
      </c>
      <c r="D2" s="24"/>
      <c r="E2" s="24"/>
      <c r="F2" s="24"/>
      <c r="G2" s="24"/>
    </row>
    <row r="3" spans="1:20" s="23" customFormat="1" ht="18.75" x14ac:dyDescent="0.3">
      <c r="A3" s="22" t="s">
        <v>65</v>
      </c>
      <c r="D3" s="24"/>
      <c r="E3" s="24"/>
      <c r="F3" s="24"/>
      <c r="G3" s="24"/>
    </row>
    <row r="4" spans="1:20" s="27" customFormat="1" ht="18.75" x14ac:dyDescent="0.3">
      <c r="A4" s="26" t="s">
        <v>37</v>
      </c>
    </row>
    <row r="5" spans="1:20" s="15" customFormat="1" x14ac:dyDescent="0.25"/>
    <row r="7" spans="1:20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/>
      <c r="M8" s="3"/>
      <c r="N8" s="3" t="s">
        <v>38</v>
      </c>
      <c r="O8" s="3"/>
      <c r="P8" s="3"/>
      <c r="Q8" s="3"/>
      <c r="R8" s="3"/>
      <c r="S8" s="3"/>
      <c r="T8" s="3"/>
    </row>
    <row r="9" spans="1:20" ht="15.75" thickBot="1" x14ac:dyDescent="0.3">
      <c r="A9" s="6"/>
      <c r="B9" s="14">
        <v>42369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6</v>
      </c>
      <c r="M9" s="6" t="s">
        <v>7</v>
      </c>
      <c r="N9" s="6" t="s">
        <v>39</v>
      </c>
      <c r="O9" s="6" t="s">
        <v>8</v>
      </c>
      <c r="P9" s="6" t="s">
        <v>9</v>
      </c>
      <c r="Q9" s="6" t="s">
        <v>10</v>
      </c>
      <c r="R9" s="6" t="s">
        <v>11</v>
      </c>
      <c r="S9" s="6" t="s">
        <v>12</v>
      </c>
      <c r="T9" s="6" t="s">
        <v>13</v>
      </c>
    </row>
    <row r="10" spans="1:20" x14ac:dyDescent="0.25">
      <c r="A10" t="s">
        <v>40</v>
      </c>
      <c r="B10" s="7">
        <v>802224.2200000002</v>
      </c>
      <c r="C10" s="7">
        <v>19.329999999999998</v>
      </c>
      <c r="D10" s="7">
        <v>4277.71</v>
      </c>
      <c r="E10" s="7">
        <v>38.36</v>
      </c>
      <c r="F10" s="7">
        <v>4300.1400000000003</v>
      </c>
      <c r="G10" s="7">
        <v>57.22</v>
      </c>
      <c r="H10" s="7">
        <v>4246.45</v>
      </c>
      <c r="I10" s="7">
        <v>4325.38</v>
      </c>
      <c r="J10" s="7">
        <v>18.87</v>
      </c>
      <c r="K10" s="7">
        <v>4290.97</v>
      </c>
      <c r="L10" s="7">
        <v>4331.58</v>
      </c>
      <c r="M10" s="7">
        <v>4316.12</v>
      </c>
      <c r="N10" s="7">
        <v>37.119999999999997</v>
      </c>
      <c r="O10" s="7">
        <v>4282.4399999999996</v>
      </c>
      <c r="P10" s="7">
        <v>4340.88</v>
      </c>
      <c r="Q10" s="7">
        <v>4325.74</v>
      </c>
      <c r="R10" s="7">
        <v>4347.09</v>
      </c>
      <c r="S10" s="7">
        <v>4332.17</v>
      </c>
      <c r="T10" s="7">
        <f>+B10-C10-D10-E10-F10-G10-H10-I10-J10-K10-L10-M10-N10-O10-P10-Q10-R10-S10</f>
        <v>750336.65000000049</v>
      </c>
    </row>
    <row r="11" spans="1:20" x14ac:dyDescent="0.25">
      <c r="A11" t="s">
        <v>41</v>
      </c>
      <c r="B11" s="7">
        <v>548397.66999999993</v>
      </c>
      <c r="C11" s="7">
        <v>81.05</v>
      </c>
      <c r="D11" s="7">
        <v>1953.59</v>
      </c>
      <c r="E11" s="7">
        <v>161.05000000000001</v>
      </c>
      <c r="F11" s="7">
        <v>2043.96</v>
      </c>
      <c r="G11" s="7">
        <v>240.65</v>
      </c>
      <c r="H11" s="7">
        <v>1814.73</v>
      </c>
      <c r="I11" s="7">
        <v>2142.2399999999998</v>
      </c>
      <c r="J11" s="7">
        <v>79.61</v>
      </c>
      <c r="K11" s="7">
        <v>1993.46</v>
      </c>
      <c r="L11" s="7">
        <v>2160.81</v>
      </c>
      <c r="M11" s="7">
        <v>2091.65</v>
      </c>
      <c r="N11" s="7">
        <v>157.36000000000001</v>
      </c>
      <c r="O11" s="7">
        <v>1945.2</v>
      </c>
      <c r="P11" s="7">
        <v>2188.81</v>
      </c>
      <c r="Q11" s="7">
        <v>2120.71</v>
      </c>
      <c r="R11" s="7">
        <v>2207.79</v>
      </c>
      <c r="S11" s="7">
        <v>2140.42</v>
      </c>
      <c r="T11" s="7">
        <f t="shared" ref="T11:T19" si="0">+B11-C11-D11-E11-F11-G11-H11-I11-J11-K11-L11-M11-N11-O11-P11-Q11-R11-S11</f>
        <v>522874.5799999999</v>
      </c>
    </row>
    <row r="12" spans="1:20" x14ac:dyDescent="0.25">
      <c r="A12" t="s">
        <v>42</v>
      </c>
      <c r="B12" s="7">
        <v>273.3399999999998</v>
      </c>
      <c r="C12" s="7">
        <v>0.01</v>
      </c>
      <c r="D12" s="7">
        <v>1.41</v>
      </c>
      <c r="E12" s="7">
        <v>0.02</v>
      </c>
      <c r="F12" s="7">
        <v>1.42</v>
      </c>
      <c r="G12" s="7">
        <v>0.03</v>
      </c>
      <c r="H12" s="7">
        <v>1.4</v>
      </c>
      <c r="I12" s="7">
        <v>1.43</v>
      </c>
      <c r="J12" s="7">
        <v>0.01</v>
      </c>
      <c r="K12" s="7">
        <v>1.42</v>
      </c>
      <c r="L12" s="7">
        <v>1.44</v>
      </c>
      <c r="M12" s="7">
        <v>1.43</v>
      </c>
      <c r="N12" s="7">
        <v>0.02</v>
      </c>
      <c r="O12" s="7">
        <v>1.41</v>
      </c>
      <c r="P12" s="7">
        <v>1.44</v>
      </c>
      <c r="Q12" s="7">
        <v>1.43</v>
      </c>
      <c r="R12" s="7">
        <v>1.44</v>
      </c>
      <c r="S12" s="7">
        <v>1.44</v>
      </c>
      <c r="T12" s="7">
        <f t="shared" si="0"/>
        <v>256.13999999999982</v>
      </c>
    </row>
    <row r="13" spans="1:20" x14ac:dyDescent="0.25">
      <c r="A13" t="s">
        <v>43</v>
      </c>
      <c r="B13" s="7">
        <v>1026784</v>
      </c>
      <c r="C13" s="7">
        <v>35.340000000000003</v>
      </c>
      <c r="D13" s="7">
        <v>5310.48</v>
      </c>
      <c r="E13" s="7">
        <v>70.14</v>
      </c>
      <c r="F13" s="7">
        <v>5351.34</v>
      </c>
      <c r="G13" s="7">
        <v>104.65</v>
      </c>
      <c r="H13" s="7">
        <v>5253.03</v>
      </c>
      <c r="I13" s="7">
        <v>5397.2</v>
      </c>
      <c r="J13" s="7">
        <v>34.520000000000003</v>
      </c>
      <c r="K13" s="7">
        <v>5334.1</v>
      </c>
      <c r="L13" s="7">
        <v>5408.23</v>
      </c>
      <c r="M13" s="7">
        <v>5379.81</v>
      </c>
      <c r="N13" s="7">
        <v>67.930000000000007</v>
      </c>
      <c r="O13" s="7">
        <v>5318.02</v>
      </c>
      <c r="P13" s="7">
        <v>5424.8</v>
      </c>
      <c r="Q13" s="7">
        <v>5396.95</v>
      </c>
      <c r="R13" s="7">
        <v>5435.89</v>
      </c>
      <c r="S13" s="7">
        <v>5408.42</v>
      </c>
      <c r="T13" s="7">
        <f t="shared" si="0"/>
        <v>962053.14999999991</v>
      </c>
    </row>
    <row r="14" spans="1:20" x14ac:dyDescent="0.25">
      <c r="A14" t="s">
        <v>44</v>
      </c>
      <c r="B14" s="7">
        <v>191374.06999999998</v>
      </c>
      <c r="C14" s="7">
        <v>0.66</v>
      </c>
      <c r="D14" s="7">
        <v>1083.1300000000001</v>
      </c>
      <c r="E14" s="7">
        <v>1.31</v>
      </c>
      <c r="F14" s="7">
        <v>1083.9000000000001</v>
      </c>
      <c r="G14" s="7">
        <v>1.95</v>
      </c>
      <c r="H14" s="7">
        <v>1061.6400000000001</v>
      </c>
      <c r="I14" s="7">
        <v>1065.8399999999999</v>
      </c>
      <c r="J14" s="7">
        <v>1.93</v>
      </c>
      <c r="K14" s="7">
        <v>1062.33</v>
      </c>
      <c r="L14" s="7">
        <v>1066.49</v>
      </c>
      <c r="M14" s="7">
        <v>1064.93</v>
      </c>
      <c r="N14" s="7">
        <v>3.79</v>
      </c>
      <c r="O14" s="7">
        <v>1061.5</v>
      </c>
      <c r="P14" s="7">
        <v>1067.48</v>
      </c>
      <c r="Q14" s="7">
        <v>1065.94</v>
      </c>
      <c r="R14" s="7">
        <v>1068.1300000000001</v>
      </c>
      <c r="S14" s="7">
        <v>1066.6199999999999</v>
      </c>
      <c r="T14" s="7">
        <f t="shared" si="0"/>
        <v>178546.49999999997</v>
      </c>
    </row>
    <row r="15" spans="1:20" x14ac:dyDescent="0.25">
      <c r="A15" t="s">
        <v>45</v>
      </c>
      <c r="B15" s="7">
        <v>1127587.0900000001</v>
      </c>
      <c r="C15" s="7">
        <v>3.88</v>
      </c>
      <c r="D15" s="7">
        <v>5048.6000000000004</v>
      </c>
      <c r="E15" s="7">
        <v>7.7</v>
      </c>
      <c r="F15" s="7">
        <v>5052.99</v>
      </c>
      <c r="G15" s="7">
        <v>11.5</v>
      </c>
      <c r="H15" s="7">
        <v>4913.63</v>
      </c>
      <c r="I15" s="7">
        <v>4938.04</v>
      </c>
      <c r="J15" s="7">
        <v>11.4</v>
      </c>
      <c r="K15" s="7">
        <v>4916.8599999999997</v>
      </c>
      <c r="L15" s="7">
        <v>4941.07</v>
      </c>
      <c r="M15" s="7">
        <v>4931.34</v>
      </c>
      <c r="N15" s="7">
        <v>22.5</v>
      </c>
      <c r="O15" s="7">
        <v>4910.5200000000004</v>
      </c>
      <c r="P15" s="7">
        <v>4945.62</v>
      </c>
      <c r="Q15" s="7">
        <v>4936.05</v>
      </c>
      <c r="R15" s="7">
        <v>4948.66</v>
      </c>
      <c r="S15" s="7">
        <v>4939.1899999999996</v>
      </c>
      <c r="T15" s="7">
        <f t="shared" si="0"/>
        <v>1068107.54</v>
      </c>
    </row>
    <row r="16" spans="1:20" x14ac:dyDescent="0.25">
      <c r="A16" t="s">
        <v>46</v>
      </c>
      <c r="B16" s="7">
        <v>355.34999999999991</v>
      </c>
      <c r="C16" s="7">
        <v>0.03</v>
      </c>
      <c r="D16" s="7">
        <v>1.05</v>
      </c>
      <c r="E16" s="7">
        <v>7.0000000000000007E-2</v>
      </c>
      <c r="F16" s="7">
        <v>1.0900000000000001</v>
      </c>
      <c r="G16" s="7">
        <v>0.11</v>
      </c>
      <c r="H16" s="7">
        <v>0.98</v>
      </c>
      <c r="I16" s="7">
        <v>1.1299999999999999</v>
      </c>
      <c r="J16" s="7">
        <v>0.04</v>
      </c>
      <c r="K16" s="7">
        <v>1.06</v>
      </c>
      <c r="L16" s="7">
        <v>1.56</v>
      </c>
      <c r="M16" s="7">
        <v>1.56</v>
      </c>
      <c r="N16" s="7">
        <v>0.01</v>
      </c>
      <c r="O16" s="7">
        <v>1.55</v>
      </c>
      <c r="P16" s="7">
        <v>1.56</v>
      </c>
      <c r="Q16" s="7">
        <v>1.56</v>
      </c>
      <c r="R16" s="7">
        <v>1.56</v>
      </c>
      <c r="S16" s="7">
        <v>1.56</v>
      </c>
      <c r="T16" s="7">
        <f t="shared" si="0"/>
        <v>338.86999999999989</v>
      </c>
    </row>
    <row r="17" spans="1:20" x14ac:dyDescent="0.25">
      <c r="A17" t="s">
        <v>47</v>
      </c>
      <c r="B17" s="7">
        <v>1259072.5099999998</v>
      </c>
      <c r="C17" s="7">
        <v>134.08000000000001</v>
      </c>
      <c r="D17" s="7">
        <v>3738.25</v>
      </c>
      <c r="E17" s="7">
        <v>266.58</v>
      </c>
      <c r="F17" s="7">
        <v>3885.05</v>
      </c>
      <c r="G17" s="7">
        <v>398.59</v>
      </c>
      <c r="H17" s="7">
        <v>3501.87</v>
      </c>
      <c r="I17" s="7">
        <v>4042.64</v>
      </c>
      <c r="J17" s="7">
        <v>132.04</v>
      </c>
      <c r="K17" s="7">
        <v>3792.7</v>
      </c>
      <c r="L17" s="7">
        <v>5552.77</v>
      </c>
      <c r="M17" s="7">
        <v>5541.84</v>
      </c>
      <c r="N17" s="7">
        <v>25.28</v>
      </c>
      <c r="O17" s="7">
        <v>5518.44</v>
      </c>
      <c r="P17" s="7">
        <v>5557.89</v>
      </c>
      <c r="Q17" s="7">
        <v>5547.13</v>
      </c>
      <c r="R17" s="7">
        <v>5561.3</v>
      </c>
      <c r="S17" s="7">
        <v>5550.66</v>
      </c>
      <c r="T17" s="7">
        <f t="shared" si="0"/>
        <v>1200325.3999999997</v>
      </c>
    </row>
    <row r="18" spans="1:20" x14ac:dyDescent="0.25">
      <c r="A18" t="s">
        <v>48</v>
      </c>
      <c r="B18" s="7">
        <v>619315.08000000007</v>
      </c>
      <c r="C18" s="7">
        <v>14.89</v>
      </c>
      <c r="D18" s="7">
        <v>1926.21</v>
      </c>
      <c r="E18" s="7">
        <v>29.61</v>
      </c>
      <c r="F18" s="7">
        <v>1942.5</v>
      </c>
      <c r="G18" s="7">
        <v>44.28</v>
      </c>
      <c r="H18" s="7">
        <v>1899.84</v>
      </c>
      <c r="I18" s="7">
        <v>1960.05</v>
      </c>
      <c r="J18" s="7">
        <v>14.67</v>
      </c>
      <c r="K18" s="7">
        <v>1932.23</v>
      </c>
      <c r="L18" s="7">
        <v>1962.85</v>
      </c>
      <c r="M18" s="7">
        <v>1949.73</v>
      </c>
      <c r="N18" s="7">
        <v>29.06</v>
      </c>
      <c r="O18" s="7">
        <v>1922.24</v>
      </c>
      <c r="P18" s="7">
        <v>1967.06</v>
      </c>
      <c r="Q18" s="7">
        <v>1954.08</v>
      </c>
      <c r="R18" s="7">
        <v>1969.87</v>
      </c>
      <c r="S18" s="7">
        <v>1956.99</v>
      </c>
      <c r="T18" s="7">
        <f t="shared" si="0"/>
        <v>595838.92000000004</v>
      </c>
    </row>
    <row r="19" spans="1:20" x14ac:dyDescent="0.25">
      <c r="A19" t="s">
        <v>49</v>
      </c>
      <c r="B19" s="7">
        <v>595289.61999999988</v>
      </c>
      <c r="C19" s="7">
        <v>2.0499999999999998</v>
      </c>
      <c r="D19" s="7">
        <v>2053.4299999999998</v>
      </c>
      <c r="E19" s="7">
        <v>4.0599999999999996</v>
      </c>
      <c r="F19" s="7">
        <v>2055.6799999999998</v>
      </c>
      <c r="G19" s="7">
        <v>6.08</v>
      </c>
      <c r="H19" s="7">
        <v>1981.83</v>
      </c>
      <c r="I19" s="7">
        <v>1994.56</v>
      </c>
      <c r="J19" s="7">
        <v>6.03</v>
      </c>
      <c r="K19" s="7">
        <v>1983.14</v>
      </c>
      <c r="L19" s="7">
        <v>1995.78</v>
      </c>
      <c r="M19" s="7">
        <v>1990.42</v>
      </c>
      <c r="N19" s="7">
        <v>11.95</v>
      </c>
      <c r="O19" s="7">
        <v>1979.15</v>
      </c>
      <c r="P19" s="7">
        <v>1997.62</v>
      </c>
      <c r="Q19" s="7">
        <v>1992.32</v>
      </c>
      <c r="R19" s="7">
        <v>1998.85</v>
      </c>
      <c r="S19" s="7">
        <v>1993.59</v>
      </c>
      <c r="T19" s="7">
        <f t="shared" si="0"/>
        <v>571243.07999999973</v>
      </c>
    </row>
    <row r="20" spans="1:20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8" t="s">
        <v>30</v>
      </c>
      <c r="B21" s="7">
        <f>SUM(B10:B20)</f>
        <v>6170672.9500000002</v>
      </c>
      <c r="C21" s="7">
        <f>SUM(C10:C20)</f>
        <v>291.32</v>
      </c>
      <c r="D21" s="7">
        <f t="shared" ref="D21:T21" si="1">SUM(D10:D20)</f>
        <v>25393.859999999997</v>
      </c>
      <c r="E21" s="7">
        <f>SUM(E10:E20)</f>
        <v>578.9</v>
      </c>
      <c r="F21" s="7">
        <f t="shared" si="1"/>
        <v>25718.07</v>
      </c>
      <c r="G21" s="7">
        <f>SUM(G10:G20)</f>
        <v>865.06</v>
      </c>
      <c r="H21" s="7">
        <f t="shared" si="1"/>
        <v>24675.4</v>
      </c>
      <c r="I21" s="7">
        <f t="shared" si="1"/>
        <v>25868.510000000002</v>
      </c>
      <c r="J21" s="7">
        <f>SUM(J10:J20)</f>
        <v>299.12</v>
      </c>
      <c r="K21" s="7">
        <f t="shared" si="1"/>
        <v>25308.27</v>
      </c>
      <c r="L21" s="7">
        <f t="shared" si="1"/>
        <v>27422.579999999994</v>
      </c>
      <c r="M21" s="7">
        <f t="shared" si="1"/>
        <v>27268.83</v>
      </c>
      <c r="N21" s="7">
        <f>SUM(N10:N20)</f>
        <v>355.0200000000001</v>
      </c>
      <c r="O21" s="7">
        <f t="shared" si="1"/>
        <v>26940.47</v>
      </c>
      <c r="P21" s="7">
        <f t="shared" si="1"/>
        <v>27493.16</v>
      </c>
      <c r="Q21" s="7">
        <f t="shared" si="1"/>
        <v>27341.910000000003</v>
      </c>
      <c r="R21" s="7">
        <f t="shared" si="1"/>
        <v>27540.579999999998</v>
      </c>
      <c r="S21" s="7">
        <f t="shared" si="1"/>
        <v>27391.06</v>
      </c>
      <c r="T21" s="7">
        <f t="shared" si="1"/>
        <v>5849920.8300000001</v>
      </c>
    </row>
    <row r="22" spans="1:20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8" t="s">
        <v>50</v>
      </c>
      <c r="B23" s="7">
        <v>5350186.95</v>
      </c>
      <c r="C23" s="7"/>
      <c r="D23" s="7"/>
      <c r="E23" s="7"/>
      <c r="F23" s="7"/>
      <c r="G23" s="7"/>
      <c r="H23" s="7">
        <v>34853.18</v>
      </c>
      <c r="I23" s="7"/>
      <c r="J23" s="7"/>
      <c r="K23" s="7"/>
      <c r="L23" s="7">
        <v>35139.67</v>
      </c>
      <c r="M23" s="7"/>
      <c r="N23" s="7"/>
      <c r="O23" s="7"/>
      <c r="P23" s="7">
        <v>34951.56</v>
      </c>
      <c r="Q23" s="7"/>
      <c r="R23" s="7"/>
      <c r="S23" s="7">
        <v>33816.75</v>
      </c>
      <c r="T23" s="7">
        <f>+B23-D23-F23-H23-I23-K23-L23-M23-O23-P23-Q23-R23-S23</f>
        <v>5211425.790000001</v>
      </c>
    </row>
    <row r="24" spans="1:20" x14ac:dyDescent="0.25">
      <c r="A24" s="8" t="s">
        <v>36</v>
      </c>
      <c r="B24" s="7">
        <v>6000000</v>
      </c>
      <c r="C24" s="7"/>
      <c r="D24" s="7"/>
      <c r="E24" s="7"/>
      <c r="F24" s="7"/>
      <c r="G24" s="7"/>
      <c r="H24" s="7">
        <v>48565.47</v>
      </c>
      <c r="I24" s="7"/>
      <c r="J24" s="7"/>
      <c r="K24" s="7"/>
      <c r="L24" s="7"/>
      <c r="M24" s="7">
        <v>48546.37</v>
      </c>
      <c r="N24" s="7"/>
      <c r="O24" s="7"/>
      <c r="P24" s="7">
        <v>48090.14</v>
      </c>
      <c r="Q24" s="7"/>
      <c r="R24" s="7"/>
      <c r="S24" s="7">
        <v>47926.02</v>
      </c>
      <c r="T24" s="7">
        <f>+B24-D24-F24-H24-I24-K24-L24-M24-O24-P24-Q24-R24-S24</f>
        <v>5806872.0000000009</v>
      </c>
    </row>
    <row r="25" spans="1:20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>SUM(T23:T24)</f>
        <v>11018297.790000003</v>
      </c>
    </row>
    <row r="27" spans="1:20" x14ac:dyDescent="0.25">
      <c r="A27" t="s">
        <v>25</v>
      </c>
    </row>
    <row r="28" spans="1:20" x14ac:dyDescent="0.25">
      <c r="B28">
        <v>4081404.03</v>
      </c>
      <c r="C28" s="7"/>
      <c r="D28" s="7"/>
      <c r="E28" s="7"/>
      <c r="F28" s="7">
        <f>3287.67+50827.03</f>
        <v>54114.7</v>
      </c>
      <c r="G28" s="7"/>
      <c r="H28" s="7">
        <f>-4803.6-48565.47</f>
        <v>-53369.07</v>
      </c>
      <c r="I28" s="7"/>
      <c r="J28" s="7"/>
      <c r="K28" s="7"/>
      <c r="L28" s="7"/>
      <c r="M28" s="7">
        <v>51531.72</v>
      </c>
      <c r="N28" s="7"/>
      <c r="O28" s="7">
        <v>51902.31</v>
      </c>
      <c r="P28" s="7"/>
      <c r="Q28" s="7">
        <v>5000</v>
      </c>
      <c r="R28" s="7">
        <v>52054.38</v>
      </c>
      <c r="S28" s="7"/>
      <c r="T28" s="1">
        <f>SUM(B28:S28)</f>
        <v>4242638.07</v>
      </c>
    </row>
    <row r="30" spans="1:20" x14ac:dyDescent="0.25">
      <c r="E30" s="3" t="s">
        <v>38</v>
      </c>
      <c r="G30" s="3" t="s">
        <v>38</v>
      </c>
      <c r="J30" s="3" t="s">
        <v>38</v>
      </c>
      <c r="N30" s="3" t="s">
        <v>38</v>
      </c>
    </row>
    <row r="31" spans="1:20" ht="15.75" thickBot="1" x14ac:dyDescent="0.3">
      <c r="A31" s="6" t="s">
        <v>26</v>
      </c>
      <c r="B31" s="6"/>
      <c r="C31" s="6"/>
      <c r="D31" s="6" t="s">
        <v>1</v>
      </c>
      <c r="E31" s="6" t="s">
        <v>39</v>
      </c>
      <c r="F31" s="6" t="s">
        <v>2</v>
      </c>
      <c r="G31" s="6" t="s">
        <v>39</v>
      </c>
      <c r="H31" s="6" t="s">
        <v>3</v>
      </c>
      <c r="I31" s="6" t="s">
        <v>4</v>
      </c>
      <c r="J31" s="6" t="s">
        <v>39</v>
      </c>
      <c r="K31" s="6" t="s">
        <v>5</v>
      </c>
      <c r="L31" s="6" t="s">
        <v>6</v>
      </c>
      <c r="M31" s="6" t="s">
        <v>7</v>
      </c>
      <c r="N31" s="6" t="s">
        <v>39</v>
      </c>
      <c r="O31" s="6" t="s">
        <v>8</v>
      </c>
      <c r="P31" s="6" t="s">
        <v>9</v>
      </c>
      <c r="Q31" s="6" t="s">
        <v>10</v>
      </c>
      <c r="R31" s="6" t="s">
        <v>11</v>
      </c>
      <c r="S31" s="6" t="s">
        <v>12</v>
      </c>
      <c r="T31" s="6" t="s">
        <v>13</v>
      </c>
    </row>
    <row r="32" spans="1:20" x14ac:dyDescent="0.25">
      <c r="T32" s="7"/>
    </row>
    <row r="33" spans="1:20" x14ac:dyDescent="0.25">
      <c r="A33" t="s">
        <v>40</v>
      </c>
      <c r="C33" s="7"/>
      <c r="D33" s="7">
        <v>613.76</v>
      </c>
      <c r="E33" s="7"/>
      <c r="F33" s="7">
        <v>591.33000000000004</v>
      </c>
      <c r="G33" s="7"/>
      <c r="H33" s="7">
        <v>645.02</v>
      </c>
      <c r="I33" s="7">
        <v>566.09</v>
      </c>
      <c r="J33" s="7"/>
      <c r="K33" s="7">
        <v>600.5</v>
      </c>
      <c r="L33" s="7">
        <v>559.89</v>
      </c>
      <c r="M33" s="7">
        <v>575.35</v>
      </c>
      <c r="N33" s="7"/>
      <c r="O33" s="7">
        <v>609.03</v>
      </c>
      <c r="P33" s="7">
        <v>550.59</v>
      </c>
      <c r="Q33" s="7">
        <v>565.73</v>
      </c>
      <c r="R33" s="7">
        <v>544.38</v>
      </c>
      <c r="S33" s="7">
        <v>559.29999999999995</v>
      </c>
      <c r="T33" s="7">
        <f t="shared" ref="T33:T42" si="2">SUM(D33:S33)</f>
        <v>6980.9700000000012</v>
      </c>
    </row>
    <row r="34" spans="1:20" x14ac:dyDescent="0.25">
      <c r="A34" t="s">
        <v>41</v>
      </c>
      <c r="C34" s="7"/>
      <c r="D34" s="7">
        <v>2577.0100000000002</v>
      </c>
      <c r="E34" s="7"/>
      <c r="F34" s="7">
        <v>2486.64</v>
      </c>
      <c r="G34" s="7"/>
      <c r="H34" s="7">
        <v>2715.87</v>
      </c>
      <c r="I34" s="7">
        <v>2388.36</v>
      </c>
      <c r="J34" s="7"/>
      <c r="K34" s="7">
        <v>2537.14</v>
      </c>
      <c r="L34" s="7">
        <v>2369.79</v>
      </c>
      <c r="M34" s="7">
        <v>2438.9499999999998</v>
      </c>
      <c r="N34" s="7"/>
      <c r="O34" s="7">
        <v>2585.4</v>
      </c>
      <c r="P34" s="7">
        <v>2341.79</v>
      </c>
      <c r="Q34" s="7">
        <v>2409.89</v>
      </c>
      <c r="R34" s="7">
        <v>2322.81</v>
      </c>
      <c r="S34" s="7">
        <v>2390.1799999999998</v>
      </c>
      <c r="T34" s="7">
        <f t="shared" si="2"/>
        <v>29563.83</v>
      </c>
    </row>
    <row r="35" spans="1:20" x14ac:dyDescent="0.25">
      <c r="A35" t="s">
        <v>42</v>
      </c>
      <c r="C35" s="7"/>
      <c r="D35" s="7">
        <v>0.3</v>
      </c>
      <c r="E35" s="7"/>
      <c r="F35" s="7">
        <v>0.28999999999999998</v>
      </c>
      <c r="G35" s="7"/>
      <c r="H35" s="7">
        <v>0.31</v>
      </c>
      <c r="I35" s="7">
        <v>0.28000000000000003</v>
      </c>
      <c r="J35" s="7"/>
      <c r="K35" s="7">
        <v>0.28999999999999998</v>
      </c>
      <c r="L35" s="7">
        <v>0.27</v>
      </c>
      <c r="M35" s="7">
        <v>0.28000000000000003</v>
      </c>
      <c r="N35" s="7"/>
      <c r="O35" s="7">
        <v>0.3</v>
      </c>
      <c r="P35" s="7">
        <v>0.27</v>
      </c>
      <c r="Q35" s="7">
        <v>0.28000000000000003</v>
      </c>
      <c r="R35" s="7">
        <v>0.27</v>
      </c>
      <c r="S35" s="7">
        <v>0.27</v>
      </c>
      <c r="T35" s="7">
        <f t="shared" si="2"/>
        <v>3.41</v>
      </c>
    </row>
    <row r="36" spans="1:20" x14ac:dyDescent="0.25">
      <c r="A36" t="s">
        <v>43</v>
      </c>
      <c r="C36" s="7"/>
      <c r="D36" s="7">
        <v>1122.23</v>
      </c>
      <c r="E36" s="7"/>
      <c r="F36" s="7">
        <v>1081.3699999999999</v>
      </c>
      <c r="G36" s="7"/>
      <c r="H36" s="7">
        <v>1179.68</v>
      </c>
      <c r="I36" s="7">
        <v>1035.51</v>
      </c>
      <c r="J36" s="7"/>
      <c r="K36" s="7">
        <v>1098.6099999999999</v>
      </c>
      <c r="L36" s="7">
        <v>1024.48</v>
      </c>
      <c r="M36" s="7">
        <v>1052.9000000000001</v>
      </c>
      <c r="N36" s="7"/>
      <c r="O36" s="7">
        <v>1114.69</v>
      </c>
      <c r="P36" s="7">
        <v>1007.91</v>
      </c>
      <c r="Q36" s="7">
        <v>1035.76</v>
      </c>
      <c r="R36" s="7">
        <v>996.82</v>
      </c>
      <c r="S36" s="7">
        <v>1024.29</v>
      </c>
      <c r="T36" s="7">
        <f t="shared" si="2"/>
        <v>12774.25</v>
      </c>
    </row>
    <row r="37" spans="1:20" x14ac:dyDescent="0.25">
      <c r="A37" t="s">
        <v>44</v>
      </c>
      <c r="C37" s="7"/>
      <c r="D37" s="7">
        <v>20.92</v>
      </c>
      <c r="E37" s="7"/>
      <c r="F37" s="7">
        <v>20.149999999999999</v>
      </c>
      <c r="G37" s="7"/>
      <c r="H37" s="7">
        <v>62.03</v>
      </c>
      <c r="I37" s="7">
        <v>57.83</v>
      </c>
      <c r="J37" s="7"/>
      <c r="K37" s="7">
        <v>61.34</v>
      </c>
      <c r="L37" s="7">
        <v>57.18</v>
      </c>
      <c r="M37" s="7">
        <v>58.74</v>
      </c>
      <c r="N37" s="7"/>
      <c r="O37" s="7">
        <v>62.17</v>
      </c>
      <c r="P37" s="7">
        <v>56.19</v>
      </c>
      <c r="Q37" s="7">
        <v>57.73</v>
      </c>
      <c r="R37" s="7">
        <v>55.54</v>
      </c>
      <c r="S37" s="7">
        <v>57.05</v>
      </c>
      <c r="T37" s="7">
        <f t="shared" si="2"/>
        <v>626.86999999999989</v>
      </c>
    </row>
    <row r="38" spans="1:20" x14ac:dyDescent="0.25">
      <c r="A38" t="s">
        <v>45</v>
      </c>
      <c r="C38" s="7"/>
      <c r="D38" s="7">
        <v>123.24</v>
      </c>
      <c r="E38" s="7"/>
      <c r="F38" s="7">
        <v>118.85</v>
      </c>
      <c r="G38" s="7"/>
      <c r="H38" s="7">
        <v>366.38</v>
      </c>
      <c r="I38" s="7">
        <v>341.97</v>
      </c>
      <c r="J38" s="7"/>
      <c r="K38" s="7">
        <v>363.15</v>
      </c>
      <c r="L38" s="7">
        <v>338.94</v>
      </c>
      <c r="M38" s="7">
        <v>348.67</v>
      </c>
      <c r="N38" s="7"/>
      <c r="O38" s="7">
        <v>369.49</v>
      </c>
      <c r="P38" s="7">
        <v>334.39</v>
      </c>
      <c r="Q38" s="7">
        <v>343.96</v>
      </c>
      <c r="R38" s="7">
        <v>331.35</v>
      </c>
      <c r="S38" s="7">
        <v>340.82</v>
      </c>
      <c r="T38" s="7">
        <f t="shared" si="2"/>
        <v>3721.2100000000005</v>
      </c>
    </row>
    <row r="39" spans="1:20" x14ac:dyDescent="0.25">
      <c r="A39" t="s">
        <v>46</v>
      </c>
      <c r="C39" s="7"/>
      <c r="D39" s="7">
        <v>1.2</v>
      </c>
      <c r="E39" s="7"/>
      <c r="F39" s="7">
        <v>1.1599999999999999</v>
      </c>
      <c r="G39" s="7"/>
      <c r="H39" s="7">
        <v>1.27</v>
      </c>
      <c r="I39" s="7">
        <v>1.1200000000000001</v>
      </c>
      <c r="J39" s="7"/>
      <c r="K39" s="7">
        <v>1.19</v>
      </c>
      <c r="L39" s="7">
        <v>0.11</v>
      </c>
      <c r="M39" s="7">
        <v>0.11</v>
      </c>
      <c r="N39" s="7"/>
      <c r="O39" s="7">
        <v>0.12</v>
      </c>
      <c r="P39" s="7">
        <v>0.11</v>
      </c>
      <c r="Q39" s="7">
        <v>0.11</v>
      </c>
      <c r="R39" s="7">
        <v>0.11</v>
      </c>
      <c r="S39" s="7">
        <v>0.11</v>
      </c>
      <c r="T39" s="7">
        <f t="shared" si="2"/>
        <v>6.7200000000000015</v>
      </c>
    </row>
    <row r="40" spans="1:20" x14ac:dyDescent="0.25">
      <c r="A40" t="s">
        <v>47</v>
      </c>
      <c r="C40" s="7"/>
      <c r="D40" s="7">
        <v>4265.62</v>
      </c>
      <c r="E40" s="7"/>
      <c r="F40" s="7">
        <v>4118.82</v>
      </c>
      <c r="G40" s="7"/>
      <c r="H40" s="7">
        <v>4502</v>
      </c>
      <c r="I40" s="7">
        <v>3961.23</v>
      </c>
      <c r="J40" s="7"/>
      <c r="K40" s="7">
        <v>4211.17</v>
      </c>
      <c r="L40" s="7">
        <v>380.9</v>
      </c>
      <c r="M40" s="7">
        <v>391.83</v>
      </c>
      <c r="N40" s="7"/>
      <c r="O40" s="7">
        <v>415.23</v>
      </c>
      <c r="P40" s="7">
        <v>375.78</v>
      </c>
      <c r="Q40" s="7">
        <v>386.54</v>
      </c>
      <c r="R40" s="7">
        <v>372.37</v>
      </c>
      <c r="S40" s="7">
        <v>383.01</v>
      </c>
      <c r="T40" s="7">
        <f t="shared" si="2"/>
        <v>23764.499999999996</v>
      </c>
    </row>
    <row r="41" spans="1:20" x14ac:dyDescent="0.25">
      <c r="A41" t="s">
        <v>48</v>
      </c>
      <c r="C41" s="7"/>
      <c r="D41" s="7">
        <v>473.82</v>
      </c>
      <c r="E41" s="7"/>
      <c r="F41" s="7">
        <v>457.53</v>
      </c>
      <c r="G41" s="7"/>
      <c r="H41" s="7">
        <v>500.19</v>
      </c>
      <c r="I41" s="7">
        <v>439.98</v>
      </c>
      <c r="J41" s="7"/>
      <c r="K41" s="7">
        <v>467.8</v>
      </c>
      <c r="L41" s="7">
        <v>437.18</v>
      </c>
      <c r="M41" s="7">
        <v>450.3</v>
      </c>
      <c r="N41" s="7"/>
      <c r="O41" s="7">
        <v>477.79</v>
      </c>
      <c r="P41" s="7">
        <v>432.97</v>
      </c>
      <c r="Q41" s="7">
        <v>445.95</v>
      </c>
      <c r="R41" s="7">
        <v>430.16</v>
      </c>
      <c r="S41" s="7">
        <v>443.04</v>
      </c>
      <c r="T41" s="7">
        <f t="shared" si="2"/>
        <v>5456.71</v>
      </c>
    </row>
    <row r="42" spans="1:20" x14ac:dyDescent="0.25">
      <c r="A42" t="s">
        <v>49</v>
      </c>
      <c r="C42" s="7"/>
      <c r="D42" s="7">
        <v>65.06</v>
      </c>
      <c r="E42" s="7"/>
      <c r="F42" s="7">
        <v>62.81</v>
      </c>
      <c r="G42" s="7"/>
      <c r="H42" s="7">
        <v>193.83</v>
      </c>
      <c r="I42" s="7">
        <v>181.1</v>
      </c>
      <c r="J42" s="7"/>
      <c r="K42" s="7">
        <v>192.52</v>
      </c>
      <c r="L42" s="7">
        <v>179.88</v>
      </c>
      <c r="M42" s="7">
        <v>185.24</v>
      </c>
      <c r="N42" s="7"/>
      <c r="O42" s="7">
        <v>196.51</v>
      </c>
      <c r="P42" s="7">
        <v>178.04</v>
      </c>
      <c r="Q42" s="7">
        <v>183.34</v>
      </c>
      <c r="R42" s="7">
        <v>176.81</v>
      </c>
      <c r="S42" s="7">
        <v>182.07</v>
      </c>
      <c r="T42" s="7">
        <f t="shared" si="2"/>
        <v>1977.2099999999998</v>
      </c>
    </row>
    <row r="44" spans="1:20" x14ac:dyDescent="0.25">
      <c r="A44" s="8"/>
      <c r="C44" s="7"/>
      <c r="D44" s="7">
        <f>SUM(D33:D43)</f>
        <v>9263.16</v>
      </c>
      <c r="E44" s="7"/>
      <c r="F44" s="7">
        <f>SUM(F33:F43)</f>
        <v>8938.9499999999989</v>
      </c>
      <c r="G44" s="7"/>
      <c r="H44" s="7">
        <f>SUM(H33:H43)</f>
        <v>10166.580000000002</v>
      </c>
      <c r="I44" s="7">
        <f t="shared" ref="I44:S44" si="3">SUM(I33:I43)</f>
        <v>8973.4700000000012</v>
      </c>
      <c r="J44" s="7"/>
      <c r="K44" s="7">
        <f t="shared" si="3"/>
        <v>9533.7099999999991</v>
      </c>
      <c r="L44" s="7">
        <f t="shared" si="3"/>
        <v>5348.619999999999</v>
      </c>
      <c r="M44" s="7">
        <f t="shared" si="3"/>
        <v>5502.37</v>
      </c>
      <c r="N44" s="7"/>
      <c r="O44" s="7">
        <f t="shared" si="3"/>
        <v>5830.7300000000005</v>
      </c>
      <c r="P44" s="7">
        <f t="shared" si="3"/>
        <v>5278.04</v>
      </c>
      <c r="Q44" s="7">
        <f t="shared" si="3"/>
        <v>5429.2899999999991</v>
      </c>
      <c r="R44" s="7">
        <f t="shared" si="3"/>
        <v>5230.62</v>
      </c>
      <c r="S44" s="7">
        <f t="shared" si="3"/>
        <v>5380.1399999999994</v>
      </c>
      <c r="T44" s="7">
        <f>SUM(T33:T43)</f>
        <v>84875.680000000022</v>
      </c>
    </row>
    <row r="45" spans="1:20" x14ac:dyDescent="0.25">
      <c r="A45" s="8" t="s">
        <v>51</v>
      </c>
      <c r="C45">
        <v>291.32</v>
      </c>
      <c r="E45">
        <v>578.9</v>
      </c>
      <c r="G45" s="7">
        <f>G21</f>
        <v>865.06</v>
      </c>
      <c r="J45" s="7">
        <f>J21</f>
        <v>299.12</v>
      </c>
      <c r="N45" s="7">
        <f>N21</f>
        <v>355.0200000000001</v>
      </c>
      <c r="T45" s="17">
        <f>SUM(C45:S45)</f>
        <v>2389.42</v>
      </c>
    </row>
    <row r="46" spans="1:20" x14ac:dyDescent="0.25">
      <c r="A46" s="8"/>
      <c r="T46" s="7">
        <f>T44-T45</f>
        <v>82486.260000000024</v>
      </c>
    </row>
    <row r="48" spans="1:20" x14ac:dyDescent="0.25">
      <c r="A48" s="8" t="s">
        <v>50</v>
      </c>
      <c r="C48" s="1"/>
      <c r="D48" s="1"/>
      <c r="E48" s="1"/>
      <c r="F48" s="1"/>
      <c r="G48" s="1"/>
      <c r="H48" s="1">
        <f>43977.66+1662.8</f>
        <v>45640.460000000006</v>
      </c>
      <c r="I48" s="1"/>
      <c r="J48" s="1"/>
      <c r="K48" s="1"/>
      <c r="L48" s="1">
        <f>43691.17+1651.97</f>
        <v>45343.14</v>
      </c>
      <c r="M48" s="1"/>
      <c r="N48" s="1"/>
      <c r="O48" s="1"/>
      <c r="P48" s="1">
        <f>43879.28+1659.08</f>
        <v>45538.36</v>
      </c>
      <c r="Q48" s="1"/>
      <c r="R48" s="1"/>
      <c r="S48" s="1">
        <f>45014.09+1701.98</f>
        <v>46716.07</v>
      </c>
      <c r="T48" s="1">
        <f>SUM(D48:S48)</f>
        <v>183238.03000000003</v>
      </c>
    </row>
    <row r="49" spans="1:20" x14ac:dyDescent="0.25">
      <c r="A49" s="8" t="s">
        <v>36</v>
      </c>
      <c r="C49" s="1"/>
      <c r="D49" s="1"/>
      <c r="E49" s="1"/>
      <c r="F49" s="1"/>
      <c r="G49" s="1"/>
      <c r="H49" s="1">
        <v>4803.6000000000004</v>
      </c>
      <c r="I49" s="1"/>
      <c r="J49" s="1"/>
      <c r="K49" s="1"/>
      <c r="L49" s="1"/>
      <c r="M49" s="1">
        <v>4853.51</v>
      </c>
      <c r="N49" s="1"/>
      <c r="O49" s="1"/>
      <c r="P49" s="1">
        <v>5786.76</v>
      </c>
      <c r="Q49" s="1"/>
      <c r="R49" s="1"/>
      <c r="S49" s="1">
        <v>6064.08</v>
      </c>
      <c r="T49" s="17">
        <f>SUM(D49:S49)</f>
        <v>21507.95</v>
      </c>
    </row>
    <row r="50" spans="1:20" x14ac:dyDescent="0.25">
      <c r="T50">
        <f>SUM(T48:T49)</f>
        <v>204745.98000000004</v>
      </c>
    </row>
    <row r="52" spans="1:20" x14ac:dyDescent="0.25">
      <c r="T52" s="1">
        <f>+T50+T46+[4]CoBank!O29</f>
        <v>633444.35000000009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36FB-D745-4BF9-B78D-ACA5177B8309}">
  <dimension ref="A1:T53"/>
  <sheetViews>
    <sheetView workbookViewId="0">
      <selection activeCell="A45" sqref="A45"/>
    </sheetView>
  </sheetViews>
  <sheetFormatPr defaultRowHeight="15" x14ac:dyDescent="0.25"/>
  <cols>
    <col min="1" max="1" width="15.28515625" customWidth="1"/>
    <col min="2" max="2" width="13.5703125" customWidth="1"/>
    <col min="3" max="7" width="10.42578125" bestFit="1" customWidth="1"/>
    <col min="8" max="8" width="11.42578125" bestFit="1" customWidth="1"/>
    <col min="9" max="9" width="11.28515625" bestFit="1" customWidth="1"/>
    <col min="10" max="11" width="10.42578125" bestFit="1" customWidth="1"/>
    <col min="12" max="12" width="11.42578125" bestFit="1" customWidth="1"/>
    <col min="13" max="13" width="11.28515625" bestFit="1" customWidth="1"/>
    <col min="14" max="14" width="10.42578125" bestFit="1" customWidth="1"/>
    <col min="15" max="15" width="11.5703125" customWidth="1"/>
    <col min="16" max="16" width="11.42578125" bestFit="1" customWidth="1"/>
    <col min="17" max="17" width="11.28515625" bestFit="1" customWidth="1"/>
    <col min="18" max="18" width="12.85546875" customWidth="1"/>
    <col min="19" max="19" width="12.7109375" customWidth="1"/>
    <col min="20" max="20" width="14.42578125" customWidth="1"/>
    <col min="255" max="255" width="15.28515625" customWidth="1"/>
    <col min="256" max="256" width="13.5703125" customWidth="1"/>
    <col min="257" max="261" width="10.42578125" bestFit="1" customWidth="1"/>
    <col min="262" max="262" width="11.42578125" bestFit="1" customWidth="1"/>
    <col min="263" max="263" width="11.28515625" bestFit="1" customWidth="1"/>
    <col min="264" max="265" width="10.42578125" bestFit="1" customWidth="1"/>
    <col min="266" max="266" width="11.42578125" bestFit="1" customWidth="1"/>
    <col min="267" max="267" width="11.28515625" bestFit="1" customWidth="1"/>
    <col min="268" max="268" width="10.42578125" bestFit="1" customWidth="1"/>
    <col min="269" max="269" width="11.5703125" customWidth="1"/>
    <col min="270" max="270" width="11.42578125" bestFit="1" customWidth="1"/>
    <col min="271" max="271" width="11.28515625" bestFit="1" customWidth="1"/>
    <col min="272" max="272" width="12.85546875" customWidth="1"/>
    <col min="273" max="273" width="12.7109375" customWidth="1"/>
    <col min="274" max="274" width="14.42578125" customWidth="1"/>
    <col min="275" max="275" width="16.5703125" customWidth="1"/>
    <col min="276" max="276" width="13.42578125" customWidth="1"/>
    <col min="511" max="511" width="15.28515625" customWidth="1"/>
    <col min="512" max="512" width="13.5703125" customWidth="1"/>
    <col min="513" max="517" width="10.42578125" bestFit="1" customWidth="1"/>
    <col min="518" max="518" width="11.42578125" bestFit="1" customWidth="1"/>
    <col min="519" max="519" width="11.28515625" bestFit="1" customWidth="1"/>
    <col min="520" max="521" width="10.42578125" bestFit="1" customWidth="1"/>
    <col min="522" max="522" width="11.42578125" bestFit="1" customWidth="1"/>
    <col min="523" max="523" width="11.28515625" bestFit="1" customWidth="1"/>
    <col min="524" max="524" width="10.42578125" bestFit="1" customWidth="1"/>
    <col min="525" max="525" width="11.5703125" customWidth="1"/>
    <col min="526" max="526" width="11.42578125" bestFit="1" customWidth="1"/>
    <col min="527" max="527" width="11.28515625" bestFit="1" customWidth="1"/>
    <col min="528" max="528" width="12.85546875" customWidth="1"/>
    <col min="529" max="529" width="12.7109375" customWidth="1"/>
    <col min="530" max="530" width="14.42578125" customWidth="1"/>
    <col min="531" max="531" width="16.5703125" customWidth="1"/>
    <col min="532" max="532" width="13.42578125" customWidth="1"/>
    <col min="767" max="767" width="15.28515625" customWidth="1"/>
    <col min="768" max="768" width="13.5703125" customWidth="1"/>
    <col min="769" max="773" width="10.42578125" bestFit="1" customWidth="1"/>
    <col min="774" max="774" width="11.42578125" bestFit="1" customWidth="1"/>
    <col min="775" max="775" width="11.28515625" bestFit="1" customWidth="1"/>
    <col min="776" max="777" width="10.42578125" bestFit="1" customWidth="1"/>
    <col min="778" max="778" width="11.42578125" bestFit="1" customWidth="1"/>
    <col min="779" max="779" width="11.28515625" bestFit="1" customWidth="1"/>
    <col min="780" max="780" width="10.42578125" bestFit="1" customWidth="1"/>
    <col min="781" max="781" width="11.5703125" customWidth="1"/>
    <col min="782" max="782" width="11.42578125" bestFit="1" customWidth="1"/>
    <col min="783" max="783" width="11.28515625" bestFit="1" customWidth="1"/>
    <col min="784" max="784" width="12.85546875" customWidth="1"/>
    <col min="785" max="785" width="12.7109375" customWidth="1"/>
    <col min="786" max="786" width="14.42578125" customWidth="1"/>
    <col min="787" max="787" width="16.5703125" customWidth="1"/>
    <col min="788" max="788" width="13.42578125" customWidth="1"/>
    <col min="1023" max="1023" width="15.28515625" customWidth="1"/>
    <col min="1024" max="1024" width="13.5703125" customWidth="1"/>
    <col min="1025" max="1029" width="10.42578125" bestFit="1" customWidth="1"/>
    <col min="1030" max="1030" width="11.42578125" bestFit="1" customWidth="1"/>
    <col min="1031" max="1031" width="11.28515625" bestFit="1" customWidth="1"/>
    <col min="1032" max="1033" width="10.42578125" bestFit="1" customWidth="1"/>
    <col min="1034" max="1034" width="11.42578125" bestFit="1" customWidth="1"/>
    <col min="1035" max="1035" width="11.28515625" bestFit="1" customWidth="1"/>
    <col min="1036" max="1036" width="10.42578125" bestFit="1" customWidth="1"/>
    <col min="1037" max="1037" width="11.5703125" customWidth="1"/>
    <col min="1038" max="1038" width="11.42578125" bestFit="1" customWidth="1"/>
    <col min="1039" max="1039" width="11.28515625" bestFit="1" customWidth="1"/>
    <col min="1040" max="1040" width="12.85546875" customWidth="1"/>
    <col min="1041" max="1041" width="12.7109375" customWidth="1"/>
    <col min="1042" max="1042" width="14.42578125" customWidth="1"/>
    <col min="1043" max="1043" width="16.5703125" customWidth="1"/>
    <col min="1044" max="1044" width="13.42578125" customWidth="1"/>
    <col min="1279" max="1279" width="15.28515625" customWidth="1"/>
    <col min="1280" max="1280" width="13.5703125" customWidth="1"/>
    <col min="1281" max="1285" width="10.42578125" bestFit="1" customWidth="1"/>
    <col min="1286" max="1286" width="11.42578125" bestFit="1" customWidth="1"/>
    <col min="1287" max="1287" width="11.28515625" bestFit="1" customWidth="1"/>
    <col min="1288" max="1289" width="10.42578125" bestFit="1" customWidth="1"/>
    <col min="1290" max="1290" width="11.42578125" bestFit="1" customWidth="1"/>
    <col min="1291" max="1291" width="11.28515625" bestFit="1" customWidth="1"/>
    <col min="1292" max="1292" width="10.42578125" bestFit="1" customWidth="1"/>
    <col min="1293" max="1293" width="11.5703125" customWidth="1"/>
    <col min="1294" max="1294" width="11.42578125" bestFit="1" customWidth="1"/>
    <col min="1295" max="1295" width="11.28515625" bestFit="1" customWidth="1"/>
    <col min="1296" max="1296" width="12.85546875" customWidth="1"/>
    <col min="1297" max="1297" width="12.7109375" customWidth="1"/>
    <col min="1298" max="1298" width="14.42578125" customWidth="1"/>
    <col min="1299" max="1299" width="16.5703125" customWidth="1"/>
    <col min="1300" max="1300" width="13.42578125" customWidth="1"/>
    <col min="1535" max="1535" width="15.28515625" customWidth="1"/>
    <col min="1536" max="1536" width="13.5703125" customWidth="1"/>
    <col min="1537" max="1541" width="10.42578125" bestFit="1" customWidth="1"/>
    <col min="1542" max="1542" width="11.42578125" bestFit="1" customWidth="1"/>
    <col min="1543" max="1543" width="11.28515625" bestFit="1" customWidth="1"/>
    <col min="1544" max="1545" width="10.42578125" bestFit="1" customWidth="1"/>
    <col min="1546" max="1546" width="11.42578125" bestFit="1" customWidth="1"/>
    <col min="1547" max="1547" width="11.28515625" bestFit="1" customWidth="1"/>
    <col min="1548" max="1548" width="10.42578125" bestFit="1" customWidth="1"/>
    <col min="1549" max="1549" width="11.5703125" customWidth="1"/>
    <col min="1550" max="1550" width="11.42578125" bestFit="1" customWidth="1"/>
    <col min="1551" max="1551" width="11.28515625" bestFit="1" customWidth="1"/>
    <col min="1552" max="1552" width="12.85546875" customWidth="1"/>
    <col min="1553" max="1553" width="12.7109375" customWidth="1"/>
    <col min="1554" max="1554" width="14.42578125" customWidth="1"/>
    <col min="1555" max="1555" width="16.5703125" customWidth="1"/>
    <col min="1556" max="1556" width="13.42578125" customWidth="1"/>
    <col min="1791" max="1791" width="15.28515625" customWidth="1"/>
    <col min="1792" max="1792" width="13.5703125" customWidth="1"/>
    <col min="1793" max="1797" width="10.42578125" bestFit="1" customWidth="1"/>
    <col min="1798" max="1798" width="11.42578125" bestFit="1" customWidth="1"/>
    <col min="1799" max="1799" width="11.28515625" bestFit="1" customWidth="1"/>
    <col min="1800" max="1801" width="10.42578125" bestFit="1" customWidth="1"/>
    <col min="1802" max="1802" width="11.42578125" bestFit="1" customWidth="1"/>
    <col min="1803" max="1803" width="11.28515625" bestFit="1" customWidth="1"/>
    <col min="1804" max="1804" width="10.42578125" bestFit="1" customWidth="1"/>
    <col min="1805" max="1805" width="11.5703125" customWidth="1"/>
    <col min="1806" max="1806" width="11.42578125" bestFit="1" customWidth="1"/>
    <col min="1807" max="1807" width="11.28515625" bestFit="1" customWidth="1"/>
    <col min="1808" max="1808" width="12.85546875" customWidth="1"/>
    <col min="1809" max="1809" width="12.7109375" customWidth="1"/>
    <col min="1810" max="1810" width="14.42578125" customWidth="1"/>
    <col min="1811" max="1811" width="16.5703125" customWidth="1"/>
    <col min="1812" max="1812" width="13.42578125" customWidth="1"/>
    <col min="2047" max="2047" width="15.28515625" customWidth="1"/>
    <col min="2048" max="2048" width="13.5703125" customWidth="1"/>
    <col min="2049" max="2053" width="10.42578125" bestFit="1" customWidth="1"/>
    <col min="2054" max="2054" width="11.42578125" bestFit="1" customWidth="1"/>
    <col min="2055" max="2055" width="11.28515625" bestFit="1" customWidth="1"/>
    <col min="2056" max="2057" width="10.42578125" bestFit="1" customWidth="1"/>
    <col min="2058" max="2058" width="11.42578125" bestFit="1" customWidth="1"/>
    <col min="2059" max="2059" width="11.28515625" bestFit="1" customWidth="1"/>
    <col min="2060" max="2060" width="10.42578125" bestFit="1" customWidth="1"/>
    <col min="2061" max="2061" width="11.5703125" customWidth="1"/>
    <col min="2062" max="2062" width="11.42578125" bestFit="1" customWidth="1"/>
    <col min="2063" max="2063" width="11.28515625" bestFit="1" customWidth="1"/>
    <col min="2064" max="2064" width="12.85546875" customWidth="1"/>
    <col min="2065" max="2065" width="12.7109375" customWidth="1"/>
    <col min="2066" max="2066" width="14.42578125" customWidth="1"/>
    <col min="2067" max="2067" width="16.5703125" customWidth="1"/>
    <col min="2068" max="2068" width="13.42578125" customWidth="1"/>
    <col min="2303" max="2303" width="15.28515625" customWidth="1"/>
    <col min="2304" max="2304" width="13.5703125" customWidth="1"/>
    <col min="2305" max="2309" width="10.42578125" bestFit="1" customWidth="1"/>
    <col min="2310" max="2310" width="11.42578125" bestFit="1" customWidth="1"/>
    <col min="2311" max="2311" width="11.28515625" bestFit="1" customWidth="1"/>
    <col min="2312" max="2313" width="10.42578125" bestFit="1" customWidth="1"/>
    <col min="2314" max="2314" width="11.42578125" bestFit="1" customWidth="1"/>
    <col min="2315" max="2315" width="11.28515625" bestFit="1" customWidth="1"/>
    <col min="2316" max="2316" width="10.42578125" bestFit="1" customWidth="1"/>
    <col min="2317" max="2317" width="11.5703125" customWidth="1"/>
    <col min="2318" max="2318" width="11.42578125" bestFit="1" customWidth="1"/>
    <col min="2319" max="2319" width="11.28515625" bestFit="1" customWidth="1"/>
    <col min="2320" max="2320" width="12.85546875" customWidth="1"/>
    <col min="2321" max="2321" width="12.7109375" customWidth="1"/>
    <col min="2322" max="2322" width="14.42578125" customWidth="1"/>
    <col min="2323" max="2323" width="16.5703125" customWidth="1"/>
    <col min="2324" max="2324" width="13.42578125" customWidth="1"/>
    <col min="2559" max="2559" width="15.28515625" customWidth="1"/>
    <col min="2560" max="2560" width="13.5703125" customWidth="1"/>
    <col min="2561" max="2565" width="10.42578125" bestFit="1" customWidth="1"/>
    <col min="2566" max="2566" width="11.42578125" bestFit="1" customWidth="1"/>
    <col min="2567" max="2567" width="11.28515625" bestFit="1" customWidth="1"/>
    <col min="2568" max="2569" width="10.42578125" bestFit="1" customWidth="1"/>
    <col min="2570" max="2570" width="11.42578125" bestFit="1" customWidth="1"/>
    <col min="2571" max="2571" width="11.28515625" bestFit="1" customWidth="1"/>
    <col min="2572" max="2572" width="10.42578125" bestFit="1" customWidth="1"/>
    <col min="2573" max="2573" width="11.5703125" customWidth="1"/>
    <col min="2574" max="2574" width="11.42578125" bestFit="1" customWidth="1"/>
    <col min="2575" max="2575" width="11.28515625" bestFit="1" customWidth="1"/>
    <col min="2576" max="2576" width="12.85546875" customWidth="1"/>
    <col min="2577" max="2577" width="12.7109375" customWidth="1"/>
    <col min="2578" max="2578" width="14.42578125" customWidth="1"/>
    <col min="2579" max="2579" width="16.5703125" customWidth="1"/>
    <col min="2580" max="2580" width="13.42578125" customWidth="1"/>
    <col min="2815" max="2815" width="15.28515625" customWidth="1"/>
    <col min="2816" max="2816" width="13.5703125" customWidth="1"/>
    <col min="2817" max="2821" width="10.42578125" bestFit="1" customWidth="1"/>
    <col min="2822" max="2822" width="11.42578125" bestFit="1" customWidth="1"/>
    <col min="2823" max="2823" width="11.28515625" bestFit="1" customWidth="1"/>
    <col min="2824" max="2825" width="10.42578125" bestFit="1" customWidth="1"/>
    <col min="2826" max="2826" width="11.42578125" bestFit="1" customWidth="1"/>
    <col min="2827" max="2827" width="11.28515625" bestFit="1" customWidth="1"/>
    <col min="2828" max="2828" width="10.42578125" bestFit="1" customWidth="1"/>
    <col min="2829" max="2829" width="11.5703125" customWidth="1"/>
    <col min="2830" max="2830" width="11.42578125" bestFit="1" customWidth="1"/>
    <col min="2831" max="2831" width="11.28515625" bestFit="1" customWidth="1"/>
    <col min="2832" max="2832" width="12.85546875" customWidth="1"/>
    <col min="2833" max="2833" width="12.7109375" customWidth="1"/>
    <col min="2834" max="2834" width="14.42578125" customWidth="1"/>
    <col min="2835" max="2835" width="16.5703125" customWidth="1"/>
    <col min="2836" max="2836" width="13.42578125" customWidth="1"/>
    <col min="3071" max="3071" width="15.28515625" customWidth="1"/>
    <col min="3072" max="3072" width="13.5703125" customWidth="1"/>
    <col min="3073" max="3077" width="10.42578125" bestFit="1" customWidth="1"/>
    <col min="3078" max="3078" width="11.42578125" bestFit="1" customWidth="1"/>
    <col min="3079" max="3079" width="11.28515625" bestFit="1" customWidth="1"/>
    <col min="3080" max="3081" width="10.42578125" bestFit="1" customWidth="1"/>
    <col min="3082" max="3082" width="11.42578125" bestFit="1" customWidth="1"/>
    <col min="3083" max="3083" width="11.28515625" bestFit="1" customWidth="1"/>
    <col min="3084" max="3084" width="10.42578125" bestFit="1" customWidth="1"/>
    <col min="3085" max="3085" width="11.5703125" customWidth="1"/>
    <col min="3086" max="3086" width="11.42578125" bestFit="1" customWidth="1"/>
    <col min="3087" max="3087" width="11.28515625" bestFit="1" customWidth="1"/>
    <col min="3088" max="3088" width="12.85546875" customWidth="1"/>
    <col min="3089" max="3089" width="12.7109375" customWidth="1"/>
    <col min="3090" max="3090" width="14.42578125" customWidth="1"/>
    <col min="3091" max="3091" width="16.5703125" customWidth="1"/>
    <col min="3092" max="3092" width="13.42578125" customWidth="1"/>
    <col min="3327" max="3327" width="15.28515625" customWidth="1"/>
    <col min="3328" max="3328" width="13.5703125" customWidth="1"/>
    <col min="3329" max="3333" width="10.42578125" bestFit="1" customWidth="1"/>
    <col min="3334" max="3334" width="11.42578125" bestFit="1" customWidth="1"/>
    <col min="3335" max="3335" width="11.28515625" bestFit="1" customWidth="1"/>
    <col min="3336" max="3337" width="10.42578125" bestFit="1" customWidth="1"/>
    <col min="3338" max="3338" width="11.42578125" bestFit="1" customWidth="1"/>
    <col min="3339" max="3339" width="11.28515625" bestFit="1" customWidth="1"/>
    <col min="3340" max="3340" width="10.42578125" bestFit="1" customWidth="1"/>
    <col min="3341" max="3341" width="11.5703125" customWidth="1"/>
    <col min="3342" max="3342" width="11.42578125" bestFit="1" customWidth="1"/>
    <col min="3343" max="3343" width="11.28515625" bestFit="1" customWidth="1"/>
    <col min="3344" max="3344" width="12.85546875" customWidth="1"/>
    <col min="3345" max="3345" width="12.7109375" customWidth="1"/>
    <col min="3346" max="3346" width="14.42578125" customWidth="1"/>
    <col min="3347" max="3347" width="16.5703125" customWidth="1"/>
    <col min="3348" max="3348" width="13.42578125" customWidth="1"/>
    <col min="3583" max="3583" width="15.28515625" customWidth="1"/>
    <col min="3584" max="3584" width="13.5703125" customWidth="1"/>
    <col min="3585" max="3589" width="10.42578125" bestFit="1" customWidth="1"/>
    <col min="3590" max="3590" width="11.42578125" bestFit="1" customWidth="1"/>
    <col min="3591" max="3591" width="11.28515625" bestFit="1" customWidth="1"/>
    <col min="3592" max="3593" width="10.42578125" bestFit="1" customWidth="1"/>
    <col min="3594" max="3594" width="11.42578125" bestFit="1" customWidth="1"/>
    <col min="3595" max="3595" width="11.28515625" bestFit="1" customWidth="1"/>
    <col min="3596" max="3596" width="10.42578125" bestFit="1" customWidth="1"/>
    <col min="3597" max="3597" width="11.5703125" customWidth="1"/>
    <col min="3598" max="3598" width="11.42578125" bestFit="1" customWidth="1"/>
    <col min="3599" max="3599" width="11.28515625" bestFit="1" customWidth="1"/>
    <col min="3600" max="3600" width="12.85546875" customWidth="1"/>
    <col min="3601" max="3601" width="12.7109375" customWidth="1"/>
    <col min="3602" max="3602" width="14.42578125" customWidth="1"/>
    <col min="3603" max="3603" width="16.5703125" customWidth="1"/>
    <col min="3604" max="3604" width="13.42578125" customWidth="1"/>
    <col min="3839" max="3839" width="15.28515625" customWidth="1"/>
    <col min="3840" max="3840" width="13.5703125" customWidth="1"/>
    <col min="3841" max="3845" width="10.42578125" bestFit="1" customWidth="1"/>
    <col min="3846" max="3846" width="11.42578125" bestFit="1" customWidth="1"/>
    <col min="3847" max="3847" width="11.28515625" bestFit="1" customWidth="1"/>
    <col min="3848" max="3849" width="10.42578125" bestFit="1" customWidth="1"/>
    <col min="3850" max="3850" width="11.42578125" bestFit="1" customWidth="1"/>
    <col min="3851" max="3851" width="11.28515625" bestFit="1" customWidth="1"/>
    <col min="3852" max="3852" width="10.42578125" bestFit="1" customWidth="1"/>
    <col min="3853" max="3853" width="11.5703125" customWidth="1"/>
    <col min="3854" max="3854" width="11.42578125" bestFit="1" customWidth="1"/>
    <col min="3855" max="3855" width="11.28515625" bestFit="1" customWidth="1"/>
    <col min="3856" max="3856" width="12.85546875" customWidth="1"/>
    <col min="3857" max="3857" width="12.7109375" customWidth="1"/>
    <col min="3858" max="3858" width="14.42578125" customWidth="1"/>
    <col min="3859" max="3859" width="16.5703125" customWidth="1"/>
    <col min="3860" max="3860" width="13.42578125" customWidth="1"/>
    <col min="4095" max="4095" width="15.28515625" customWidth="1"/>
    <col min="4096" max="4096" width="13.5703125" customWidth="1"/>
    <col min="4097" max="4101" width="10.42578125" bestFit="1" customWidth="1"/>
    <col min="4102" max="4102" width="11.42578125" bestFit="1" customWidth="1"/>
    <col min="4103" max="4103" width="11.28515625" bestFit="1" customWidth="1"/>
    <col min="4104" max="4105" width="10.42578125" bestFit="1" customWidth="1"/>
    <col min="4106" max="4106" width="11.42578125" bestFit="1" customWidth="1"/>
    <col min="4107" max="4107" width="11.28515625" bestFit="1" customWidth="1"/>
    <col min="4108" max="4108" width="10.42578125" bestFit="1" customWidth="1"/>
    <col min="4109" max="4109" width="11.5703125" customWidth="1"/>
    <col min="4110" max="4110" width="11.42578125" bestFit="1" customWidth="1"/>
    <col min="4111" max="4111" width="11.28515625" bestFit="1" customWidth="1"/>
    <col min="4112" max="4112" width="12.85546875" customWidth="1"/>
    <col min="4113" max="4113" width="12.7109375" customWidth="1"/>
    <col min="4114" max="4114" width="14.42578125" customWidth="1"/>
    <col min="4115" max="4115" width="16.5703125" customWidth="1"/>
    <col min="4116" max="4116" width="13.42578125" customWidth="1"/>
    <col min="4351" max="4351" width="15.28515625" customWidth="1"/>
    <col min="4352" max="4352" width="13.5703125" customWidth="1"/>
    <col min="4353" max="4357" width="10.42578125" bestFit="1" customWidth="1"/>
    <col min="4358" max="4358" width="11.42578125" bestFit="1" customWidth="1"/>
    <col min="4359" max="4359" width="11.28515625" bestFit="1" customWidth="1"/>
    <col min="4360" max="4361" width="10.42578125" bestFit="1" customWidth="1"/>
    <col min="4362" max="4362" width="11.42578125" bestFit="1" customWidth="1"/>
    <col min="4363" max="4363" width="11.28515625" bestFit="1" customWidth="1"/>
    <col min="4364" max="4364" width="10.42578125" bestFit="1" customWidth="1"/>
    <col min="4365" max="4365" width="11.5703125" customWidth="1"/>
    <col min="4366" max="4366" width="11.42578125" bestFit="1" customWidth="1"/>
    <col min="4367" max="4367" width="11.28515625" bestFit="1" customWidth="1"/>
    <col min="4368" max="4368" width="12.85546875" customWidth="1"/>
    <col min="4369" max="4369" width="12.7109375" customWidth="1"/>
    <col min="4370" max="4370" width="14.42578125" customWidth="1"/>
    <col min="4371" max="4371" width="16.5703125" customWidth="1"/>
    <col min="4372" max="4372" width="13.42578125" customWidth="1"/>
    <col min="4607" max="4607" width="15.28515625" customWidth="1"/>
    <col min="4608" max="4608" width="13.5703125" customWidth="1"/>
    <col min="4609" max="4613" width="10.42578125" bestFit="1" customWidth="1"/>
    <col min="4614" max="4614" width="11.42578125" bestFit="1" customWidth="1"/>
    <col min="4615" max="4615" width="11.28515625" bestFit="1" customWidth="1"/>
    <col min="4616" max="4617" width="10.42578125" bestFit="1" customWidth="1"/>
    <col min="4618" max="4618" width="11.42578125" bestFit="1" customWidth="1"/>
    <col min="4619" max="4619" width="11.28515625" bestFit="1" customWidth="1"/>
    <col min="4620" max="4620" width="10.42578125" bestFit="1" customWidth="1"/>
    <col min="4621" max="4621" width="11.5703125" customWidth="1"/>
    <col min="4622" max="4622" width="11.42578125" bestFit="1" customWidth="1"/>
    <col min="4623" max="4623" width="11.28515625" bestFit="1" customWidth="1"/>
    <col min="4624" max="4624" width="12.85546875" customWidth="1"/>
    <col min="4625" max="4625" width="12.7109375" customWidth="1"/>
    <col min="4626" max="4626" width="14.42578125" customWidth="1"/>
    <col min="4627" max="4627" width="16.5703125" customWidth="1"/>
    <col min="4628" max="4628" width="13.42578125" customWidth="1"/>
    <col min="4863" max="4863" width="15.28515625" customWidth="1"/>
    <col min="4864" max="4864" width="13.5703125" customWidth="1"/>
    <col min="4865" max="4869" width="10.42578125" bestFit="1" customWidth="1"/>
    <col min="4870" max="4870" width="11.42578125" bestFit="1" customWidth="1"/>
    <col min="4871" max="4871" width="11.28515625" bestFit="1" customWidth="1"/>
    <col min="4872" max="4873" width="10.42578125" bestFit="1" customWidth="1"/>
    <col min="4874" max="4874" width="11.42578125" bestFit="1" customWidth="1"/>
    <col min="4875" max="4875" width="11.28515625" bestFit="1" customWidth="1"/>
    <col min="4876" max="4876" width="10.42578125" bestFit="1" customWidth="1"/>
    <col min="4877" max="4877" width="11.5703125" customWidth="1"/>
    <col min="4878" max="4878" width="11.42578125" bestFit="1" customWidth="1"/>
    <col min="4879" max="4879" width="11.28515625" bestFit="1" customWidth="1"/>
    <col min="4880" max="4880" width="12.85546875" customWidth="1"/>
    <col min="4881" max="4881" width="12.7109375" customWidth="1"/>
    <col min="4882" max="4882" width="14.42578125" customWidth="1"/>
    <col min="4883" max="4883" width="16.5703125" customWidth="1"/>
    <col min="4884" max="4884" width="13.42578125" customWidth="1"/>
    <col min="5119" max="5119" width="15.28515625" customWidth="1"/>
    <col min="5120" max="5120" width="13.5703125" customWidth="1"/>
    <col min="5121" max="5125" width="10.42578125" bestFit="1" customWidth="1"/>
    <col min="5126" max="5126" width="11.42578125" bestFit="1" customWidth="1"/>
    <col min="5127" max="5127" width="11.28515625" bestFit="1" customWidth="1"/>
    <col min="5128" max="5129" width="10.42578125" bestFit="1" customWidth="1"/>
    <col min="5130" max="5130" width="11.42578125" bestFit="1" customWidth="1"/>
    <col min="5131" max="5131" width="11.28515625" bestFit="1" customWidth="1"/>
    <col min="5132" max="5132" width="10.42578125" bestFit="1" customWidth="1"/>
    <col min="5133" max="5133" width="11.5703125" customWidth="1"/>
    <col min="5134" max="5134" width="11.42578125" bestFit="1" customWidth="1"/>
    <col min="5135" max="5135" width="11.28515625" bestFit="1" customWidth="1"/>
    <col min="5136" max="5136" width="12.85546875" customWidth="1"/>
    <col min="5137" max="5137" width="12.7109375" customWidth="1"/>
    <col min="5138" max="5138" width="14.42578125" customWidth="1"/>
    <col min="5139" max="5139" width="16.5703125" customWidth="1"/>
    <col min="5140" max="5140" width="13.42578125" customWidth="1"/>
    <col min="5375" max="5375" width="15.28515625" customWidth="1"/>
    <col min="5376" max="5376" width="13.5703125" customWidth="1"/>
    <col min="5377" max="5381" width="10.42578125" bestFit="1" customWidth="1"/>
    <col min="5382" max="5382" width="11.42578125" bestFit="1" customWidth="1"/>
    <col min="5383" max="5383" width="11.28515625" bestFit="1" customWidth="1"/>
    <col min="5384" max="5385" width="10.42578125" bestFit="1" customWidth="1"/>
    <col min="5386" max="5386" width="11.42578125" bestFit="1" customWidth="1"/>
    <col min="5387" max="5387" width="11.28515625" bestFit="1" customWidth="1"/>
    <col min="5388" max="5388" width="10.42578125" bestFit="1" customWidth="1"/>
    <col min="5389" max="5389" width="11.5703125" customWidth="1"/>
    <col min="5390" max="5390" width="11.42578125" bestFit="1" customWidth="1"/>
    <col min="5391" max="5391" width="11.28515625" bestFit="1" customWidth="1"/>
    <col min="5392" max="5392" width="12.85546875" customWidth="1"/>
    <col min="5393" max="5393" width="12.7109375" customWidth="1"/>
    <col min="5394" max="5394" width="14.42578125" customWidth="1"/>
    <col min="5395" max="5395" width="16.5703125" customWidth="1"/>
    <col min="5396" max="5396" width="13.42578125" customWidth="1"/>
    <col min="5631" max="5631" width="15.28515625" customWidth="1"/>
    <col min="5632" max="5632" width="13.5703125" customWidth="1"/>
    <col min="5633" max="5637" width="10.42578125" bestFit="1" customWidth="1"/>
    <col min="5638" max="5638" width="11.42578125" bestFit="1" customWidth="1"/>
    <col min="5639" max="5639" width="11.28515625" bestFit="1" customWidth="1"/>
    <col min="5640" max="5641" width="10.42578125" bestFit="1" customWidth="1"/>
    <col min="5642" max="5642" width="11.42578125" bestFit="1" customWidth="1"/>
    <col min="5643" max="5643" width="11.28515625" bestFit="1" customWidth="1"/>
    <col min="5644" max="5644" width="10.42578125" bestFit="1" customWidth="1"/>
    <col min="5645" max="5645" width="11.5703125" customWidth="1"/>
    <col min="5646" max="5646" width="11.42578125" bestFit="1" customWidth="1"/>
    <col min="5647" max="5647" width="11.28515625" bestFit="1" customWidth="1"/>
    <col min="5648" max="5648" width="12.85546875" customWidth="1"/>
    <col min="5649" max="5649" width="12.7109375" customWidth="1"/>
    <col min="5650" max="5650" width="14.42578125" customWidth="1"/>
    <col min="5651" max="5651" width="16.5703125" customWidth="1"/>
    <col min="5652" max="5652" width="13.42578125" customWidth="1"/>
    <col min="5887" max="5887" width="15.28515625" customWidth="1"/>
    <col min="5888" max="5888" width="13.5703125" customWidth="1"/>
    <col min="5889" max="5893" width="10.42578125" bestFit="1" customWidth="1"/>
    <col min="5894" max="5894" width="11.42578125" bestFit="1" customWidth="1"/>
    <col min="5895" max="5895" width="11.28515625" bestFit="1" customWidth="1"/>
    <col min="5896" max="5897" width="10.42578125" bestFit="1" customWidth="1"/>
    <col min="5898" max="5898" width="11.42578125" bestFit="1" customWidth="1"/>
    <col min="5899" max="5899" width="11.28515625" bestFit="1" customWidth="1"/>
    <col min="5900" max="5900" width="10.42578125" bestFit="1" customWidth="1"/>
    <col min="5901" max="5901" width="11.5703125" customWidth="1"/>
    <col min="5902" max="5902" width="11.42578125" bestFit="1" customWidth="1"/>
    <col min="5903" max="5903" width="11.28515625" bestFit="1" customWidth="1"/>
    <col min="5904" max="5904" width="12.85546875" customWidth="1"/>
    <col min="5905" max="5905" width="12.7109375" customWidth="1"/>
    <col min="5906" max="5906" width="14.42578125" customWidth="1"/>
    <col min="5907" max="5907" width="16.5703125" customWidth="1"/>
    <col min="5908" max="5908" width="13.42578125" customWidth="1"/>
    <col min="6143" max="6143" width="15.28515625" customWidth="1"/>
    <col min="6144" max="6144" width="13.5703125" customWidth="1"/>
    <col min="6145" max="6149" width="10.42578125" bestFit="1" customWidth="1"/>
    <col min="6150" max="6150" width="11.42578125" bestFit="1" customWidth="1"/>
    <col min="6151" max="6151" width="11.28515625" bestFit="1" customWidth="1"/>
    <col min="6152" max="6153" width="10.42578125" bestFit="1" customWidth="1"/>
    <col min="6154" max="6154" width="11.42578125" bestFit="1" customWidth="1"/>
    <col min="6155" max="6155" width="11.28515625" bestFit="1" customWidth="1"/>
    <col min="6156" max="6156" width="10.42578125" bestFit="1" customWidth="1"/>
    <col min="6157" max="6157" width="11.5703125" customWidth="1"/>
    <col min="6158" max="6158" width="11.42578125" bestFit="1" customWidth="1"/>
    <col min="6159" max="6159" width="11.28515625" bestFit="1" customWidth="1"/>
    <col min="6160" max="6160" width="12.85546875" customWidth="1"/>
    <col min="6161" max="6161" width="12.7109375" customWidth="1"/>
    <col min="6162" max="6162" width="14.42578125" customWidth="1"/>
    <col min="6163" max="6163" width="16.5703125" customWidth="1"/>
    <col min="6164" max="6164" width="13.42578125" customWidth="1"/>
    <col min="6399" max="6399" width="15.28515625" customWidth="1"/>
    <col min="6400" max="6400" width="13.5703125" customWidth="1"/>
    <col min="6401" max="6405" width="10.42578125" bestFit="1" customWidth="1"/>
    <col min="6406" max="6406" width="11.42578125" bestFit="1" customWidth="1"/>
    <col min="6407" max="6407" width="11.28515625" bestFit="1" customWidth="1"/>
    <col min="6408" max="6409" width="10.42578125" bestFit="1" customWidth="1"/>
    <col min="6410" max="6410" width="11.42578125" bestFit="1" customWidth="1"/>
    <col min="6411" max="6411" width="11.28515625" bestFit="1" customWidth="1"/>
    <col min="6412" max="6412" width="10.42578125" bestFit="1" customWidth="1"/>
    <col min="6413" max="6413" width="11.5703125" customWidth="1"/>
    <col min="6414" max="6414" width="11.42578125" bestFit="1" customWidth="1"/>
    <col min="6415" max="6415" width="11.28515625" bestFit="1" customWidth="1"/>
    <col min="6416" max="6416" width="12.85546875" customWidth="1"/>
    <col min="6417" max="6417" width="12.7109375" customWidth="1"/>
    <col min="6418" max="6418" width="14.42578125" customWidth="1"/>
    <col min="6419" max="6419" width="16.5703125" customWidth="1"/>
    <col min="6420" max="6420" width="13.42578125" customWidth="1"/>
    <col min="6655" max="6655" width="15.28515625" customWidth="1"/>
    <col min="6656" max="6656" width="13.5703125" customWidth="1"/>
    <col min="6657" max="6661" width="10.42578125" bestFit="1" customWidth="1"/>
    <col min="6662" max="6662" width="11.42578125" bestFit="1" customWidth="1"/>
    <col min="6663" max="6663" width="11.28515625" bestFit="1" customWidth="1"/>
    <col min="6664" max="6665" width="10.42578125" bestFit="1" customWidth="1"/>
    <col min="6666" max="6666" width="11.42578125" bestFit="1" customWidth="1"/>
    <col min="6667" max="6667" width="11.28515625" bestFit="1" customWidth="1"/>
    <col min="6668" max="6668" width="10.42578125" bestFit="1" customWidth="1"/>
    <col min="6669" max="6669" width="11.5703125" customWidth="1"/>
    <col min="6670" max="6670" width="11.42578125" bestFit="1" customWidth="1"/>
    <col min="6671" max="6671" width="11.28515625" bestFit="1" customWidth="1"/>
    <col min="6672" max="6672" width="12.85546875" customWidth="1"/>
    <col min="6673" max="6673" width="12.7109375" customWidth="1"/>
    <col min="6674" max="6674" width="14.42578125" customWidth="1"/>
    <col min="6675" max="6675" width="16.5703125" customWidth="1"/>
    <col min="6676" max="6676" width="13.42578125" customWidth="1"/>
    <col min="6911" max="6911" width="15.28515625" customWidth="1"/>
    <col min="6912" max="6912" width="13.5703125" customWidth="1"/>
    <col min="6913" max="6917" width="10.42578125" bestFit="1" customWidth="1"/>
    <col min="6918" max="6918" width="11.42578125" bestFit="1" customWidth="1"/>
    <col min="6919" max="6919" width="11.28515625" bestFit="1" customWidth="1"/>
    <col min="6920" max="6921" width="10.42578125" bestFit="1" customWidth="1"/>
    <col min="6922" max="6922" width="11.42578125" bestFit="1" customWidth="1"/>
    <col min="6923" max="6923" width="11.28515625" bestFit="1" customWidth="1"/>
    <col min="6924" max="6924" width="10.42578125" bestFit="1" customWidth="1"/>
    <col min="6925" max="6925" width="11.5703125" customWidth="1"/>
    <col min="6926" max="6926" width="11.42578125" bestFit="1" customWidth="1"/>
    <col min="6927" max="6927" width="11.28515625" bestFit="1" customWidth="1"/>
    <col min="6928" max="6928" width="12.85546875" customWidth="1"/>
    <col min="6929" max="6929" width="12.7109375" customWidth="1"/>
    <col min="6930" max="6930" width="14.42578125" customWidth="1"/>
    <col min="6931" max="6931" width="16.5703125" customWidth="1"/>
    <col min="6932" max="6932" width="13.42578125" customWidth="1"/>
    <col min="7167" max="7167" width="15.28515625" customWidth="1"/>
    <col min="7168" max="7168" width="13.5703125" customWidth="1"/>
    <col min="7169" max="7173" width="10.42578125" bestFit="1" customWidth="1"/>
    <col min="7174" max="7174" width="11.42578125" bestFit="1" customWidth="1"/>
    <col min="7175" max="7175" width="11.28515625" bestFit="1" customWidth="1"/>
    <col min="7176" max="7177" width="10.42578125" bestFit="1" customWidth="1"/>
    <col min="7178" max="7178" width="11.42578125" bestFit="1" customWidth="1"/>
    <col min="7179" max="7179" width="11.28515625" bestFit="1" customWidth="1"/>
    <col min="7180" max="7180" width="10.42578125" bestFit="1" customWidth="1"/>
    <col min="7181" max="7181" width="11.5703125" customWidth="1"/>
    <col min="7182" max="7182" width="11.42578125" bestFit="1" customWidth="1"/>
    <col min="7183" max="7183" width="11.28515625" bestFit="1" customWidth="1"/>
    <col min="7184" max="7184" width="12.85546875" customWidth="1"/>
    <col min="7185" max="7185" width="12.7109375" customWidth="1"/>
    <col min="7186" max="7186" width="14.42578125" customWidth="1"/>
    <col min="7187" max="7187" width="16.5703125" customWidth="1"/>
    <col min="7188" max="7188" width="13.42578125" customWidth="1"/>
    <col min="7423" max="7423" width="15.28515625" customWidth="1"/>
    <col min="7424" max="7424" width="13.5703125" customWidth="1"/>
    <col min="7425" max="7429" width="10.42578125" bestFit="1" customWidth="1"/>
    <col min="7430" max="7430" width="11.42578125" bestFit="1" customWidth="1"/>
    <col min="7431" max="7431" width="11.28515625" bestFit="1" customWidth="1"/>
    <col min="7432" max="7433" width="10.42578125" bestFit="1" customWidth="1"/>
    <col min="7434" max="7434" width="11.42578125" bestFit="1" customWidth="1"/>
    <col min="7435" max="7435" width="11.28515625" bestFit="1" customWidth="1"/>
    <col min="7436" max="7436" width="10.42578125" bestFit="1" customWidth="1"/>
    <col min="7437" max="7437" width="11.5703125" customWidth="1"/>
    <col min="7438" max="7438" width="11.42578125" bestFit="1" customWidth="1"/>
    <col min="7439" max="7439" width="11.28515625" bestFit="1" customWidth="1"/>
    <col min="7440" max="7440" width="12.85546875" customWidth="1"/>
    <col min="7441" max="7441" width="12.7109375" customWidth="1"/>
    <col min="7442" max="7442" width="14.42578125" customWidth="1"/>
    <col min="7443" max="7443" width="16.5703125" customWidth="1"/>
    <col min="7444" max="7444" width="13.42578125" customWidth="1"/>
    <col min="7679" max="7679" width="15.28515625" customWidth="1"/>
    <col min="7680" max="7680" width="13.5703125" customWidth="1"/>
    <col min="7681" max="7685" width="10.42578125" bestFit="1" customWidth="1"/>
    <col min="7686" max="7686" width="11.42578125" bestFit="1" customWidth="1"/>
    <col min="7687" max="7687" width="11.28515625" bestFit="1" customWidth="1"/>
    <col min="7688" max="7689" width="10.42578125" bestFit="1" customWidth="1"/>
    <col min="7690" max="7690" width="11.42578125" bestFit="1" customWidth="1"/>
    <col min="7691" max="7691" width="11.28515625" bestFit="1" customWidth="1"/>
    <col min="7692" max="7692" width="10.42578125" bestFit="1" customWidth="1"/>
    <col min="7693" max="7693" width="11.5703125" customWidth="1"/>
    <col min="7694" max="7694" width="11.42578125" bestFit="1" customWidth="1"/>
    <col min="7695" max="7695" width="11.28515625" bestFit="1" customWidth="1"/>
    <col min="7696" max="7696" width="12.85546875" customWidth="1"/>
    <col min="7697" max="7697" width="12.7109375" customWidth="1"/>
    <col min="7698" max="7698" width="14.42578125" customWidth="1"/>
    <col min="7699" max="7699" width="16.5703125" customWidth="1"/>
    <col min="7700" max="7700" width="13.42578125" customWidth="1"/>
    <col min="7935" max="7935" width="15.28515625" customWidth="1"/>
    <col min="7936" max="7936" width="13.5703125" customWidth="1"/>
    <col min="7937" max="7941" width="10.42578125" bestFit="1" customWidth="1"/>
    <col min="7942" max="7942" width="11.42578125" bestFit="1" customWidth="1"/>
    <col min="7943" max="7943" width="11.28515625" bestFit="1" customWidth="1"/>
    <col min="7944" max="7945" width="10.42578125" bestFit="1" customWidth="1"/>
    <col min="7946" max="7946" width="11.42578125" bestFit="1" customWidth="1"/>
    <col min="7947" max="7947" width="11.28515625" bestFit="1" customWidth="1"/>
    <col min="7948" max="7948" width="10.42578125" bestFit="1" customWidth="1"/>
    <col min="7949" max="7949" width="11.5703125" customWidth="1"/>
    <col min="7950" max="7950" width="11.42578125" bestFit="1" customWidth="1"/>
    <col min="7951" max="7951" width="11.28515625" bestFit="1" customWidth="1"/>
    <col min="7952" max="7952" width="12.85546875" customWidth="1"/>
    <col min="7953" max="7953" width="12.7109375" customWidth="1"/>
    <col min="7954" max="7954" width="14.42578125" customWidth="1"/>
    <col min="7955" max="7955" width="16.5703125" customWidth="1"/>
    <col min="7956" max="7956" width="13.42578125" customWidth="1"/>
    <col min="8191" max="8191" width="15.28515625" customWidth="1"/>
    <col min="8192" max="8192" width="13.5703125" customWidth="1"/>
    <col min="8193" max="8197" width="10.42578125" bestFit="1" customWidth="1"/>
    <col min="8198" max="8198" width="11.42578125" bestFit="1" customWidth="1"/>
    <col min="8199" max="8199" width="11.28515625" bestFit="1" customWidth="1"/>
    <col min="8200" max="8201" width="10.42578125" bestFit="1" customWidth="1"/>
    <col min="8202" max="8202" width="11.42578125" bestFit="1" customWidth="1"/>
    <col min="8203" max="8203" width="11.28515625" bestFit="1" customWidth="1"/>
    <col min="8204" max="8204" width="10.42578125" bestFit="1" customWidth="1"/>
    <col min="8205" max="8205" width="11.5703125" customWidth="1"/>
    <col min="8206" max="8206" width="11.42578125" bestFit="1" customWidth="1"/>
    <col min="8207" max="8207" width="11.28515625" bestFit="1" customWidth="1"/>
    <col min="8208" max="8208" width="12.85546875" customWidth="1"/>
    <col min="8209" max="8209" width="12.7109375" customWidth="1"/>
    <col min="8210" max="8210" width="14.42578125" customWidth="1"/>
    <col min="8211" max="8211" width="16.5703125" customWidth="1"/>
    <col min="8212" max="8212" width="13.42578125" customWidth="1"/>
    <col min="8447" max="8447" width="15.28515625" customWidth="1"/>
    <col min="8448" max="8448" width="13.5703125" customWidth="1"/>
    <col min="8449" max="8453" width="10.42578125" bestFit="1" customWidth="1"/>
    <col min="8454" max="8454" width="11.42578125" bestFit="1" customWidth="1"/>
    <col min="8455" max="8455" width="11.28515625" bestFit="1" customWidth="1"/>
    <col min="8456" max="8457" width="10.42578125" bestFit="1" customWidth="1"/>
    <col min="8458" max="8458" width="11.42578125" bestFit="1" customWidth="1"/>
    <col min="8459" max="8459" width="11.28515625" bestFit="1" customWidth="1"/>
    <col min="8460" max="8460" width="10.42578125" bestFit="1" customWidth="1"/>
    <col min="8461" max="8461" width="11.5703125" customWidth="1"/>
    <col min="8462" max="8462" width="11.42578125" bestFit="1" customWidth="1"/>
    <col min="8463" max="8463" width="11.28515625" bestFit="1" customWidth="1"/>
    <col min="8464" max="8464" width="12.85546875" customWidth="1"/>
    <col min="8465" max="8465" width="12.7109375" customWidth="1"/>
    <col min="8466" max="8466" width="14.42578125" customWidth="1"/>
    <col min="8467" max="8467" width="16.5703125" customWidth="1"/>
    <col min="8468" max="8468" width="13.42578125" customWidth="1"/>
    <col min="8703" max="8703" width="15.28515625" customWidth="1"/>
    <col min="8704" max="8704" width="13.5703125" customWidth="1"/>
    <col min="8705" max="8709" width="10.42578125" bestFit="1" customWidth="1"/>
    <col min="8710" max="8710" width="11.42578125" bestFit="1" customWidth="1"/>
    <col min="8711" max="8711" width="11.28515625" bestFit="1" customWidth="1"/>
    <col min="8712" max="8713" width="10.42578125" bestFit="1" customWidth="1"/>
    <col min="8714" max="8714" width="11.42578125" bestFit="1" customWidth="1"/>
    <col min="8715" max="8715" width="11.28515625" bestFit="1" customWidth="1"/>
    <col min="8716" max="8716" width="10.42578125" bestFit="1" customWidth="1"/>
    <col min="8717" max="8717" width="11.5703125" customWidth="1"/>
    <col min="8718" max="8718" width="11.42578125" bestFit="1" customWidth="1"/>
    <col min="8719" max="8719" width="11.28515625" bestFit="1" customWidth="1"/>
    <col min="8720" max="8720" width="12.85546875" customWidth="1"/>
    <col min="8721" max="8721" width="12.7109375" customWidth="1"/>
    <col min="8722" max="8722" width="14.42578125" customWidth="1"/>
    <col min="8723" max="8723" width="16.5703125" customWidth="1"/>
    <col min="8724" max="8724" width="13.42578125" customWidth="1"/>
    <col min="8959" max="8959" width="15.28515625" customWidth="1"/>
    <col min="8960" max="8960" width="13.5703125" customWidth="1"/>
    <col min="8961" max="8965" width="10.42578125" bestFit="1" customWidth="1"/>
    <col min="8966" max="8966" width="11.42578125" bestFit="1" customWidth="1"/>
    <col min="8967" max="8967" width="11.28515625" bestFit="1" customWidth="1"/>
    <col min="8968" max="8969" width="10.42578125" bestFit="1" customWidth="1"/>
    <col min="8970" max="8970" width="11.42578125" bestFit="1" customWidth="1"/>
    <col min="8971" max="8971" width="11.28515625" bestFit="1" customWidth="1"/>
    <col min="8972" max="8972" width="10.42578125" bestFit="1" customWidth="1"/>
    <col min="8973" max="8973" width="11.5703125" customWidth="1"/>
    <col min="8974" max="8974" width="11.42578125" bestFit="1" customWidth="1"/>
    <col min="8975" max="8975" width="11.28515625" bestFit="1" customWidth="1"/>
    <col min="8976" max="8976" width="12.85546875" customWidth="1"/>
    <col min="8977" max="8977" width="12.7109375" customWidth="1"/>
    <col min="8978" max="8978" width="14.42578125" customWidth="1"/>
    <col min="8979" max="8979" width="16.5703125" customWidth="1"/>
    <col min="8980" max="8980" width="13.42578125" customWidth="1"/>
    <col min="9215" max="9215" width="15.28515625" customWidth="1"/>
    <col min="9216" max="9216" width="13.5703125" customWidth="1"/>
    <col min="9217" max="9221" width="10.42578125" bestFit="1" customWidth="1"/>
    <col min="9222" max="9222" width="11.42578125" bestFit="1" customWidth="1"/>
    <col min="9223" max="9223" width="11.28515625" bestFit="1" customWidth="1"/>
    <col min="9224" max="9225" width="10.42578125" bestFit="1" customWidth="1"/>
    <col min="9226" max="9226" width="11.42578125" bestFit="1" customWidth="1"/>
    <col min="9227" max="9227" width="11.28515625" bestFit="1" customWidth="1"/>
    <col min="9228" max="9228" width="10.42578125" bestFit="1" customWidth="1"/>
    <col min="9229" max="9229" width="11.5703125" customWidth="1"/>
    <col min="9230" max="9230" width="11.42578125" bestFit="1" customWidth="1"/>
    <col min="9231" max="9231" width="11.28515625" bestFit="1" customWidth="1"/>
    <col min="9232" max="9232" width="12.85546875" customWidth="1"/>
    <col min="9233" max="9233" width="12.7109375" customWidth="1"/>
    <col min="9234" max="9234" width="14.42578125" customWidth="1"/>
    <col min="9235" max="9235" width="16.5703125" customWidth="1"/>
    <col min="9236" max="9236" width="13.42578125" customWidth="1"/>
    <col min="9471" max="9471" width="15.28515625" customWidth="1"/>
    <col min="9472" max="9472" width="13.5703125" customWidth="1"/>
    <col min="9473" max="9477" width="10.42578125" bestFit="1" customWidth="1"/>
    <col min="9478" max="9478" width="11.42578125" bestFit="1" customWidth="1"/>
    <col min="9479" max="9479" width="11.28515625" bestFit="1" customWidth="1"/>
    <col min="9480" max="9481" width="10.42578125" bestFit="1" customWidth="1"/>
    <col min="9482" max="9482" width="11.42578125" bestFit="1" customWidth="1"/>
    <col min="9483" max="9483" width="11.28515625" bestFit="1" customWidth="1"/>
    <col min="9484" max="9484" width="10.42578125" bestFit="1" customWidth="1"/>
    <col min="9485" max="9485" width="11.5703125" customWidth="1"/>
    <col min="9486" max="9486" width="11.42578125" bestFit="1" customWidth="1"/>
    <col min="9487" max="9487" width="11.28515625" bestFit="1" customWidth="1"/>
    <col min="9488" max="9488" width="12.85546875" customWidth="1"/>
    <col min="9489" max="9489" width="12.7109375" customWidth="1"/>
    <col min="9490" max="9490" width="14.42578125" customWidth="1"/>
    <col min="9491" max="9491" width="16.5703125" customWidth="1"/>
    <col min="9492" max="9492" width="13.42578125" customWidth="1"/>
    <col min="9727" max="9727" width="15.28515625" customWidth="1"/>
    <col min="9728" max="9728" width="13.5703125" customWidth="1"/>
    <col min="9729" max="9733" width="10.42578125" bestFit="1" customWidth="1"/>
    <col min="9734" max="9734" width="11.42578125" bestFit="1" customWidth="1"/>
    <col min="9735" max="9735" width="11.28515625" bestFit="1" customWidth="1"/>
    <col min="9736" max="9737" width="10.42578125" bestFit="1" customWidth="1"/>
    <col min="9738" max="9738" width="11.42578125" bestFit="1" customWidth="1"/>
    <col min="9739" max="9739" width="11.28515625" bestFit="1" customWidth="1"/>
    <col min="9740" max="9740" width="10.42578125" bestFit="1" customWidth="1"/>
    <col min="9741" max="9741" width="11.5703125" customWidth="1"/>
    <col min="9742" max="9742" width="11.42578125" bestFit="1" customWidth="1"/>
    <col min="9743" max="9743" width="11.28515625" bestFit="1" customWidth="1"/>
    <col min="9744" max="9744" width="12.85546875" customWidth="1"/>
    <col min="9745" max="9745" width="12.7109375" customWidth="1"/>
    <col min="9746" max="9746" width="14.42578125" customWidth="1"/>
    <col min="9747" max="9747" width="16.5703125" customWidth="1"/>
    <col min="9748" max="9748" width="13.42578125" customWidth="1"/>
    <col min="9983" max="9983" width="15.28515625" customWidth="1"/>
    <col min="9984" max="9984" width="13.5703125" customWidth="1"/>
    <col min="9985" max="9989" width="10.42578125" bestFit="1" customWidth="1"/>
    <col min="9990" max="9990" width="11.42578125" bestFit="1" customWidth="1"/>
    <col min="9991" max="9991" width="11.28515625" bestFit="1" customWidth="1"/>
    <col min="9992" max="9993" width="10.42578125" bestFit="1" customWidth="1"/>
    <col min="9994" max="9994" width="11.42578125" bestFit="1" customWidth="1"/>
    <col min="9995" max="9995" width="11.28515625" bestFit="1" customWidth="1"/>
    <col min="9996" max="9996" width="10.42578125" bestFit="1" customWidth="1"/>
    <col min="9997" max="9997" width="11.5703125" customWidth="1"/>
    <col min="9998" max="9998" width="11.42578125" bestFit="1" customWidth="1"/>
    <col min="9999" max="9999" width="11.28515625" bestFit="1" customWidth="1"/>
    <col min="10000" max="10000" width="12.85546875" customWidth="1"/>
    <col min="10001" max="10001" width="12.7109375" customWidth="1"/>
    <col min="10002" max="10002" width="14.42578125" customWidth="1"/>
    <col min="10003" max="10003" width="16.5703125" customWidth="1"/>
    <col min="10004" max="10004" width="13.42578125" customWidth="1"/>
    <col min="10239" max="10239" width="15.28515625" customWidth="1"/>
    <col min="10240" max="10240" width="13.5703125" customWidth="1"/>
    <col min="10241" max="10245" width="10.42578125" bestFit="1" customWidth="1"/>
    <col min="10246" max="10246" width="11.42578125" bestFit="1" customWidth="1"/>
    <col min="10247" max="10247" width="11.28515625" bestFit="1" customWidth="1"/>
    <col min="10248" max="10249" width="10.42578125" bestFit="1" customWidth="1"/>
    <col min="10250" max="10250" width="11.42578125" bestFit="1" customWidth="1"/>
    <col min="10251" max="10251" width="11.28515625" bestFit="1" customWidth="1"/>
    <col min="10252" max="10252" width="10.42578125" bestFit="1" customWidth="1"/>
    <col min="10253" max="10253" width="11.5703125" customWidth="1"/>
    <col min="10254" max="10254" width="11.42578125" bestFit="1" customWidth="1"/>
    <col min="10255" max="10255" width="11.28515625" bestFit="1" customWidth="1"/>
    <col min="10256" max="10256" width="12.85546875" customWidth="1"/>
    <col min="10257" max="10257" width="12.7109375" customWidth="1"/>
    <col min="10258" max="10258" width="14.42578125" customWidth="1"/>
    <col min="10259" max="10259" width="16.5703125" customWidth="1"/>
    <col min="10260" max="10260" width="13.42578125" customWidth="1"/>
    <col min="10495" max="10495" width="15.28515625" customWidth="1"/>
    <col min="10496" max="10496" width="13.5703125" customWidth="1"/>
    <col min="10497" max="10501" width="10.42578125" bestFit="1" customWidth="1"/>
    <col min="10502" max="10502" width="11.42578125" bestFit="1" customWidth="1"/>
    <col min="10503" max="10503" width="11.28515625" bestFit="1" customWidth="1"/>
    <col min="10504" max="10505" width="10.42578125" bestFit="1" customWidth="1"/>
    <col min="10506" max="10506" width="11.42578125" bestFit="1" customWidth="1"/>
    <col min="10507" max="10507" width="11.28515625" bestFit="1" customWidth="1"/>
    <col min="10508" max="10508" width="10.42578125" bestFit="1" customWidth="1"/>
    <col min="10509" max="10509" width="11.5703125" customWidth="1"/>
    <col min="10510" max="10510" width="11.42578125" bestFit="1" customWidth="1"/>
    <col min="10511" max="10511" width="11.28515625" bestFit="1" customWidth="1"/>
    <col min="10512" max="10512" width="12.85546875" customWidth="1"/>
    <col min="10513" max="10513" width="12.7109375" customWidth="1"/>
    <col min="10514" max="10514" width="14.42578125" customWidth="1"/>
    <col min="10515" max="10515" width="16.5703125" customWidth="1"/>
    <col min="10516" max="10516" width="13.42578125" customWidth="1"/>
    <col min="10751" max="10751" width="15.28515625" customWidth="1"/>
    <col min="10752" max="10752" width="13.5703125" customWidth="1"/>
    <col min="10753" max="10757" width="10.42578125" bestFit="1" customWidth="1"/>
    <col min="10758" max="10758" width="11.42578125" bestFit="1" customWidth="1"/>
    <col min="10759" max="10759" width="11.28515625" bestFit="1" customWidth="1"/>
    <col min="10760" max="10761" width="10.42578125" bestFit="1" customWidth="1"/>
    <col min="10762" max="10762" width="11.42578125" bestFit="1" customWidth="1"/>
    <col min="10763" max="10763" width="11.28515625" bestFit="1" customWidth="1"/>
    <col min="10764" max="10764" width="10.42578125" bestFit="1" customWidth="1"/>
    <col min="10765" max="10765" width="11.5703125" customWidth="1"/>
    <col min="10766" max="10766" width="11.42578125" bestFit="1" customWidth="1"/>
    <col min="10767" max="10767" width="11.28515625" bestFit="1" customWidth="1"/>
    <col min="10768" max="10768" width="12.85546875" customWidth="1"/>
    <col min="10769" max="10769" width="12.7109375" customWidth="1"/>
    <col min="10770" max="10770" width="14.42578125" customWidth="1"/>
    <col min="10771" max="10771" width="16.5703125" customWidth="1"/>
    <col min="10772" max="10772" width="13.42578125" customWidth="1"/>
    <col min="11007" max="11007" width="15.28515625" customWidth="1"/>
    <col min="11008" max="11008" width="13.5703125" customWidth="1"/>
    <col min="11009" max="11013" width="10.42578125" bestFit="1" customWidth="1"/>
    <col min="11014" max="11014" width="11.42578125" bestFit="1" customWidth="1"/>
    <col min="11015" max="11015" width="11.28515625" bestFit="1" customWidth="1"/>
    <col min="11016" max="11017" width="10.42578125" bestFit="1" customWidth="1"/>
    <col min="11018" max="11018" width="11.42578125" bestFit="1" customWidth="1"/>
    <col min="11019" max="11019" width="11.28515625" bestFit="1" customWidth="1"/>
    <col min="11020" max="11020" width="10.42578125" bestFit="1" customWidth="1"/>
    <col min="11021" max="11021" width="11.5703125" customWidth="1"/>
    <col min="11022" max="11022" width="11.42578125" bestFit="1" customWidth="1"/>
    <col min="11023" max="11023" width="11.28515625" bestFit="1" customWidth="1"/>
    <col min="11024" max="11024" width="12.85546875" customWidth="1"/>
    <col min="11025" max="11025" width="12.7109375" customWidth="1"/>
    <col min="11026" max="11026" width="14.42578125" customWidth="1"/>
    <col min="11027" max="11027" width="16.5703125" customWidth="1"/>
    <col min="11028" max="11028" width="13.42578125" customWidth="1"/>
    <col min="11263" max="11263" width="15.28515625" customWidth="1"/>
    <col min="11264" max="11264" width="13.5703125" customWidth="1"/>
    <col min="11265" max="11269" width="10.42578125" bestFit="1" customWidth="1"/>
    <col min="11270" max="11270" width="11.42578125" bestFit="1" customWidth="1"/>
    <col min="11271" max="11271" width="11.28515625" bestFit="1" customWidth="1"/>
    <col min="11272" max="11273" width="10.42578125" bestFit="1" customWidth="1"/>
    <col min="11274" max="11274" width="11.42578125" bestFit="1" customWidth="1"/>
    <col min="11275" max="11275" width="11.28515625" bestFit="1" customWidth="1"/>
    <col min="11276" max="11276" width="10.42578125" bestFit="1" customWidth="1"/>
    <col min="11277" max="11277" width="11.5703125" customWidth="1"/>
    <col min="11278" max="11278" width="11.42578125" bestFit="1" customWidth="1"/>
    <col min="11279" max="11279" width="11.28515625" bestFit="1" customWidth="1"/>
    <col min="11280" max="11280" width="12.85546875" customWidth="1"/>
    <col min="11281" max="11281" width="12.7109375" customWidth="1"/>
    <col min="11282" max="11282" width="14.42578125" customWidth="1"/>
    <col min="11283" max="11283" width="16.5703125" customWidth="1"/>
    <col min="11284" max="11284" width="13.42578125" customWidth="1"/>
    <col min="11519" max="11519" width="15.28515625" customWidth="1"/>
    <col min="11520" max="11520" width="13.5703125" customWidth="1"/>
    <col min="11521" max="11525" width="10.42578125" bestFit="1" customWidth="1"/>
    <col min="11526" max="11526" width="11.42578125" bestFit="1" customWidth="1"/>
    <col min="11527" max="11527" width="11.28515625" bestFit="1" customWidth="1"/>
    <col min="11528" max="11529" width="10.42578125" bestFit="1" customWidth="1"/>
    <col min="11530" max="11530" width="11.42578125" bestFit="1" customWidth="1"/>
    <col min="11531" max="11531" width="11.28515625" bestFit="1" customWidth="1"/>
    <col min="11532" max="11532" width="10.42578125" bestFit="1" customWidth="1"/>
    <col min="11533" max="11533" width="11.5703125" customWidth="1"/>
    <col min="11534" max="11534" width="11.42578125" bestFit="1" customWidth="1"/>
    <col min="11535" max="11535" width="11.28515625" bestFit="1" customWidth="1"/>
    <col min="11536" max="11536" width="12.85546875" customWidth="1"/>
    <col min="11537" max="11537" width="12.7109375" customWidth="1"/>
    <col min="11538" max="11538" width="14.42578125" customWidth="1"/>
    <col min="11539" max="11539" width="16.5703125" customWidth="1"/>
    <col min="11540" max="11540" width="13.42578125" customWidth="1"/>
    <col min="11775" max="11775" width="15.28515625" customWidth="1"/>
    <col min="11776" max="11776" width="13.5703125" customWidth="1"/>
    <col min="11777" max="11781" width="10.42578125" bestFit="1" customWidth="1"/>
    <col min="11782" max="11782" width="11.42578125" bestFit="1" customWidth="1"/>
    <col min="11783" max="11783" width="11.28515625" bestFit="1" customWidth="1"/>
    <col min="11784" max="11785" width="10.42578125" bestFit="1" customWidth="1"/>
    <col min="11786" max="11786" width="11.42578125" bestFit="1" customWidth="1"/>
    <col min="11787" max="11787" width="11.28515625" bestFit="1" customWidth="1"/>
    <col min="11788" max="11788" width="10.42578125" bestFit="1" customWidth="1"/>
    <col min="11789" max="11789" width="11.5703125" customWidth="1"/>
    <col min="11790" max="11790" width="11.42578125" bestFit="1" customWidth="1"/>
    <col min="11791" max="11791" width="11.28515625" bestFit="1" customWidth="1"/>
    <col min="11792" max="11792" width="12.85546875" customWidth="1"/>
    <col min="11793" max="11793" width="12.7109375" customWidth="1"/>
    <col min="11794" max="11794" width="14.42578125" customWidth="1"/>
    <col min="11795" max="11795" width="16.5703125" customWidth="1"/>
    <col min="11796" max="11796" width="13.42578125" customWidth="1"/>
    <col min="12031" max="12031" width="15.28515625" customWidth="1"/>
    <col min="12032" max="12032" width="13.5703125" customWidth="1"/>
    <col min="12033" max="12037" width="10.42578125" bestFit="1" customWidth="1"/>
    <col min="12038" max="12038" width="11.42578125" bestFit="1" customWidth="1"/>
    <col min="12039" max="12039" width="11.28515625" bestFit="1" customWidth="1"/>
    <col min="12040" max="12041" width="10.42578125" bestFit="1" customWidth="1"/>
    <col min="12042" max="12042" width="11.42578125" bestFit="1" customWidth="1"/>
    <col min="12043" max="12043" width="11.28515625" bestFit="1" customWidth="1"/>
    <col min="12044" max="12044" width="10.42578125" bestFit="1" customWidth="1"/>
    <col min="12045" max="12045" width="11.5703125" customWidth="1"/>
    <col min="12046" max="12046" width="11.42578125" bestFit="1" customWidth="1"/>
    <col min="12047" max="12047" width="11.28515625" bestFit="1" customWidth="1"/>
    <col min="12048" max="12048" width="12.85546875" customWidth="1"/>
    <col min="12049" max="12049" width="12.7109375" customWidth="1"/>
    <col min="12050" max="12050" width="14.42578125" customWidth="1"/>
    <col min="12051" max="12051" width="16.5703125" customWidth="1"/>
    <col min="12052" max="12052" width="13.42578125" customWidth="1"/>
    <col min="12287" max="12287" width="15.28515625" customWidth="1"/>
    <col min="12288" max="12288" width="13.5703125" customWidth="1"/>
    <col min="12289" max="12293" width="10.42578125" bestFit="1" customWidth="1"/>
    <col min="12294" max="12294" width="11.42578125" bestFit="1" customWidth="1"/>
    <col min="12295" max="12295" width="11.28515625" bestFit="1" customWidth="1"/>
    <col min="12296" max="12297" width="10.42578125" bestFit="1" customWidth="1"/>
    <col min="12298" max="12298" width="11.42578125" bestFit="1" customWidth="1"/>
    <col min="12299" max="12299" width="11.28515625" bestFit="1" customWidth="1"/>
    <col min="12300" max="12300" width="10.42578125" bestFit="1" customWidth="1"/>
    <col min="12301" max="12301" width="11.5703125" customWidth="1"/>
    <col min="12302" max="12302" width="11.42578125" bestFit="1" customWidth="1"/>
    <col min="12303" max="12303" width="11.28515625" bestFit="1" customWidth="1"/>
    <col min="12304" max="12304" width="12.85546875" customWidth="1"/>
    <col min="12305" max="12305" width="12.7109375" customWidth="1"/>
    <col min="12306" max="12306" width="14.42578125" customWidth="1"/>
    <col min="12307" max="12307" width="16.5703125" customWidth="1"/>
    <col min="12308" max="12308" width="13.42578125" customWidth="1"/>
    <col min="12543" max="12543" width="15.28515625" customWidth="1"/>
    <col min="12544" max="12544" width="13.5703125" customWidth="1"/>
    <col min="12545" max="12549" width="10.42578125" bestFit="1" customWidth="1"/>
    <col min="12550" max="12550" width="11.42578125" bestFit="1" customWidth="1"/>
    <col min="12551" max="12551" width="11.28515625" bestFit="1" customWidth="1"/>
    <col min="12552" max="12553" width="10.42578125" bestFit="1" customWidth="1"/>
    <col min="12554" max="12554" width="11.42578125" bestFit="1" customWidth="1"/>
    <col min="12555" max="12555" width="11.28515625" bestFit="1" customWidth="1"/>
    <col min="12556" max="12556" width="10.42578125" bestFit="1" customWidth="1"/>
    <col min="12557" max="12557" width="11.5703125" customWidth="1"/>
    <col min="12558" max="12558" width="11.42578125" bestFit="1" customWidth="1"/>
    <col min="12559" max="12559" width="11.28515625" bestFit="1" customWidth="1"/>
    <col min="12560" max="12560" width="12.85546875" customWidth="1"/>
    <col min="12561" max="12561" width="12.7109375" customWidth="1"/>
    <col min="12562" max="12562" width="14.42578125" customWidth="1"/>
    <col min="12563" max="12563" width="16.5703125" customWidth="1"/>
    <col min="12564" max="12564" width="13.42578125" customWidth="1"/>
    <col min="12799" max="12799" width="15.28515625" customWidth="1"/>
    <col min="12800" max="12800" width="13.5703125" customWidth="1"/>
    <col min="12801" max="12805" width="10.42578125" bestFit="1" customWidth="1"/>
    <col min="12806" max="12806" width="11.42578125" bestFit="1" customWidth="1"/>
    <col min="12807" max="12807" width="11.28515625" bestFit="1" customWidth="1"/>
    <col min="12808" max="12809" width="10.42578125" bestFit="1" customWidth="1"/>
    <col min="12810" max="12810" width="11.42578125" bestFit="1" customWidth="1"/>
    <col min="12811" max="12811" width="11.28515625" bestFit="1" customWidth="1"/>
    <col min="12812" max="12812" width="10.42578125" bestFit="1" customWidth="1"/>
    <col min="12813" max="12813" width="11.5703125" customWidth="1"/>
    <col min="12814" max="12814" width="11.42578125" bestFit="1" customWidth="1"/>
    <col min="12815" max="12815" width="11.28515625" bestFit="1" customWidth="1"/>
    <col min="12816" max="12816" width="12.85546875" customWidth="1"/>
    <col min="12817" max="12817" width="12.7109375" customWidth="1"/>
    <col min="12818" max="12818" width="14.42578125" customWidth="1"/>
    <col min="12819" max="12819" width="16.5703125" customWidth="1"/>
    <col min="12820" max="12820" width="13.42578125" customWidth="1"/>
    <col min="13055" max="13055" width="15.28515625" customWidth="1"/>
    <col min="13056" max="13056" width="13.5703125" customWidth="1"/>
    <col min="13057" max="13061" width="10.42578125" bestFit="1" customWidth="1"/>
    <col min="13062" max="13062" width="11.42578125" bestFit="1" customWidth="1"/>
    <col min="13063" max="13063" width="11.28515625" bestFit="1" customWidth="1"/>
    <col min="13064" max="13065" width="10.42578125" bestFit="1" customWidth="1"/>
    <col min="13066" max="13066" width="11.42578125" bestFit="1" customWidth="1"/>
    <col min="13067" max="13067" width="11.28515625" bestFit="1" customWidth="1"/>
    <col min="13068" max="13068" width="10.42578125" bestFit="1" customWidth="1"/>
    <col min="13069" max="13069" width="11.5703125" customWidth="1"/>
    <col min="13070" max="13070" width="11.42578125" bestFit="1" customWidth="1"/>
    <col min="13071" max="13071" width="11.28515625" bestFit="1" customWidth="1"/>
    <col min="13072" max="13072" width="12.85546875" customWidth="1"/>
    <col min="13073" max="13073" width="12.7109375" customWidth="1"/>
    <col min="13074" max="13074" width="14.42578125" customWidth="1"/>
    <col min="13075" max="13075" width="16.5703125" customWidth="1"/>
    <col min="13076" max="13076" width="13.42578125" customWidth="1"/>
    <col min="13311" max="13311" width="15.28515625" customWidth="1"/>
    <col min="13312" max="13312" width="13.5703125" customWidth="1"/>
    <col min="13313" max="13317" width="10.42578125" bestFit="1" customWidth="1"/>
    <col min="13318" max="13318" width="11.42578125" bestFit="1" customWidth="1"/>
    <col min="13319" max="13319" width="11.28515625" bestFit="1" customWidth="1"/>
    <col min="13320" max="13321" width="10.42578125" bestFit="1" customWidth="1"/>
    <col min="13322" max="13322" width="11.42578125" bestFit="1" customWidth="1"/>
    <col min="13323" max="13323" width="11.28515625" bestFit="1" customWidth="1"/>
    <col min="13324" max="13324" width="10.42578125" bestFit="1" customWidth="1"/>
    <col min="13325" max="13325" width="11.5703125" customWidth="1"/>
    <col min="13326" max="13326" width="11.42578125" bestFit="1" customWidth="1"/>
    <col min="13327" max="13327" width="11.28515625" bestFit="1" customWidth="1"/>
    <col min="13328" max="13328" width="12.85546875" customWidth="1"/>
    <col min="13329" max="13329" width="12.7109375" customWidth="1"/>
    <col min="13330" max="13330" width="14.42578125" customWidth="1"/>
    <col min="13331" max="13331" width="16.5703125" customWidth="1"/>
    <col min="13332" max="13332" width="13.42578125" customWidth="1"/>
    <col min="13567" max="13567" width="15.28515625" customWidth="1"/>
    <col min="13568" max="13568" width="13.5703125" customWidth="1"/>
    <col min="13569" max="13573" width="10.42578125" bestFit="1" customWidth="1"/>
    <col min="13574" max="13574" width="11.42578125" bestFit="1" customWidth="1"/>
    <col min="13575" max="13575" width="11.28515625" bestFit="1" customWidth="1"/>
    <col min="13576" max="13577" width="10.42578125" bestFit="1" customWidth="1"/>
    <col min="13578" max="13578" width="11.42578125" bestFit="1" customWidth="1"/>
    <col min="13579" max="13579" width="11.28515625" bestFit="1" customWidth="1"/>
    <col min="13580" max="13580" width="10.42578125" bestFit="1" customWidth="1"/>
    <col min="13581" max="13581" width="11.5703125" customWidth="1"/>
    <col min="13582" max="13582" width="11.42578125" bestFit="1" customWidth="1"/>
    <col min="13583" max="13583" width="11.28515625" bestFit="1" customWidth="1"/>
    <col min="13584" max="13584" width="12.85546875" customWidth="1"/>
    <col min="13585" max="13585" width="12.7109375" customWidth="1"/>
    <col min="13586" max="13586" width="14.42578125" customWidth="1"/>
    <col min="13587" max="13587" width="16.5703125" customWidth="1"/>
    <col min="13588" max="13588" width="13.42578125" customWidth="1"/>
    <col min="13823" max="13823" width="15.28515625" customWidth="1"/>
    <col min="13824" max="13824" width="13.5703125" customWidth="1"/>
    <col min="13825" max="13829" width="10.42578125" bestFit="1" customWidth="1"/>
    <col min="13830" max="13830" width="11.42578125" bestFit="1" customWidth="1"/>
    <col min="13831" max="13831" width="11.28515625" bestFit="1" customWidth="1"/>
    <col min="13832" max="13833" width="10.42578125" bestFit="1" customWidth="1"/>
    <col min="13834" max="13834" width="11.42578125" bestFit="1" customWidth="1"/>
    <col min="13835" max="13835" width="11.28515625" bestFit="1" customWidth="1"/>
    <col min="13836" max="13836" width="10.42578125" bestFit="1" customWidth="1"/>
    <col min="13837" max="13837" width="11.5703125" customWidth="1"/>
    <col min="13838" max="13838" width="11.42578125" bestFit="1" customWidth="1"/>
    <col min="13839" max="13839" width="11.28515625" bestFit="1" customWidth="1"/>
    <col min="13840" max="13840" width="12.85546875" customWidth="1"/>
    <col min="13841" max="13841" width="12.7109375" customWidth="1"/>
    <col min="13842" max="13842" width="14.42578125" customWidth="1"/>
    <col min="13843" max="13843" width="16.5703125" customWidth="1"/>
    <col min="13844" max="13844" width="13.42578125" customWidth="1"/>
    <col min="14079" max="14079" width="15.28515625" customWidth="1"/>
    <col min="14080" max="14080" width="13.5703125" customWidth="1"/>
    <col min="14081" max="14085" width="10.42578125" bestFit="1" customWidth="1"/>
    <col min="14086" max="14086" width="11.42578125" bestFit="1" customWidth="1"/>
    <col min="14087" max="14087" width="11.28515625" bestFit="1" customWidth="1"/>
    <col min="14088" max="14089" width="10.42578125" bestFit="1" customWidth="1"/>
    <col min="14090" max="14090" width="11.42578125" bestFit="1" customWidth="1"/>
    <col min="14091" max="14091" width="11.28515625" bestFit="1" customWidth="1"/>
    <col min="14092" max="14092" width="10.42578125" bestFit="1" customWidth="1"/>
    <col min="14093" max="14093" width="11.5703125" customWidth="1"/>
    <col min="14094" max="14094" width="11.42578125" bestFit="1" customWidth="1"/>
    <col min="14095" max="14095" width="11.28515625" bestFit="1" customWidth="1"/>
    <col min="14096" max="14096" width="12.85546875" customWidth="1"/>
    <col min="14097" max="14097" width="12.7109375" customWidth="1"/>
    <col min="14098" max="14098" width="14.42578125" customWidth="1"/>
    <col min="14099" max="14099" width="16.5703125" customWidth="1"/>
    <col min="14100" max="14100" width="13.42578125" customWidth="1"/>
    <col min="14335" max="14335" width="15.28515625" customWidth="1"/>
    <col min="14336" max="14336" width="13.5703125" customWidth="1"/>
    <col min="14337" max="14341" width="10.42578125" bestFit="1" customWidth="1"/>
    <col min="14342" max="14342" width="11.42578125" bestFit="1" customWidth="1"/>
    <col min="14343" max="14343" width="11.28515625" bestFit="1" customWidth="1"/>
    <col min="14344" max="14345" width="10.42578125" bestFit="1" customWidth="1"/>
    <col min="14346" max="14346" width="11.42578125" bestFit="1" customWidth="1"/>
    <col min="14347" max="14347" width="11.28515625" bestFit="1" customWidth="1"/>
    <col min="14348" max="14348" width="10.42578125" bestFit="1" customWidth="1"/>
    <col min="14349" max="14349" width="11.5703125" customWidth="1"/>
    <col min="14350" max="14350" width="11.42578125" bestFit="1" customWidth="1"/>
    <col min="14351" max="14351" width="11.28515625" bestFit="1" customWidth="1"/>
    <col min="14352" max="14352" width="12.85546875" customWidth="1"/>
    <col min="14353" max="14353" width="12.7109375" customWidth="1"/>
    <col min="14354" max="14354" width="14.42578125" customWidth="1"/>
    <col min="14355" max="14355" width="16.5703125" customWidth="1"/>
    <col min="14356" max="14356" width="13.42578125" customWidth="1"/>
    <col min="14591" max="14591" width="15.28515625" customWidth="1"/>
    <col min="14592" max="14592" width="13.5703125" customWidth="1"/>
    <col min="14593" max="14597" width="10.42578125" bestFit="1" customWidth="1"/>
    <col min="14598" max="14598" width="11.42578125" bestFit="1" customWidth="1"/>
    <col min="14599" max="14599" width="11.28515625" bestFit="1" customWidth="1"/>
    <col min="14600" max="14601" width="10.42578125" bestFit="1" customWidth="1"/>
    <col min="14602" max="14602" width="11.42578125" bestFit="1" customWidth="1"/>
    <col min="14603" max="14603" width="11.28515625" bestFit="1" customWidth="1"/>
    <col min="14604" max="14604" width="10.42578125" bestFit="1" customWidth="1"/>
    <col min="14605" max="14605" width="11.5703125" customWidth="1"/>
    <col min="14606" max="14606" width="11.42578125" bestFit="1" customWidth="1"/>
    <col min="14607" max="14607" width="11.28515625" bestFit="1" customWidth="1"/>
    <col min="14608" max="14608" width="12.85546875" customWidth="1"/>
    <col min="14609" max="14609" width="12.7109375" customWidth="1"/>
    <col min="14610" max="14610" width="14.42578125" customWidth="1"/>
    <col min="14611" max="14611" width="16.5703125" customWidth="1"/>
    <col min="14612" max="14612" width="13.42578125" customWidth="1"/>
    <col min="14847" max="14847" width="15.28515625" customWidth="1"/>
    <col min="14848" max="14848" width="13.5703125" customWidth="1"/>
    <col min="14849" max="14853" width="10.42578125" bestFit="1" customWidth="1"/>
    <col min="14854" max="14854" width="11.42578125" bestFit="1" customWidth="1"/>
    <col min="14855" max="14855" width="11.28515625" bestFit="1" customWidth="1"/>
    <col min="14856" max="14857" width="10.42578125" bestFit="1" customWidth="1"/>
    <col min="14858" max="14858" width="11.42578125" bestFit="1" customWidth="1"/>
    <col min="14859" max="14859" width="11.28515625" bestFit="1" customWidth="1"/>
    <col min="14860" max="14860" width="10.42578125" bestFit="1" customWidth="1"/>
    <col min="14861" max="14861" width="11.5703125" customWidth="1"/>
    <col min="14862" max="14862" width="11.42578125" bestFit="1" customWidth="1"/>
    <col min="14863" max="14863" width="11.28515625" bestFit="1" customWidth="1"/>
    <col min="14864" max="14864" width="12.85546875" customWidth="1"/>
    <col min="14865" max="14865" width="12.7109375" customWidth="1"/>
    <col min="14866" max="14866" width="14.42578125" customWidth="1"/>
    <col min="14867" max="14867" width="16.5703125" customWidth="1"/>
    <col min="14868" max="14868" width="13.42578125" customWidth="1"/>
    <col min="15103" max="15103" width="15.28515625" customWidth="1"/>
    <col min="15104" max="15104" width="13.5703125" customWidth="1"/>
    <col min="15105" max="15109" width="10.42578125" bestFit="1" customWidth="1"/>
    <col min="15110" max="15110" width="11.42578125" bestFit="1" customWidth="1"/>
    <col min="15111" max="15111" width="11.28515625" bestFit="1" customWidth="1"/>
    <col min="15112" max="15113" width="10.42578125" bestFit="1" customWidth="1"/>
    <col min="15114" max="15114" width="11.42578125" bestFit="1" customWidth="1"/>
    <col min="15115" max="15115" width="11.28515625" bestFit="1" customWidth="1"/>
    <col min="15116" max="15116" width="10.42578125" bestFit="1" customWidth="1"/>
    <col min="15117" max="15117" width="11.5703125" customWidth="1"/>
    <col min="15118" max="15118" width="11.42578125" bestFit="1" customWidth="1"/>
    <col min="15119" max="15119" width="11.28515625" bestFit="1" customWidth="1"/>
    <col min="15120" max="15120" width="12.85546875" customWidth="1"/>
    <col min="15121" max="15121" width="12.7109375" customWidth="1"/>
    <col min="15122" max="15122" width="14.42578125" customWidth="1"/>
    <col min="15123" max="15123" width="16.5703125" customWidth="1"/>
    <col min="15124" max="15124" width="13.42578125" customWidth="1"/>
    <col min="15359" max="15359" width="15.28515625" customWidth="1"/>
    <col min="15360" max="15360" width="13.5703125" customWidth="1"/>
    <col min="15361" max="15365" width="10.42578125" bestFit="1" customWidth="1"/>
    <col min="15366" max="15366" width="11.42578125" bestFit="1" customWidth="1"/>
    <col min="15367" max="15367" width="11.28515625" bestFit="1" customWidth="1"/>
    <col min="15368" max="15369" width="10.42578125" bestFit="1" customWidth="1"/>
    <col min="15370" max="15370" width="11.42578125" bestFit="1" customWidth="1"/>
    <col min="15371" max="15371" width="11.28515625" bestFit="1" customWidth="1"/>
    <col min="15372" max="15372" width="10.42578125" bestFit="1" customWidth="1"/>
    <col min="15373" max="15373" width="11.5703125" customWidth="1"/>
    <col min="15374" max="15374" width="11.42578125" bestFit="1" customWidth="1"/>
    <col min="15375" max="15375" width="11.28515625" bestFit="1" customWidth="1"/>
    <col min="15376" max="15376" width="12.85546875" customWidth="1"/>
    <col min="15377" max="15377" width="12.7109375" customWidth="1"/>
    <col min="15378" max="15378" width="14.42578125" customWidth="1"/>
    <col min="15379" max="15379" width="16.5703125" customWidth="1"/>
    <col min="15380" max="15380" width="13.42578125" customWidth="1"/>
    <col min="15615" max="15615" width="15.28515625" customWidth="1"/>
    <col min="15616" max="15616" width="13.5703125" customWidth="1"/>
    <col min="15617" max="15621" width="10.42578125" bestFit="1" customWidth="1"/>
    <col min="15622" max="15622" width="11.42578125" bestFit="1" customWidth="1"/>
    <col min="15623" max="15623" width="11.28515625" bestFit="1" customWidth="1"/>
    <col min="15624" max="15625" width="10.42578125" bestFit="1" customWidth="1"/>
    <col min="15626" max="15626" width="11.42578125" bestFit="1" customWidth="1"/>
    <col min="15627" max="15627" width="11.28515625" bestFit="1" customWidth="1"/>
    <col min="15628" max="15628" width="10.42578125" bestFit="1" customWidth="1"/>
    <col min="15629" max="15629" width="11.5703125" customWidth="1"/>
    <col min="15630" max="15630" width="11.42578125" bestFit="1" customWidth="1"/>
    <col min="15631" max="15631" width="11.28515625" bestFit="1" customWidth="1"/>
    <col min="15632" max="15632" width="12.85546875" customWidth="1"/>
    <col min="15633" max="15633" width="12.7109375" customWidth="1"/>
    <col min="15634" max="15634" width="14.42578125" customWidth="1"/>
    <col min="15635" max="15635" width="16.5703125" customWidth="1"/>
    <col min="15636" max="15636" width="13.42578125" customWidth="1"/>
    <col min="15871" max="15871" width="15.28515625" customWidth="1"/>
    <col min="15872" max="15872" width="13.5703125" customWidth="1"/>
    <col min="15873" max="15877" width="10.42578125" bestFit="1" customWidth="1"/>
    <col min="15878" max="15878" width="11.42578125" bestFit="1" customWidth="1"/>
    <col min="15879" max="15879" width="11.28515625" bestFit="1" customWidth="1"/>
    <col min="15880" max="15881" width="10.42578125" bestFit="1" customWidth="1"/>
    <col min="15882" max="15882" width="11.42578125" bestFit="1" customWidth="1"/>
    <col min="15883" max="15883" width="11.28515625" bestFit="1" customWidth="1"/>
    <col min="15884" max="15884" width="10.42578125" bestFit="1" customWidth="1"/>
    <col min="15885" max="15885" width="11.5703125" customWidth="1"/>
    <col min="15886" max="15886" width="11.42578125" bestFit="1" customWidth="1"/>
    <col min="15887" max="15887" width="11.28515625" bestFit="1" customWidth="1"/>
    <col min="15888" max="15888" width="12.85546875" customWidth="1"/>
    <col min="15889" max="15889" width="12.7109375" customWidth="1"/>
    <col min="15890" max="15890" width="14.42578125" customWidth="1"/>
    <col min="15891" max="15891" width="16.5703125" customWidth="1"/>
    <col min="15892" max="15892" width="13.42578125" customWidth="1"/>
    <col min="16127" max="16127" width="15.28515625" customWidth="1"/>
    <col min="16128" max="16128" width="13.5703125" customWidth="1"/>
    <col min="16129" max="16133" width="10.42578125" bestFit="1" customWidth="1"/>
    <col min="16134" max="16134" width="11.42578125" bestFit="1" customWidth="1"/>
    <col min="16135" max="16135" width="11.28515625" bestFit="1" customWidth="1"/>
    <col min="16136" max="16137" width="10.42578125" bestFit="1" customWidth="1"/>
    <col min="16138" max="16138" width="11.42578125" bestFit="1" customWidth="1"/>
    <col min="16139" max="16139" width="11.28515625" bestFit="1" customWidth="1"/>
    <col min="16140" max="16140" width="10.42578125" bestFit="1" customWidth="1"/>
    <col min="16141" max="16141" width="11.5703125" customWidth="1"/>
    <col min="16142" max="16142" width="11.42578125" bestFit="1" customWidth="1"/>
    <col min="16143" max="16143" width="11.28515625" bestFit="1" customWidth="1"/>
    <col min="16144" max="16144" width="12.85546875" customWidth="1"/>
    <col min="16145" max="16145" width="12.7109375" customWidth="1"/>
    <col min="16146" max="16146" width="14.42578125" customWidth="1"/>
    <col min="16147" max="16147" width="16.5703125" customWidth="1"/>
    <col min="16148" max="16148" width="13.42578125" customWidth="1"/>
  </cols>
  <sheetData>
    <row r="1" spans="1:20" s="23" customFormat="1" ht="18.75" x14ac:dyDescent="0.3">
      <c r="A1" s="22" t="s">
        <v>62</v>
      </c>
      <c r="D1" s="24"/>
      <c r="E1" s="24"/>
      <c r="F1" s="24"/>
      <c r="G1" s="25"/>
      <c r="T1" s="22" t="s">
        <v>70</v>
      </c>
    </row>
    <row r="2" spans="1:20" s="23" customFormat="1" ht="18.75" x14ac:dyDescent="0.3">
      <c r="A2" s="22" t="s">
        <v>63</v>
      </c>
      <c r="D2" s="24"/>
      <c r="E2" s="24"/>
      <c r="F2" s="24"/>
      <c r="G2" s="24"/>
    </row>
    <row r="3" spans="1:20" s="23" customFormat="1" ht="18.75" x14ac:dyDescent="0.3">
      <c r="A3" s="22" t="s">
        <v>65</v>
      </c>
      <c r="D3" s="24"/>
      <c r="E3" s="24"/>
      <c r="F3" s="24"/>
      <c r="G3" s="24"/>
    </row>
    <row r="4" spans="1:20" s="27" customFormat="1" ht="18.75" x14ac:dyDescent="0.3">
      <c r="A4" s="26" t="s">
        <v>69</v>
      </c>
    </row>
    <row r="5" spans="1:20" s="15" customFormat="1" x14ac:dyDescent="0.25"/>
    <row r="7" spans="1:20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/>
      <c r="M8" s="3"/>
      <c r="N8" s="3" t="s">
        <v>38</v>
      </c>
      <c r="O8" s="3"/>
      <c r="P8" s="3"/>
      <c r="Q8" s="3"/>
      <c r="R8" s="3"/>
      <c r="S8" s="3"/>
      <c r="T8" s="3"/>
    </row>
    <row r="9" spans="1:20" ht="15.75" thickBot="1" x14ac:dyDescent="0.3">
      <c r="A9" s="6"/>
      <c r="B9" s="14">
        <v>42735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6</v>
      </c>
      <c r="M9" s="6" t="s">
        <v>7</v>
      </c>
      <c r="N9" s="6" t="s">
        <v>39</v>
      </c>
      <c r="O9" s="6" t="s">
        <v>8</v>
      </c>
      <c r="P9" s="6" t="s">
        <v>9</v>
      </c>
      <c r="Q9" s="6" t="s">
        <v>10</v>
      </c>
      <c r="R9" s="6" t="s">
        <v>11</v>
      </c>
      <c r="S9" s="6" t="s">
        <v>12</v>
      </c>
      <c r="T9" s="6" t="s">
        <v>13</v>
      </c>
    </row>
    <row r="10" spans="1:20" x14ac:dyDescent="0.25">
      <c r="A10" t="s">
        <v>40</v>
      </c>
      <c r="B10" s="7">
        <v>750336.65000000049</v>
      </c>
      <c r="C10" s="7">
        <v>18.04</v>
      </c>
      <c r="D10" s="7">
        <v>4315.93</v>
      </c>
      <c r="E10" s="7"/>
      <c r="F10" s="7">
        <v>4390.7299999999996</v>
      </c>
      <c r="G10" s="7"/>
      <c r="H10" s="7">
        <v>4340.34</v>
      </c>
      <c r="I10" s="7">
        <v>4361.24</v>
      </c>
      <c r="J10" s="7"/>
      <c r="K10" s="7">
        <v>4346.8100000000004</v>
      </c>
      <c r="L10" s="7">
        <v>4367.5</v>
      </c>
      <c r="M10" s="7">
        <v>4353.28</v>
      </c>
      <c r="N10" s="7"/>
      <c r="O10" s="7">
        <v>4356.5200000000004</v>
      </c>
      <c r="P10" s="7">
        <v>4376.91</v>
      </c>
      <c r="Q10" s="7">
        <v>4363.01</v>
      </c>
      <c r="R10" s="7">
        <v>4383.1899999999996</v>
      </c>
      <c r="S10" s="7">
        <v>4369.51</v>
      </c>
      <c r="T10" s="7">
        <f>+B10-C10-D10-E10-F10-G10-H10-I10-J10-K10-L10-M10-N10-O10-P10-Q10-R10-S10</f>
        <v>697993.64000000036</v>
      </c>
    </row>
    <row r="11" spans="1:20" x14ac:dyDescent="0.25">
      <c r="A11" t="s">
        <v>41</v>
      </c>
      <c r="B11" s="7">
        <v>522874.5799999999</v>
      </c>
      <c r="C11" s="7">
        <v>77.099999999999994</v>
      </c>
      <c r="D11" s="7">
        <v>2067.2199999999998</v>
      </c>
      <c r="E11" s="7"/>
      <c r="F11" s="7">
        <v>2383.48</v>
      </c>
      <c r="G11" s="7"/>
      <c r="H11" s="7">
        <v>2164.31</v>
      </c>
      <c r="I11" s="7">
        <v>2250.1999999999998</v>
      </c>
      <c r="J11" s="7"/>
      <c r="K11" s="7">
        <v>2184.46</v>
      </c>
      <c r="L11" s="7">
        <v>2269.8000000000002</v>
      </c>
      <c r="M11" s="7">
        <v>2204.8000000000002</v>
      </c>
      <c r="N11" s="7"/>
      <c r="O11" s="7">
        <v>2214.86</v>
      </c>
      <c r="P11" s="7">
        <v>2299.35</v>
      </c>
      <c r="Q11" s="7">
        <v>2235.4699999999998</v>
      </c>
      <c r="R11" s="7">
        <v>2319.38</v>
      </c>
      <c r="S11" s="7">
        <v>2256.2600000000002</v>
      </c>
      <c r="T11" s="7">
        <f t="shared" ref="T11:T19" si="0">+B11-C11-D11-E11-F11-G11-H11-I11-J11-K11-L11-M11-N11-O11-P11-Q11-R11-S11</f>
        <v>495947.89</v>
      </c>
    </row>
    <row r="12" spans="1:20" x14ac:dyDescent="0.25">
      <c r="A12" t="s">
        <v>42</v>
      </c>
      <c r="B12" s="7">
        <v>256.13999999999982</v>
      </c>
      <c r="C12" s="7">
        <v>0.01</v>
      </c>
      <c r="D12" s="7">
        <v>1.43</v>
      </c>
      <c r="E12" s="7"/>
      <c r="F12" s="7">
        <v>1.47</v>
      </c>
      <c r="G12" s="7"/>
      <c r="H12" s="7">
        <v>1.44</v>
      </c>
      <c r="I12" s="7">
        <v>1.45</v>
      </c>
      <c r="J12" s="7"/>
      <c r="K12" s="7">
        <v>1.44</v>
      </c>
      <c r="L12" s="7">
        <v>1.45</v>
      </c>
      <c r="M12" s="7">
        <v>1.45</v>
      </c>
      <c r="N12" s="7"/>
      <c r="O12" s="7">
        <v>1.45</v>
      </c>
      <c r="P12" s="7">
        <v>1.46</v>
      </c>
      <c r="Q12" s="7">
        <v>1.45</v>
      </c>
      <c r="R12" s="7">
        <v>1.46</v>
      </c>
      <c r="S12" s="7">
        <v>1.51</v>
      </c>
      <c r="T12" s="7">
        <f t="shared" si="0"/>
        <v>238.66999999999987</v>
      </c>
    </row>
    <row r="13" spans="1:20" x14ac:dyDescent="0.25">
      <c r="A13" t="s">
        <v>43</v>
      </c>
      <c r="B13" s="7">
        <v>962053.14999999991</v>
      </c>
      <c r="C13" s="7">
        <v>33.04</v>
      </c>
      <c r="D13" s="7">
        <v>5378.53</v>
      </c>
      <c r="E13" s="7"/>
      <c r="F13" s="7">
        <v>5515.38</v>
      </c>
      <c r="G13" s="7"/>
      <c r="H13" s="7">
        <v>5422.95</v>
      </c>
      <c r="I13" s="7">
        <v>5461.1</v>
      </c>
      <c r="J13" s="7"/>
      <c r="K13" s="7">
        <v>5434.51</v>
      </c>
      <c r="L13" s="7">
        <v>5472.29</v>
      </c>
      <c r="M13" s="7">
        <v>5446.09</v>
      </c>
      <c r="N13" s="7"/>
      <c r="O13" s="7">
        <v>5451.87</v>
      </c>
      <c r="P13" s="7">
        <v>5489.11</v>
      </c>
      <c r="Q13" s="7">
        <v>5463.48</v>
      </c>
      <c r="R13" s="7">
        <v>5500.36</v>
      </c>
      <c r="S13" s="7">
        <v>5647.76</v>
      </c>
      <c r="T13" s="7">
        <f t="shared" si="0"/>
        <v>896336.67999999993</v>
      </c>
    </row>
    <row r="14" spans="1:20" x14ac:dyDescent="0.25">
      <c r="A14" t="s">
        <v>44</v>
      </c>
      <c r="B14" s="7">
        <v>178546.49999999997</v>
      </c>
      <c r="C14" s="7">
        <v>1.84</v>
      </c>
      <c r="D14" s="7">
        <v>1064.98</v>
      </c>
      <c r="E14" s="7"/>
      <c r="F14" s="7">
        <v>1072.6099999999999</v>
      </c>
      <c r="G14" s="7"/>
      <c r="H14" s="7">
        <v>1030.57</v>
      </c>
      <c r="I14" s="7">
        <v>1035.54</v>
      </c>
      <c r="J14" s="7"/>
      <c r="K14" s="7">
        <v>1032.1099999999999</v>
      </c>
      <c r="L14" s="7">
        <v>1037.03</v>
      </c>
      <c r="M14" s="7">
        <v>1033.6500000000001</v>
      </c>
      <c r="N14" s="7"/>
      <c r="O14" s="7">
        <v>1034.4100000000001</v>
      </c>
      <c r="P14" s="7">
        <v>1039.26</v>
      </c>
      <c r="Q14" s="7">
        <v>1035.96</v>
      </c>
      <c r="R14" s="7">
        <v>1040.76</v>
      </c>
      <c r="S14" s="7">
        <v>1037.5</v>
      </c>
      <c r="T14" s="7">
        <f t="shared" si="0"/>
        <v>166050.27999999997</v>
      </c>
    </row>
    <row r="15" spans="1:20" x14ac:dyDescent="0.25">
      <c r="A15" t="s">
        <v>45</v>
      </c>
      <c r="B15" s="7">
        <v>1068107.54</v>
      </c>
      <c r="C15" s="7">
        <v>10.99</v>
      </c>
      <c r="D15" s="7">
        <v>4928.88</v>
      </c>
      <c r="E15" s="7"/>
      <c r="F15" s="7">
        <v>4974.17</v>
      </c>
      <c r="G15" s="7"/>
      <c r="H15" s="7">
        <v>4723.01</v>
      </c>
      <c r="I15" s="7">
        <v>4751.78</v>
      </c>
      <c r="J15" s="7"/>
      <c r="K15" s="7">
        <v>4730.05</v>
      </c>
      <c r="L15" s="7">
        <v>4758.6000000000004</v>
      </c>
      <c r="M15" s="7">
        <v>4737.1099999999997</v>
      </c>
      <c r="N15" s="7"/>
      <c r="O15" s="7">
        <v>4740.63</v>
      </c>
      <c r="P15" s="7">
        <v>4768.83</v>
      </c>
      <c r="Q15" s="7">
        <v>4747.6899999999996</v>
      </c>
      <c r="R15" s="7">
        <v>4775.68</v>
      </c>
      <c r="S15" s="7">
        <v>4754.7700000000004</v>
      </c>
      <c r="T15" s="7">
        <f t="shared" si="0"/>
        <v>1010705.3500000002</v>
      </c>
    </row>
    <row r="16" spans="1:20" x14ac:dyDescent="0.25">
      <c r="A16" t="s">
        <v>46</v>
      </c>
      <c r="B16" s="7">
        <v>338.86999999999989</v>
      </c>
      <c r="C16" s="7">
        <v>0.01</v>
      </c>
      <c r="D16" s="7">
        <v>1.56</v>
      </c>
      <c r="E16" s="7"/>
      <c r="F16" s="7">
        <v>1.57</v>
      </c>
      <c r="G16" s="7"/>
      <c r="H16" s="7">
        <v>1.56</v>
      </c>
      <c r="I16" s="7">
        <v>1.57</v>
      </c>
      <c r="J16" s="7"/>
      <c r="K16" s="7">
        <v>1.56</v>
      </c>
      <c r="L16" s="7">
        <v>1.51</v>
      </c>
      <c r="M16" s="7">
        <v>1.51</v>
      </c>
      <c r="N16" s="7"/>
      <c r="O16" s="7">
        <v>1.51</v>
      </c>
      <c r="P16" s="7">
        <v>1.52</v>
      </c>
      <c r="Q16" s="7">
        <v>1.51</v>
      </c>
      <c r="R16" s="7">
        <v>1.52</v>
      </c>
      <c r="S16" s="7">
        <v>1.51</v>
      </c>
      <c r="T16" s="7">
        <f t="shared" si="0"/>
        <v>320.45</v>
      </c>
    </row>
    <row r="17" spans="1:20" x14ac:dyDescent="0.25">
      <c r="A17" t="s">
        <v>47</v>
      </c>
      <c r="B17" s="7">
        <v>1200325.3999999997</v>
      </c>
      <c r="C17" s="7">
        <v>12.35</v>
      </c>
      <c r="D17" s="7">
        <v>5539.08</v>
      </c>
      <c r="E17" s="7"/>
      <c r="F17" s="7">
        <v>5589.97</v>
      </c>
      <c r="G17" s="7"/>
      <c r="H17" s="7">
        <v>5554.92</v>
      </c>
      <c r="I17" s="7">
        <v>5568.85</v>
      </c>
      <c r="J17" s="7"/>
      <c r="K17" s="7">
        <v>5558.47</v>
      </c>
      <c r="L17" s="7">
        <v>5344.51</v>
      </c>
      <c r="M17" s="7">
        <v>5320.38</v>
      </c>
      <c r="N17" s="7"/>
      <c r="O17" s="7">
        <v>5324.33</v>
      </c>
      <c r="P17" s="7">
        <v>5356.01</v>
      </c>
      <c r="Q17" s="7">
        <v>5332.27</v>
      </c>
      <c r="R17" s="7">
        <v>5363.7</v>
      </c>
      <c r="S17" s="7">
        <v>5340.22</v>
      </c>
      <c r="T17" s="7">
        <f t="shared" si="0"/>
        <v>1135120.3399999996</v>
      </c>
    </row>
    <row r="18" spans="1:20" x14ac:dyDescent="0.25">
      <c r="A18" t="s">
        <v>48</v>
      </c>
      <c r="B18" s="7">
        <v>595838.92000000004</v>
      </c>
      <c r="C18" s="7">
        <v>14.29</v>
      </c>
      <c r="D18" s="7">
        <v>1943</v>
      </c>
      <c r="E18" s="7"/>
      <c r="F18" s="7">
        <v>2001.4</v>
      </c>
      <c r="G18" s="7"/>
      <c r="H18" s="7">
        <v>1960.17</v>
      </c>
      <c r="I18" s="7">
        <v>1975.77</v>
      </c>
      <c r="J18" s="7"/>
      <c r="K18" s="7">
        <v>1963.1</v>
      </c>
      <c r="L18" s="7">
        <v>1978.3630000000001</v>
      </c>
      <c r="M18" s="7">
        <v>1965.78</v>
      </c>
      <c r="N18" s="7"/>
      <c r="O18" s="7">
        <v>1967.24</v>
      </c>
      <c r="P18" s="7">
        <v>1982.61</v>
      </c>
      <c r="Q18" s="7">
        <v>1970.17</v>
      </c>
      <c r="R18" s="7">
        <v>1985.45</v>
      </c>
      <c r="S18" s="7">
        <v>1973.11</v>
      </c>
      <c r="T18" s="7">
        <f t="shared" si="0"/>
        <v>572158.46699999995</v>
      </c>
    </row>
    <row r="19" spans="1:20" x14ac:dyDescent="0.25">
      <c r="A19" t="s">
        <v>49</v>
      </c>
      <c r="B19" s="7">
        <v>571243.07999999973</v>
      </c>
      <c r="C19" s="7">
        <v>5.87</v>
      </c>
      <c r="D19" s="7">
        <v>1987.87</v>
      </c>
      <c r="E19" s="7"/>
      <c r="F19" s="7">
        <v>2011.9</v>
      </c>
      <c r="G19" s="7"/>
      <c r="H19" s="7">
        <v>1878.29</v>
      </c>
      <c r="I19" s="7">
        <v>1893.24</v>
      </c>
      <c r="J19" s="7"/>
      <c r="K19" s="7">
        <v>1881.09</v>
      </c>
      <c r="L19" s="7">
        <v>1895.95</v>
      </c>
      <c r="M19" s="7">
        <v>1883.9</v>
      </c>
      <c r="N19" s="7"/>
      <c r="O19" s="7">
        <v>1885.3</v>
      </c>
      <c r="P19" s="7">
        <v>1900.02</v>
      </c>
      <c r="Q19" s="7">
        <v>1888.11</v>
      </c>
      <c r="R19" s="7">
        <v>1902.75</v>
      </c>
      <c r="S19" s="7">
        <v>1890.93</v>
      </c>
      <c r="T19" s="7">
        <f t="shared" si="0"/>
        <v>548337.85999999964</v>
      </c>
    </row>
    <row r="20" spans="1:20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8" t="s">
        <v>30</v>
      </c>
      <c r="B21" s="7">
        <v>5849920.8300000001</v>
      </c>
      <c r="C21" s="7">
        <f>SUM(C10:C20)</f>
        <v>173.54</v>
      </c>
      <c r="D21" s="7">
        <f t="shared" ref="D21:T21" si="1">SUM(D10:D20)</f>
        <v>27228.48</v>
      </c>
      <c r="E21" s="7">
        <f>SUM(E10:E20)</f>
        <v>0</v>
      </c>
      <c r="F21" s="7">
        <f t="shared" si="1"/>
        <v>27942.680000000004</v>
      </c>
      <c r="G21" s="7">
        <f>SUM(G10:G20)</f>
        <v>0</v>
      </c>
      <c r="H21" s="7">
        <f t="shared" si="1"/>
        <v>27077.559999999998</v>
      </c>
      <c r="I21" s="7">
        <f t="shared" si="1"/>
        <v>27300.739999999998</v>
      </c>
      <c r="J21" s="7">
        <f>SUM(J10:J20)</f>
        <v>0</v>
      </c>
      <c r="K21" s="7">
        <f t="shared" si="1"/>
        <v>27133.600000000002</v>
      </c>
      <c r="L21" s="7">
        <f t="shared" si="1"/>
        <v>27127.003000000004</v>
      </c>
      <c r="M21" s="7">
        <f t="shared" si="1"/>
        <v>26947.949999999997</v>
      </c>
      <c r="N21" s="7">
        <f>SUM(N10:N20)</f>
        <v>0</v>
      </c>
      <c r="O21" s="7">
        <f t="shared" si="1"/>
        <v>26978.120000000003</v>
      </c>
      <c r="P21" s="7">
        <f t="shared" si="1"/>
        <v>27215.079999999998</v>
      </c>
      <c r="Q21" s="7">
        <f t="shared" si="1"/>
        <v>27039.119999999995</v>
      </c>
      <c r="R21" s="7">
        <f t="shared" si="1"/>
        <v>27274.250000000004</v>
      </c>
      <c r="S21" s="7">
        <f t="shared" si="1"/>
        <v>27273.08</v>
      </c>
      <c r="T21" s="7">
        <f t="shared" si="1"/>
        <v>5523209.6269999994</v>
      </c>
    </row>
    <row r="22" spans="1:20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8" t="s">
        <v>50</v>
      </c>
      <c r="B23" s="7">
        <v>5211425.790000001</v>
      </c>
      <c r="C23" s="7"/>
      <c r="D23" s="7"/>
      <c r="E23" s="7"/>
      <c r="F23" s="7"/>
      <c r="G23" s="7"/>
      <c r="H23" s="7">
        <v>37764.519999999997</v>
      </c>
      <c r="I23" s="7"/>
      <c r="J23" s="7"/>
      <c r="K23" s="7"/>
      <c r="L23" s="7">
        <v>36187.68</v>
      </c>
      <c r="M23" s="7"/>
      <c r="N23" s="7"/>
      <c r="O23" s="7"/>
      <c r="P23" s="7">
        <v>35089.97</v>
      </c>
      <c r="Q23" s="7"/>
      <c r="R23" s="7"/>
      <c r="S23" s="7">
        <v>36313.03</v>
      </c>
      <c r="T23" s="7">
        <f>+B23-D23-F23-H23-I23-K23-L23-M23-O23-P23-Q23-R23-S23</f>
        <v>5066070.5900000017</v>
      </c>
    </row>
    <row r="24" spans="1:20" x14ac:dyDescent="0.25">
      <c r="A24" s="8" t="s">
        <v>36</v>
      </c>
      <c r="B24" s="7">
        <v>5806872.0000000009</v>
      </c>
      <c r="C24" s="7"/>
      <c r="D24" s="7"/>
      <c r="E24" s="7"/>
      <c r="F24" s="7"/>
      <c r="G24" s="7"/>
      <c r="H24" s="7">
        <v>46829.05</v>
      </c>
      <c r="I24" s="7"/>
      <c r="J24" s="7"/>
      <c r="K24" s="7"/>
      <c r="L24" s="7">
        <v>44742.03</v>
      </c>
      <c r="M24" s="7"/>
      <c r="N24" s="7"/>
      <c r="O24" s="7"/>
      <c r="P24" s="7">
        <v>42669.49</v>
      </c>
      <c r="Q24" s="7"/>
      <c r="R24" s="7"/>
      <c r="S24" s="7">
        <v>42966.47</v>
      </c>
      <c r="T24" s="7">
        <f>+B24-D24-F24-H24-I24-K24-L24-M24-O24-P24-Q24-R24-S24</f>
        <v>5629664.9600000009</v>
      </c>
    </row>
    <row r="25" spans="1:20" x14ac:dyDescent="0.25">
      <c r="A25" s="8"/>
      <c r="B25" s="7">
        <v>11018297.790000003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>SUM(T23:T24)</f>
        <v>10695735.550000003</v>
      </c>
    </row>
    <row r="27" spans="1:20" x14ac:dyDescent="0.25">
      <c r="A27" t="s">
        <v>25</v>
      </c>
    </row>
    <row r="28" spans="1:20" x14ac:dyDescent="0.25">
      <c r="A28" s="18" t="s">
        <v>52</v>
      </c>
      <c r="B28" s="1">
        <v>4242638.07</v>
      </c>
      <c r="C28" s="7"/>
      <c r="D28" s="7"/>
      <c r="E28" s="7"/>
      <c r="F28" s="7">
        <v>52257.27</v>
      </c>
      <c r="G28" s="7"/>
      <c r="H28" s="7">
        <v>18238.599999999999</v>
      </c>
      <c r="I28" s="19"/>
      <c r="J28" s="7"/>
      <c r="K28" s="7"/>
      <c r="L28" s="7">
        <v>51244.480000000003</v>
      </c>
      <c r="M28" s="7"/>
      <c r="N28" s="7"/>
      <c r="O28" s="7"/>
      <c r="P28" s="7">
        <v>49455.77</v>
      </c>
      <c r="Q28" s="7"/>
      <c r="R28" s="7"/>
      <c r="S28" s="7">
        <v>47080.74</v>
      </c>
      <c r="T28" s="1">
        <f>SUM(B28:S29)</f>
        <v>3572742.3000000003</v>
      </c>
    </row>
    <row r="29" spans="1:20" x14ac:dyDescent="0.25">
      <c r="A29" s="18" t="s">
        <v>53</v>
      </c>
      <c r="B29" s="1"/>
      <c r="C29" s="7"/>
      <c r="D29" s="7"/>
      <c r="E29" s="7"/>
      <c r="F29" s="7"/>
      <c r="G29" s="7"/>
      <c r="H29" s="7"/>
      <c r="I29" s="19">
        <f>-80383.56-33162.77-46829.05-8775.22</f>
        <v>-169150.6</v>
      </c>
      <c r="J29" s="7"/>
      <c r="K29" s="7">
        <v>-33162.769999999997</v>
      </c>
      <c r="L29" s="7">
        <f>-33162.77</f>
        <v>-33162.769999999997</v>
      </c>
      <c r="M29" s="7">
        <v>-171641.36</v>
      </c>
      <c r="N29" s="7">
        <v>-33416.68</v>
      </c>
      <c r="O29" s="7">
        <v>-33416.68</v>
      </c>
      <c r="P29" s="7">
        <f>-80484.68-42669.49-17191.63-33416.68</f>
        <v>-173762.47999999998</v>
      </c>
      <c r="Q29" s="7">
        <v>-33416.68</v>
      </c>
      <c r="R29" s="7">
        <v>-33416.68</v>
      </c>
      <c r="S29" s="7">
        <f>-33206.23-80438.44-59981.26</f>
        <v>-173625.93000000002</v>
      </c>
      <c r="T29" s="1"/>
    </row>
    <row r="31" spans="1:20" x14ac:dyDescent="0.25">
      <c r="E31" s="3" t="s">
        <v>38</v>
      </c>
      <c r="G31" s="3" t="s">
        <v>38</v>
      </c>
      <c r="J31" s="3" t="s">
        <v>38</v>
      </c>
      <c r="N31" s="3" t="s">
        <v>38</v>
      </c>
    </row>
    <row r="32" spans="1:20" ht="15.75" thickBot="1" x14ac:dyDescent="0.3">
      <c r="A32" s="6" t="s">
        <v>26</v>
      </c>
      <c r="B32" s="6" t="s">
        <v>13</v>
      </c>
      <c r="C32" s="6"/>
      <c r="D32" s="6" t="s">
        <v>1</v>
      </c>
      <c r="E32" s="6" t="s">
        <v>39</v>
      </c>
      <c r="F32" s="6" t="s">
        <v>2</v>
      </c>
      <c r="G32" s="6" t="s">
        <v>39</v>
      </c>
      <c r="H32" s="6" t="s">
        <v>3</v>
      </c>
      <c r="I32" s="6" t="s">
        <v>4</v>
      </c>
      <c r="J32" s="6" t="s">
        <v>39</v>
      </c>
      <c r="K32" s="6" t="s">
        <v>5</v>
      </c>
      <c r="L32" s="6" t="s">
        <v>6</v>
      </c>
      <c r="M32" s="6" t="s">
        <v>7</v>
      </c>
      <c r="N32" s="6" t="s">
        <v>39</v>
      </c>
      <c r="O32" s="6" t="s">
        <v>8</v>
      </c>
      <c r="P32" s="6" t="s">
        <v>9</v>
      </c>
      <c r="Q32" s="6" t="s">
        <v>10</v>
      </c>
      <c r="R32" s="6" t="s">
        <v>11</v>
      </c>
      <c r="S32" s="6" t="s">
        <v>12</v>
      </c>
      <c r="T32" s="6" t="s">
        <v>13</v>
      </c>
    </row>
    <row r="33" spans="1:20" x14ac:dyDescent="0.25">
      <c r="T33" s="7"/>
    </row>
    <row r="34" spans="1:20" x14ac:dyDescent="0.25">
      <c r="A34" t="s">
        <v>40</v>
      </c>
      <c r="C34" s="7"/>
      <c r="D34" s="7">
        <v>575.54</v>
      </c>
      <c r="E34" s="7"/>
      <c r="F34" s="7">
        <v>500.74</v>
      </c>
      <c r="G34" s="7"/>
      <c r="H34" s="7">
        <v>551.13</v>
      </c>
      <c r="I34" s="7">
        <v>530.23</v>
      </c>
      <c r="J34" s="7"/>
      <c r="K34" s="7">
        <v>544.66</v>
      </c>
      <c r="L34" s="7">
        <v>523.97</v>
      </c>
      <c r="M34" s="7">
        <v>538.19000000000005</v>
      </c>
      <c r="N34" s="7"/>
      <c r="O34" s="7">
        <v>534.95000000000005</v>
      </c>
      <c r="P34" s="7">
        <v>514.55999999999995</v>
      </c>
      <c r="Q34" s="7">
        <v>528.46</v>
      </c>
      <c r="R34" s="7">
        <v>508.28</v>
      </c>
      <c r="S34" s="7">
        <v>521.96</v>
      </c>
      <c r="T34" s="7">
        <f t="shared" ref="T34:T43" si="2">SUM(D34:S34)</f>
        <v>6372.6699999999992</v>
      </c>
    </row>
    <row r="35" spans="1:20" x14ac:dyDescent="0.25">
      <c r="A35" t="s">
        <v>41</v>
      </c>
      <c r="C35" s="7"/>
      <c r="D35" s="7">
        <v>2463.38</v>
      </c>
      <c r="E35" s="7"/>
      <c r="F35" s="7">
        <v>2147.12</v>
      </c>
      <c r="G35" s="7"/>
      <c r="H35" s="7">
        <v>2366.29</v>
      </c>
      <c r="I35" s="7">
        <v>2280.4</v>
      </c>
      <c r="J35" s="7"/>
      <c r="K35" s="7">
        <v>2346.14</v>
      </c>
      <c r="L35" s="7">
        <v>2260.8000000000002</v>
      </c>
      <c r="M35" s="7">
        <v>2325.8000000000002</v>
      </c>
      <c r="N35" s="7"/>
      <c r="O35" s="7">
        <v>2315.7399999999998</v>
      </c>
      <c r="P35" s="7">
        <v>2231.25</v>
      </c>
      <c r="Q35" s="7">
        <v>2295.13</v>
      </c>
      <c r="R35" s="7">
        <v>2211.2199999999998</v>
      </c>
      <c r="S35" s="7">
        <v>2274.34</v>
      </c>
      <c r="T35" s="7">
        <f t="shared" si="2"/>
        <v>27517.61</v>
      </c>
    </row>
    <row r="36" spans="1:20" x14ac:dyDescent="0.25">
      <c r="A36" t="s">
        <v>42</v>
      </c>
      <c r="C36" s="7"/>
      <c r="D36" s="7">
        <v>0.28000000000000003</v>
      </c>
      <c r="E36" s="7"/>
      <c r="F36" s="7">
        <v>0.24</v>
      </c>
      <c r="G36" s="7"/>
      <c r="H36" s="7">
        <v>0.27</v>
      </c>
      <c r="I36" s="7">
        <v>0.26</v>
      </c>
      <c r="J36" s="7"/>
      <c r="K36" s="7">
        <v>0.27</v>
      </c>
      <c r="L36" s="7">
        <v>0.26</v>
      </c>
      <c r="M36" s="7">
        <v>0.26</v>
      </c>
      <c r="N36" s="7"/>
      <c r="O36" s="7">
        <v>0.26</v>
      </c>
      <c r="P36" s="7">
        <v>0.25</v>
      </c>
      <c r="Q36" s="7">
        <v>0.26</v>
      </c>
      <c r="R36" s="7">
        <v>0.25</v>
      </c>
      <c r="S36" s="7">
        <v>0.15</v>
      </c>
      <c r="T36" s="7">
        <f t="shared" si="2"/>
        <v>3.0100000000000002</v>
      </c>
    </row>
    <row r="37" spans="1:20" x14ac:dyDescent="0.25">
      <c r="A37" t="s">
        <v>43</v>
      </c>
      <c r="C37" s="7"/>
      <c r="D37" s="7">
        <v>1054.18</v>
      </c>
      <c r="E37" s="7"/>
      <c r="F37" s="7">
        <v>917.33</v>
      </c>
      <c r="G37" s="7"/>
      <c r="H37" s="7">
        <v>1009.76</v>
      </c>
      <c r="I37" s="7">
        <v>971.61</v>
      </c>
      <c r="J37" s="7"/>
      <c r="K37" s="7">
        <v>998.2</v>
      </c>
      <c r="L37" s="7">
        <v>960.42</v>
      </c>
      <c r="M37" s="7">
        <v>986.62</v>
      </c>
      <c r="N37" s="7"/>
      <c r="O37" s="7">
        <v>980.84</v>
      </c>
      <c r="P37" s="7">
        <v>943.6</v>
      </c>
      <c r="Q37" s="7">
        <v>969.23</v>
      </c>
      <c r="R37" s="7">
        <v>932.35</v>
      </c>
      <c r="S37" s="7">
        <v>574.54999999999995</v>
      </c>
      <c r="T37" s="7">
        <f t="shared" si="2"/>
        <v>11298.69</v>
      </c>
    </row>
    <row r="38" spans="1:20" x14ac:dyDescent="0.25">
      <c r="A38" t="s">
        <v>44</v>
      </c>
      <c r="C38" s="7"/>
      <c r="D38" s="7">
        <v>58.69</v>
      </c>
      <c r="E38" s="7"/>
      <c r="F38" s="7">
        <v>51.06</v>
      </c>
      <c r="G38" s="7"/>
      <c r="H38" s="7">
        <v>131.1</v>
      </c>
      <c r="I38" s="7">
        <v>126.13</v>
      </c>
      <c r="J38" s="7"/>
      <c r="K38" s="7">
        <v>129.56</v>
      </c>
      <c r="L38" s="7">
        <v>124.64</v>
      </c>
      <c r="M38" s="7">
        <v>128.02000000000001</v>
      </c>
      <c r="N38" s="7"/>
      <c r="O38" s="7">
        <v>127.26</v>
      </c>
      <c r="P38" s="7">
        <v>122.41</v>
      </c>
      <c r="Q38" s="7">
        <v>125.71</v>
      </c>
      <c r="R38" s="7">
        <v>120.91</v>
      </c>
      <c r="S38" s="7">
        <v>124.17</v>
      </c>
      <c r="T38" s="7">
        <f t="shared" si="2"/>
        <v>1369.66</v>
      </c>
    </row>
    <row r="39" spans="1:20" x14ac:dyDescent="0.25">
      <c r="A39" t="s">
        <v>45</v>
      </c>
      <c r="C39" s="7"/>
      <c r="D39" s="7">
        <v>351.13</v>
      </c>
      <c r="E39" s="7"/>
      <c r="F39" s="7">
        <v>305.83999999999997</v>
      </c>
      <c r="G39" s="7"/>
      <c r="H39" s="7">
        <v>786.4</v>
      </c>
      <c r="I39" s="7">
        <v>757.63</v>
      </c>
      <c r="J39" s="7"/>
      <c r="K39" s="7">
        <v>779.36</v>
      </c>
      <c r="L39" s="7">
        <v>750.81</v>
      </c>
      <c r="M39" s="7">
        <v>772.3</v>
      </c>
      <c r="N39" s="7"/>
      <c r="O39" s="7">
        <v>768.78</v>
      </c>
      <c r="P39" s="7">
        <v>740.58</v>
      </c>
      <c r="Q39" s="7">
        <v>761.72</v>
      </c>
      <c r="R39" s="7">
        <v>733.73</v>
      </c>
      <c r="S39" s="7">
        <v>754.64</v>
      </c>
      <c r="T39" s="7">
        <f t="shared" si="2"/>
        <v>8262.92</v>
      </c>
    </row>
    <row r="40" spans="1:20" x14ac:dyDescent="0.25">
      <c r="A40" t="s">
        <v>46</v>
      </c>
      <c r="C40" s="7"/>
      <c r="D40" s="7">
        <v>0.11</v>
      </c>
      <c r="E40" s="7"/>
      <c r="F40" s="7">
        <v>0.1</v>
      </c>
      <c r="G40" s="7"/>
      <c r="H40" s="7">
        <v>0.11</v>
      </c>
      <c r="I40" s="7">
        <v>0.1</v>
      </c>
      <c r="J40" s="7"/>
      <c r="K40" s="7">
        <v>0.11</v>
      </c>
      <c r="L40" s="7">
        <v>0.24</v>
      </c>
      <c r="M40" s="7">
        <v>0.24</v>
      </c>
      <c r="N40" s="7"/>
      <c r="O40" s="7">
        <v>0.24</v>
      </c>
      <c r="P40" s="7">
        <v>0.23</v>
      </c>
      <c r="Q40" s="7">
        <v>0.24</v>
      </c>
      <c r="R40" s="7">
        <v>0.23</v>
      </c>
      <c r="S40" s="7">
        <v>0.24</v>
      </c>
      <c r="T40" s="7">
        <f t="shared" si="2"/>
        <v>2.19</v>
      </c>
    </row>
    <row r="41" spans="1:20" x14ac:dyDescent="0.25">
      <c r="A41" t="s">
        <v>47</v>
      </c>
      <c r="C41" s="7"/>
      <c r="D41" s="7">
        <v>394.59</v>
      </c>
      <c r="E41" s="7"/>
      <c r="F41" s="7">
        <v>343.7</v>
      </c>
      <c r="G41" s="7"/>
      <c r="H41" s="7">
        <v>378.75</v>
      </c>
      <c r="I41" s="7">
        <v>364.82</v>
      </c>
      <c r="J41" s="7"/>
      <c r="K41" s="7">
        <v>375.2</v>
      </c>
      <c r="L41" s="7">
        <v>843.24</v>
      </c>
      <c r="M41" s="7">
        <v>867.37</v>
      </c>
      <c r="N41" s="7"/>
      <c r="O41" s="7">
        <v>863.42</v>
      </c>
      <c r="P41" s="7">
        <v>831.74</v>
      </c>
      <c r="Q41" s="7">
        <v>855.48</v>
      </c>
      <c r="R41" s="7">
        <v>824.05</v>
      </c>
      <c r="S41" s="7">
        <v>847.53</v>
      </c>
      <c r="T41" s="7">
        <f t="shared" si="2"/>
        <v>7789.8899999999994</v>
      </c>
    </row>
    <row r="42" spans="1:20" x14ac:dyDescent="0.25">
      <c r="A42" t="s">
        <v>48</v>
      </c>
      <c r="C42" s="7"/>
      <c r="D42" s="7">
        <v>457.03</v>
      </c>
      <c r="E42" s="7"/>
      <c r="F42" s="7">
        <v>398.63</v>
      </c>
      <c r="G42" s="7"/>
      <c r="H42" s="7">
        <v>439.86</v>
      </c>
      <c r="I42" s="7">
        <v>424.26</v>
      </c>
      <c r="J42" s="7"/>
      <c r="K42" s="7">
        <v>436.93</v>
      </c>
      <c r="L42" s="7">
        <v>421.42</v>
      </c>
      <c r="M42" s="7">
        <v>434</v>
      </c>
      <c r="N42" s="7"/>
      <c r="O42" s="7">
        <v>432.54</v>
      </c>
      <c r="P42" s="7">
        <v>417.17</v>
      </c>
      <c r="Q42" s="7">
        <v>429.61</v>
      </c>
      <c r="R42" s="7">
        <v>414.33</v>
      </c>
      <c r="S42" s="7">
        <v>426.67</v>
      </c>
      <c r="T42" s="7">
        <f t="shared" si="2"/>
        <v>5132.45</v>
      </c>
    </row>
    <row r="43" spans="1:20" x14ac:dyDescent="0.25">
      <c r="A43" t="s">
        <v>49</v>
      </c>
      <c r="C43" s="7"/>
      <c r="D43" s="7">
        <v>187.79</v>
      </c>
      <c r="E43" s="7"/>
      <c r="F43" s="7">
        <v>163.76</v>
      </c>
      <c r="G43" s="7"/>
      <c r="H43" s="7">
        <v>421.54</v>
      </c>
      <c r="I43" s="7">
        <v>406.59</v>
      </c>
      <c r="J43" s="7"/>
      <c r="K43" s="7">
        <v>418.74</v>
      </c>
      <c r="L43" s="7">
        <v>403.88</v>
      </c>
      <c r="M43" s="7">
        <v>415.93</v>
      </c>
      <c r="N43" s="7"/>
      <c r="O43" s="7">
        <v>414.53</v>
      </c>
      <c r="P43" s="7">
        <v>399.81</v>
      </c>
      <c r="Q43" s="7">
        <v>411.72</v>
      </c>
      <c r="R43" s="7">
        <v>397.08</v>
      </c>
      <c r="S43" s="7">
        <v>408.9</v>
      </c>
      <c r="T43" s="7">
        <f t="shared" si="2"/>
        <v>4450.2699999999986</v>
      </c>
    </row>
    <row r="45" spans="1:20" x14ac:dyDescent="0.25">
      <c r="A45" s="8"/>
      <c r="C45" s="7"/>
      <c r="D45" s="7">
        <f>SUM(D34:D44)</f>
        <v>5542.7199999999993</v>
      </c>
      <c r="E45" s="7"/>
      <c r="F45" s="7">
        <f>SUM(F34:F44)</f>
        <v>4828.5199999999995</v>
      </c>
      <c r="G45" s="7"/>
      <c r="H45" s="7">
        <f>SUM(H34:H44)</f>
        <v>6085.2099999999991</v>
      </c>
      <c r="I45" s="7">
        <f t="shared" ref="I45:S45" si="3">SUM(I34:I44)</f>
        <v>5862.0300000000007</v>
      </c>
      <c r="J45" s="7"/>
      <c r="K45" s="7">
        <f t="shared" si="3"/>
        <v>6029.1699999999992</v>
      </c>
      <c r="L45" s="7">
        <f t="shared" si="3"/>
        <v>6289.68</v>
      </c>
      <c r="M45" s="7">
        <f t="shared" si="3"/>
        <v>6468.7300000000005</v>
      </c>
      <c r="N45" s="7"/>
      <c r="O45" s="7">
        <f t="shared" si="3"/>
        <v>6438.5599999999995</v>
      </c>
      <c r="P45" s="7">
        <f t="shared" si="3"/>
        <v>6201.5999999999995</v>
      </c>
      <c r="Q45" s="7">
        <f t="shared" si="3"/>
        <v>6377.5599999999995</v>
      </c>
      <c r="R45" s="7">
        <f t="shared" si="3"/>
        <v>6142.4299999999994</v>
      </c>
      <c r="S45" s="7">
        <f t="shared" si="3"/>
        <v>5933.15</v>
      </c>
      <c r="T45" s="7">
        <f>SUM(T34:T44)</f>
        <v>72199.360000000015</v>
      </c>
    </row>
    <row r="46" spans="1:20" x14ac:dyDescent="0.25">
      <c r="A46" s="8" t="s">
        <v>51</v>
      </c>
      <c r="C46" s="7">
        <f>C21</f>
        <v>173.54</v>
      </c>
      <c r="G46" s="7">
        <f>G21</f>
        <v>0</v>
      </c>
      <c r="J46" s="7">
        <f>J21</f>
        <v>0</v>
      </c>
      <c r="N46" s="7">
        <f>N21</f>
        <v>0</v>
      </c>
      <c r="T46" s="17">
        <f>SUM(C46:S46)</f>
        <v>173.54</v>
      </c>
    </row>
    <row r="47" spans="1:20" x14ac:dyDescent="0.25">
      <c r="A47" s="8"/>
      <c r="T47" s="7">
        <f>T45-T46</f>
        <v>72025.820000000022</v>
      </c>
    </row>
    <row r="49" spans="1:20" x14ac:dyDescent="0.25">
      <c r="A49" s="8" t="s">
        <v>50</v>
      </c>
      <c r="C49" s="1"/>
      <c r="D49" s="1"/>
      <c r="E49" s="1"/>
      <c r="F49" s="1"/>
      <c r="G49" s="1"/>
      <c r="H49" s="1">
        <f>41066.32+1552.72</f>
        <v>42619.040000000001</v>
      </c>
      <c r="I49" s="1"/>
      <c r="J49" s="1"/>
      <c r="K49" s="1"/>
      <c r="L49" s="1">
        <f>42643.16+1612.34</f>
        <v>44255.5</v>
      </c>
      <c r="M49" s="1"/>
      <c r="N49" s="1"/>
      <c r="O49" s="1"/>
      <c r="P49" s="1">
        <f>43740.87+1653.84</f>
        <v>45394.71</v>
      </c>
      <c r="Q49" s="1"/>
      <c r="R49" s="1"/>
      <c r="S49" s="1">
        <f>42517.81+1607.6</f>
        <v>44125.409999999996</v>
      </c>
      <c r="T49" s="1">
        <f>SUM(D49:S49)</f>
        <v>176394.66</v>
      </c>
    </row>
    <row r="50" spans="1:20" x14ac:dyDescent="0.25">
      <c r="A50" s="8" t="s">
        <v>36</v>
      </c>
      <c r="C50" s="1"/>
      <c r="D50" s="1"/>
      <c r="E50" s="1"/>
      <c r="F50" s="1"/>
      <c r="G50" s="1"/>
      <c r="H50" s="1">
        <v>8775.2199999999993</v>
      </c>
      <c r="I50" s="1"/>
      <c r="J50" s="1"/>
      <c r="K50" s="1"/>
      <c r="L50" s="1">
        <v>13039.47</v>
      </c>
      <c r="M50" s="1"/>
      <c r="N50" s="1"/>
      <c r="O50" s="1"/>
      <c r="P50" s="1">
        <v>17191.63</v>
      </c>
      <c r="Q50" s="1"/>
      <c r="R50" s="1"/>
      <c r="S50" s="1">
        <f>15227.52+1787.27</f>
        <v>17014.79</v>
      </c>
      <c r="T50" s="17">
        <f>SUM(D50:S50)</f>
        <v>56021.11</v>
      </c>
    </row>
    <row r="51" spans="1:20" x14ac:dyDescent="0.25">
      <c r="T51" s="1">
        <f>SUM(T49:T50)</f>
        <v>232415.77000000002</v>
      </c>
    </row>
    <row r="53" spans="1:20" x14ac:dyDescent="0.25">
      <c r="T53" s="1">
        <f>+T51+T47+[5]CoBank!O29</f>
        <v>655168.52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C8C5C-DD4B-48E4-B1ED-8AE6FDB1DC2C}">
  <dimension ref="A1:T52"/>
  <sheetViews>
    <sheetView workbookViewId="0">
      <selection activeCell="A44" sqref="A44"/>
    </sheetView>
  </sheetViews>
  <sheetFormatPr defaultRowHeight="15" x14ac:dyDescent="0.25"/>
  <cols>
    <col min="1" max="1" width="15.28515625" customWidth="1"/>
    <col min="2" max="2" width="13.5703125" customWidth="1"/>
    <col min="3" max="7" width="10.42578125" bestFit="1" customWidth="1"/>
    <col min="8" max="8" width="11.42578125" bestFit="1" customWidth="1"/>
    <col min="9" max="9" width="11.28515625" bestFit="1" customWidth="1"/>
    <col min="10" max="11" width="10.42578125" bestFit="1" customWidth="1"/>
    <col min="12" max="12" width="11.42578125" bestFit="1" customWidth="1"/>
    <col min="13" max="13" width="11.28515625" bestFit="1" customWidth="1"/>
    <col min="14" max="14" width="10.42578125" bestFit="1" customWidth="1"/>
    <col min="15" max="15" width="11.5703125" customWidth="1"/>
    <col min="16" max="16" width="11.42578125" bestFit="1" customWidth="1"/>
    <col min="17" max="17" width="11.28515625" bestFit="1" customWidth="1"/>
    <col min="18" max="18" width="12.85546875" customWidth="1"/>
    <col min="19" max="19" width="12.7109375" customWidth="1"/>
    <col min="20" max="20" width="14.42578125" customWidth="1"/>
    <col min="254" max="254" width="15.28515625" customWidth="1"/>
    <col min="255" max="255" width="13.5703125" customWidth="1"/>
    <col min="256" max="260" width="10.42578125" bestFit="1" customWidth="1"/>
    <col min="261" max="261" width="11.42578125" bestFit="1" customWidth="1"/>
    <col min="262" max="262" width="11.28515625" bestFit="1" customWidth="1"/>
    <col min="263" max="264" width="10.42578125" bestFit="1" customWidth="1"/>
    <col min="265" max="265" width="11.42578125" bestFit="1" customWidth="1"/>
    <col min="266" max="266" width="11.28515625" bestFit="1" customWidth="1"/>
    <col min="267" max="267" width="10.42578125" bestFit="1" customWidth="1"/>
    <col min="268" max="268" width="11.5703125" customWidth="1"/>
    <col min="269" max="269" width="11.42578125" bestFit="1" customWidth="1"/>
    <col min="270" max="270" width="11.28515625" bestFit="1" customWidth="1"/>
    <col min="271" max="271" width="12.85546875" customWidth="1"/>
    <col min="272" max="272" width="12.7109375" customWidth="1"/>
    <col min="273" max="273" width="14.42578125" customWidth="1"/>
    <col min="274" max="274" width="16.5703125" customWidth="1"/>
    <col min="275" max="275" width="13.42578125" customWidth="1"/>
    <col min="510" max="510" width="15.28515625" customWidth="1"/>
    <col min="511" max="511" width="13.5703125" customWidth="1"/>
    <col min="512" max="516" width="10.42578125" bestFit="1" customWidth="1"/>
    <col min="517" max="517" width="11.42578125" bestFit="1" customWidth="1"/>
    <col min="518" max="518" width="11.28515625" bestFit="1" customWidth="1"/>
    <col min="519" max="520" width="10.42578125" bestFit="1" customWidth="1"/>
    <col min="521" max="521" width="11.42578125" bestFit="1" customWidth="1"/>
    <col min="522" max="522" width="11.28515625" bestFit="1" customWidth="1"/>
    <col min="523" max="523" width="10.42578125" bestFit="1" customWidth="1"/>
    <col min="524" max="524" width="11.5703125" customWidth="1"/>
    <col min="525" max="525" width="11.42578125" bestFit="1" customWidth="1"/>
    <col min="526" max="526" width="11.28515625" bestFit="1" customWidth="1"/>
    <col min="527" max="527" width="12.85546875" customWidth="1"/>
    <col min="528" max="528" width="12.7109375" customWidth="1"/>
    <col min="529" max="529" width="14.42578125" customWidth="1"/>
    <col min="530" max="530" width="16.5703125" customWidth="1"/>
    <col min="531" max="531" width="13.42578125" customWidth="1"/>
    <col min="766" max="766" width="15.28515625" customWidth="1"/>
    <col min="767" max="767" width="13.5703125" customWidth="1"/>
    <col min="768" max="772" width="10.42578125" bestFit="1" customWidth="1"/>
    <col min="773" max="773" width="11.42578125" bestFit="1" customWidth="1"/>
    <col min="774" max="774" width="11.28515625" bestFit="1" customWidth="1"/>
    <col min="775" max="776" width="10.42578125" bestFit="1" customWidth="1"/>
    <col min="777" max="777" width="11.42578125" bestFit="1" customWidth="1"/>
    <col min="778" max="778" width="11.28515625" bestFit="1" customWidth="1"/>
    <col min="779" max="779" width="10.42578125" bestFit="1" customWidth="1"/>
    <col min="780" max="780" width="11.5703125" customWidth="1"/>
    <col min="781" max="781" width="11.42578125" bestFit="1" customWidth="1"/>
    <col min="782" max="782" width="11.28515625" bestFit="1" customWidth="1"/>
    <col min="783" max="783" width="12.85546875" customWidth="1"/>
    <col min="784" max="784" width="12.7109375" customWidth="1"/>
    <col min="785" max="785" width="14.42578125" customWidth="1"/>
    <col min="786" max="786" width="16.5703125" customWidth="1"/>
    <col min="787" max="787" width="13.42578125" customWidth="1"/>
    <col min="1022" max="1022" width="15.28515625" customWidth="1"/>
    <col min="1023" max="1023" width="13.5703125" customWidth="1"/>
    <col min="1024" max="1028" width="10.42578125" bestFit="1" customWidth="1"/>
    <col min="1029" max="1029" width="11.42578125" bestFit="1" customWidth="1"/>
    <col min="1030" max="1030" width="11.28515625" bestFit="1" customWidth="1"/>
    <col min="1031" max="1032" width="10.42578125" bestFit="1" customWidth="1"/>
    <col min="1033" max="1033" width="11.42578125" bestFit="1" customWidth="1"/>
    <col min="1034" max="1034" width="11.28515625" bestFit="1" customWidth="1"/>
    <col min="1035" max="1035" width="10.42578125" bestFit="1" customWidth="1"/>
    <col min="1036" max="1036" width="11.5703125" customWidth="1"/>
    <col min="1037" max="1037" width="11.42578125" bestFit="1" customWidth="1"/>
    <col min="1038" max="1038" width="11.28515625" bestFit="1" customWidth="1"/>
    <col min="1039" max="1039" width="12.85546875" customWidth="1"/>
    <col min="1040" max="1040" width="12.7109375" customWidth="1"/>
    <col min="1041" max="1041" width="14.42578125" customWidth="1"/>
    <col min="1042" max="1042" width="16.5703125" customWidth="1"/>
    <col min="1043" max="1043" width="13.42578125" customWidth="1"/>
    <col min="1278" max="1278" width="15.28515625" customWidth="1"/>
    <col min="1279" max="1279" width="13.5703125" customWidth="1"/>
    <col min="1280" max="1284" width="10.42578125" bestFit="1" customWidth="1"/>
    <col min="1285" max="1285" width="11.42578125" bestFit="1" customWidth="1"/>
    <col min="1286" max="1286" width="11.28515625" bestFit="1" customWidth="1"/>
    <col min="1287" max="1288" width="10.42578125" bestFit="1" customWidth="1"/>
    <col min="1289" max="1289" width="11.42578125" bestFit="1" customWidth="1"/>
    <col min="1290" max="1290" width="11.28515625" bestFit="1" customWidth="1"/>
    <col min="1291" max="1291" width="10.42578125" bestFit="1" customWidth="1"/>
    <col min="1292" max="1292" width="11.5703125" customWidth="1"/>
    <col min="1293" max="1293" width="11.42578125" bestFit="1" customWidth="1"/>
    <col min="1294" max="1294" width="11.28515625" bestFit="1" customWidth="1"/>
    <col min="1295" max="1295" width="12.85546875" customWidth="1"/>
    <col min="1296" max="1296" width="12.7109375" customWidth="1"/>
    <col min="1297" max="1297" width="14.42578125" customWidth="1"/>
    <col min="1298" max="1298" width="16.5703125" customWidth="1"/>
    <col min="1299" max="1299" width="13.42578125" customWidth="1"/>
    <col min="1534" max="1534" width="15.28515625" customWidth="1"/>
    <col min="1535" max="1535" width="13.5703125" customWidth="1"/>
    <col min="1536" max="1540" width="10.42578125" bestFit="1" customWidth="1"/>
    <col min="1541" max="1541" width="11.42578125" bestFit="1" customWidth="1"/>
    <col min="1542" max="1542" width="11.28515625" bestFit="1" customWidth="1"/>
    <col min="1543" max="1544" width="10.42578125" bestFit="1" customWidth="1"/>
    <col min="1545" max="1545" width="11.42578125" bestFit="1" customWidth="1"/>
    <col min="1546" max="1546" width="11.28515625" bestFit="1" customWidth="1"/>
    <col min="1547" max="1547" width="10.42578125" bestFit="1" customWidth="1"/>
    <col min="1548" max="1548" width="11.5703125" customWidth="1"/>
    <col min="1549" max="1549" width="11.42578125" bestFit="1" customWidth="1"/>
    <col min="1550" max="1550" width="11.28515625" bestFit="1" customWidth="1"/>
    <col min="1551" max="1551" width="12.85546875" customWidth="1"/>
    <col min="1552" max="1552" width="12.7109375" customWidth="1"/>
    <col min="1553" max="1553" width="14.42578125" customWidth="1"/>
    <col min="1554" max="1554" width="16.5703125" customWidth="1"/>
    <col min="1555" max="1555" width="13.42578125" customWidth="1"/>
    <col min="1790" max="1790" width="15.28515625" customWidth="1"/>
    <col min="1791" max="1791" width="13.5703125" customWidth="1"/>
    <col min="1792" max="1796" width="10.42578125" bestFit="1" customWidth="1"/>
    <col min="1797" max="1797" width="11.42578125" bestFit="1" customWidth="1"/>
    <col min="1798" max="1798" width="11.28515625" bestFit="1" customWidth="1"/>
    <col min="1799" max="1800" width="10.42578125" bestFit="1" customWidth="1"/>
    <col min="1801" max="1801" width="11.42578125" bestFit="1" customWidth="1"/>
    <col min="1802" max="1802" width="11.28515625" bestFit="1" customWidth="1"/>
    <col min="1803" max="1803" width="10.42578125" bestFit="1" customWidth="1"/>
    <col min="1804" max="1804" width="11.5703125" customWidth="1"/>
    <col min="1805" max="1805" width="11.42578125" bestFit="1" customWidth="1"/>
    <col min="1806" max="1806" width="11.28515625" bestFit="1" customWidth="1"/>
    <col min="1807" max="1807" width="12.85546875" customWidth="1"/>
    <col min="1808" max="1808" width="12.7109375" customWidth="1"/>
    <col min="1809" max="1809" width="14.42578125" customWidth="1"/>
    <col min="1810" max="1810" width="16.5703125" customWidth="1"/>
    <col min="1811" max="1811" width="13.42578125" customWidth="1"/>
    <col min="2046" max="2046" width="15.28515625" customWidth="1"/>
    <col min="2047" max="2047" width="13.5703125" customWidth="1"/>
    <col min="2048" max="2052" width="10.42578125" bestFit="1" customWidth="1"/>
    <col min="2053" max="2053" width="11.42578125" bestFit="1" customWidth="1"/>
    <col min="2054" max="2054" width="11.28515625" bestFit="1" customWidth="1"/>
    <col min="2055" max="2056" width="10.42578125" bestFit="1" customWidth="1"/>
    <col min="2057" max="2057" width="11.42578125" bestFit="1" customWidth="1"/>
    <col min="2058" max="2058" width="11.28515625" bestFit="1" customWidth="1"/>
    <col min="2059" max="2059" width="10.42578125" bestFit="1" customWidth="1"/>
    <col min="2060" max="2060" width="11.5703125" customWidth="1"/>
    <col min="2061" max="2061" width="11.42578125" bestFit="1" customWidth="1"/>
    <col min="2062" max="2062" width="11.28515625" bestFit="1" customWidth="1"/>
    <col min="2063" max="2063" width="12.85546875" customWidth="1"/>
    <col min="2064" max="2064" width="12.7109375" customWidth="1"/>
    <col min="2065" max="2065" width="14.42578125" customWidth="1"/>
    <col min="2066" max="2066" width="16.5703125" customWidth="1"/>
    <col min="2067" max="2067" width="13.42578125" customWidth="1"/>
    <col min="2302" max="2302" width="15.28515625" customWidth="1"/>
    <col min="2303" max="2303" width="13.5703125" customWidth="1"/>
    <col min="2304" max="2308" width="10.42578125" bestFit="1" customWidth="1"/>
    <col min="2309" max="2309" width="11.42578125" bestFit="1" customWidth="1"/>
    <col min="2310" max="2310" width="11.28515625" bestFit="1" customWidth="1"/>
    <col min="2311" max="2312" width="10.42578125" bestFit="1" customWidth="1"/>
    <col min="2313" max="2313" width="11.42578125" bestFit="1" customWidth="1"/>
    <col min="2314" max="2314" width="11.28515625" bestFit="1" customWidth="1"/>
    <col min="2315" max="2315" width="10.42578125" bestFit="1" customWidth="1"/>
    <col min="2316" max="2316" width="11.5703125" customWidth="1"/>
    <col min="2317" max="2317" width="11.42578125" bestFit="1" customWidth="1"/>
    <col min="2318" max="2318" width="11.28515625" bestFit="1" customWidth="1"/>
    <col min="2319" max="2319" width="12.85546875" customWidth="1"/>
    <col min="2320" max="2320" width="12.7109375" customWidth="1"/>
    <col min="2321" max="2321" width="14.42578125" customWidth="1"/>
    <col min="2322" max="2322" width="16.5703125" customWidth="1"/>
    <col min="2323" max="2323" width="13.42578125" customWidth="1"/>
    <col min="2558" max="2558" width="15.28515625" customWidth="1"/>
    <col min="2559" max="2559" width="13.5703125" customWidth="1"/>
    <col min="2560" max="2564" width="10.42578125" bestFit="1" customWidth="1"/>
    <col min="2565" max="2565" width="11.42578125" bestFit="1" customWidth="1"/>
    <col min="2566" max="2566" width="11.28515625" bestFit="1" customWidth="1"/>
    <col min="2567" max="2568" width="10.42578125" bestFit="1" customWidth="1"/>
    <col min="2569" max="2569" width="11.42578125" bestFit="1" customWidth="1"/>
    <col min="2570" max="2570" width="11.28515625" bestFit="1" customWidth="1"/>
    <col min="2571" max="2571" width="10.42578125" bestFit="1" customWidth="1"/>
    <col min="2572" max="2572" width="11.5703125" customWidth="1"/>
    <col min="2573" max="2573" width="11.42578125" bestFit="1" customWidth="1"/>
    <col min="2574" max="2574" width="11.28515625" bestFit="1" customWidth="1"/>
    <col min="2575" max="2575" width="12.85546875" customWidth="1"/>
    <col min="2576" max="2576" width="12.7109375" customWidth="1"/>
    <col min="2577" max="2577" width="14.42578125" customWidth="1"/>
    <col min="2578" max="2578" width="16.5703125" customWidth="1"/>
    <col min="2579" max="2579" width="13.42578125" customWidth="1"/>
    <col min="2814" max="2814" width="15.28515625" customWidth="1"/>
    <col min="2815" max="2815" width="13.5703125" customWidth="1"/>
    <col min="2816" max="2820" width="10.42578125" bestFit="1" customWidth="1"/>
    <col min="2821" max="2821" width="11.42578125" bestFit="1" customWidth="1"/>
    <col min="2822" max="2822" width="11.28515625" bestFit="1" customWidth="1"/>
    <col min="2823" max="2824" width="10.42578125" bestFit="1" customWidth="1"/>
    <col min="2825" max="2825" width="11.42578125" bestFit="1" customWidth="1"/>
    <col min="2826" max="2826" width="11.28515625" bestFit="1" customWidth="1"/>
    <col min="2827" max="2827" width="10.42578125" bestFit="1" customWidth="1"/>
    <col min="2828" max="2828" width="11.5703125" customWidth="1"/>
    <col min="2829" max="2829" width="11.42578125" bestFit="1" customWidth="1"/>
    <col min="2830" max="2830" width="11.28515625" bestFit="1" customWidth="1"/>
    <col min="2831" max="2831" width="12.85546875" customWidth="1"/>
    <col min="2832" max="2832" width="12.7109375" customWidth="1"/>
    <col min="2833" max="2833" width="14.42578125" customWidth="1"/>
    <col min="2834" max="2834" width="16.5703125" customWidth="1"/>
    <col min="2835" max="2835" width="13.42578125" customWidth="1"/>
    <col min="3070" max="3070" width="15.28515625" customWidth="1"/>
    <col min="3071" max="3071" width="13.5703125" customWidth="1"/>
    <col min="3072" max="3076" width="10.42578125" bestFit="1" customWidth="1"/>
    <col min="3077" max="3077" width="11.42578125" bestFit="1" customWidth="1"/>
    <col min="3078" max="3078" width="11.28515625" bestFit="1" customWidth="1"/>
    <col min="3079" max="3080" width="10.42578125" bestFit="1" customWidth="1"/>
    <col min="3081" max="3081" width="11.42578125" bestFit="1" customWidth="1"/>
    <col min="3082" max="3082" width="11.28515625" bestFit="1" customWidth="1"/>
    <col min="3083" max="3083" width="10.42578125" bestFit="1" customWidth="1"/>
    <col min="3084" max="3084" width="11.5703125" customWidth="1"/>
    <col min="3085" max="3085" width="11.42578125" bestFit="1" customWidth="1"/>
    <col min="3086" max="3086" width="11.28515625" bestFit="1" customWidth="1"/>
    <col min="3087" max="3087" width="12.85546875" customWidth="1"/>
    <col min="3088" max="3088" width="12.7109375" customWidth="1"/>
    <col min="3089" max="3089" width="14.42578125" customWidth="1"/>
    <col min="3090" max="3090" width="16.5703125" customWidth="1"/>
    <col min="3091" max="3091" width="13.42578125" customWidth="1"/>
    <col min="3326" max="3326" width="15.28515625" customWidth="1"/>
    <col min="3327" max="3327" width="13.5703125" customWidth="1"/>
    <col min="3328" max="3332" width="10.42578125" bestFit="1" customWidth="1"/>
    <col min="3333" max="3333" width="11.42578125" bestFit="1" customWidth="1"/>
    <col min="3334" max="3334" width="11.28515625" bestFit="1" customWidth="1"/>
    <col min="3335" max="3336" width="10.42578125" bestFit="1" customWidth="1"/>
    <col min="3337" max="3337" width="11.42578125" bestFit="1" customWidth="1"/>
    <col min="3338" max="3338" width="11.28515625" bestFit="1" customWidth="1"/>
    <col min="3339" max="3339" width="10.42578125" bestFit="1" customWidth="1"/>
    <col min="3340" max="3340" width="11.5703125" customWidth="1"/>
    <col min="3341" max="3341" width="11.42578125" bestFit="1" customWidth="1"/>
    <col min="3342" max="3342" width="11.28515625" bestFit="1" customWidth="1"/>
    <col min="3343" max="3343" width="12.85546875" customWidth="1"/>
    <col min="3344" max="3344" width="12.7109375" customWidth="1"/>
    <col min="3345" max="3345" width="14.42578125" customWidth="1"/>
    <col min="3346" max="3346" width="16.5703125" customWidth="1"/>
    <col min="3347" max="3347" width="13.42578125" customWidth="1"/>
    <col min="3582" max="3582" width="15.28515625" customWidth="1"/>
    <col min="3583" max="3583" width="13.5703125" customWidth="1"/>
    <col min="3584" max="3588" width="10.42578125" bestFit="1" customWidth="1"/>
    <col min="3589" max="3589" width="11.42578125" bestFit="1" customWidth="1"/>
    <col min="3590" max="3590" width="11.28515625" bestFit="1" customWidth="1"/>
    <col min="3591" max="3592" width="10.42578125" bestFit="1" customWidth="1"/>
    <col min="3593" max="3593" width="11.42578125" bestFit="1" customWidth="1"/>
    <col min="3594" max="3594" width="11.28515625" bestFit="1" customWidth="1"/>
    <col min="3595" max="3595" width="10.42578125" bestFit="1" customWidth="1"/>
    <col min="3596" max="3596" width="11.5703125" customWidth="1"/>
    <col min="3597" max="3597" width="11.42578125" bestFit="1" customWidth="1"/>
    <col min="3598" max="3598" width="11.28515625" bestFit="1" customWidth="1"/>
    <col min="3599" max="3599" width="12.85546875" customWidth="1"/>
    <col min="3600" max="3600" width="12.7109375" customWidth="1"/>
    <col min="3601" max="3601" width="14.42578125" customWidth="1"/>
    <col min="3602" max="3602" width="16.5703125" customWidth="1"/>
    <col min="3603" max="3603" width="13.42578125" customWidth="1"/>
    <col min="3838" max="3838" width="15.28515625" customWidth="1"/>
    <col min="3839" max="3839" width="13.5703125" customWidth="1"/>
    <col min="3840" max="3844" width="10.42578125" bestFit="1" customWidth="1"/>
    <col min="3845" max="3845" width="11.42578125" bestFit="1" customWidth="1"/>
    <col min="3846" max="3846" width="11.28515625" bestFit="1" customWidth="1"/>
    <col min="3847" max="3848" width="10.42578125" bestFit="1" customWidth="1"/>
    <col min="3849" max="3849" width="11.42578125" bestFit="1" customWidth="1"/>
    <col min="3850" max="3850" width="11.28515625" bestFit="1" customWidth="1"/>
    <col min="3851" max="3851" width="10.42578125" bestFit="1" customWidth="1"/>
    <col min="3852" max="3852" width="11.5703125" customWidth="1"/>
    <col min="3853" max="3853" width="11.42578125" bestFit="1" customWidth="1"/>
    <col min="3854" max="3854" width="11.28515625" bestFit="1" customWidth="1"/>
    <col min="3855" max="3855" width="12.85546875" customWidth="1"/>
    <col min="3856" max="3856" width="12.7109375" customWidth="1"/>
    <col min="3857" max="3857" width="14.42578125" customWidth="1"/>
    <col min="3858" max="3858" width="16.5703125" customWidth="1"/>
    <col min="3859" max="3859" width="13.42578125" customWidth="1"/>
    <col min="4094" max="4094" width="15.28515625" customWidth="1"/>
    <col min="4095" max="4095" width="13.5703125" customWidth="1"/>
    <col min="4096" max="4100" width="10.42578125" bestFit="1" customWidth="1"/>
    <col min="4101" max="4101" width="11.42578125" bestFit="1" customWidth="1"/>
    <col min="4102" max="4102" width="11.28515625" bestFit="1" customWidth="1"/>
    <col min="4103" max="4104" width="10.42578125" bestFit="1" customWidth="1"/>
    <col min="4105" max="4105" width="11.42578125" bestFit="1" customWidth="1"/>
    <col min="4106" max="4106" width="11.28515625" bestFit="1" customWidth="1"/>
    <col min="4107" max="4107" width="10.42578125" bestFit="1" customWidth="1"/>
    <col min="4108" max="4108" width="11.5703125" customWidth="1"/>
    <col min="4109" max="4109" width="11.42578125" bestFit="1" customWidth="1"/>
    <col min="4110" max="4110" width="11.28515625" bestFit="1" customWidth="1"/>
    <col min="4111" max="4111" width="12.85546875" customWidth="1"/>
    <col min="4112" max="4112" width="12.7109375" customWidth="1"/>
    <col min="4113" max="4113" width="14.42578125" customWidth="1"/>
    <col min="4114" max="4114" width="16.5703125" customWidth="1"/>
    <col min="4115" max="4115" width="13.42578125" customWidth="1"/>
    <col min="4350" max="4350" width="15.28515625" customWidth="1"/>
    <col min="4351" max="4351" width="13.5703125" customWidth="1"/>
    <col min="4352" max="4356" width="10.42578125" bestFit="1" customWidth="1"/>
    <col min="4357" max="4357" width="11.42578125" bestFit="1" customWidth="1"/>
    <col min="4358" max="4358" width="11.28515625" bestFit="1" customWidth="1"/>
    <col min="4359" max="4360" width="10.42578125" bestFit="1" customWidth="1"/>
    <col min="4361" max="4361" width="11.42578125" bestFit="1" customWidth="1"/>
    <col min="4362" max="4362" width="11.28515625" bestFit="1" customWidth="1"/>
    <col min="4363" max="4363" width="10.42578125" bestFit="1" customWidth="1"/>
    <col min="4364" max="4364" width="11.5703125" customWidth="1"/>
    <col min="4365" max="4365" width="11.42578125" bestFit="1" customWidth="1"/>
    <col min="4366" max="4366" width="11.28515625" bestFit="1" customWidth="1"/>
    <col min="4367" max="4367" width="12.85546875" customWidth="1"/>
    <col min="4368" max="4368" width="12.7109375" customWidth="1"/>
    <col min="4369" max="4369" width="14.42578125" customWidth="1"/>
    <col min="4370" max="4370" width="16.5703125" customWidth="1"/>
    <col min="4371" max="4371" width="13.42578125" customWidth="1"/>
    <col min="4606" max="4606" width="15.28515625" customWidth="1"/>
    <col min="4607" max="4607" width="13.5703125" customWidth="1"/>
    <col min="4608" max="4612" width="10.42578125" bestFit="1" customWidth="1"/>
    <col min="4613" max="4613" width="11.42578125" bestFit="1" customWidth="1"/>
    <col min="4614" max="4614" width="11.28515625" bestFit="1" customWidth="1"/>
    <col min="4615" max="4616" width="10.42578125" bestFit="1" customWidth="1"/>
    <col min="4617" max="4617" width="11.42578125" bestFit="1" customWidth="1"/>
    <col min="4618" max="4618" width="11.28515625" bestFit="1" customWidth="1"/>
    <col min="4619" max="4619" width="10.42578125" bestFit="1" customWidth="1"/>
    <col min="4620" max="4620" width="11.5703125" customWidth="1"/>
    <col min="4621" max="4621" width="11.42578125" bestFit="1" customWidth="1"/>
    <col min="4622" max="4622" width="11.28515625" bestFit="1" customWidth="1"/>
    <col min="4623" max="4623" width="12.85546875" customWidth="1"/>
    <col min="4624" max="4624" width="12.7109375" customWidth="1"/>
    <col min="4625" max="4625" width="14.42578125" customWidth="1"/>
    <col min="4626" max="4626" width="16.5703125" customWidth="1"/>
    <col min="4627" max="4627" width="13.42578125" customWidth="1"/>
    <col min="4862" max="4862" width="15.28515625" customWidth="1"/>
    <col min="4863" max="4863" width="13.5703125" customWidth="1"/>
    <col min="4864" max="4868" width="10.42578125" bestFit="1" customWidth="1"/>
    <col min="4869" max="4869" width="11.42578125" bestFit="1" customWidth="1"/>
    <col min="4870" max="4870" width="11.28515625" bestFit="1" customWidth="1"/>
    <col min="4871" max="4872" width="10.42578125" bestFit="1" customWidth="1"/>
    <col min="4873" max="4873" width="11.42578125" bestFit="1" customWidth="1"/>
    <col min="4874" max="4874" width="11.28515625" bestFit="1" customWidth="1"/>
    <col min="4875" max="4875" width="10.42578125" bestFit="1" customWidth="1"/>
    <col min="4876" max="4876" width="11.5703125" customWidth="1"/>
    <col min="4877" max="4877" width="11.42578125" bestFit="1" customWidth="1"/>
    <col min="4878" max="4878" width="11.28515625" bestFit="1" customWidth="1"/>
    <col min="4879" max="4879" width="12.85546875" customWidth="1"/>
    <col min="4880" max="4880" width="12.7109375" customWidth="1"/>
    <col min="4881" max="4881" width="14.42578125" customWidth="1"/>
    <col min="4882" max="4882" width="16.5703125" customWidth="1"/>
    <col min="4883" max="4883" width="13.42578125" customWidth="1"/>
    <col min="5118" max="5118" width="15.28515625" customWidth="1"/>
    <col min="5119" max="5119" width="13.5703125" customWidth="1"/>
    <col min="5120" max="5124" width="10.42578125" bestFit="1" customWidth="1"/>
    <col min="5125" max="5125" width="11.42578125" bestFit="1" customWidth="1"/>
    <col min="5126" max="5126" width="11.28515625" bestFit="1" customWidth="1"/>
    <col min="5127" max="5128" width="10.42578125" bestFit="1" customWidth="1"/>
    <col min="5129" max="5129" width="11.42578125" bestFit="1" customWidth="1"/>
    <col min="5130" max="5130" width="11.28515625" bestFit="1" customWidth="1"/>
    <col min="5131" max="5131" width="10.42578125" bestFit="1" customWidth="1"/>
    <col min="5132" max="5132" width="11.5703125" customWidth="1"/>
    <col min="5133" max="5133" width="11.42578125" bestFit="1" customWidth="1"/>
    <col min="5134" max="5134" width="11.28515625" bestFit="1" customWidth="1"/>
    <col min="5135" max="5135" width="12.85546875" customWidth="1"/>
    <col min="5136" max="5136" width="12.7109375" customWidth="1"/>
    <col min="5137" max="5137" width="14.42578125" customWidth="1"/>
    <col min="5138" max="5138" width="16.5703125" customWidth="1"/>
    <col min="5139" max="5139" width="13.42578125" customWidth="1"/>
    <col min="5374" max="5374" width="15.28515625" customWidth="1"/>
    <col min="5375" max="5375" width="13.5703125" customWidth="1"/>
    <col min="5376" max="5380" width="10.42578125" bestFit="1" customWidth="1"/>
    <col min="5381" max="5381" width="11.42578125" bestFit="1" customWidth="1"/>
    <col min="5382" max="5382" width="11.28515625" bestFit="1" customWidth="1"/>
    <col min="5383" max="5384" width="10.42578125" bestFit="1" customWidth="1"/>
    <col min="5385" max="5385" width="11.42578125" bestFit="1" customWidth="1"/>
    <col min="5386" max="5386" width="11.28515625" bestFit="1" customWidth="1"/>
    <col min="5387" max="5387" width="10.42578125" bestFit="1" customWidth="1"/>
    <col min="5388" max="5388" width="11.5703125" customWidth="1"/>
    <col min="5389" max="5389" width="11.42578125" bestFit="1" customWidth="1"/>
    <col min="5390" max="5390" width="11.28515625" bestFit="1" customWidth="1"/>
    <col min="5391" max="5391" width="12.85546875" customWidth="1"/>
    <col min="5392" max="5392" width="12.7109375" customWidth="1"/>
    <col min="5393" max="5393" width="14.42578125" customWidth="1"/>
    <col min="5394" max="5394" width="16.5703125" customWidth="1"/>
    <col min="5395" max="5395" width="13.42578125" customWidth="1"/>
    <col min="5630" max="5630" width="15.28515625" customWidth="1"/>
    <col min="5631" max="5631" width="13.5703125" customWidth="1"/>
    <col min="5632" max="5636" width="10.42578125" bestFit="1" customWidth="1"/>
    <col min="5637" max="5637" width="11.42578125" bestFit="1" customWidth="1"/>
    <col min="5638" max="5638" width="11.28515625" bestFit="1" customWidth="1"/>
    <col min="5639" max="5640" width="10.42578125" bestFit="1" customWidth="1"/>
    <col min="5641" max="5641" width="11.42578125" bestFit="1" customWidth="1"/>
    <col min="5642" max="5642" width="11.28515625" bestFit="1" customWidth="1"/>
    <col min="5643" max="5643" width="10.42578125" bestFit="1" customWidth="1"/>
    <col min="5644" max="5644" width="11.5703125" customWidth="1"/>
    <col min="5645" max="5645" width="11.42578125" bestFit="1" customWidth="1"/>
    <col min="5646" max="5646" width="11.28515625" bestFit="1" customWidth="1"/>
    <col min="5647" max="5647" width="12.85546875" customWidth="1"/>
    <col min="5648" max="5648" width="12.7109375" customWidth="1"/>
    <col min="5649" max="5649" width="14.42578125" customWidth="1"/>
    <col min="5650" max="5650" width="16.5703125" customWidth="1"/>
    <col min="5651" max="5651" width="13.42578125" customWidth="1"/>
    <col min="5886" max="5886" width="15.28515625" customWidth="1"/>
    <col min="5887" max="5887" width="13.5703125" customWidth="1"/>
    <col min="5888" max="5892" width="10.42578125" bestFit="1" customWidth="1"/>
    <col min="5893" max="5893" width="11.42578125" bestFit="1" customWidth="1"/>
    <col min="5894" max="5894" width="11.28515625" bestFit="1" customWidth="1"/>
    <col min="5895" max="5896" width="10.42578125" bestFit="1" customWidth="1"/>
    <col min="5897" max="5897" width="11.42578125" bestFit="1" customWidth="1"/>
    <col min="5898" max="5898" width="11.28515625" bestFit="1" customWidth="1"/>
    <col min="5899" max="5899" width="10.42578125" bestFit="1" customWidth="1"/>
    <col min="5900" max="5900" width="11.5703125" customWidth="1"/>
    <col min="5901" max="5901" width="11.42578125" bestFit="1" customWidth="1"/>
    <col min="5902" max="5902" width="11.28515625" bestFit="1" customWidth="1"/>
    <col min="5903" max="5903" width="12.85546875" customWidth="1"/>
    <col min="5904" max="5904" width="12.7109375" customWidth="1"/>
    <col min="5905" max="5905" width="14.42578125" customWidth="1"/>
    <col min="5906" max="5906" width="16.5703125" customWidth="1"/>
    <col min="5907" max="5907" width="13.42578125" customWidth="1"/>
    <col min="6142" max="6142" width="15.28515625" customWidth="1"/>
    <col min="6143" max="6143" width="13.5703125" customWidth="1"/>
    <col min="6144" max="6148" width="10.42578125" bestFit="1" customWidth="1"/>
    <col min="6149" max="6149" width="11.42578125" bestFit="1" customWidth="1"/>
    <col min="6150" max="6150" width="11.28515625" bestFit="1" customWidth="1"/>
    <col min="6151" max="6152" width="10.42578125" bestFit="1" customWidth="1"/>
    <col min="6153" max="6153" width="11.42578125" bestFit="1" customWidth="1"/>
    <col min="6154" max="6154" width="11.28515625" bestFit="1" customWidth="1"/>
    <col min="6155" max="6155" width="10.42578125" bestFit="1" customWidth="1"/>
    <col min="6156" max="6156" width="11.5703125" customWidth="1"/>
    <col min="6157" max="6157" width="11.42578125" bestFit="1" customWidth="1"/>
    <col min="6158" max="6158" width="11.28515625" bestFit="1" customWidth="1"/>
    <col min="6159" max="6159" width="12.85546875" customWidth="1"/>
    <col min="6160" max="6160" width="12.7109375" customWidth="1"/>
    <col min="6161" max="6161" width="14.42578125" customWidth="1"/>
    <col min="6162" max="6162" width="16.5703125" customWidth="1"/>
    <col min="6163" max="6163" width="13.42578125" customWidth="1"/>
    <col min="6398" max="6398" width="15.28515625" customWidth="1"/>
    <col min="6399" max="6399" width="13.5703125" customWidth="1"/>
    <col min="6400" max="6404" width="10.42578125" bestFit="1" customWidth="1"/>
    <col min="6405" max="6405" width="11.42578125" bestFit="1" customWidth="1"/>
    <col min="6406" max="6406" width="11.28515625" bestFit="1" customWidth="1"/>
    <col min="6407" max="6408" width="10.42578125" bestFit="1" customWidth="1"/>
    <col min="6409" max="6409" width="11.42578125" bestFit="1" customWidth="1"/>
    <col min="6410" max="6410" width="11.28515625" bestFit="1" customWidth="1"/>
    <col min="6411" max="6411" width="10.42578125" bestFit="1" customWidth="1"/>
    <col min="6412" max="6412" width="11.5703125" customWidth="1"/>
    <col min="6413" max="6413" width="11.42578125" bestFit="1" customWidth="1"/>
    <col min="6414" max="6414" width="11.28515625" bestFit="1" customWidth="1"/>
    <col min="6415" max="6415" width="12.85546875" customWidth="1"/>
    <col min="6416" max="6416" width="12.7109375" customWidth="1"/>
    <col min="6417" max="6417" width="14.42578125" customWidth="1"/>
    <col min="6418" max="6418" width="16.5703125" customWidth="1"/>
    <col min="6419" max="6419" width="13.42578125" customWidth="1"/>
    <col min="6654" max="6654" width="15.28515625" customWidth="1"/>
    <col min="6655" max="6655" width="13.5703125" customWidth="1"/>
    <col min="6656" max="6660" width="10.42578125" bestFit="1" customWidth="1"/>
    <col min="6661" max="6661" width="11.42578125" bestFit="1" customWidth="1"/>
    <col min="6662" max="6662" width="11.28515625" bestFit="1" customWidth="1"/>
    <col min="6663" max="6664" width="10.42578125" bestFit="1" customWidth="1"/>
    <col min="6665" max="6665" width="11.42578125" bestFit="1" customWidth="1"/>
    <col min="6666" max="6666" width="11.28515625" bestFit="1" customWidth="1"/>
    <col min="6667" max="6667" width="10.42578125" bestFit="1" customWidth="1"/>
    <col min="6668" max="6668" width="11.5703125" customWidth="1"/>
    <col min="6669" max="6669" width="11.42578125" bestFit="1" customWidth="1"/>
    <col min="6670" max="6670" width="11.28515625" bestFit="1" customWidth="1"/>
    <col min="6671" max="6671" width="12.85546875" customWidth="1"/>
    <col min="6672" max="6672" width="12.7109375" customWidth="1"/>
    <col min="6673" max="6673" width="14.42578125" customWidth="1"/>
    <col min="6674" max="6674" width="16.5703125" customWidth="1"/>
    <col min="6675" max="6675" width="13.42578125" customWidth="1"/>
    <col min="6910" max="6910" width="15.28515625" customWidth="1"/>
    <col min="6911" max="6911" width="13.5703125" customWidth="1"/>
    <col min="6912" max="6916" width="10.42578125" bestFit="1" customWidth="1"/>
    <col min="6917" max="6917" width="11.42578125" bestFit="1" customWidth="1"/>
    <col min="6918" max="6918" width="11.28515625" bestFit="1" customWidth="1"/>
    <col min="6919" max="6920" width="10.42578125" bestFit="1" customWidth="1"/>
    <col min="6921" max="6921" width="11.42578125" bestFit="1" customWidth="1"/>
    <col min="6922" max="6922" width="11.28515625" bestFit="1" customWidth="1"/>
    <col min="6923" max="6923" width="10.42578125" bestFit="1" customWidth="1"/>
    <col min="6924" max="6924" width="11.5703125" customWidth="1"/>
    <col min="6925" max="6925" width="11.42578125" bestFit="1" customWidth="1"/>
    <col min="6926" max="6926" width="11.28515625" bestFit="1" customWidth="1"/>
    <col min="6927" max="6927" width="12.85546875" customWidth="1"/>
    <col min="6928" max="6928" width="12.7109375" customWidth="1"/>
    <col min="6929" max="6929" width="14.42578125" customWidth="1"/>
    <col min="6930" max="6930" width="16.5703125" customWidth="1"/>
    <col min="6931" max="6931" width="13.42578125" customWidth="1"/>
    <col min="7166" max="7166" width="15.28515625" customWidth="1"/>
    <col min="7167" max="7167" width="13.5703125" customWidth="1"/>
    <col min="7168" max="7172" width="10.42578125" bestFit="1" customWidth="1"/>
    <col min="7173" max="7173" width="11.42578125" bestFit="1" customWidth="1"/>
    <col min="7174" max="7174" width="11.28515625" bestFit="1" customWidth="1"/>
    <col min="7175" max="7176" width="10.42578125" bestFit="1" customWidth="1"/>
    <col min="7177" max="7177" width="11.42578125" bestFit="1" customWidth="1"/>
    <col min="7178" max="7178" width="11.28515625" bestFit="1" customWidth="1"/>
    <col min="7179" max="7179" width="10.42578125" bestFit="1" customWidth="1"/>
    <col min="7180" max="7180" width="11.5703125" customWidth="1"/>
    <col min="7181" max="7181" width="11.42578125" bestFit="1" customWidth="1"/>
    <col min="7182" max="7182" width="11.28515625" bestFit="1" customWidth="1"/>
    <col min="7183" max="7183" width="12.85546875" customWidth="1"/>
    <col min="7184" max="7184" width="12.7109375" customWidth="1"/>
    <col min="7185" max="7185" width="14.42578125" customWidth="1"/>
    <col min="7186" max="7186" width="16.5703125" customWidth="1"/>
    <col min="7187" max="7187" width="13.42578125" customWidth="1"/>
    <col min="7422" max="7422" width="15.28515625" customWidth="1"/>
    <col min="7423" max="7423" width="13.5703125" customWidth="1"/>
    <col min="7424" max="7428" width="10.42578125" bestFit="1" customWidth="1"/>
    <col min="7429" max="7429" width="11.42578125" bestFit="1" customWidth="1"/>
    <col min="7430" max="7430" width="11.28515625" bestFit="1" customWidth="1"/>
    <col min="7431" max="7432" width="10.42578125" bestFit="1" customWidth="1"/>
    <col min="7433" max="7433" width="11.42578125" bestFit="1" customWidth="1"/>
    <col min="7434" max="7434" width="11.28515625" bestFit="1" customWidth="1"/>
    <col min="7435" max="7435" width="10.42578125" bestFit="1" customWidth="1"/>
    <col min="7436" max="7436" width="11.5703125" customWidth="1"/>
    <col min="7437" max="7437" width="11.42578125" bestFit="1" customWidth="1"/>
    <col min="7438" max="7438" width="11.28515625" bestFit="1" customWidth="1"/>
    <col min="7439" max="7439" width="12.85546875" customWidth="1"/>
    <col min="7440" max="7440" width="12.7109375" customWidth="1"/>
    <col min="7441" max="7441" width="14.42578125" customWidth="1"/>
    <col min="7442" max="7442" width="16.5703125" customWidth="1"/>
    <col min="7443" max="7443" width="13.42578125" customWidth="1"/>
    <col min="7678" max="7678" width="15.28515625" customWidth="1"/>
    <col min="7679" max="7679" width="13.5703125" customWidth="1"/>
    <col min="7680" max="7684" width="10.42578125" bestFit="1" customWidth="1"/>
    <col min="7685" max="7685" width="11.42578125" bestFit="1" customWidth="1"/>
    <col min="7686" max="7686" width="11.28515625" bestFit="1" customWidth="1"/>
    <col min="7687" max="7688" width="10.42578125" bestFit="1" customWidth="1"/>
    <col min="7689" max="7689" width="11.42578125" bestFit="1" customWidth="1"/>
    <col min="7690" max="7690" width="11.28515625" bestFit="1" customWidth="1"/>
    <col min="7691" max="7691" width="10.42578125" bestFit="1" customWidth="1"/>
    <col min="7692" max="7692" width="11.5703125" customWidth="1"/>
    <col min="7693" max="7693" width="11.42578125" bestFit="1" customWidth="1"/>
    <col min="7694" max="7694" width="11.28515625" bestFit="1" customWidth="1"/>
    <col min="7695" max="7695" width="12.85546875" customWidth="1"/>
    <col min="7696" max="7696" width="12.7109375" customWidth="1"/>
    <col min="7697" max="7697" width="14.42578125" customWidth="1"/>
    <col min="7698" max="7698" width="16.5703125" customWidth="1"/>
    <col min="7699" max="7699" width="13.42578125" customWidth="1"/>
    <col min="7934" max="7934" width="15.28515625" customWidth="1"/>
    <col min="7935" max="7935" width="13.5703125" customWidth="1"/>
    <col min="7936" max="7940" width="10.42578125" bestFit="1" customWidth="1"/>
    <col min="7941" max="7941" width="11.42578125" bestFit="1" customWidth="1"/>
    <col min="7942" max="7942" width="11.28515625" bestFit="1" customWidth="1"/>
    <col min="7943" max="7944" width="10.42578125" bestFit="1" customWidth="1"/>
    <col min="7945" max="7945" width="11.42578125" bestFit="1" customWidth="1"/>
    <col min="7946" max="7946" width="11.28515625" bestFit="1" customWidth="1"/>
    <col min="7947" max="7947" width="10.42578125" bestFit="1" customWidth="1"/>
    <col min="7948" max="7948" width="11.5703125" customWidth="1"/>
    <col min="7949" max="7949" width="11.42578125" bestFit="1" customWidth="1"/>
    <col min="7950" max="7950" width="11.28515625" bestFit="1" customWidth="1"/>
    <col min="7951" max="7951" width="12.85546875" customWidth="1"/>
    <col min="7952" max="7952" width="12.7109375" customWidth="1"/>
    <col min="7953" max="7953" width="14.42578125" customWidth="1"/>
    <col min="7954" max="7954" width="16.5703125" customWidth="1"/>
    <col min="7955" max="7955" width="13.42578125" customWidth="1"/>
    <col min="8190" max="8190" width="15.28515625" customWidth="1"/>
    <col min="8191" max="8191" width="13.5703125" customWidth="1"/>
    <col min="8192" max="8196" width="10.42578125" bestFit="1" customWidth="1"/>
    <col min="8197" max="8197" width="11.42578125" bestFit="1" customWidth="1"/>
    <col min="8198" max="8198" width="11.28515625" bestFit="1" customWidth="1"/>
    <col min="8199" max="8200" width="10.42578125" bestFit="1" customWidth="1"/>
    <col min="8201" max="8201" width="11.42578125" bestFit="1" customWidth="1"/>
    <col min="8202" max="8202" width="11.28515625" bestFit="1" customWidth="1"/>
    <col min="8203" max="8203" width="10.42578125" bestFit="1" customWidth="1"/>
    <col min="8204" max="8204" width="11.5703125" customWidth="1"/>
    <col min="8205" max="8205" width="11.42578125" bestFit="1" customWidth="1"/>
    <col min="8206" max="8206" width="11.28515625" bestFit="1" customWidth="1"/>
    <col min="8207" max="8207" width="12.85546875" customWidth="1"/>
    <col min="8208" max="8208" width="12.7109375" customWidth="1"/>
    <col min="8209" max="8209" width="14.42578125" customWidth="1"/>
    <col min="8210" max="8210" width="16.5703125" customWidth="1"/>
    <col min="8211" max="8211" width="13.42578125" customWidth="1"/>
    <col min="8446" max="8446" width="15.28515625" customWidth="1"/>
    <col min="8447" max="8447" width="13.5703125" customWidth="1"/>
    <col min="8448" max="8452" width="10.42578125" bestFit="1" customWidth="1"/>
    <col min="8453" max="8453" width="11.42578125" bestFit="1" customWidth="1"/>
    <col min="8454" max="8454" width="11.28515625" bestFit="1" customWidth="1"/>
    <col min="8455" max="8456" width="10.42578125" bestFit="1" customWidth="1"/>
    <col min="8457" max="8457" width="11.42578125" bestFit="1" customWidth="1"/>
    <col min="8458" max="8458" width="11.28515625" bestFit="1" customWidth="1"/>
    <col min="8459" max="8459" width="10.42578125" bestFit="1" customWidth="1"/>
    <col min="8460" max="8460" width="11.5703125" customWidth="1"/>
    <col min="8461" max="8461" width="11.42578125" bestFit="1" customWidth="1"/>
    <col min="8462" max="8462" width="11.28515625" bestFit="1" customWidth="1"/>
    <col min="8463" max="8463" width="12.85546875" customWidth="1"/>
    <col min="8464" max="8464" width="12.7109375" customWidth="1"/>
    <col min="8465" max="8465" width="14.42578125" customWidth="1"/>
    <col min="8466" max="8466" width="16.5703125" customWidth="1"/>
    <col min="8467" max="8467" width="13.42578125" customWidth="1"/>
    <col min="8702" max="8702" width="15.28515625" customWidth="1"/>
    <col min="8703" max="8703" width="13.5703125" customWidth="1"/>
    <col min="8704" max="8708" width="10.42578125" bestFit="1" customWidth="1"/>
    <col min="8709" max="8709" width="11.42578125" bestFit="1" customWidth="1"/>
    <col min="8710" max="8710" width="11.28515625" bestFit="1" customWidth="1"/>
    <col min="8711" max="8712" width="10.42578125" bestFit="1" customWidth="1"/>
    <col min="8713" max="8713" width="11.42578125" bestFit="1" customWidth="1"/>
    <col min="8714" max="8714" width="11.28515625" bestFit="1" customWidth="1"/>
    <col min="8715" max="8715" width="10.42578125" bestFit="1" customWidth="1"/>
    <col min="8716" max="8716" width="11.5703125" customWidth="1"/>
    <col min="8717" max="8717" width="11.42578125" bestFit="1" customWidth="1"/>
    <col min="8718" max="8718" width="11.28515625" bestFit="1" customWidth="1"/>
    <col min="8719" max="8719" width="12.85546875" customWidth="1"/>
    <col min="8720" max="8720" width="12.7109375" customWidth="1"/>
    <col min="8721" max="8721" width="14.42578125" customWidth="1"/>
    <col min="8722" max="8722" width="16.5703125" customWidth="1"/>
    <col min="8723" max="8723" width="13.42578125" customWidth="1"/>
    <col min="8958" max="8958" width="15.28515625" customWidth="1"/>
    <col min="8959" max="8959" width="13.5703125" customWidth="1"/>
    <col min="8960" max="8964" width="10.42578125" bestFit="1" customWidth="1"/>
    <col min="8965" max="8965" width="11.42578125" bestFit="1" customWidth="1"/>
    <col min="8966" max="8966" width="11.28515625" bestFit="1" customWidth="1"/>
    <col min="8967" max="8968" width="10.42578125" bestFit="1" customWidth="1"/>
    <col min="8969" max="8969" width="11.42578125" bestFit="1" customWidth="1"/>
    <col min="8970" max="8970" width="11.28515625" bestFit="1" customWidth="1"/>
    <col min="8971" max="8971" width="10.42578125" bestFit="1" customWidth="1"/>
    <col min="8972" max="8972" width="11.5703125" customWidth="1"/>
    <col min="8973" max="8973" width="11.42578125" bestFit="1" customWidth="1"/>
    <col min="8974" max="8974" width="11.28515625" bestFit="1" customWidth="1"/>
    <col min="8975" max="8975" width="12.85546875" customWidth="1"/>
    <col min="8976" max="8976" width="12.7109375" customWidth="1"/>
    <col min="8977" max="8977" width="14.42578125" customWidth="1"/>
    <col min="8978" max="8978" width="16.5703125" customWidth="1"/>
    <col min="8979" max="8979" width="13.42578125" customWidth="1"/>
    <col min="9214" max="9214" width="15.28515625" customWidth="1"/>
    <col min="9215" max="9215" width="13.5703125" customWidth="1"/>
    <col min="9216" max="9220" width="10.42578125" bestFit="1" customWidth="1"/>
    <col min="9221" max="9221" width="11.42578125" bestFit="1" customWidth="1"/>
    <col min="9222" max="9222" width="11.28515625" bestFit="1" customWidth="1"/>
    <col min="9223" max="9224" width="10.42578125" bestFit="1" customWidth="1"/>
    <col min="9225" max="9225" width="11.42578125" bestFit="1" customWidth="1"/>
    <col min="9226" max="9226" width="11.28515625" bestFit="1" customWidth="1"/>
    <col min="9227" max="9227" width="10.42578125" bestFit="1" customWidth="1"/>
    <col min="9228" max="9228" width="11.5703125" customWidth="1"/>
    <col min="9229" max="9229" width="11.42578125" bestFit="1" customWidth="1"/>
    <col min="9230" max="9230" width="11.28515625" bestFit="1" customWidth="1"/>
    <col min="9231" max="9231" width="12.85546875" customWidth="1"/>
    <col min="9232" max="9232" width="12.7109375" customWidth="1"/>
    <col min="9233" max="9233" width="14.42578125" customWidth="1"/>
    <col min="9234" max="9234" width="16.5703125" customWidth="1"/>
    <col min="9235" max="9235" width="13.42578125" customWidth="1"/>
    <col min="9470" max="9470" width="15.28515625" customWidth="1"/>
    <col min="9471" max="9471" width="13.5703125" customWidth="1"/>
    <col min="9472" max="9476" width="10.42578125" bestFit="1" customWidth="1"/>
    <col min="9477" max="9477" width="11.42578125" bestFit="1" customWidth="1"/>
    <col min="9478" max="9478" width="11.28515625" bestFit="1" customWidth="1"/>
    <col min="9479" max="9480" width="10.42578125" bestFit="1" customWidth="1"/>
    <col min="9481" max="9481" width="11.42578125" bestFit="1" customWidth="1"/>
    <col min="9482" max="9482" width="11.28515625" bestFit="1" customWidth="1"/>
    <col min="9483" max="9483" width="10.42578125" bestFit="1" customWidth="1"/>
    <col min="9484" max="9484" width="11.5703125" customWidth="1"/>
    <col min="9485" max="9485" width="11.42578125" bestFit="1" customWidth="1"/>
    <col min="9486" max="9486" width="11.28515625" bestFit="1" customWidth="1"/>
    <col min="9487" max="9487" width="12.85546875" customWidth="1"/>
    <col min="9488" max="9488" width="12.7109375" customWidth="1"/>
    <col min="9489" max="9489" width="14.42578125" customWidth="1"/>
    <col min="9490" max="9490" width="16.5703125" customWidth="1"/>
    <col min="9491" max="9491" width="13.42578125" customWidth="1"/>
    <col min="9726" max="9726" width="15.28515625" customWidth="1"/>
    <col min="9727" max="9727" width="13.5703125" customWidth="1"/>
    <col min="9728" max="9732" width="10.42578125" bestFit="1" customWidth="1"/>
    <col min="9733" max="9733" width="11.42578125" bestFit="1" customWidth="1"/>
    <col min="9734" max="9734" width="11.28515625" bestFit="1" customWidth="1"/>
    <col min="9735" max="9736" width="10.42578125" bestFit="1" customWidth="1"/>
    <col min="9737" max="9737" width="11.42578125" bestFit="1" customWidth="1"/>
    <col min="9738" max="9738" width="11.28515625" bestFit="1" customWidth="1"/>
    <col min="9739" max="9739" width="10.42578125" bestFit="1" customWidth="1"/>
    <col min="9740" max="9740" width="11.5703125" customWidth="1"/>
    <col min="9741" max="9741" width="11.42578125" bestFit="1" customWidth="1"/>
    <col min="9742" max="9742" width="11.28515625" bestFit="1" customWidth="1"/>
    <col min="9743" max="9743" width="12.85546875" customWidth="1"/>
    <col min="9744" max="9744" width="12.7109375" customWidth="1"/>
    <col min="9745" max="9745" width="14.42578125" customWidth="1"/>
    <col min="9746" max="9746" width="16.5703125" customWidth="1"/>
    <col min="9747" max="9747" width="13.42578125" customWidth="1"/>
    <col min="9982" max="9982" width="15.28515625" customWidth="1"/>
    <col min="9983" max="9983" width="13.5703125" customWidth="1"/>
    <col min="9984" max="9988" width="10.42578125" bestFit="1" customWidth="1"/>
    <col min="9989" max="9989" width="11.42578125" bestFit="1" customWidth="1"/>
    <col min="9990" max="9990" width="11.28515625" bestFit="1" customWidth="1"/>
    <col min="9991" max="9992" width="10.42578125" bestFit="1" customWidth="1"/>
    <col min="9993" max="9993" width="11.42578125" bestFit="1" customWidth="1"/>
    <col min="9994" max="9994" width="11.28515625" bestFit="1" customWidth="1"/>
    <col min="9995" max="9995" width="10.42578125" bestFit="1" customWidth="1"/>
    <col min="9996" max="9996" width="11.5703125" customWidth="1"/>
    <col min="9997" max="9997" width="11.42578125" bestFit="1" customWidth="1"/>
    <col min="9998" max="9998" width="11.28515625" bestFit="1" customWidth="1"/>
    <col min="9999" max="9999" width="12.85546875" customWidth="1"/>
    <col min="10000" max="10000" width="12.7109375" customWidth="1"/>
    <col min="10001" max="10001" width="14.42578125" customWidth="1"/>
    <col min="10002" max="10002" width="16.5703125" customWidth="1"/>
    <col min="10003" max="10003" width="13.42578125" customWidth="1"/>
    <col min="10238" max="10238" width="15.28515625" customWidth="1"/>
    <col min="10239" max="10239" width="13.5703125" customWidth="1"/>
    <col min="10240" max="10244" width="10.42578125" bestFit="1" customWidth="1"/>
    <col min="10245" max="10245" width="11.42578125" bestFit="1" customWidth="1"/>
    <col min="10246" max="10246" width="11.28515625" bestFit="1" customWidth="1"/>
    <col min="10247" max="10248" width="10.42578125" bestFit="1" customWidth="1"/>
    <col min="10249" max="10249" width="11.42578125" bestFit="1" customWidth="1"/>
    <col min="10250" max="10250" width="11.28515625" bestFit="1" customWidth="1"/>
    <col min="10251" max="10251" width="10.42578125" bestFit="1" customWidth="1"/>
    <col min="10252" max="10252" width="11.5703125" customWidth="1"/>
    <col min="10253" max="10253" width="11.42578125" bestFit="1" customWidth="1"/>
    <col min="10254" max="10254" width="11.28515625" bestFit="1" customWidth="1"/>
    <col min="10255" max="10255" width="12.85546875" customWidth="1"/>
    <col min="10256" max="10256" width="12.7109375" customWidth="1"/>
    <col min="10257" max="10257" width="14.42578125" customWidth="1"/>
    <col min="10258" max="10258" width="16.5703125" customWidth="1"/>
    <col min="10259" max="10259" width="13.42578125" customWidth="1"/>
    <col min="10494" max="10494" width="15.28515625" customWidth="1"/>
    <col min="10495" max="10495" width="13.5703125" customWidth="1"/>
    <col min="10496" max="10500" width="10.42578125" bestFit="1" customWidth="1"/>
    <col min="10501" max="10501" width="11.42578125" bestFit="1" customWidth="1"/>
    <col min="10502" max="10502" width="11.28515625" bestFit="1" customWidth="1"/>
    <col min="10503" max="10504" width="10.42578125" bestFit="1" customWidth="1"/>
    <col min="10505" max="10505" width="11.42578125" bestFit="1" customWidth="1"/>
    <col min="10506" max="10506" width="11.28515625" bestFit="1" customWidth="1"/>
    <col min="10507" max="10507" width="10.42578125" bestFit="1" customWidth="1"/>
    <col min="10508" max="10508" width="11.5703125" customWidth="1"/>
    <col min="10509" max="10509" width="11.42578125" bestFit="1" customWidth="1"/>
    <col min="10510" max="10510" width="11.28515625" bestFit="1" customWidth="1"/>
    <col min="10511" max="10511" width="12.85546875" customWidth="1"/>
    <col min="10512" max="10512" width="12.7109375" customWidth="1"/>
    <col min="10513" max="10513" width="14.42578125" customWidth="1"/>
    <col min="10514" max="10514" width="16.5703125" customWidth="1"/>
    <col min="10515" max="10515" width="13.42578125" customWidth="1"/>
    <col min="10750" max="10750" width="15.28515625" customWidth="1"/>
    <col min="10751" max="10751" width="13.5703125" customWidth="1"/>
    <col min="10752" max="10756" width="10.42578125" bestFit="1" customWidth="1"/>
    <col min="10757" max="10757" width="11.42578125" bestFit="1" customWidth="1"/>
    <col min="10758" max="10758" width="11.28515625" bestFit="1" customWidth="1"/>
    <col min="10759" max="10760" width="10.42578125" bestFit="1" customWidth="1"/>
    <col min="10761" max="10761" width="11.42578125" bestFit="1" customWidth="1"/>
    <col min="10762" max="10762" width="11.28515625" bestFit="1" customWidth="1"/>
    <col min="10763" max="10763" width="10.42578125" bestFit="1" customWidth="1"/>
    <col min="10764" max="10764" width="11.5703125" customWidth="1"/>
    <col min="10765" max="10765" width="11.42578125" bestFit="1" customWidth="1"/>
    <col min="10766" max="10766" width="11.28515625" bestFit="1" customWidth="1"/>
    <col min="10767" max="10767" width="12.85546875" customWidth="1"/>
    <col min="10768" max="10768" width="12.7109375" customWidth="1"/>
    <col min="10769" max="10769" width="14.42578125" customWidth="1"/>
    <col min="10770" max="10770" width="16.5703125" customWidth="1"/>
    <col min="10771" max="10771" width="13.42578125" customWidth="1"/>
    <col min="11006" max="11006" width="15.28515625" customWidth="1"/>
    <col min="11007" max="11007" width="13.5703125" customWidth="1"/>
    <col min="11008" max="11012" width="10.42578125" bestFit="1" customWidth="1"/>
    <col min="11013" max="11013" width="11.42578125" bestFit="1" customWidth="1"/>
    <col min="11014" max="11014" width="11.28515625" bestFit="1" customWidth="1"/>
    <col min="11015" max="11016" width="10.42578125" bestFit="1" customWidth="1"/>
    <col min="11017" max="11017" width="11.42578125" bestFit="1" customWidth="1"/>
    <col min="11018" max="11018" width="11.28515625" bestFit="1" customWidth="1"/>
    <col min="11019" max="11019" width="10.42578125" bestFit="1" customWidth="1"/>
    <col min="11020" max="11020" width="11.5703125" customWidth="1"/>
    <col min="11021" max="11021" width="11.42578125" bestFit="1" customWidth="1"/>
    <col min="11022" max="11022" width="11.28515625" bestFit="1" customWidth="1"/>
    <col min="11023" max="11023" width="12.85546875" customWidth="1"/>
    <col min="11024" max="11024" width="12.7109375" customWidth="1"/>
    <col min="11025" max="11025" width="14.42578125" customWidth="1"/>
    <col min="11026" max="11026" width="16.5703125" customWidth="1"/>
    <col min="11027" max="11027" width="13.42578125" customWidth="1"/>
    <col min="11262" max="11262" width="15.28515625" customWidth="1"/>
    <col min="11263" max="11263" width="13.5703125" customWidth="1"/>
    <col min="11264" max="11268" width="10.42578125" bestFit="1" customWidth="1"/>
    <col min="11269" max="11269" width="11.42578125" bestFit="1" customWidth="1"/>
    <col min="11270" max="11270" width="11.28515625" bestFit="1" customWidth="1"/>
    <col min="11271" max="11272" width="10.42578125" bestFit="1" customWidth="1"/>
    <col min="11273" max="11273" width="11.42578125" bestFit="1" customWidth="1"/>
    <col min="11274" max="11274" width="11.28515625" bestFit="1" customWidth="1"/>
    <col min="11275" max="11275" width="10.42578125" bestFit="1" customWidth="1"/>
    <col min="11276" max="11276" width="11.5703125" customWidth="1"/>
    <col min="11277" max="11277" width="11.42578125" bestFit="1" customWidth="1"/>
    <col min="11278" max="11278" width="11.28515625" bestFit="1" customWidth="1"/>
    <col min="11279" max="11279" width="12.85546875" customWidth="1"/>
    <col min="11280" max="11280" width="12.7109375" customWidth="1"/>
    <col min="11281" max="11281" width="14.42578125" customWidth="1"/>
    <col min="11282" max="11282" width="16.5703125" customWidth="1"/>
    <col min="11283" max="11283" width="13.42578125" customWidth="1"/>
    <col min="11518" max="11518" width="15.28515625" customWidth="1"/>
    <col min="11519" max="11519" width="13.5703125" customWidth="1"/>
    <col min="11520" max="11524" width="10.42578125" bestFit="1" customWidth="1"/>
    <col min="11525" max="11525" width="11.42578125" bestFit="1" customWidth="1"/>
    <col min="11526" max="11526" width="11.28515625" bestFit="1" customWidth="1"/>
    <col min="11527" max="11528" width="10.42578125" bestFit="1" customWidth="1"/>
    <col min="11529" max="11529" width="11.42578125" bestFit="1" customWidth="1"/>
    <col min="11530" max="11530" width="11.28515625" bestFit="1" customWidth="1"/>
    <col min="11531" max="11531" width="10.42578125" bestFit="1" customWidth="1"/>
    <col min="11532" max="11532" width="11.5703125" customWidth="1"/>
    <col min="11533" max="11533" width="11.42578125" bestFit="1" customWidth="1"/>
    <col min="11534" max="11534" width="11.28515625" bestFit="1" customWidth="1"/>
    <col min="11535" max="11535" width="12.85546875" customWidth="1"/>
    <col min="11536" max="11536" width="12.7109375" customWidth="1"/>
    <col min="11537" max="11537" width="14.42578125" customWidth="1"/>
    <col min="11538" max="11538" width="16.5703125" customWidth="1"/>
    <col min="11539" max="11539" width="13.42578125" customWidth="1"/>
    <col min="11774" max="11774" width="15.28515625" customWidth="1"/>
    <col min="11775" max="11775" width="13.5703125" customWidth="1"/>
    <col min="11776" max="11780" width="10.42578125" bestFit="1" customWidth="1"/>
    <col min="11781" max="11781" width="11.42578125" bestFit="1" customWidth="1"/>
    <col min="11782" max="11782" width="11.28515625" bestFit="1" customWidth="1"/>
    <col min="11783" max="11784" width="10.42578125" bestFit="1" customWidth="1"/>
    <col min="11785" max="11785" width="11.42578125" bestFit="1" customWidth="1"/>
    <col min="11786" max="11786" width="11.28515625" bestFit="1" customWidth="1"/>
    <col min="11787" max="11787" width="10.42578125" bestFit="1" customWidth="1"/>
    <col min="11788" max="11788" width="11.5703125" customWidth="1"/>
    <col min="11789" max="11789" width="11.42578125" bestFit="1" customWidth="1"/>
    <col min="11790" max="11790" width="11.28515625" bestFit="1" customWidth="1"/>
    <col min="11791" max="11791" width="12.85546875" customWidth="1"/>
    <col min="11792" max="11792" width="12.7109375" customWidth="1"/>
    <col min="11793" max="11793" width="14.42578125" customWidth="1"/>
    <col min="11794" max="11794" width="16.5703125" customWidth="1"/>
    <col min="11795" max="11795" width="13.42578125" customWidth="1"/>
    <col min="12030" max="12030" width="15.28515625" customWidth="1"/>
    <col min="12031" max="12031" width="13.5703125" customWidth="1"/>
    <col min="12032" max="12036" width="10.42578125" bestFit="1" customWidth="1"/>
    <col min="12037" max="12037" width="11.42578125" bestFit="1" customWidth="1"/>
    <col min="12038" max="12038" width="11.28515625" bestFit="1" customWidth="1"/>
    <col min="12039" max="12040" width="10.42578125" bestFit="1" customWidth="1"/>
    <col min="12041" max="12041" width="11.42578125" bestFit="1" customWidth="1"/>
    <col min="12042" max="12042" width="11.28515625" bestFit="1" customWidth="1"/>
    <col min="12043" max="12043" width="10.42578125" bestFit="1" customWidth="1"/>
    <col min="12044" max="12044" width="11.5703125" customWidth="1"/>
    <col min="12045" max="12045" width="11.42578125" bestFit="1" customWidth="1"/>
    <col min="12046" max="12046" width="11.28515625" bestFit="1" customWidth="1"/>
    <col min="12047" max="12047" width="12.85546875" customWidth="1"/>
    <col min="12048" max="12048" width="12.7109375" customWidth="1"/>
    <col min="12049" max="12049" width="14.42578125" customWidth="1"/>
    <col min="12050" max="12050" width="16.5703125" customWidth="1"/>
    <col min="12051" max="12051" width="13.42578125" customWidth="1"/>
    <col min="12286" max="12286" width="15.28515625" customWidth="1"/>
    <col min="12287" max="12287" width="13.5703125" customWidth="1"/>
    <col min="12288" max="12292" width="10.42578125" bestFit="1" customWidth="1"/>
    <col min="12293" max="12293" width="11.42578125" bestFit="1" customWidth="1"/>
    <col min="12294" max="12294" width="11.28515625" bestFit="1" customWidth="1"/>
    <col min="12295" max="12296" width="10.42578125" bestFit="1" customWidth="1"/>
    <col min="12297" max="12297" width="11.42578125" bestFit="1" customWidth="1"/>
    <col min="12298" max="12298" width="11.28515625" bestFit="1" customWidth="1"/>
    <col min="12299" max="12299" width="10.42578125" bestFit="1" customWidth="1"/>
    <col min="12300" max="12300" width="11.5703125" customWidth="1"/>
    <col min="12301" max="12301" width="11.42578125" bestFit="1" customWidth="1"/>
    <col min="12302" max="12302" width="11.28515625" bestFit="1" customWidth="1"/>
    <col min="12303" max="12303" width="12.85546875" customWidth="1"/>
    <col min="12304" max="12304" width="12.7109375" customWidth="1"/>
    <col min="12305" max="12305" width="14.42578125" customWidth="1"/>
    <col min="12306" max="12306" width="16.5703125" customWidth="1"/>
    <col min="12307" max="12307" width="13.42578125" customWidth="1"/>
    <col min="12542" max="12542" width="15.28515625" customWidth="1"/>
    <col min="12543" max="12543" width="13.5703125" customWidth="1"/>
    <col min="12544" max="12548" width="10.42578125" bestFit="1" customWidth="1"/>
    <col min="12549" max="12549" width="11.42578125" bestFit="1" customWidth="1"/>
    <col min="12550" max="12550" width="11.28515625" bestFit="1" customWidth="1"/>
    <col min="12551" max="12552" width="10.42578125" bestFit="1" customWidth="1"/>
    <col min="12553" max="12553" width="11.42578125" bestFit="1" customWidth="1"/>
    <col min="12554" max="12554" width="11.28515625" bestFit="1" customWidth="1"/>
    <col min="12555" max="12555" width="10.42578125" bestFit="1" customWidth="1"/>
    <col min="12556" max="12556" width="11.5703125" customWidth="1"/>
    <col min="12557" max="12557" width="11.42578125" bestFit="1" customWidth="1"/>
    <col min="12558" max="12558" width="11.28515625" bestFit="1" customWidth="1"/>
    <col min="12559" max="12559" width="12.85546875" customWidth="1"/>
    <col min="12560" max="12560" width="12.7109375" customWidth="1"/>
    <col min="12561" max="12561" width="14.42578125" customWidth="1"/>
    <col min="12562" max="12562" width="16.5703125" customWidth="1"/>
    <col min="12563" max="12563" width="13.42578125" customWidth="1"/>
    <col min="12798" max="12798" width="15.28515625" customWidth="1"/>
    <col min="12799" max="12799" width="13.5703125" customWidth="1"/>
    <col min="12800" max="12804" width="10.42578125" bestFit="1" customWidth="1"/>
    <col min="12805" max="12805" width="11.42578125" bestFit="1" customWidth="1"/>
    <col min="12806" max="12806" width="11.28515625" bestFit="1" customWidth="1"/>
    <col min="12807" max="12808" width="10.42578125" bestFit="1" customWidth="1"/>
    <col min="12809" max="12809" width="11.42578125" bestFit="1" customWidth="1"/>
    <col min="12810" max="12810" width="11.28515625" bestFit="1" customWidth="1"/>
    <col min="12811" max="12811" width="10.42578125" bestFit="1" customWidth="1"/>
    <col min="12812" max="12812" width="11.5703125" customWidth="1"/>
    <col min="12813" max="12813" width="11.42578125" bestFit="1" customWidth="1"/>
    <col min="12814" max="12814" width="11.28515625" bestFit="1" customWidth="1"/>
    <col min="12815" max="12815" width="12.85546875" customWidth="1"/>
    <col min="12816" max="12816" width="12.7109375" customWidth="1"/>
    <col min="12817" max="12817" width="14.42578125" customWidth="1"/>
    <col min="12818" max="12818" width="16.5703125" customWidth="1"/>
    <col min="12819" max="12819" width="13.42578125" customWidth="1"/>
    <col min="13054" max="13054" width="15.28515625" customWidth="1"/>
    <col min="13055" max="13055" width="13.5703125" customWidth="1"/>
    <col min="13056" max="13060" width="10.42578125" bestFit="1" customWidth="1"/>
    <col min="13061" max="13061" width="11.42578125" bestFit="1" customWidth="1"/>
    <col min="13062" max="13062" width="11.28515625" bestFit="1" customWidth="1"/>
    <col min="13063" max="13064" width="10.42578125" bestFit="1" customWidth="1"/>
    <col min="13065" max="13065" width="11.42578125" bestFit="1" customWidth="1"/>
    <col min="13066" max="13066" width="11.28515625" bestFit="1" customWidth="1"/>
    <col min="13067" max="13067" width="10.42578125" bestFit="1" customWidth="1"/>
    <col min="13068" max="13068" width="11.5703125" customWidth="1"/>
    <col min="13069" max="13069" width="11.42578125" bestFit="1" customWidth="1"/>
    <col min="13070" max="13070" width="11.28515625" bestFit="1" customWidth="1"/>
    <col min="13071" max="13071" width="12.85546875" customWidth="1"/>
    <col min="13072" max="13072" width="12.7109375" customWidth="1"/>
    <col min="13073" max="13073" width="14.42578125" customWidth="1"/>
    <col min="13074" max="13074" width="16.5703125" customWidth="1"/>
    <col min="13075" max="13075" width="13.42578125" customWidth="1"/>
    <col min="13310" max="13310" width="15.28515625" customWidth="1"/>
    <col min="13311" max="13311" width="13.5703125" customWidth="1"/>
    <col min="13312" max="13316" width="10.42578125" bestFit="1" customWidth="1"/>
    <col min="13317" max="13317" width="11.42578125" bestFit="1" customWidth="1"/>
    <col min="13318" max="13318" width="11.28515625" bestFit="1" customWidth="1"/>
    <col min="13319" max="13320" width="10.42578125" bestFit="1" customWidth="1"/>
    <col min="13321" max="13321" width="11.42578125" bestFit="1" customWidth="1"/>
    <col min="13322" max="13322" width="11.28515625" bestFit="1" customWidth="1"/>
    <col min="13323" max="13323" width="10.42578125" bestFit="1" customWidth="1"/>
    <col min="13324" max="13324" width="11.5703125" customWidth="1"/>
    <col min="13325" max="13325" width="11.42578125" bestFit="1" customWidth="1"/>
    <col min="13326" max="13326" width="11.28515625" bestFit="1" customWidth="1"/>
    <col min="13327" max="13327" width="12.85546875" customWidth="1"/>
    <col min="13328" max="13328" width="12.7109375" customWidth="1"/>
    <col min="13329" max="13329" width="14.42578125" customWidth="1"/>
    <col min="13330" max="13330" width="16.5703125" customWidth="1"/>
    <col min="13331" max="13331" width="13.42578125" customWidth="1"/>
    <col min="13566" max="13566" width="15.28515625" customWidth="1"/>
    <col min="13567" max="13567" width="13.5703125" customWidth="1"/>
    <col min="13568" max="13572" width="10.42578125" bestFit="1" customWidth="1"/>
    <col min="13573" max="13573" width="11.42578125" bestFit="1" customWidth="1"/>
    <col min="13574" max="13574" width="11.28515625" bestFit="1" customWidth="1"/>
    <col min="13575" max="13576" width="10.42578125" bestFit="1" customWidth="1"/>
    <col min="13577" max="13577" width="11.42578125" bestFit="1" customWidth="1"/>
    <col min="13578" max="13578" width="11.28515625" bestFit="1" customWidth="1"/>
    <col min="13579" max="13579" width="10.42578125" bestFit="1" customWidth="1"/>
    <col min="13580" max="13580" width="11.5703125" customWidth="1"/>
    <col min="13581" max="13581" width="11.42578125" bestFit="1" customWidth="1"/>
    <col min="13582" max="13582" width="11.28515625" bestFit="1" customWidth="1"/>
    <col min="13583" max="13583" width="12.85546875" customWidth="1"/>
    <col min="13584" max="13584" width="12.7109375" customWidth="1"/>
    <col min="13585" max="13585" width="14.42578125" customWidth="1"/>
    <col min="13586" max="13586" width="16.5703125" customWidth="1"/>
    <col min="13587" max="13587" width="13.42578125" customWidth="1"/>
    <col min="13822" max="13822" width="15.28515625" customWidth="1"/>
    <col min="13823" max="13823" width="13.5703125" customWidth="1"/>
    <col min="13824" max="13828" width="10.42578125" bestFit="1" customWidth="1"/>
    <col min="13829" max="13829" width="11.42578125" bestFit="1" customWidth="1"/>
    <col min="13830" max="13830" width="11.28515625" bestFit="1" customWidth="1"/>
    <col min="13831" max="13832" width="10.42578125" bestFit="1" customWidth="1"/>
    <col min="13833" max="13833" width="11.42578125" bestFit="1" customWidth="1"/>
    <col min="13834" max="13834" width="11.28515625" bestFit="1" customWidth="1"/>
    <col min="13835" max="13835" width="10.42578125" bestFit="1" customWidth="1"/>
    <col min="13836" max="13836" width="11.5703125" customWidth="1"/>
    <col min="13837" max="13837" width="11.42578125" bestFit="1" customWidth="1"/>
    <col min="13838" max="13838" width="11.28515625" bestFit="1" customWidth="1"/>
    <col min="13839" max="13839" width="12.85546875" customWidth="1"/>
    <col min="13840" max="13840" width="12.7109375" customWidth="1"/>
    <col min="13841" max="13841" width="14.42578125" customWidth="1"/>
    <col min="13842" max="13842" width="16.5703125" customWidth="1"/>
    <col min="13843" max="13843" width="13.42578125" customWidth="1"/>
    <col min="14078" max="14078" width="15.28515625" customWidth="1"/>
    <col min="14079" max="14079" width="13.5703125" customWidth="1"/>
    <col min="14080" max="14084" width="10.42578125" bestFit="1" customWidth="1"/>
    <col min="14085" max="14085" width="11.42578125" bestFit="1" customWidth="1"/>
    <col min="14086" max="14086" width="11.28515625" bestFit="1" customWidth="1"/>
    <col min="14087" max="14088" width="10.42578125" bestFit="1" customWidth="1"/>
    <col min="14089" max="14089" width="11.42578125" bestFit="1" customWidth="1"/>
    <col min="14090" max="14090" width="11.28515625" bestFit="1" customWidth="1"/>
    <col min="14091" max="14091" width="10.42578125" bestFit="1" customWidth="1"/>
    <col min="14092" max="14092" width="11.5703125" customWidth="1"/>
    <col min="14093" max="14093" width="11.42578125" bestFit="1" customWidth="1"/>
    <col min="14094" max="14094" width="11.28515625" bestFit="1" customWidth="1"/>
    <col min="14095" max="14095" width="12.85546875" customWidth="1"/>
    <col min="14096" max="14096" width="12.7109375" customWidth="1"/>
    <col min="14097" max="14097" width="14.42578125" customWidth="1"/>
    <col min="14098" max="14098" width="16.5703125" customWidth="1"/>
    <col min="14099" max="14099" width="13.42578125" customWidth="1"/>
    <col min="14334" max="14334" width="15.28515625" customWidth="1"/>
    <col min="14335" max="14335" width="13.5703125" customWidth="1"/>
    <col min="14336" max="14340" width="10.42578125" bestFit="1" customWidth="1"/>
    <col min="14341" max="14341" width="11.42578125" bestFit="1" customWidth="1"/>
    <col min="14342" max="14342" width="11.28515625" bestFit="1" customWidth="1"/>
    <col min="14343" max="14344" width="10.42578125" bestFit="1" customWidth="1"/>
    <col min="14345" max="14345" width="11.42578125" bestFit="1" customWidth="1"/>
    <col min="14346" max="14346" width="11.28515625" bestFit="1" customWidth="1"/>
    <col min="14347" max="14347" width="10.42578125" bestFit="1" customWidth="1"/>
    <col min="14348" max="14348" width="11.5703125" customWidth="1"/>
    <col min="14349" max="14349" width="11.42578125" bestFit="1" customWidth="1"/>
    <col min="14350" max="14350" width="11.28515625" bestFit="1" customWidth="1"/>
    <col min="14351" max="14351" width="12.85546875" customWidth="1"/>
    <col min="14352" max="14352" width="12.7109375" customWidth="1"/>
    <col min="14353" max="14353" width="14.42578125" customWidth="1"/>
    <col min="14354" max="14354" width="16.5703125" customWidth="1"/>
    <col min="14355" max="14355" width="13.42578125" customWidth="1"/>
    <col min="14590" max="14590" width="15.28515625" customWidth="1"/>
    <col min="14591" max="14591" width="13.5703125" customWidth="1"/>
    <col min="14592" max="14596" width="10.42578125" bestFit="1" customWidth="1"/>
    <col min="14597" max="14597" width="11.42578125" bestFit="1" customWidth="1"/>
    <col min="14598" max="14598" width="11.28515625" bestFit="1" customWidth="1"/>
    <col min="14599" max="14600" width="10.42578125" bestFit="1" customWidth="1"/>
    <col min="14601" max="14601" width="11.42578125" bestFit="1" customWidth="1"/>
    <col min="14602" max="14602" width="11.28515625" bestFit="1" customWidth="1"/>
    <col min="14603" max="14603" width="10.42578125" bestFit="1" customWidth="1"/>
    <col min="14604" max="14604" width="11.5703125" customWidth="1"/>
    <col min="14605" max="14605" width="11.42578125" bestFit="1" customWidth="1"/>
    <col min="14606" max="14606" width="11.28515625" bestFit="1" customWidth="1"/>
    <col min="14607" max="14607" width="12.85546875" customWidth="1"/>
    <col min="14608" max="14608" width="12.7109375" customWidth="1"/>
    <col min="14609" max="14609" width="14.42578125" customWidth="1"/>
    <col min="14610" max="14610" width="16.5703125" customWidth="1"/>
    <col min="14611" max="14611" width="13.42578125" customWidth="1"/>
    <col min="14846" max="14846" width="15.28515625" customWidth="1"/>
    <col min="14847" max="14847" width="13.5703125" customWidth="1"/>
    <col min="14848" max="14852" width="10.42578125" bestFit="1" customWidth="1"/>
    <col min="14853" max="14853" width="11.42578125" bestFit="1" customWidth="1"/>
    <col min="14854" max="14854" width="11.28515625" bestFit="1" customWidth="1"/>
    <col min="14855" max="14856" width="10.42578125" bestFit="1" customWidth="1"/>
    <col min="14857" max="14857" width="11.42578125" bestFit="1" customWidth="1"/>
    <col min="14858" max="14858" width="11.28515625" bestFit="1" customWidth="1"/>
    <col min="14859" max="14859" width="10.42578125" bestFit="1" customWidth="1"/>
    <col min="14860" max="14860" width="11.5703125" customWidth="1"/>
    <col min="14861" max="14861" width="11.42578125" bestFit="1" customWidth="1"/>
    <col min="14862" max="14862" width="11.28515625" bestFit="1" customWidth="1"/>
    <col min="14863" max="14863" width="12.85546875" customWidth="1"/>
    <col min="14864" max="14864" width="12.7109375" customWidth="1"/>
    <col min="14865" max="14865" width="14.42578125" customWidth="1"/>
    <col min="14866" max="14866" width="16.5703125" customWidth="1"/>
    <col min="14867" max="14867" width="13.42578125" customWidth="1"/>
    <col min="15102" max="15102" width="15.28515625" customWidth="1"/>
    <col min="15103" max="15103" width="13.5703125" customWidth="1"/>
    <col min="15104" max="15108" width="10.42578125" bestFit="1" customWidth="1"/>
    <col min="15109" max="15109" width="11.42578125" bestFit="1" customWidth="1"/>
    <col min="15110" max="15110" width="11.28515625" bestFit="1" customWidth="1"/>
    <col min="15111" max="15112" width="10.42578125" bestFit="1" customWidth="1"/>
    <col min="15113" max="15113" width="11.42578125" bestFit="1" customWidth="1"/>
    <col min="15114" max="15114" width="11.28515625" bestFit="1" customWidth="1"/>
    <col min="15115" max="15115" width="10.42578125" bestFit="1" customWidth="1"/>
    <col min="15116" max="15116" width="11.5703125" customWidth="1"/>
    <col min="15117" max="15117" width="11.42578125" bestFit="1" customWidth="1"/>
    <col min="15118" max="15118" width="11.28515625" bestFit="1" customWidth="1"/>
    <col min="15119" max="15119" width="12.85546875" customWidth="1"/>
    <col min="15120" max="15120" width="12.7109375" customWidth="1"/>
    <col min="15121" max="15121" width="14.42578125" customWidth="1"/>
    <col min="15122" max="15122" width="16.5703125" customWidth="1"/>
    <col min="15123" max="15123" width="13.42578125" customWidth="1"/>
    <col min="15358" max="15358" width="15.28515625" customWidth="1"/>
    <col min="15359" max="15359" width="13.5703125" customWidth="1"/>
    <col min="15360" max="15364" width="10.42578125" bestFit="1" customWidth="1"/>
    <col min="15365" max="15365" width="11.42578125" bestFit="1" customWidth="1"/>
    <col min="15366" max="15366" width="11.28515625" bestFit="1" customWidth="1"/>
    <col min="15367" max="15368" width="10.42578125" bestFit="1" customWidth="1"/>
    <col min="15369" max="15369" width="11.42578125" bestFit="1" customWidth="1"/>
    <col min="15370" max="15370" width="11.28515625" bestFit="1" customWidth="1"/>
    <col min="15371" max="15371" width="10.42578125" bestFit="1" customWidth="1"/>
    <col min="15372" max="15372" width="11.5703125" customWidth="1"/>
    <col min="15373" max="15373" width="11.42578125" bestFit="1" customWidth="1"/>
    <col min="15374" max="15374" width="11.28515625" bestFit="1" customWidth="1"/>
    <col min="15375" max="15375" width="12.85546875" customWidth="1"/>
    <col min="15376" max="15376" width="12.7109375" customWidth="1"/>
    <col min="15377" max="15377" width="14.42578125" customWidth="1"/>
    <col min="15378" max="15378" width="16.5703125" customWidth="1"/>
    <col min="15379" max="15379" width="13.42578125" customWidth="1"/>
    <col min="15614" max="15614" width="15.28515625" customWidth="1"/>
    <col min="15615" max="15615" width="13.5703125" customWidth="1"/>
    <col min="15616" max="15620" width="10.42578125" bestFit="1" customWidth="1"/>
    <col min="15621" max="15621" width="11.42578125" bestFit="1" customWidth="1"/>
    <col min="15622" max="15622" width="11.28515625" bestFit="1" customWidth="1"/>
    <col min="15623" max="15624" width="10.42578125" bestFit="1" customWidth="1"/>
    <col min="15625" max="15625" width="11.42578125" bestFit="1" customWidth="1"/>
    <col min="15626" max="15626" width="11.28515625" bestFit="1" customWidth="1"/>
    <col min="15627" max="15627" width="10.42578125" bestFit="1" customWidth="1"/>
    <col min="15628" max="15628" width="11.5703125" customWidth="1"/>
    <col min="15629" max="15629" width="11.42578125" bestFit="1" customWidth="1"/>
    <col min="15630" max="15630" width="11.28515625" bestFit="1" customWidth="1"/>
    <col min="15631" max="15631" width="12.85546875" customWidth="1"/>
    <col min="15632" max="15632" width="12.7109375" customWidth="1"/>
    <col min="15633" max="15633" width="14.42578125" customWidth="1"/>
    <col min="15634" max="15634" width="16.5703125" customWidth="1"/>
    <col min="15635" max="15635" width="13.42578125" customWidth="1"/>
    <col min="15870" max="15870" width="15.28515625" customWidth="1"/>
    <col min="15871" max="15871" width="13.5703125" customWidth="1"/>
    <col min="15872" max="15876" width="10.42578125" bestFit="1" customWidth="1"/>
    <col min="15877" max="15877" width="11.42578125" bestFit="1" customWidth="1"/>
    <col min="15878" max="15878" width="11.28515625" bestFit="1" customWidth="1"/>
    <col min="15879" max="15880" width="10.42578125" bestFit="1" customWidth="1"/>
    <col min="15881" max="15881" width="11.42578125" bestFit="1" customWidth="1"/>
    <col min="15882" max="15882" width="11.28515625" bestFit="1" customWidth="1"/>
    <col min="15883" max="15883" width="10.42578125" bestFit="1" customWidth="1"/>
    <col min="15884" max="15884" width="11.5703125" customWidth="1"/>
    <col min="15885" max="15885" width="11.42578125" bestFit="1" customWidth="1"/>
    <col min="15886" max="15886" width="11.28515625" bestFit="1" customWidth="1"/>
    <col min="15887" max="15887" width="12.85546875" customWidth="1"/>
    <col min="15888" max="15888" width="12.7109375" customWidth="1"/>
    <col min="15889" max="15889" width="14.42578125" customWidth="1"/>
    <col min="15890" max="15890" width="16.5703125" customWidth="1"/>
    <col min="15891" max="15891" width="13.42578125" customWidth="1"/>
    <col min="16126" max="16126" width="15.28515625" customWidth="1"/>
    <col min="16127" max="16127" width="13.5703125" customWidth="1"/>
    <col min="16128" max="16132" width="10.42578125" bestFit="1" customWidth="1"/>
    <col min="16133" max="16133" width="11.42578125" bestFit="1" customWidth="1"/>
    <col min="16134" max="16134" width="11.28515625" bestFit="1" customWidth="1"/>
    <col min="16135" max="16136" width="10.42578125" bestFit="1" customWidth="1"/>
    <col min="16137" max="16137" width="11.42578125" bestFit="1" customWidth="1"/>
    <col min="16138" max="16138" width="11.28515625" bestFit="1" customWidth="1"/>
    <col min="16139" max="16139" width="10.42578125" bestFit="1" customWidth="1"/>
    <col min="16140" max="16140" width="11.5703125" customWidth="1"/>
    <col min="16141" max="16141" width="11.42578125" bestFit="1" customWidth="1"/>
    <col min="16142" max="16142" width="11.28515625" bestFit="1" customWidth="1"/>
    <col min="16143" max="16143" width="12.85546875" customWidth="1"/>
    <col min="16144" max="16144" width="12.7109375" customWidth="1"/>
    <col min="16145" max="16145" width="14.42578125" customWidth="1"/>
    <col min="16146" max="16146" width="16.5703125" customWidth="1"/>
    <col min="16147" max="16147" width="13.42578125" customWidth="1"/>
  </cols>
  <sheetData>
    <row r="1" spans="1:20" s="23" customFormat="1" ht="18.75" x14ac:dyDescent="0.3">
      <c r="A1" s="22" t="s">
        <v>62</v>
      </c>
      <c r="D1" s="24"/>
      <c r="E1" s="24"/>
      <c r="F1" s="24"/>
      <c r="G1" s="25"/>
      <c r="T1" s="22" t="s">
        <v>72</v>
      </c>
    </row>
    <row r="2" spans="1:20" s="23" customFormat="1" ht="18.75" x14ac:dyDescent="0.3">
      <c r="A2" s="22" t="s">
        <v>63</v>
      </c>
      <c r="D2" s="24"/>
      <c r="E2" s="24"/>
      <c r="F2" s="24"/>
      <c r="G2" s="24"/>
    </row>
    <row r="3" spans="1:20" s="23" customFormat="1" ht="18.75" x14ac:dyDescent="0.3">
      <c r="A3" s="22" t="s">
        <v>65</v>
      </c>
      <c r="D3" s="24"/>
      <c r="E3" s="24"/>
      <c r="F3" s="24"/>
      <c r="G3" s="24"/>
    </row>
    <row r="4" spans="1:20" s="27" customFormat="1" ht="18.75" x14ac:dyDescent="0.3">
      <c r="A4" s="26" t="s">
        <v>71</v>
      </c>
    </row>
    <row r="5" spans="1:20" s="15" customFormat="1" x14ac:dyDescent="0.25"/>
    <row r="7" spans="1:20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/>
      <c r="M8" s="3"/>
      <c r="N8" s="3" t="s">
        <v>38</v>
      </c>
      <c r="O8" s="3"/>
      <c r="P8" s="3"/>
      <c r="Q8" s="3"/>
      <c r="R8" s="3"/>
      <c r="S8" s="3"/>
      <c r="T8" s="3"/>
    </row>
    <row r="9" spans="1:20" ht="15.75" thickBot="1" x14ac:dyDescent="0.3">
      <c r="A9" s="6"/>
      <c r="B9" s="14">
        <v>43100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6</v>
      </c>
      <c r="M9" s="6" t="s">
        <v>7</v>
      </c>
      <c r="N9" s="6" t="s">
        <v>39</v>
      </c>
      <c r="O9" s="6" t="s">
        <v>8</v>
      </c>
      <c r="P9" s="6" t="s">
        <v>9</v>
      </c>
      <c r="Q9" s="6" t="s">
        <v>10</v>
      </c>
      <c r="R9" s="6" t="s">
        <v>11</v>
      </c>
      <c r="S9" s="6" t="s">
        <v>12</v>
      </c>
      <c r="T9" s="6" t="s">
        <v>13</v>
      </c>
    </row>
    <row r="10" spans="1:20" x14ac:dyDescent="0.25">
      <c r="A10" t="s">
        <v>40</v>
      </c>
      <c r="B10" s="7">
        <v>697993.64000000036</v>
      </c>
      <c r="C10" s="7"/>
      <c r="D10" s="7">
        <v>4372.76</v>
      </c>
      <c r="E10" s="7"/>
      <c r="F10" s="7">
        <v>4425.8900000000003</v>
      </c>
      <c r="G10" s="7"/>
      <c r="H10" s="7">
        <v>4379.29</v>
      </c>
      <c r="I10" s="7">
        <v>4398.97</v>
      </c>
      <c r="J10" s="7"/>
      <c r="K10" s="7">
        <v>4385.82</v>
      </c>
      <c r="L10" s="7">
        <v>4405.28</v>
      </c>
      <c r="M10" s="7">
        <v>4392.3500000000004</v>
      </c>
      <c r="N10" s="7"/>
      <c r="O10" s="7">
        <v>4395.62</v>
      </c>
      <c r="P10" s="7">
        <v>4414.7700000000004</v>
      </c>
      <c r="Q10" s="7">
        <v>4402.16</v>
      </c>
      <c r="R10" s="7">
        <v>4421.1099999999997</v>
      </c>
      <c r="S10" s="7">
        <v>4408.72</v>
      </c>
      <c r="T10" s="7">
        <f t="shared" ref="T10:T19" si="0">+B10-C10-D10-E10-F10-G10-H10-I10-J10-K10-L10-M10-N10-O10-P10-Q10-R10-S10</f>
        <v>645190.90000000037</v>
      </c>
    </row>
    <row r="11" spans="1:20" x14ac:dyDescent="0.25">
      <c r="A11" t="s">
        <v>41</v>
      </c>
      <c r="B11" s="7">
        <v>495947.89</v>
      </c>
      <c r="C11" s="7"/>
      <c r="D11" s="7">
        <v>2266.56</v>
      </c>
      <c r="E11" s="7"/>
      <c r="F11" s="7">
        <v>2495.0100000000002</v>
      </c>
      <c r="G11" s="7"/>
      <c r="H11" s="7">
        <v>2288.3000000000002</v>
      </c>
      <c r="I11" s="7">
        <v>2370.7399999999998</v>
      </c>
      <c r="J11" s="7"/>
      <c r="K11" s="7">
        <v>2309.5700000000002</v>
      </c>
      <c r="L11" s="7">
        <v>2391.42</v>
      </c>
      <c r="M11" s="7">
        <v>2331.0300000000002</v>
      </c>
      <c r="N11" s="7"/>
      <c r="O11" s="7">
        <v>2341.67</v>
      </c>
      <c r="P11" s="7">
        <v>2422.63</v>
      </c>
      <c r="Q11" s="7">
        <v>2363.42</v>
      </c>
      <c r="R11" s="7">
        <v>2443.77</v>
      </c>
      <c r="S11" s="7">
        <v>2385.37</v>
      </c>
      <c r="T11" s="7">
        <f t="shared" si="0"/>
        <v>467538.4</v>
      </c>
    </row>
    <row r="12" spans="1:20" x14ac:dyDescent="0.25">
      <c r="A12" t="s">
        <v>42</v>
      </c>
      <c r="B12" s="7">
        <v>238.66999999999987</v>
      </c>
      <c r="C12" s="7"/>
      <c r="D12" s="7">
        <v>1.51</v>
      </c>
      <c r="E12" s="7"/>
      <c r="F12" s="7">
        <v>1.52</v>
      </c>
      <c r="G12" s="7"/>
      <c r="H12" s="7">
        <v>1.51</v>
      </c>
      <c r="I12" s="7">
        <v>1.52</v>
      </c>
      <c r="J12" s="7"/>
      <c r="K12" s="7">
        <v>1.51</v>
      </c>
      <c r="L12" s="7">
        <v>1.52</v>
      </c>
      <c r="M12" s="7">
        <v>1.51</v>
      </c>
      <c r="N12" s="7"/>
      <c r="O12" s="7">
        <v>1.51</v>
      </c>
      <c r="P12" s="7">
        <v>1.52</v>
      </c>
      <c r="Q12" s="7">
        <v>1.52</v>
      </c>
      <c r="R12" s="7">
        <v>1.52</v>
      </c>
      <c r="S12" s="7">
        <v>1.43</v>
      </c>
      <c r="T12" s="7">
        <f t="shared" si="0"/>
        <v>220.56999999999985</v>
      </c>
    </row>
    <row r="13" spans="1:20" x14ac:dyDescent="0.25">
      <c r="A13" t="s">
        <v>43</v>
      </c>
      <c r="B13" s="7">
        <v>896336.67999999993</v>
      </c>
      <c r="C13" s="7"/>
      <c r="D13" s="7">
        <v>5651.36</v>
      </c>
      <c r="E13" s="7"/>
      <c r="F13" s="7">
        <v>5709.86</v>
      </c>
      <c r="G13" s="7"/>
      <c r="H13" s="7">
        <v>5658.59</v>
      </c>
      <c r="I13" s="7">
        <v>5680.27</v>
      </c>
      <c r="J13" s="7"/>
      <c r="K13" s="7">
        <v>5665.82</v>
      </c>
      <c r="L13" s="7">
        <v>5687.26</v>
      </c>
      <c r="M13" s="7">
        <v>5673.05</v>
      </c>
      <c r="N13" s="7"/>
      <c r="O13" s="7">
        <v>5676.66</v>
      </c>
      <c r="P13" s="7">
        <v>5697.76</v>
      </c>
      <c r="Q13" s="7">
        <v>5683.91</v>
      </c>
      <c r="R13" s="7">
        <v>5704.78</v>
      </c>
      <c r="S13" s="7">
        <v>5391.69</v>
      </c>
      <c r="T13" s="7">
        <f t="shared" si="0"/>
        <v>828455.66999999993</v>
      </c>
    </row>
    <row r="14" spans="1:20" x14ac:dyDescent="0.25">
      <c r="A14" t="s">
        <v>44</v>
      </c>
      <c r="B14" s="7">
        <v>166050.27999999997</v>
      </c>
      <c r="C14" s="7"/>
      <c r="D14" s="7">
        <v>1038.27</v>
      </c>
      <c r="E14" s="7"/>
      <c r="F14" s="7">
        <v>1050.9100000000001</v>
      </c>
      <c r="G14" s="7"/>
      <c r="H14" s="7">
        <v>1014.52</v>
      </c>
      <c r="I14" s="7">
        <v>1021.18</v>
      </c>
      <c r="J14" s="7"/>
      <c r="K14" s="7">
        <v>1016.68</v>
      </c>
      <c r="L14" s="7">
        <v>1023.27</v>
      </c>
      <c r="M14" s="7">
        <v>1018.85</v>
      </c>
      <c r="N14" s="7"/>
      <c r="O14" s="7">
        <v>1019.93</v>
      </c>
      <c r="P14" s="7">
        <v>1026.42</v>
      </c>
      <c r="Q14" s="7">
        <v>1022.1</v>
      </c>
      <c r="R14" s="7">
        <v>1028.52</v>
      </c>
      <c r="S14" s="7">
        <v>1024.28</v>
      </c>
      <c r="T14" s="7">
        <f t="shared" si="0"/>
        <v>153745.35</v>
      </c>
    </row>
    <row r="15" spans="1:20" x14ac:dyDescent="0.25">
      <c r="A15" t="s">
        <v>45</v>
      </c>
      <c r="B15" s="7">
        <v>1010705.3500000002</v>
      </c>
      <c r="C15" s="7"/>
      <c r="D15" s="7">
        <v>4758.3</v>
      </c>
      <c r="E15" s="7"/>
      <c r="F15" s="7">
        <v>4834.1899999999996</v>
      </c>
      <c r="G15" s="7"/>
      <c r="H15" s="7">
        <v>4612.8</v>
      </c>
      <c r="I15" s="7">
        <v>4651.83</v>
      </c>
      <c r="J15" s="7"/>
      <c r="K15" s="7">
        <v>4622.6400000000003</v>
      </c>
      <c r="L15" s="7">
        <v>4661.3599999999997</v>
      </c>
      <c r="M15" s="7">
        <v>4632.5</v>
      </c>
      <c r="N15" s="7"/>
      <c r="O15" s="7">
        <v>4637.41</v>
      </c>
      <c r="P15" s="7">
        <v>4675.67</v>
      </c>
      <c r="Q15" s="7">
        <v>4647.3</v>
      </c>
      <c r="R15" s="7">
        <v>4685.25</v>
      </c>
      <c r="S15" s="7">
        <v>4657.21</v>
      </c>
      <c r="T15" s="7">
        <f t="shared" si="0"/>
        <v>954628.89000000013</v>
      </c>
    </row>
    <row r="16" spans="1:20" x14ac:dyDescent="0.25">
      <c r="A16" t="s">
        <v>46</v>
      </c>
      <c r="B16" s="7">
        <v>320.45</v>
      </c>
      <c r="C16" s="7"/>
      <c r="D16" s="7">
        <v>1.51</v>
      </c>
      <c r="E16" s="7"/>
      <c r="F16" s="7">
        <v>1.54</v>
      </c>
      <c r="G16" s="7"/>
      <c r="H16" s="7">
        <v>1.51</v>
      </c>
      <c r="I16" s="7">
        <v>1.52</v>
      </c>
      <c r="J16" s="7"/>
      <c r="K16" s="7">
        <v>1.52</v>
      </c>
      <c r="L16" s="7">
        <v>1.47</v>
      </c>
      <c r="M16" s="7">
        <v>1.46</v>
      </c>
      <c r="N16" s="7"/>
      <c r="O16" s="7">
        <v>1.46</v>
      </c>
      <c r="P16" s="7">
        <v>1.47</v>
      </c>
      <c r="Q16" s="7">
        <v>1.46</v>
      </c>
      <c r="R16" s="7">
        <v>1.47</v>
      </c>
      <c r="S16" s="7">
        <v>1.46</v>
      </c>
      <c r="T16" s="7">
        <f t="shared" si="0"/>
        <v>302.60000000000002</v>
      </c>
    </row>
    <row r="17" spans="1:20" x14ac:dyDescent="0.25">
      <c r="A17" t="s">
        <v>47</v>
      </c>
      <c r="B17" s="7">
        <v>1135120.3399999996</v>
      </c>
      <c r="C17" s="7"/>
      <c r="D17" s="7">
        <v>5344.18</v>
      </c>
      <c r="E17" s="7"/>
      <c r="F17" s="7">
        <v>5429.41</v>
      </c>
      <c r="G17" s="7"/>
      <c r="H17" s="7">
        <v>5352.19</v>
      </c>
      <c r="I17" s="7">
        <v>5382.99</v>
      </c>
      <c r="J17" s="7"/>
      <c r="K17" s="7">
        <v>5360.17</v>
      </c>
      <c r="L17" s="7">
        <v>5181.1899999999996</v>
      </c>
      <c r="M17" s="7">
        <v>5145.5</v>
      </c>
      <c r="N17" s="7"/>
      <c r="O17" s="7">
        <v>5151.5</v>
      </c>
      <c r="P17" s="7">
        <v>5198.6899999999996</v>
      </c>
      <c r="Q17" s="7">
        <v>5163.59</v>
      </c>
      <c r="R17" s="7">
        <v>5210.3999999999996</v>
      </c>
      <c r="S17" s="7">
        <v>5175.71</v>
      </c>
      <c r="T17" s="7">
        <f t="shared" si="0"/>
        <v>1072024.82</v>
      </c>
    </row>
    <row r="18" spans="1:20" x14ac:dyDescent="0.25">
      <c r="A18" t="s">
        <v>48</v>
      </c>
      <c r="B18" s="7">
        <v>572158.46699999995</v>
      </c>
      <c r="C18" s="7"/>
      <c r="D18" s="7">
        <v>1974.58</v>
      </c>
      <c r="E18" s="7"/>
      <c r="F18" s="7">
        <v>2017.05</v>
      </c>
      <c r="G18" s="7"/>
      <c r="H18" s="7">
        <v>1977.55</v>
      </c>
      <c r="I18" s="7">
        <v>1992.59</v>
      </c>
      <c r="J18" s="7"/>
      <c r="K18" s="7">
        <v>1980.5</v>
      </c>
      <c r="L18" s="7">
        <v>1891.37</v>
      </c>
      <c r="M18" s="7">
        <v>1872.4</v>
      </c>
      <c r="N18" s="7"/>
      <c r="O18" s="7">
        <v>1874.58</v>
      </c>
      <c r="P18" s="7">
        <v>1897.74</v>
      </c>
      <c r="Q18" s="7">
        <v>1878.99</v>
      </c>
      <c r="R18" s="7">
        <v>1902.01</v>
      </c>
      <c r="S18" s="7">
        <v>1883.41</v>
      </c>
      <c r="T18" s="7">
        <f t="shared" si="0"/>
        <v>549015.69699999993</v>
      </c>
    </row>
    <row r="19" spans="1:20" x14ac:dyDescent="0.25">
      <c r="A19" t="s">
        <v>49</v>
      </c>
      <c r="B19" s="7">
        <v>548337.85999999964</v>
      </c>
      <c r="C19" s="7"/>
      <c r="D19" s="7">
        <v>1892.33</v>
      </c>
      <c r="E19" s="7"/>
      <c r="F19" s="7">
        <v>1933.04</v>
      </c>
      <c r="G19" s="7"/>
      <c r="H19" s="7">
        <v>1813.67</v>
      </c>
      <c r="I19" s="7">
        <v>1834.18</v>
      </c>
      <c r="J19" s="7"/>
      <c r="K19" s="7">
        <v>1817.54</v>
      </c>
      <c r="L19" s="7">
        <v>1837.93</v>
      </c>
      <c r="M19" s="7">
        <v>1821.43</v>
      </c>
      <c r="N19" s="7"/>
      <c r="O19" s="7">
        <v>1823.36</v>
      </c>
      <c r="P19" s="7">
        <v>1843.57</v>
      </c>
      <c r="Q19" s="7">
        <v>1827.25</v>
      </c>
      <c r="R19" s="7">
        <v>1847.34</v>
      </c>
      <c r="S19" s="7">
        <v>1831.15</v>
      </c>
      <c r="T19" s="7">
        <f t="shared" si="0"/>
        <v>526215.06999999948</v>
      </c>
    </row>
    <row r="20" spans="1:20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8" t="s">
        <v>30</v>
      </c>
      <c r="B21" s="7">
        <v>5523209.6269999994</v>
      </c>
      <c r="C21" s="7">
        <f>SUM(C10:C20)</f>
        <v>0</v>
      </c>
      <c r="D21" s="7">
        <f t="shared" ref="D21:T21" si="1">SUM(D10:D20)</f>
        <v>27301.360000000001</v>
      </c>
      <c r="E21" s="7">
        <f>SUM(E10:E20)</f>
        <v>0</v>
      </c>
      <c r="F21" s="7">
        <f t="shared" si="1"/>
        <v>27898.420000000002</v>
      </c>
      <c r="G21" s="7">
        <f>SUM(G10:G20)</f>
        <v>0</v>
      </c>
      <c r="H21" s="7">
        <f t="shared" si="1"/>
        <v>27099.93</v>
      </c>
      <c r="I21" s="7">
        <f t="shared" si="1"/>
        <v>27335.790000000005</v>
      </c>
      <c r="J21" s="7">
        <f>SUM(J10:J20)</f>
        <v>0</v>
      </c>
      <c r="K21" s="7">
        <f t="shared" si="1"/>
        <v>27161.770000000004</v>
      </c>
      <c r="L21" s="7">
        <f t="shared" si="1"/>
        <v>27082.07</v>
      </c>
      <c r="M21" s="7">
        <f t="shared" si="1"/>
        <v>26890.080000000002</v>
      </c>
      <c r="N21" s="7">
        <f>SUM(N10:N20)</f>
        <v>0</v>
      </c>
      <c r="O21" s="7">
        <f t="shared" si="1"/>
        <v>26923.699999999997</v>
      </c>
      <c r="P21" s="7">
        <f t="shared" si="1"/>
        <v>27180.240000000002</v>
      </c>
      <c r="Q21" s="7">
        <f t="shared" si="1"/>
        <v>26991.7</v>
      </c>
      <c r="R21" s="7">
        <f t="shared" si="1"/>
        <v>27246.17</v>
      </c>
      <c r="S21" s="7">
        <f t="shared" si="1"/>
        <v>26760.43</v>
      </c>
      <c r="T21" s="7">
        <f t="shared" si="1"/>
        <v>5197337.9669999992</v>
      </c>
    </row>
    <row r="22" spans="1:20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8" t="s">
        <v>54</v>
      </c>
      <c r="B23" s="7">
        <v>5066070.5900000017</v>
      </c>
      <c r="C23" s="7"/>
      <c r="D23" s="7"/>
      <c r="E23" s="7"/>
      <c r="F23" s="7"/>
      <c r="G23" s="7"/>
      <c r="H23" s="7">
        <v>37533.339999999997</v>
      </c>
      <c r="I23" s="7"/>
      <c r="J23" s="7"/>
      <c r="K23" s="7"/>
      <c r="L23" s="7">
        <v>37383.839999999997</v>
      </c>
      <c r="M23" s="7"/>
      <c r="N23" s="7"/>
      <c r="O23" s="7"/>
      <c r="P23" s="7">
        <v>37691.980000000003</v>
      </c>
      <c r="Q23" s="7"/>
      <c r="R23" s="7"/>
      <c r="S23" s="7">
        <v>38002.65</v>
      </c>
      <c r="T23" s="7">
        <f>+B23-D23-F23-H23-I23-K23-L23-M23-O23-P23-Q23-R23-S23</f>
        <v>4915458.7800000012</v>
      </c>
    </row>
    <row r="24" spans="1:20" x14ac:dyDescent="0.25">
      <c r="A24" s="8" t="s">
        <v>55</v>
      </c>
      <c r="B24" s="7">
        <v>5629664.9600000009</v>
      </c>
      <c r="C24" s="7"/>
      <c r="D24" s="7"/>
      <c r="E24" s="7"/>
      <c r="F24" s="7"/>
      <c r="G24" s="7"/>
      <c r="H24" s="7">
        <v>41406.620000000003</v>
      </c>
      <c r="I24" s="7"/>
      <c r="J24" s="7"/>
      <c r="K24" s="7"/>
      <c r="L24" s="7">
        <v>39347.199999999997</v>
      </c>
      <c r="M24" s="7"/>
      <c r="N24" s="7"/>
      <c r="O24" s="7"/>
      <c r="P24" s="7">
        <v>38398.17</v>
      </c>
      <c r="Q24" s="7"/>
      <c r="R24" s="7"/>
      <c r="S24" s="7">
        <v>37138.720000000001</v>
      </c>
      <c r="T24" s="7">
        <f>+B24-D24-F24-H24-I24-K24-L24-M24-O24-P24-Q24-R24-S24</f>
        <v>5473374.2500000009</v>
      </c>
    </row>
    <row r="25" spans="1:20" x14ac:dyDescent="0.25">
      <c r="A25" s="8"/>
      <c r="B25" s="7">
        <v>10695735.550000003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>SUM(T23:T24)</f>
        <v>10388833.030000001</v>
      </c>
    </row>
    <row r="27" spans="1:20" x14ac:dyDescent="0.25">
      <c r="A27" t="s">
        <v>25</v>
      </c>
    </row>
    <row r="28" spans="1:20" x14ac:dyDescent="0.25">
      <c r="B28" s="1">
        <v>3572742.3000000003</v>
      </c>
      <c r="C28" s="7"/>
      <c r="D28" s="7">
        <v>-33206.230000000003</v>
      </c>
      <c r="E28" s="7"/>
      <c r="F28" s="7">
        <v>-33206.230000000003</v>
      </c>
      <c r="G28" s="7"/>
      <c r="H28" s="7">
        <v>-33491.29</v>
      </c>
      <c r="I28" s="19">
        <f>43676.58-33491.29-80392.3-19433.91-41406.62-1735.17</f>
        <v>-132782.71000000002</v>
      </c>
      <c r="J28" s="7"/>
      <c r="K28" s="7">
        <v>-33491.29</v>
      </c>
      <c r="L28" s="7">
        <f>41675.48-65303.21-80397.95-33864.25</f>
        <v>-137889.93</v>
      </c>
      <c r="M28" s="7">
        <v>-33864.25</v>
      </c>
      <c r="N28" s="7"/>
      <c r="O28" s="7">
        <v>-33864.25</v>
      </c>
      <c r="P28" s="7">
        <f>39551.76-33864.25-37691.98-38398.17-42694.32-28498.6</f>
        <v>-141595.56</v>
      </c>
      <c r="Q28" s="7">
        <v>-33864.25</v>
      </c>
      <c r="R28" s="7">
        <v>-33864.25</v>
      </c>
      <c r="S28" s="7">
        <f>-34184.53-149414.17+36889.32</f>
        <v>-146709.38</v>
      </c>
      <c r="T28" s="1">
        <f>SUM(B28:S28)</f>
        <v>2744912.68</v>
      </c>
    </row>
    <row r="30" spans="1:20" x14ac:dyDescent="0.25">
      <c r="E30" s="3" t="s">
        <v>38</v>
      </c>
      <c r="G30" s="3" t="s">
        <v>38</v>
      </c>
      <c r="J30" s="3" t="s">
        <v>38</v>
      </c>
      <c r="N30" s="3" t="s">
        <v>38</v>
      </c>
    </row>
    <row r="31" spans="1:20" ht="15.75" thickBot="1" x14ac:dyDescent="0.3">
      <c r="A31" s="6" t="s">
        <v>26</v>
      </c>
      <c r="B31" s="6" t="s">
        <v>13</v>
      </c>
      <c r="C31" s="6"/>
      <c r="D31" s="6" t="s">
        <v>1</v>
      </c>
      <c r="E31" s="6" t="s">
        <v>39</v>
      </c>
      <c r="F31" s="6" t="s">
        <v>2</v>
      </c>
      <c r="G31" s="6" t="s">
        <v>39</v>
      </c>
      <c r="H31" s="6" t="s">
        <v>3</v>
      </c>
      <c r="I31" s="6" t="s">
        <v>4</v>
      </c>
      <c r="J31" s="6" t="s">
        <v>39</v>
      </c>
      <c r="K31" s="6" t="s">
        <v>5</v>
      </c>
      <c r="L31" s="6" t="s">
        <v>6</v>
      </c>
      <c r="M31" s="6" t="s">
        <v>7</v>
      </c>
      <c r="N31" s="6" t="s">
        <v>39</v>
      </c>
      <c r="O31" s="6" t="s">
        <v>8</v>
      </c>
      <c r="P31" s="6" t="s">
        <v>9</v>
      </c>
      <c r="Q31" s="6" t="s">
        <v>10</v>
      </c>
      <c r="R31" s="6" t="s">
        <v>11</v>
      </c>
      <c r="S31" s="6" t="s">
        <v>12</v>
      </c>
      <c r="T31" s="6" t="s">
        <v>13</v>
      </c>
    </row>
    <row r="32" spans="1:20" x14ac:dyDescent="0.25">
      <c r="T32" s="7"/>
    </row>
    <row r="33" spans="1:20" x14ac:dyDescent="0.25">
      <c r="A33" t="s">
        <v>40</v>
      </c>
      <c r="C33" s="7"/>
      <c r="D33" s="7">
        <v>518.71</v>
      </c>
      <c r="E33" s="7"/>
      <c r="F33" s="7">
        <v>465.58</v>
      </c>
      <c r="G33" s="7"/>
      <c r="H33" s="7">
        <v>512.17999999999995</v>
      </c>
      <c r="I33" s="7">
        <v>492.5</v>
      </c>
      <c r="J33" s="7"/>
      <c r="K33" s="7">
        <v>505.65</v>
      </c>
      <c r="L33" s="7">
        <v>486.19</v>
      </c>
      <c r="M33" s="7">
        <v>499.12</v>
      </c>
      <c r="N33" s="7"/>
      <c r="O33" s="7">
        <v>495.85</v>
      </c>
      <c r="P33" s="7">
        <v>476.7</v>
      </c>
      <c r="Q33" s="7">
        <v>489.31</v>
      </c>
      <c r="R33" s="7">
        <v>470.36</v>
      </c>
      <c r="S33" s="7">
        <v>482.75</v>
      </c>
      <c r="T33" s="7">
        <f t="shared" ref="T33:T42" si="2">SUM(D33:S33)</f>
        <v>5894.9</v>
      </c>
    </row>
    <row r="34" spans="1:20" x14ac:dyDescent="0.25">
      <c r="A34" t="s">
        <v>41</v>
      </c>
      <c r="C34" s="7"/>
      <c r="D34" s="7">
        <v>2264.04</v>
      </c>
      <c r="E34" s="7"/>
      <c r="F34" s="7">
        <v>2035.59</v>
      </c>
      <c r="G34" s="7"/>
      <c r="H34" s="7">
        <v>2242.3000000000002</v>
      </c>
      <c r="I34" s="7">
        <v>2159.86</v>
      </c>
      <c r="J34" s="7"/>
      <c r="K34" s="7">
        <v>2221.0300000000002</v>
      </c>
      <c r="L34" s="7">
        <v>2139.1799999999998</v>
      </c>
      <c r="M34" s="7">
        <v>2199.5700000000002</v>
      </c>
      <c r="N34" s="7"/>
      <c r="O34" s="7">
        <v>2188.9299999999998</v>
      </c>
      <c r="P34" s="7">
        <v>2107.9699999999998</v>
      </c>
      <c r="Q34" s="7">
        <v>2167.1799999999998</v>
      </c>
      <c r="R34" s="7">
        <v>2086.83</v>
      </c>
      <c r="S34" s="7">
        <v>2145.23</v>
      </c>
      <c r="T34" s="7">
        <f t="shared" si="2"/>
        <v>25957.710000000003</v>
      </c>
    </row>
    <row r="35" spans="1:20" x14ac:dyDescent="0.25">
      <c r="A35" t="s">
        <v>42</v>
      </c>
      <c r="C35" s="7"/>
      <c r="D35" s="7">
        <v>0.15</v>
      </c>
      <c r="E35" s="7"/>
      <c r="F35" s="7">
        <v>0.14000000000000001</v>
      </c>
      <c r="G35" s="7"/>
      <c r="H35" s="7">
        <v>0.15</v>
      </c>
      <c r="I35" s="7">
        <v>0.14000000000000001</v>
      </c>
      <c r="J35" s="7"/>
      <c r="K35" s="7">
        <v>0.15</v>
      </c>
      <c r="L35" s="7">
        <v>0.14000000000000001</v>
      </c>
      <c r="M35" s="7">
        <v>0.15</v>
      </c>
      <c r="N35" s="7"/>
      <c r="O35" s="7">
        <v>0.15</v>
      </c>
      <c r="P35" s="7">
        <v>0.14000000000000001</v>
      </c>
      <c r="Q35" s="7">
        <v>0.14000000000000001</v>
      </c>
      <c r="R35" s="7">
        <v>0.14000000000000001</v>
      </c>
      <c r="S35" s="7">
        <v>0.31</v>
      </c>
      <c r="T35" s="7">
        <f t="shared" si="2"/>
        <v>1.9000000000000004</v>
      </c>
    </row>
    <row r="36" spans="1:20" x14ac:dyDescent="0.25">
      <c r="A36" t="s">
        <v>43</v>
      </c>
      <c r="C36" s="7"/>
      <c r="D36" s="7">
        <v>570.95000000000005</v>
      </c>
      <c r="E36" s="7"/>
      <c r="F36" s="7">
        <v>512.45000000000005</v>
      </c>
      <c r="G36" s="7"/>
      <c r="H36" s="7">
        <v>563.72</v>
      </c>
      <c r="I36" s="7">
        <v>542.04</v>
      </c>
      <c r="J36" s="7"/>
      <c r="K36" s="7">
        <v>556.49</v>
      </c>
      <c r="L36" s="7">
        <v>535.04999999999995</v>
      </c>
      <c r="M36" s="7">
        <v>549.26</v>
      </c>
      <c r="N36" s="7"/>
      <c r="O36" s="7">
        <v>545.65</v>
      </c>
      <c r="P36" s="7">
        <v>524.54999999999995</v>
      </c>
      <c r="Q36" s="7">
        <v>538.4</v>
      </c>
      <c r="R36" s="7">
        <v>517.53</v>
      </c>
      <c r="S36" s="7">
        <v>1150.82</v>
      </c>
      <c r="T36" s="7">
        <f t="shared" si="2"/>
        <v>7106.9099999999989</v>
      </c>
    </row>
    <row r="37" spans="1:20" x14ac:dyDescent="0.25">
      <c r="A37" t="s">
        <v>44</v>
      </c>
      <c r="C37" s="7"/>
      <c r="D37" s="7">
        <v>123.4</v>
      </c>
      <c r="E37" s="7"/>
      <c r="F37" s="7">
        <v>110.76</v>
      </c>
      <c r="G37" s="7"/>
      <c r="H37" s="7">
        <v>174.07</v>
      </c>
      <c r="I37" s="7">
        <v>167.41</v>
      </c>
      <c r="J37" s="7"/>
      <c r="K37" s="7">
        <v>171.91</v>
      </c>
      <c r="L37" s="7">
        <v>165.32</v>
      </c>
      <c r="M37" s="7">
        <v>169.74</v>
      </c>
      <c r="N37" s="7"/>
      <c r="O37" s="7">
        <v>168.66</v>
      </c>
      <c r="P37" s="7">
        <v>162.16999999999999</v>
      </c>
      <c r="Q37" s="7">
        <v>166.49</v>
      </c>
      <c r="R37" s="7">
        <v>160.07</v>
      </c>
      <c r="S37" s="7">
        <v>164.31</v>
      </c>
      <c r="T37" s="7">
        <f t="shared" si="2"/>
        <v>1904.31</v>
      </c>
    </row>
    <row r="38" spans="1:20" x14ac:dyDescent="0.25">
      <c r="A38" t="s">
        <v>45</v>
      </c>
      <c r="C38" s="7"/>
      <c r="D38" s="7">
        <v>751.11</v>
      </c>
      <c r="E38" s="7"/>
      <c r="F38" s="7">
        <v>675.22</v>
      </c>
      <c r="G38" s="7"/>
      <c r="H38" s="7">
        <v>1062.83</v>
      </c>
      <c r="I38" s="7">
        <v>1023.8</v>
      </c>
      <c r="J38" s="7"/>
      <c r="K38" s="7">
        <v>1052.99</v>
      </c>
      <c r="L38" s="7">
        <v>1014.27</v>
      </c>
      <c r="M38" s="7">
        <v>1043.1300000000001</v>
      </c>
      <c r="N38" s="7"/>
      <c r="O38" s="7">
        <v>1038.22</v>
      </c>
      <c r="P38" s="7">
        <v>999.96</v>
      </c>
      <c r="Q38" s="7">
        <v>1028.33</v>
      </c>
      <c r="R38" s="7">
        <v>990.38</v>
      </c>
      <c r="S38" s="7">
        <v>1018.42</v>
      </c>
      <c r="T38" s="7">
        <f t="shared" si="2"/>
        <v>11698.659999999998</v>
      </c>
    </row>
    <row r="39" spans="1:20" x14ac:dyDescent="0.25">
      <c r="A39" t="s">
        <v>46</v>
      </c>
      <c r="C39" s="7"/>
      <c r="D39" s="7">
        <v>0.24</v>
      </c>
      <c r="E39" s="7"/>
      <c r="F39" s="7">
        <v>0.21</v>
      </c>
      <c r="G39" s="7"/>
      <c r="H39" s="7">
        <v>0.24</v>
      </c>
      <c r="I39" s="7">
        <v>0.23</v>
      </c>
      <c r="J39" s="7"/>
      <c r="K39" s="7">
        <v>0.23</v>
      </c>
      <c r="L39" s="7">
        <v>0.35</v>
      </c>
      <c r="M39" s="7">
        <v>0.36</v>
      </c>
      <c r="N39" s="7"/>
      <c r="O39" s="7">
        <v>0.36</v>
      </c>
      <c r="P39" s="7">
        <v>0.35</v>
      </c>
      <c r="Q39" s="7">
        <v>0.36</v>
      </c>
      <c r="R39" s="7">
        <v>0.35</v>
      </c>
      <c r="S39" s="7">
        <v>0.36</v>
      </c>
      <c r="T39" s="7">
        <f t="shared" si="2"/>
        <v>3.6399999999999997</v>
      </c>
    </row>
    <row r="40" spans="1:20" x14ac:dyDescent="0.25">
      <c r="A40" t="s">
        <v>47</v>
      </c>
      <c r="C40" s="7"/>
      <c r="D40" s="7">
        <v>843.57</v>
      </c>
      <c r="E40" s="7"/>
      <c r="F40" s="7">
        <v>758.34</v>
      </c>
      <c r="G40" s="7"/>
      <c r="H40" s="7">
        <v>835.56</v>
      </c>
      <c r="I40" s="7">
        <v>804.76</v>
      </c>
      <c r="J40" s="7"/>
      <c r="K40" s="7">
        <v>827.58</v>
      </c>
      <c r="L40" s="7">
        <v>1252.48</v>
      </c>
      <c r="M40" s="7">
        <v>1288.17</v>
      </c>
      <c r="N40" s="7"/>
      <c r="O40" s="7">
        <v>1282.17</v>
      </c>
      <c r="P40" s="7">
        <v>1234.98</v>
      </c>
      <c r="Q40" s="7">
        <v>1270.08</v>
      </c>
      <c r="R40" s="7">
        <v>1223.27</v>
      </c>
      <c r="S40" s="7">
        <v>1257.96</v>
      </c>
      <c r="T40" s="7">
        <f t="shared" si="2"/>
        <v>12878.920000000002</v>
      </c>
    </row>
    <row r="41" spans="1:20" x14ac:dyDescent="0.25">
      <c r="A41" t="s">
        <v>48</v>
      </c>
      <c r="C41" s="7"/>
      <c r="D41" s="7">
        <v>425.2</v>
      </c>
      <c r="E41" s="7"/>
      <c r="F41" s="7">
        <v>382.73</v>
      </c>
      <c r="G41" s="7"/>
      <c r="H41" s="7">
        <v>422.23</v>
      </c>
      <c r="I41" s="7">
        <v>407.19</v>
      </c>
      <c r="J41" s="7"/>
      <c r="K41" s="7">
        <v>419.28</v>
      </c>
      <c r="L41" s="7">
        <v>635.38</v>
      </c>
      <c r="M41" s="7">
        <v>654.35</v>
      </c>
      <c r="N41" s="7"/>
      <c r="O41" s="7">
        <v>652.16999999999996</v>
      </c>
      <c r="P41" s="7">
        <v>629.01</v>
      </c>
      <c r="Q41" s="7">
        <v>647.76</v>
      </c>
      <c r="R41" s="7">
        <v>624.74</v>
      </c>
      <c r="S41" s="7">
        <v>643.34</v>
      </c>
      <c r="T41" s="7">
        <f t="shared" si="2"/>
        <v>6543.38</v>
      </c>
    </row>
    <row r="42" spans="1:20" x14ac:dyDescent="0.25">
      <c r="A42" t="s">
        <v>49</v>
      </c>
      <c r="C42" s="7"/>
      <c r="D42" s="7">
        <v>407.5</v>
      </c>
      <c r="E42" s="7"/>
      <c r="F42" s="7">
        <v>366.79</v>
      </c>
      <c r="G42" s="7"/>
      <c r="H42" s="7">
        <v>578.08000000000004</v>
      </c>
      <c r="I42" s="7">
        <v>557.57000000000005</v>
      </c>
      <c r="J42" s="7"/>
      <c r="K42" s="7">
        <v>574.21</v>
      </c>
      <c r="L42" s="7">
        <v>553.82000000000005</v>
      </c>
      <c r="M42" s="7">
        <v>570.32000000000005</v>
      </c>
      <c r="N42" s="7"/>
      <c r="O42" s="7">
        <v>568.39</v>
      </c>
      <c r="P42" s="7">
        <v>548.17999999999995</v>
      </c>
      <c r="Q42" s="7">
        <v>564.5</v>
      </c>
      <c r="R42" s="7">
        <v>544.41</v>
      </c>
      <c r="S42" s="7">
        <v>560.6</v>
      </c>
      <c r="T42" s="7">
        <f t="shared" si="2"/>
        <v>6394.3700000000008</v>
      </c>
    </row>
    <row r="44" spans="1:20" x14ac:dyDescent="0.25">
      <c r="A44" s="8"/>
      <c r="C44" s="7"/>
      <c r="D44" s="7">
        <f>SUM(D33:D43)</f>
        <v>5904.87</v>
      </c>
      <c r="E44" s="7"/>
      <c r="F44" s="7">
        <f>SUM(F33:F43)</f>
        <v>5307.81</v>
      </c>
      <c r="G44" s="7"/>
      <c r="H44" s="7">
        <f>SUM(H33:H43)</f>
        <v>6391.3599999999988</v>
      </c>
      <c r="I44" s="7">
        <f t="shared" ref="I44:S44" si="3">SUM(I33:I43)</f>
        <v>6155.4999999999991</v>
      </c>
      <c r="J44" s="7"/>
      <c r="K44" s="7">
        <f t="shared" si="3"/>
        <v>6329.5199999999995</v>
      </c>
      <c r="L44" s="7">
        <f t="shared" si="3"/>
        <v>6782.1799999999994</v>
      </c>
      <c r="M44" s="7">
        <f t="shared" si="3"/>
        <v>6974.17</v>
      </c>
      <c r="N44" s="7"/>
      <c r="O44" s="7">
        <f t="shared" si="3"/>
        <v>6940.55</v>
      </c>
      <c r="P44" s="7">
        <f t="shared" si="3"/>
        <v>6684.01</v>
      </c>
      <c r="Q44" s="7">
        <f t="shared" si="3"/>
        <v>6872.5499999999993</v>
      </c>
      <c r="R44" s="7">
        <f t="shared" si="3"/>
        <v>6618.08</v>
      </c>
      <c r="S44" s="7">
        <f t="shared" si="3"/>
        <v>7424.0999999999995</v>
      </c>
      <c r="T44" s="7">
        <f>SUM(T33:T43)</f>
        <v>78384.7</v>
      </c>
    </row>
    <row r="45" spans="1:20" x14ac:dyDescent="0.25">
      <c r="A45" s="8" t="s">
        <v>51</v>
      </c>
      <c r="C45" s="7">
        <f>C21</f>
        <v>0</v>
      </c>
      <c r="G45" s="7">
        <f>G21</f>
        <v>0</v>
      </c>
      <c r="J45" s="7">
        <f>J21</f>
        <v>0</v>
      </c>
      <c r="N45" s="7">
        <f>N21</f>
        <v>0</v>
      </c>
      <c r="T45" s="17">
        <f>SUM(C45:S45)</f>
        <v>0</v>
      </c>
    </row>
    <row r="46" spans="1:20" x14ac:dyDescent="0.25">
      <c r="A46" s="8"/>
      <c r="T46" s="7">
        <f>T44-T45</f>
        <v>78384.7</v>
      </c>
    </row>
    <row r="48" spans="1:20" x14ac:dyDescent="0.25">
      <c r="A48" s="8" t="s">
        <v>54</v>
      </c>
      <c r="C48" s="1"/>
      <c r="D48" s="1"/>
      <c r="E48" s="1"/>
      <c r="F48" s="1"/>
      <c r="G48" s="1"/>
      <c r="H48" s="1">
        <v>42858.96</v>
      </c>
      <c r="I48" s="1"/>
      <c r="J48" s="1"/>
      <c r="K48" s="1"/>
      <c r="L48" s="1">
        <f>41447+1567.11</f>
        <v>43014.11</v>
      </c>
      <c r="M48" s="1"/>
      <c r="N48" s="1"/>
      <c r="O48" s="1"/>
      <c r="P48" s="1">
        <f>41138.86+1555.46</f>
        <v>42694.32</v>
      </c>
      <c r="Q48" s="1"/>
      <c r="R48" s="1"/>
      <c r="S48" s="1">
        <f>40828.19+1543.72</f>
        <v>42371.91</v>
      </c>
      <c r="T48" s="1">
        <f>SUM(D48:S48)</f>
        <v>170939.30000000002</v>
      </c>
    </row>
    <row r="49" spans="1:20" x14ac:dyDescent="0.25">
      <c r="A49" s="8" t="s">
        <v>55</v>
      </c>
      <c r="C49" s="1"/>
      <c r="D49" s="1"/>
      <c r="E49" s="1"/>
      <c r="F49" s="1"/>
      <c r="G49" s="1"/>
      <c r="H49" s="1">
        <f>19433.91+1735.17</f>
        <v>21169.08</v>
      </c>
      <c r="I49" s="1"/>
      <c r="J49" s="1"/>
      <c r="K49" s="1"/>
      <c r="L49" s="1">
        <v>25956.01</v>
      </c>
      <c r="M49" s="1"/>
      <c r="N49" s="1"/>
      <c r="O49" s="1"/>
      <c r="P49" s="1">
        <f>26769.32+1729.28</f>
        <v>28498.6</v>
      </c>
      <c r="Q49" s="1"/>
      <c r="R49" s="1"/>
      <c r="S49" s="1">
        <f>30183.57+1717.32</f>
        <v>31900.89</v>
      </c>
      <c r="T49" s="17">
        <f>SUM(D49:S49)</f>
        <v>107524.58</v>
      </c>
    </row>
    <row r="50" spans="1:20" x14ac:dyDescent="0.25">
      <c r="T50" s="1">
        <f>SUM(T48:T49)</f>
        <v>278463.88</v>
      </c>
    </row>
    <row r="52" spans="1:20" x14ac:dyDescent="0.25">
      <c r="T52" s="1">
        <f>+T50+T46+[6]CoBank!O31</f>
        <v>750765.60000000009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3D99-CAAA-4037-8923-8952D49F1ABF}">
  <dimension ref="A1:T53"/>
  <sheetViews>
    <sheetView workbookViewId="0">
      <selection sqref="A1:XFD4"/>
    </sheetView>
  </sheetViews>
  <sheetFormatPr defaultRowHeight="15" x14ac:dyDescent="0.25"/>
  <cols>
    <col min="1" max="1" width="15.28515625" customWidth="1"/>
    <col min="2" max="2" width="13.5703125" customWidth="1"/>
    <col min="3" max="7" width="10.42578125" bestFit="1" customWidth="1"/>
    <col min="8" max="8" width="11.42578125" bestFit="1" customWidth="1"/>
    <col min="9" max="9" width="11.28515625" bestFit="1" customWidth="1"/>
    <col min="10" max="11" width="10.42578125" bestFit="1" customWidth="1"/>
    <col min="12" max="12" width="11.42578125" bestFit="1" customWidth="1"/>
    <col min="13" max="13" width="11.28515625" bestFit="1" customWidth="1"/>
    <col min="14" max="14" width="10.42578125" bestFit="1" customWidth="1"/>
    <col min="15" max="15" width="11.5703125" customWidth="1"/>
    <col min="16" max="16" width="11.42578125" bestFit="1" customWidth="1"/>
    <col min="17" max="17" width="11.28515625" bestFit="1" customWidth="1"/>
    <col min="18" max="18" width="12.85546875" customWidth="1"/>
    <col min="19" max="19" width="12.7109375" customWidth="1"/>
    <col min="20" max="20" width="14.42578125" customWidth="1"/>
    <col min="254" max="254" width="15.28515625" customWidth="1"/>
    <col min="255" max="255" width="13.5703125" customWidth="1"/>
    <col min="256" max="260" width="10.42578125" bestFit="1" customWidth="1"/>
    <col min="261" max="261" width="11.42578125" bestFit="1" customWidth="1"/>
    <col min="262" max="262" width="11.28515625" bestFit="1" customWidth="1"/>
    <col min="263" max="264" width="10.42578125" bestFit="1" customWidth="1"/>
    <col min="265" max="265" width="11.42578125" bestFit="1" customWidth="1"/>
    <col min="266" max="266" width="11.28515625" bestFit="1" customWidth="1"/>
    <col min="267" max="267" width="10.42578125" bestFit="1" customWidth="1"/>
    <col min="268" max="268" width="11.5703125" customWidth="1"/>
    <col min="269" max="269" width="11.42578125" bestFit="1" customWidth="1"/>
    <col min="270" max="270" width="11.28515625" bestFit="1" customWidth="1"/>
    <col min="271" max="271" width="12.85546875" customWidth="1"/>
    <col min="272" max="272" width="12.7109375" customWidth="1"/>
    <col min="273" max="273" width="14.42578125" customWidth="1"/>
    <col min="274" max="274" width="16.5703125" customWidth="1"/>
    <col min="275" max="275" width="13.42578125" customWidth="1"/>
    <col min="510" max="510" width="15.28515625" customWidth="1"/>
    <col min="511" max="511" width="13.5703125" customWidth="1"/>
    <col min="512" max="516" width="10.42578125" bestFit="1" customWidth="1"/>
    <col min="517" max="517" width="11.42578125" bestFit="1" customWidth="1"/>
    <col min="518" max="518" width="11.28515625" bestFit="1" customWidth="1"/>
    <col min="519" max="520" width="10.42578125" bestFit="1" customWidth="1"/>
    <col min="521" max="521" width="11.42578125" bestFit="1" customWidth="1"/>
    <col min="522" max="522" width="11.28515625" bestFit="1" customWidth="1"/>
    <col min="523" max="523" width="10.42578125" bestFit="1" customWidth="1"/>
    <col min="524" max="524" width="11.5703125" customWidth="1"/>
    <col min="525" max="525" width="11.42578125" bestFit="1" customWidth="1"/>
    <col min="526" max="526" width="11.28515625" bestFit="1" customWidth="1"/>
    <col min="527" max="527" width="12.85546875" customWidth="1"/>
    <col min="528" max="528" width="12.7109375" customWidth="1"/>
    <col min="529" max="529" width="14.42578125" customWidth="1"/>
    <col min="530" max="530" width="16.5703125" customWidth="1"/>
    <col min="531" max="531" width="13.42578125" customWidth="1"/>
    <col min="766" max="766" width="15.28515625" customWidth="1"/>
    <col min="767" max="767" width="13.5703125" customWidth="1"/>
    <col min="768" max="772" width="10.42578125" bestFit="1" customWidth="1"/>
    <col min="773" max="773" width="11.42578125" bestFit="1" customWidth="1"/>
    <col min="774" max="774" width="11.28515625" bestFit="1" customWidth="1"/>
    <col min="775" max="776" width="10.42578125" bestFit="1" customWidth="1"/>
    <col min="777" max="777" width="11.42578125" bestFit="1" customWidth="1"/>
    <col min="778" max="778" width="11.28515625" bestFit="1" customWidth="1"/>
    <col min="779" max="779" width="10.42578125" bestFit="1" customWidth="1"/>
    <col min="780" max="780" width="11.5703125" customWidth="1"/>
    <col min="781" max="781" width="11.42578125" bestFit="1" customWidth="1"/>
    <col min="782" max="782" width="11.28515625" bestFit="1" customWidth="1"/>
    <col min="783" max="783" width="12.85546875" customWidth="1"/>
    <col min="784" max="784" width="12.7109375" customWidth="1"/>
    <col min="785" max="785" width="14.42578125" customWidth="1"/>
    <col min="786" max="786" width="16.5703125" customWidth="1"/>
    <col min="787" max="787" width="13.42578125" customWidth="1"/>
    <col min="1022" max="1022" width="15.28515625" customWidth="1"/>
    <col min="1023" max="1023" width="13.5703125" customWidth="1"/>
    <col min="1024" max="1028" width="10.42578125" bestFit="1" customWidth="1"/>
    <col min="1029" max="1029" width="11.42578125" bestFit="1" customWidth="1"/>
    <col min="1030" max="1030" width="11.28515625" bestFit="1" customWidth="1"/>
    <col min="1031" max="1032" width="10.42578125" bestFit="1" customWidth="1"/>
    <col min="1033" max="1033" width="11.42578125" bestFit="1" customWidth="1"/>
    <col min="1034" max="1034" width="11.28515625" bestFit="1" customWidth="1"/>
    <col min="1035" max="1035" width="10.42578125" bestFit="1" customWidth="1"/>
    <col min="1036" max="1036" width="11.5703125" customWidth="1"/>
    <col min="1037" max="1037" width="11.42578125" bestFit="1" customWidth="1"/>
    <col min="1038" max="1038" width="11.28515625" bestFit="1" customWidth="1"/>
    <col min="1039" max="1039" width="12.85546875" customWidth="1"/>
    <col min="1040" max="1040" width="12.7109375" customWidth="1"/>
    <col min="1041" max="1041" width="14.42578125" customWidth="1"/>
    <col min="1042" max="1042" width="16.5703125" customWidth="1"/>
    <col min="1043" max="1043" width="13.42578125" customWidth="1"/>
    <col min="1278" max="1278" width="15.28515625" customWidth="1"/>
    <col min="1279" max="1279" width="13.5703125" customWidth="1"/>
    <col min="1280" max="1284" width="10.42578125" bestFit="1" customWidth="1"/>
    <col min="1285" max="1285" width="11.42578125" bestFit="1" customWidth="1"/>
    <col min="1286" max="1286" width="11.28515625" bestFit="1" customWidth="1"/>
    <col min="1287" max="1288" width="10.42578125" bestFit="1" customWidth="1"/>
    <col min="1289" max="1289" width="11.42578125" bestFit="1" customWidth="1"/>
    <col min="1290" max="1290" width="11.28515625" bestFit="1" customWidth="1"/>
    <col min="1291" max="1291" width="10.42578125" bestFit="1" customWidth="1"/>
    <col min="1292" max="1292" width="11.5703125" customWidth="1"/>
    <col min="1293" max="1293" width="11.42578125" bestFit="1" customWidth="1"/>
    <col min="1294" max="1294" width="11.28515625" bestFit="1" customWidth="1"/>
    <col min="1295" max="1295" width="12.85546875" customWidth="1"/>
    <col min="1296" max="1296" width="12.7109375" customWidth="1"/>
    <col min="1297" max="1297" width="14.42578125" customWidth="1"/>
    <col min="1298" max="1298" width="16.5703125" customWidth="1"/>
    <col min="1299" max="1299" width="13.42578125" customWidth="1"/>
    <col min="1534" max="1534" width="15.28515625" customWidth="1"/>
    <col min="1535" max="1535" width="13.5703125" customWidth="1"/>
    <col min="1536" max="1540" width="10.42578125" bestFit="1" customWidth="1"/>
    <col min="1541" max="1541" width="11.42578125" bestFit="1" customWidth="1"/>
    <col min="1542" max="1542" width="11.28515625" bestFit="1" customWidth="1"/>
    <col min="1543" max="1544" width="10.42578125" bestFit="1" customWidth="1"/>
    <col min="1545" max="1545" width="11.42578125" bestFit="1" customWidth="1"/>
    <col min="1546" max="1546" width="11.28515625" bestFit="1" customWidth="1"/>
    <col min="1547" max="1547" width="10.42578125" bestFit="1" customWidth="1"/>
    <col min="1548" max="1548" width="11.5703125" customWidth="1"/>
    <col min="1549" max="1549" width="11.42578125" bestFit="1" customWidth="1"/>
    <col min="1550" max="1550" width="11.28515625" bestFit="1" customWidth="1"/>
    <col min="1551" max="1551" width="12.85546875" customWidth="1"/>
    <col min="1552" max="1552" width="12.7109375" customWidth="1"/>
    <col min="1553" max="1553" width="14.42578125" customWidth="1"/>
    <col min="1554" max="1554" width="16.5703125" customWidth="1"/>
    <col min="1555" max="1555" width="13.42578125" customWidth="1"/>
    <col min="1790" max="1790" width="15.28515625" customWidth="1"/>
    <col min="1791" max="1791" width="13.5703125" customWidth="1"/>
    <col min="1792" max="1796" width="10.42578125" bestFit="1" customWidth="1"/>
    <col min="1797" max="1797" width="11.42578125" bestFit="1" customWidth="1"/>
    <col min="1798" max="1798" width="11.28515625" bestFit="1" customWidth="1"/>
    <col min="1799" max="1800" width="10.42578125" bestFit="1" customWidth="1"/>
    <col min="1801" max="1801" width="11.42578125" bestFit="1" customWidth="1"/>
    <col min="1802" max="1802" width="11.28515625" bestFit="1" customWidth="1"/>
    <col min="1803" max="1803" width="10.42578125" bestFit="1" customWidth="1"/>
    <col min="1804" max="1804" width="11.5703125" customWidth="1"/>
    <col min="1805" max="1805" width="11.42578125" bestFit="1" customWidth="1"/>
    <col min="1806" max="1806" width="11.28515625" bestFit="1" customWidth="1"/>
    <col min="1807" max="1807" width="12.85546875" customWidth="1"/>
    <col min="1808" max="1808" width="12.7109375" customWidth="1"/>
    <col min="1809" max="1809" width="14.42578125" customWidth="1"/>
    <col min="1810" max="1810" width="16.5703125" customWidth="1"/>
    <col min="1811" max="1811" width="13.42578125" customWidth="1"/>
    <col min="2046" max="2046" width="15.28515625" customWidth="1"/>
    <col min="2047" max="2047" width="13.5703125" customWidth="1"/>
    <col min="2048" max="2052" width="10.42578125" bestFit="1" customWidth="1"/>
    <col min="2053" max="2053" width="11.42578125" bestFit="1" customWidth="1"/>
    <col min="2054" max="2054" width="11.28515625" bestFit="1" customWidth="1"/>
    <col min="2055" max="2056" width="10.42578125" bestFit="1" customWidth="1"/>
    <col min="2057" max="2057" width="11.42578125" bestFit="1" customWidth="1"/>
    <col min="2058" max="2058" width="11.28515625" bestFit="1" customWidth="1"/>
    <col min="2059" max="2059" width="10.42578125" bestFit="1" customWidth="1"/>
    <col min="2060" max="2060" width="11.5703125" customWidth="1"/>
    <col min="2061" max="2061" width="11.42578125" bestFit="1" customWidth="1"/>
    <col min="2062" max="2062" width="11.28515625" bestFit="1" customWidth="1"/>
    <col min="2063" max="2063" width="12.85546875" customWidth="1"/>
    <col min="2064" max="2064" width="12.7109375" customWidth="1"/>
    <col min="2065" max="2065" width="14.42578125" customWidth="1"/>
    <col min="2066" max="2066" width="16.5703125" customWidth="1"/>
    <col min="2067" max="2067" width="13.42578125" customWidth="1"/>
    <col min="2302" max="2302" width="15.28515625" customWidth="1"/>
    <col min="2303" max="2303" width="13.5703125" customWidth="1"/>
    <col min="2304" max="2308" width="10.42578125" bestFit="1" customWidth="1"/>
    <col min="2309" max="2309" width="11.42578125" bestFit="1" customWidth="1"/>
    <col min="2310" max="2310" width="11.28515625" bestFit="1" customWidth="1"/>
    <col min="2311" max="2312" width="10.42578125" bestFit="1" customWidth="1"/>
    <col min="2313" max="2313" width="11.42578125" bestFit="1" customWidth="1"/>
    <col min="2314" max="2314" width="11.28515625" bestFit="1" customWidth="1"/>
    <col min="2315" max="2315" width="10.42578125" bestFit="1" customWidth="1"/>
    <col min="2316" max="2316" width="11.5703125" customWidth="1"/>
    <col min="2317" max="2317" width="11.42578125" bestFit="1" customWidth="1"/>
    <col min="2318" max="2318" width="11.28515625" bestFit="1" customWidth="1"/>
    <col min="2319" max="2319" width="12.85546875" customWidth="1"/>
    <col min="2320" max="2320" width="12.7109375" customWidth="1"/>
    <col min="2321" max="2321" width="14.42578125" customWidth="1"/>
    <col min="2322" max="2322" width="16.5703125" customWidth="1"/>
    <col min="2323" max="2323" width="13.42578125" customWidth="1"/>
    <col min="2558" max="2558" width="15.28515625" customWidth="1"/>
    <col min="2559" max="2559" width="13.5703125" customWidth="1"/>
    <col min="2560" max="2564" width="10.42578125" bestFit="1" customWidth="1"/>
    <col min="2565" max="2565" width="11.42578125" bestFit="1" customWidth="1"/>
    <col min="2566" max="2566" width="11.28515625" bestFit="1" customWidth="1"/>
    <col min="2567" max="2568" width="10.42578125" bestFit="1" customWidth="1"/>
    <col min="2569" max="2569" width="11.42578125" bestFit="1" customWidth="1"/>
    <col min="2570" max="2570" width="11.28515625" bestFit="1" customWidth="1"/>
    <col min="2571" max="2571" width="10.42578125" bestFit="1" customWidth="1"/>
    <col min="2572" max="2572" width="11.5703125" customWidth="1"/>
    <col min="2573" max="2573" width="11.42578125" bestFit="1" customWidth="1"/>
    <col min="2574" max="2574" width="11.28515625" bestFit="1" customWidth="1"/>
    <col min="2575" max="2575" width="12.85546875" customWidth="1"/>
    <col min="2576" max="2576" width="12.7109375" customWidth="1"/>
    <col min="2577" max="2577" width="14.42578125" customWidth="1"/>
    <col min="2578" max="2578" width="16.5703125" customWidth="1"/>
    <col min="2579" max="2579" width="13.42578125" customWidth="1"/>
    <col min="2814" max="2814" width="15.28515625" customWidth="1"/>
    <col min="2815" max="2815" width="13.5703125" customWidth="1"/>
    <col min="2816" max="2820" width="10.42578125" bestFit="1" customWidth="1"/>
    <col min="2821" max="2821" width="11.42578125" bestFit="1" customWidth="1"/>
    <col min="2822" max="2822" width="11.28515625" bestFit="1" customWidth="1"/>
    <col min="2823" max="2824" width="10.42578125" bestFit="1" customWidth="1"/>
    <col min="2825" max="2825" width="11.42578125" bestFit="1" customWidth="1"/>
    <col min="2826" max="2826" width="11.28515625" bestFit="1" customWidth="1"/>
    <col min="2827" max="2827" width="10.42578125" bestFit="1" customWidth="1"/>
    <col min="2828" max="2828" width="11.5703125" customWidth="1"/>
    <col min="2829" max="2829" width="11.42578125" bestFit="1" customWidth="1"/>
    <col min="2830" max="2830" width="11.28515625" bestFit="1" customWidth="1"/>
    <col min="2831" max="2831" width="12.85546875" customWidth="1"/>
    <col min="2832" max="2832" width="12.7109375" customWidth="1"/>
    <col min="2833" max="2833" width="14.42578125" customWidth="1"/>
    <col min="2834" max="2834" width="16.5703125" customWidth="1"/>
    <col min="2835" max="2835" width="13.42578125" customWidth="1"/>
    <col min="3070" max="3070" width="15.28515625" customWidth="1"/>
    <col min="3071" max="3071" width="13.5703125" customWidth="1"/>
    <col min="3072" max="3076" width="10.42578125" bestFit="1" customWidth="1"/>
    <col min="3077" max="3077" width="11.42578125" bestFit="1" customWidth="1"/>
    <col min="3078" max="3078" width="11.28515625" bestFit="1" customWidth="1"/>
    <col min="3079" max="3080" width="10.42578125" bestFit="1" customWidth="1"/>
    <col min="3081" max="3081" width="11.42578125" bestFit="1" customWidth="1"/>
    <col min="3082" max="3082" width="11.28515625" bestFit="1" customWidth="1"/>
    <col min="3083" max="3083" width="10.42578125" bestFit="1" customWidth="1"/>
    <col min="3084" max="3084" width="11.5703125" customWidth="1"/>
    <col min="3085" max="3085" width="11.42578125" bestFit="1" customWidth="1"/>
    <col min="3086" max="3086" width="11.28515625" bestFit="1" customWidth="1"/>
    <col min="3087" max="3087" width="12.85546875" customWidth="1"/>
    <col min="3088" max="3088" width="12.7109375" customWidth="1"/>
    <col min="3089" max="3089" width="14.42578125" customWidth="1"/>
    <col min="3090" max="3090" width="16.5703125" customWidth="1"/>
    <col min="3091" max="3091" width="13.42578125" customWidth="1"/>
    <col min="3326" max="3326" width="15.28515625" customWidth="1"/>
    <col min="3327" max="3327" width="13.5703125" customWidth="1"/>
    <col min="3328" max="3332" width="10.42578125" bestFit="1" customWidth="1"/>
    <col min="3333" max="3333" width="11.42578125" bestFit="1" customWidth="1"/>
    <col min="3334" max="3334" width="11.28515625" bestFit="1" customWidth="1"/>
    <col min="3335" max="3336" width="10.42578125" bestFit="1" customWidth="1"/>
    <col min="3337" max="3337" width="11.42578125" bestFit="1" customWidth="1"/>
    <col min="3338" max="3338" width="11.28515625" bestFit="1" customWidth="1"/>
    <col min="3339" max="3339" width="10.42578125" bestFit="1" customWidth="1"/>
    <col min="3340" max="3340" width="11.5703125" customWidth="1"/>
    <col min="3341" max="3341" width="11.42578125" bestFit="1" customWidth="1"/>
    <col min="3342" max="3342" width="11.28515625" bestFit="1" customWidth="1"/>
    <col min="3343" max="3343" width="12.85546875" customWidth="1"/>
    <col min="3344" max="3344" width="12.7109375" customWidth="1"/>
    <col min="3345" max="3345" width="14.42578125" customWidth="1"/>
    <col min="3346" max="3346" width="16.5703125" customWidth="1"/>
    <col min="3347" max="3347" width="13.42578125" customWidth="1"/>
    <col min="3582" max="3582" width="15.28515625" customWidth="1"/>
    <col min="3583" max="3583" width="13.5703125" customWidth="1"/>
    <col min="3584" max="3588" width="10.42578125" bestFit="1" customWidth="1"/>
    <col min="3589" max="3589" width="11.42578125" bestFit="1" customWidth="1"/>
    <col min="3590" max="3590" width="11.28515625" bestFit="1" customWidth="1"/>
    <col min="3591" max="3592" width="10.42578125" bestFit="1" customWidth="1"/>
    <col min="3593" max="3593" width="11.42578125" bestFit="1" customWidth="1"/>
    <col min="3594" max="3594" width="11.28515625" bestFit="1" customWidth="1"/>
    <col min="3595" max="3595" width="10.42578125" bestFit="1" customWidth="1"/>
    <col min="3596" max="3596" width="11.5703125" customWidth="1"/>
    <col min="3597" max="3597" width="11.42578125" bestFit="1" customWidth="1"/>
    <col min="3598" max="3598" width="11.28515625" bestFit="1" customWidth="1"/>
    <col min="3599" max="3599" width="12.85546875" customWidth="1"/>
    <col min="3600" max="3600" width="12.7109375" customWidth="1"/>
    <col min="3601" max="3601" width="14.42578125" customWidth="1"/>
    <col min="3602" max="3602" width="16.5703125" customWidth="1"/>
    <col min="3603" max="3603" width="13.42578125" customWidth="1"/>
    <col min="3838" max="3838" width="15.28515625" customWidth="1"/>
    <col min="3839" max="3839" width="13.5703125" customWidth="1"/>
    <col min="3840" max="3844" width="10.42578125" bestFit="1" customWidth="1"/>
    <col min="3845" max="3845" width="11.42578125" bestFit="1" customWidth="1"/>
    <col min="3846" max="3846" width="11.28515625" bestFit="1" customWidth="1"/>
    <col min="3847" max="3848" width="10.42578125" bestFit="1" customWidth="1"/>
    <col min="3849" max="3849" width="11.42578125" bestFit="1" customWidth="1"/>
    <col min="3850" max="3850" width="11.28515625" bestFit="1" customWidth="1"/>
    <col min="3851" max="3851" width="10.42578125" bestFit="1" customWidth="1"/>
    <col min="3852" max="3852" width="11.5703125" customWidth="1"/>
    <col min="3853" max="3853" width="11.42578125" bestFit="1" customWidth="1"/>
    <col min="3854" max="3854" width="11.28515625" bestFit="1" customWidth="1"/>
    <col min="3855" max="3855" width="12.85546875" customWidth="1"/>
    <col min="3856" max="3856" width="12.7109375" customWidth="1"/>
    <col min="3857" max="3857" width="14.42578125" customWidth="1"/>
    <col min="3858" max="3858" width="16.5703125" customWidth="1"/>
    <col min="3859" max="3859" width="13.42578125" customWidth="1"/>
    <col min="4094" max="4094" width="15.28515625" customWidth="1"/>
    <col min="4095" max="4095" width="13.5703125" customWidth="1"/>
    <col min="4096" max="4100" width="10.42578125" bestFit="1" customWidth="1"/>
    <col min="4101" max="4101" width="11.42578125" bestFit="1" customWidth="1"/>
    <col min="4102" max="4102" width="11.28515625" bestFit="1" customWidth="1"/>
    <col min="4103" max="4104" width="10.42578125" bestFit="1" customWidth="1"/>
    <col min="4105" max="4105" width="11.42578125" bestFit="1" customWidth="1"/>
    <col min="4106" max="4106" width="11.28515625" bestFit="1" customWidth="1"/>
    <col min="4107" max="4107" width="10.42578125" bestFit="1" customWidth="1"/>
    <col min="4108" max="4108" width="11.5703125" customWidth="1"/>
    <col min="4109" max="4109" width="11.42578125" bestFit="1" customWidth="1"/>
    <col min="4110" max="4110" width="11.28515625" bestFit="1" customWidth="1"/>
    <col min="4111" max="4111" width="12.85546875" customWidth="1"/>
    <col min="4112" max="4112" width="12.7109375" customWidth="1"/>
    <col min="4113" max="4113" width="14.42578125" customWidth="1"/>
    <col min="4114" max="4114" width="16.5703125" customWidth="1"/>
    <col min="4115" max="4115" width="13.42578125" customWidth="1"/>
    <col min="4350" max="4350" width="15.28515625" customWidth="1"/>
    <col min="4351" max="4351" width="13.5703125" customWidth="1"/>
    <col min="4352" max="4356" width="10.42578125" bestFit="1" customWidth="1"/>
    <col min="4357" max="4357" width="11.42578125" bestFit="1" customWidth="1"/>
    <col min="4358" max="4358" width="11.28515625" bestFit="1" customWidth="1"/>
    <col min="4359" max="4360" width="10.42578125" bestFit="1" customWidth="1"/>
    <col min="4361" max="4361" width="11.42578125" bestFit="1" customWidth="1"/>
    <col min="4362" max="4362" width="11.28515625" bestFit="1" customWidth="1"/>
    <col min="4363" max="4363" width="10.42578125" bestFit="1" customWidth="1"/>
    <col min="4364" max="4364" width="11.5703125" customWidth="1"/>
    <col min="4365" max="4365" width="11.42578125" bestFit="1" customWidth="1"/>
    <col min="4366" max="4366" width="11.28515625" bestFit="1" customWidth="1"/>
    <col min="4367" max="4367" width="12.85546875" customWidth="1"/>
    <col min="4368" max="4368" width="12.7109375" customWidth="1"/>
    <col min="4369" max="4369" width="14.42578125" customWidth="1"/>
    <col min="4370" max="4370" width="16.5703125" customWidth="1"/>
    <col min="4371" max="4371" width="13.42578125" customWidth="1"/>
    <col min="4606" max="4606" width="15.28515625" customWidth="1"/>
    <col min="4607" max="4607" width="13.5703125" customWidth="1"/>
    <col min="4608" max="4612" width="10.42578125" bestFit="1" customWidth="1"/>
    <col min="4613" max="4613" width="11.42578125" bestFit="1" customWidth="1"/>
    <col min="4614" max="4614" width="11.28515625" bestFit="1" customWidth="1"/>
    <col min="4615" max="4616" width="10.42578125" bestFit="1" customWidth="1"/>
    <col min="4617" max="4617" width="11.42578125" bestFit="1" customWidth="1"/>
    <col min="4618" max="4618" width="11.28515625" bestFit="1" customWidth="1"/>
    <col min="4619" max="4619" width="10.42578125" bestFit="1" customWidth="1"/>
    <col min="4620" max="4620" width="11.5703125" customWidth="1"/>
    <col min="4621" max="4621" width="11.42578125" bestFit="1" customWidth="1"/>
    <col min="4622" max="4622" width="11.28515625" bestFit="1" customWidth="1"/>
    <col min="4623" max="4623" width="12.85546875" customWidth="1"/>
    <col min="4624" max="4624" width="12.7109375" customWidth="1"/>
    <col min="4625" max="4625" width="14.42578125" customWidth="1"/>
    <col min="4626" max="4626" width="16.5703125" customWidth="1"/>
    <col min="4627" max="4627" width="13.42578125" customWidth="1"/>
    <col min="4862" max="4862" width="15.28515625" customWidth="1"/>
    <col min="4863" max="4863" width="13.5703125" customWidth="1"/>
    <col min="4864" max="4868" width="10.42578125" bestFit="1" customWidth="1"/>
    <col min="4869" max="4869" width="11.42578125" bestFit="1" customWidth="1"/>
    <col min="4870" max="4870" width="11.28515625" bestFit="1" customWidth="1"/>
    <col min="4871" max="4872" width="10.42578125" bestFit="1" customWidth="1"/>
    <col min="4873" max="4873" width="11.42578125" bestFit="1" customWidth="1"/>
    <col min="4874" max="4874" width="11.28515625" bestFit="1" customWidth="1"/>
    <col min="4875" max="4875" width="10.42578125" bestFit="1" customWidth="1"/>
    <col min="4876" max="4876" width="11.5703125" customWidth="1"/>
    <col min="4877" max="4877" width="11.42578125" bestFit="1" customWidth="1"/>
    <col min="4878" max="4878" width="11.28515625" bestFit="1" customWidth="1"/>
    <col min="4879" max="4879" width="12.85546875" customWidth="1"/>
    <col min="4880" max="4880" width="12.7109375" customWidth="1"/>
    <col min="4881" max="4881" width="14.42578125" customWidth="1"/>
    <col min="4882" max="4882" width="16.5703125" customWidth="1"/>
    <col min="4883" max="4883" width="13.42578125" customWidth="1"/>
    <col min="5118" max="5118" width="15.28515625" customWidth="1"/>
    <col min="5119" max="5119" width="13.5703125" customWidth="1"/>
    <col min="5120" max="5124" width="10.42578125" bestFit="1" customWidth="1"/>
    <col min="5125" max="5125" width="11.42578125" bestFit="1" customWidth="1"/>
    <col min="5126" max="5126" width="11.28515625" bestFit="1" customWidth="1"/>
    <col min="5127" max="5128" width="10.42578125" bestFit="1" customWidth="1"/>
    <col min="5129" max="5129" width="11.42578125" bestFit="1" customWidth="1"/>
    <col min="5130" max="5130" width="11.28515625" bestFit="1" customWidth="1"/>
    <col min="5131" max="5131" width="10.42578125" bestFit="1" customWidth="1"/>
    <col min="5132" max="5132" width="11.5703125" customWidth="1"/>
    <col min="5133" max="5133" width="11.42578125" bestFit="1" customWidth="1"/>
    <col min="5134" max="5134" width="11.28515625" bestFit="1" customWidth="1"/>
    <col min="5135" max="5135" width="12.85546875" customWidth="1"/>
    <col min="5136" max="5136" width="12.7109375" customWidth="1"/>
    <col min="5137" max="5137" width="14.42578125" customWidth="1"/>
    <col min="5138" max="5138" width="16.5703125" customWidth="1"/>
    <col min="5139" max="5139" width="13.42578125" customWidth="1"/>
    <col min="5374" max="5374" width="15.28515625" customWidth="1"/>
    <col min="5375" max="5375" width="13.5703125" customWidth="1"/>
    <col min="5376" max="5380" width="10.42578125" bestFit="1" customWidth="1"/>
    <col min="5381" max="5381" width="11.42578125" bestFit="1" customWidth="1"/>
    <col min="5382" max="5382" width="11.28515625" bestFit="1" customWidth="1"/>
    <col min="5383" max="5384" width="10.42578125" bestFit="1" customWidth="1"/>
    <col min="5385" max="5385" width="11.42578125" bestFit="1" customWidth="1"/>
    <col min="5386" max="5386" width="11.28515625" bestFit="1" customWidth="1"/>
    <col min="5387" max="5387" width="10.42578125" bestFit="1" customWidth="1"/>
    <col min="5388" max="5388" width="11.5703125" customWidth="1"/>
    <col min="5389" max="5389" width="11.42578125" bestFit="1" customWidth="1"/>
    <col min="5390" max="5390" width="11.28515625" bestFit="1" customWidth="1"/>
    <col min="5391" max="5391" width="12.85546875" customWidth="1"/>
    <col min="5392" max="5392" width="12.7109375" customWidth="1"/>
    <col min="5393" max="5393" width="14.42578125" customWidth="1"/>
    <col min="5394" max="5394" width="16.5703125" customWidth="1"/>
    <col min="5395" max="5395" width="13.42578125" customWidth="1"/>
    <col min="5630" max="5630" width="15.28515625" customWidth="1"/>
    <col min="5631" max="5631" width="13.5703125" customWidth="1"/>
    <col min="5632" max="5636" width="10.42578125" bestFit="1" customWidth="1"/>
    <col min="5637" max="5637" width="11.42578125" bestFit="1" customWidth="1"/>
    <col min="5638" max="5638" width="11.28515625" bestFit="1" customWidth="1"/>
    <col min="5639" max="5640" width="10.42578125" bestFit="1" customWidth="1"/>
    <col min="5641" max="5641" width="11.42578125" bestFit="1" customWidth="1"/>
    <col min="5642" max="5642" width="11.28515625" bestFit="1" customWidth="1"/>
    <col min="5643" max="5643" width="10.42578125" bestFit="1" customWidth="1"/>
    <col min="5644" max="5644" width="11.5703125" customWidth="1"/>
    <col min="5645" max="5645" width="11.42578125" bestFit="1" customWidth="1"/>
    <col min="5646" max="5646" width="11.28515625" bestFit="1" customWidth="1"/>
    <col min="5647" max="5647" width="12.85546875" customWidth="1"/>
    <col min="5648" max="5648" width="12.7109375" customWidth="1"/>
    <col min="5649" max="5649" width="14.42578125" customWidth="1"/>
    <col min="5650" max="5650" width="16.5703125" customWidth="1"/>
    <col min="5651" max="5651" width="13.42578125" customWidth="1"/>
    <col min="5886" max="5886" width="15.28515625" customWidth="1"/>
    <col min="5887" max="5887" width="13.5703125" customWidth="1"/>
    <col min="5888" max="5892" width="10.42578125" bestFit="1" customWidth="1"/>
    <col min="5893" max="5893" width="11.42578125" bestFit="1" customWidth="1"/>
    <col min="5894" max="5894" width="11.28515625" bestFit="1" customWidth="1"/>
    <col min="5895" max="5896" width="10.42578125" bestFit="1" customWidth="1"/>
    <col min="5897" max="5897" width="11.42578125" bestFit="1" customWidth="1"/>
    <col min="5898" max="5898" width="11.28515625" bestFit="1" customWidth="1"/>
    <col min="5899" max="5899" width="10.42578125" bestFit="1" customWidth="1"/>
    <col min="5900" max="5900" width="11.5703125" customWidth="1"/>
    <col min="5901" max="5901" width="11.42578125" bestFit="1" customWidth="1"/>
    <col min="5902" max="5902" width="11.28515625" bestFit="1" customWidth="1"/>
    <col min="5903" max="5903" width="12.85546875" customWidth="1"/>
    <col min="5904" max="5904" width="12.7109375" customWidth="1"/>
    <col min="5905" max="5905" width="14.42578125" customWidth="1"/>
    <col min="5906" max="5906" width="16.5703125" customWidth="1"/>
    <col min="5907" max="5907" width="13.42578125" customWidth="1"/>
    <col min="6142" max="6142" width="15.28515625" customWidth="1"/>
    <col min="6143" max="6143" width="13.5703125" customWidth="1"/>
    <col min="6144" max="6148" width="10.42578125" bestFit="1" customWidth="1"/>
    <col min="6149" max="6149" width="11.42578125" bestFit="1" customWidth="1"/>
    <col min="6150" max="6150" width="11.28515625" bestFit="1" customWidth="1"/>
    <col min="6151" max="6152" width="10.42578125" bestFit="1" customWidth="1"/>
    <col min="6153" max="6153" width="11.42578125" bestFit="1" customWidth="1"/>
    <col min="6154" max="6154" width="11.28515625" bestFit="1" customWidth="1"/>
    <col min="6155" max="6155" width="10.42578125" bestFit="1" customWidth="1"/>
    <col min="6156" max="6156" width="11.5703125" customWidth="1"/>
    <col min="6157" max="6157" width="11.42578125" bestFit="1" customWidth="1"/>
    <col min="6158" max="6158" width="11.28515625" bestFit="1" customWidth="1"/>
    <col min="6159" max="6159" width="12.85546875" customWidth="1"/>
    <col min="6160" max="6160" width="12.7109375" customWidth="1"/>
    <col min="6161" max="6161" width="14.42578125" customWidth="1"/>
    <col min="6162" max="6162" width="16.5703125" customWidth="1"/>
    <col min="6163" max="6163" width="13.42578125" customWidth="1"/>
    <col min="6398" max="6398" width="15.28515625" customWidth="1"/>
    <col min="6399" max="6399" width="13.5703125" customWidth="1"/>
    <col min="6400" max="6404" width="10.42578125" bestFit="1" customWidth="1"/>
    <col min="6405" max="6405" width="11.42578125" bestFit="1" customWidth="1"/>
    <col min="6406" max="6406" width="11.28515625" bestFit="1" customWidth="1"/>
    <col min="6407" max="6408" width="10.42578125" bestFit="1" customWidth="1"/>
    <col min="6409" max="6409" width="11.42578125" bestFit="1" customWidth="1"/>
    <col min="6410" max="6410" width="11.28515625" bestFit="1" customWidth="1"/>
    <col min="6411" max="6411" width="10.42578125" bestFit="1" customWidth="1"/>
    <col min="6412" max="6412" width="11.5703125" customWidth="1"/>
    <col min="6413" max="6413" width="11.42578125" bestFit="1" customWidth="1"/>
    <col min="6414" max="6414" width="11.28515625" bestFit="1" customWidth="1"/>
    <col min="6415" max="6415" width="12.85546875" customWidth="1"/>
    <col min="6416" max="6416" width="12.7109375" customWidth="1"/>
    <col min="6417" max="6417" width="14.42578125" customWidth="1"/>
    <col min="6418" max="6418" width="16.5703125" customWidth="1"/>
    <col min="6419" max="6419" width="13.42578125" customWidth="1"/>
    <col min="6654" max="6654" width="15.28515625" customWidth="1"/>
    <col min="6655" max="6655" width="13.5703125" customWidth="1"/>
    <col min="6656" max="6660" width="10.42578125" bestFit="1" customWidth="1"/>
    <col min="6661" max="6661" width="11.42578125" bestFit="1" customWidth="1"/>
    <col min="6662" max="6662" width="11.28515625" bestFit="1" customWidth="1"/>
    <col min="6663" max="6664" width="10.42578125" bestFit="1" customWidth="1"/>
    <col min="6665" max="6665" width="11.42578125" bestFit="1" customWidth="1"/>
    <col min="6666" max="6666" width="11.28515625" bestFit="1" customWidth="1"/>
    <col min="6667" max="6667" width="10.42578125" bestFit="1" customWidth="1"/>
    <col min="6668" max="6668" width="11.5703125" customWidth="1"/>
    <col min="6669" max="6669" width="11.42578125" bestFit="1" customWidth="1"/>
    <col min="6670" max="6670" width="11.28515625" bestFit="1" customWidth="1"/>
    <col min="6671" max="6671" width="12.85546875" customWidth="1"/>
    <col min="6672" max="6672" width="12.7109375" customWidth="1"/>
    <col min="6673" max="6673" width="14.42578125" customWidth="1"/>
    <col min="6674" max="6674" width="16.5703125" customWidth="1"/>
    <col min="6675" max="6675" width="13.42578125" customWidth="1"/>
    <col min="6910" max="6910" width="15.28515625" customWidth="1"/>
    <col min="6911" max="6911" width="13.5703125" customWidth="1"/>
    <col min="6912" max="6916" width="10.42578125" bestFit="1" customWidth="1"/>
    <col min="6917" max="6917" width="11.42578125" bestFit="1" customWidth="1"/>
    <col min="6918" max="6918" width="11.28515625" bestFit="1" customWidth="1"/>
    <col min="6919" max="6920" width="10.42578125" bestFit="1" customWidth="1"/>
    <col min="6921" max="6921" width="11.42578125" bestFit="1" customWidth="1"/>
    <col min="6922" max="6922" width="11.28515625" bestFit="1" customWidth="1"/>
    <col min="6923" max="6923" width="10.42578125" bestFit="1" customWidth="1"/>
    <col min="6924" max="6924" width="11.5703125" customWidth="1"/>
    <col min="6925" max="6925" width="11.42578125" bestFit="1" customWidth="1"/>
    <col min="6926" max="6926" width="11.28515625" bestFit="1" customWidth="1"/>
    <col min="6927" max="6927" width="12.85546875" customWidth="1"/>
    <col min="6928" max="6928" width="12.7109375" customWidth="1"/>
    <col min="6929" max="6929" width="14.42578125" customWidth="1"/>
    <col min="6930" max="6930" width="16.5703125" customWidth="1"/>
    <col min="6931" max="6931" width="13.42578125" customWidth="1"/>
    <col min="7166" max="7166" width="15.28515625" customWidth="1"/>
    <col min="7167" max="7167" width="13.5703125" customWidth="1"/>
    <col min="7168" max="7172" width="10.42578125" bestFit="1" customWidth="1"/>
    <col min="7173" max="7173" width="11.42578125" bestFit="1" customWidth="1"/>
    <col min="7174" max="7174" width="11.28515625" bestFit="1" customWidth="1"/>
    <col min="7175" max="7176" width="10.42578125" bestFit="1" customWidth="1"/>
    <col min="7177" max="7177" width="11.42578125" bestFit="1" customWidth="1"/>
    <col min="7178" max="7178" width="11.28515625" bestFit="1" customWidth="1"/>
    <col min="7179" max="7179" width="10.42578125" bestFit="1" customWidth="1"/>
    <col min="7180" max="7180" width="11.5703125" customWidth="1"/>
    <col min="7181" max="7181" width="11.42578125" bestFit="1" customWidth="1"/>
    <col min="7182" max="7182" width="11.28515625" bestFit="1" customWidth="1"/>
    <col min="7183" max="7183" width="12.85546875" customWidth="1"/>
    <col min="7184" max="7184" width="12.7109375" customWidth="1"/>
    <col min="7185" max="7185" width="14.42578125" customWidth="1"/>
    <col min="7186" max="7186" width="16.5703125" customWidth="1"/>
    <col min="7187" max="7187" width="13.42578125" customWidth="1"/>
    <col min="7422" max="7422" width="15.28515625" customWidth="1"/>
    <col min="7423" max="7423" width="13.5703125" customWidth="1"/>
    <col min="7424" max="7428" width="10.42578125" bestFit="1" customWidth="1"/>
    <col min="7429" max="7429" width="11.42578125" bestFit="1" customWidth="1"/>
    <col min="7430" max="7430" width="11.28515625" bestFit="1" customWidth="1"/>
    <col min="7431" max="7432" width="10.42578125" bestFit="1" customWidth="1"/>
    <col min="7433" max="7433" width="11.42578125" bestFit="1" customWidth="1"/>
    <col min="7434" max="7434" width="11.28515625" bestFit="1" customWidth="1"/>
    <col min="7435" max="7435" width="10.42578125" bestFit="1" customWidth="1"/>
    <col min="7436" max="7436" width="11.5703125" customWidth="1"/>
    <col min="7437" max="7437" width="11.42578125" bestFit="1" customWidth="1"/>
    <col min="7438" max="7438" width="11.28515625" bestFit="1" customWidth="1"/>
    <col min="7439" max="7439" width="12.85546875" customWidth="1"/>
    <col min="7440" max="7440" width="12.7109375" customWidth="1"/>
    <col min="7441" max="7441" width="14.42578125" customWidth="1"/>
    <col min="7442" max="7442" width="16.5703125" customWidth="1"/>
    <col min="7443" max="7443" width="13.42578125" customWidth="1"/>
    <col min="7678" max="7678" width="15.28515625" customWidth="1"/>
    <col min="7679" max="7679" width="13.5703125" customWidth="1"/>
    <col min="7680" max="7684" width="10.42578125" bestFit="1" customWidth="1"/>
    <col min="7685" max="7685" width="11.42578125" bestFit="1" customWidth="1"/>
    <col min="7686" max="7686" width="11.28515625" bestFit="1" customWidth="1"/>
    <col min="7687" max="7688" width="10.42578125" bestFit="1" customWidth="1"/>
    <col min="7689" max="7689" width="11.42578125" bestFit="1" customWidth="1"/>
    <col min="7690" max="7690" width="11.28515625" bestFit="1" customWidth="1"/>
    <col min="7691" max="7691" width="10.42578125" bestFit="1" customWidth="1"/>
    <col min="7692" max="7692" width="11.5703125" customWidth="1"/>
    <col min="7693" max="7693" width="11.42578125" bestFit="1" customWidth="1"/>
    <col min="7694" max="7694" width="11.28515625" bestFit="1" customWidth="1"/>
    <col min="7695" max="7695" width="12.85546875" customWidth="1"/>
    <col min="7696" max="7696" width="12.7109375" customWidth="1"/>
    <col min="7697" max="7697" width="14.42578125" customWidth="1"/>
    <col min="7698" max="7698" width="16.5703125" customWidth="1"/>
    <col min="7699" max="7699" width="13.42578125" customWidth="1"/>
    <col min="7934" max="7934" width="15.28515625" customWidth="1"/>
    <col min="7935" max="7935" width="13.5703125" customWidth="1"/>
    <col min="7936" max="7940" width="10.42578125" bestFit="1" customWidth="1"/>
    <col min="7941" max="7941" width="11.42578125" bestFit="1" customWidth="1"/>
    <col min="7942" max="7942" width="11.28515625" bestFit="1" customWidth="1"/>
    <col min="7943" max="7944" width="10.42578125" bestFit="1" customWidth="1"/>
    <col min="7945" max="7945" width="11.42578125" bestFit="1" customWidth="1"/>
    <col min="7946" max="7946" width="11.28515625" bestFit="1" customWidth="1"/>
    <col min="7947" max="7947" width="10.42578125" bestFit="1" customWidth="1"/>
    <col min="7948" max="7948" width="11.5703125" customWidth="1"/>
    <col min="7949" max="7949" width="11.42578125" bestFit="1" customWidth="1"/>
    <col min="7950" max="7950" width="11.28515625" bestFit="1" customWidth="1"/>
    <col min="7951" max="7951" width="12.85546875" customWidth="1"/>
    <col min="7952" max="7952" width="12.7109375" customWidth="1"/>
    <col min="7953" max="7953" width="14.42578125" customWidth="1"/>
    <col min="7954" max="7954" width="16.5703125" customWidth="1"/>
    <col min="7955" max="7955" width="13.42578125" customWidth="1"/>
    <col min="8190" max="8190" width="15.28515625" customWidth="1"/>
    <col min="8191" max="8191" width="13.5703125" customWidth="1"/>
    <col min="8192" max="8196" width="10.42578125" bestFit="1" customWidth="1"/>
    <col min="8197" max="8197" width="11.42578125" bestFit="1" customWidth="1"/>
    <col min="8198" max="8198" width="11.28515625" bestFit="1" customWidth="1"/>
    <col min="8199" max="8200" width="10.42578125" bestFit="1" customWidth="1"/>
    <col min="8201" max="8201" width="11.42578125" bestFit="1" customWidth="1"/>
    <col min="8202" max="8202" width="11.28515625" bestFit="1" customWidth="1"/>
    <col min="8203" max="8203" width="10.42578125" bestFit="1" customWidth="1"/>
    <col min="8204" max="8204" width="11.5703125" customWidth="1"/>
    <col min="8205" max="8205" width="11.42578125" bestFit="1" customWidth="1"/>
    <col min="8206" max="8206" width="11.28515625" bestFit="1" customWidth="1"/>
    <col min="8207" max="8207" width="12.85546875" customWidth="1"/>
    <col min="8208" max="8208" width="12.7109375" customWidth="1"/>
    <col min="8209" max="8209" width="14.42578125" customWidth="1"/>
    <col min="8210" max="8210" width="16.5703125" customWidth="1"/>
    <col min="8211" max="8211" width="13.42578125" customWidth="1"/>
    <col min="8446" max="8446" width="15.28515625" customWidth="1"/>
    <col min="8447" max="8447" width="13.5703125" customWidth="1"/>
    <col min="8448" max="8452" width="10.42578125" bestFit="1" customWidth="1"/>
    <col min="8453" max="8453" width="11.42578125" bestFit="1" customWidth="1"/>
    <col min="8454" max="8454" width="11.28515625" bestFit="1" customWidth="1"/>
    <col min="8455" max="8456" width="10.42578125" bestFit="1" customWidth="1"/>
    <col min="8457" max="8457" width="11.42578125" bestFit="1" customWidth="1"/>
    <col min="8458" max="8458" width="11.28515625" bestFit="1" customWidth="1"/>
    <col min="8459" max="8459" width="10.42578125" bestFit="1" customWidth="1"/>
    <col min="8460" max="8460" width="11.5703125" customWidth="1"/>
    <col min="8461" max="8461" width="11.42578125" bestFit="1" customWidth="1"/>
    <col min="8462" max="8462" width="11.28515625" bestFit="1" customWidth="1"/>
    <col min="8463" max="8463" width="12.85546875" customWidth="1"/>
    <col min="8464" max="8464" width="12.7109375" customWidth="1"/>
    <col min="8465" max="8465" width="14.42578125" customWidth="1"/>
    <col min="8466" max="8466" width="16.5703125" customWidth="1"/>
    <col min="8467" max="8467" width="13.42578125" customWidth="1"/>
    <col min="8702" max="8702" width="15.28515625" customWidth="1"/>
    <col min="8703" max="8703" width="13.5703125" customWidth="1"/>
    <col min="8704" max="8708" width="10.42578125" bestFit="1" customWidth="1"/>
    <col min="8709" max="8709" width="11.42578125" bestFit="1" customWidth="1"/>
    <col min="8710" max="8710" width="11.28515625" bestFit="1" customWidth="1"/>
    <col min="8711" max="8712" width="10.42578125" bestFit="1" customWidth="1"/>
    <col min="8713" max="8713" width="11.42578125" bestFit="1" customWidth="1"/>
    <col min="8714" max="8714" width="11.28515625" bestFit="1" customWidth="1"/>
    <col min="8715" max="8715" width="10.42578125" bestFit="1" customWidth="1"/>
    <col min="8716" max="8716" width="11.5703125" customWidth="1"/>
    <col min="8717" max="8717" width="11.42578125" bestFit="1" customWidth="1"/>
    <col min="8718" max="8718" width="11.28515625" bestFit="1" customWidth="1"/>
    <col min="8719" max="8719" width="12.85546875" customWidth="1"/>
    <col min="8720" max="8720" width="12.7109375" customWidth="1"/>
    <col min="8721" max="8721" width="14.42578125" customWidth="1"/>
    <col min="8722" max="8722" width="16.5703125" customWidth="1"/>
    <col min="8723" max="8723" width="13.42578125" customWidth="1"/>
    <col min="8958" max="8958" width="15.28515625" customWidth="1"/>
    <col min="8959" max="8959" width="13.5703125" customWidth="1"/>
    <col min="8960" max="8964" width="10.42578125" bestFit="1" customWidth="1"/>
    <col min="8965" max="8965" width="11.42578125" bestFit="1" customWidth="1"/>
    <col min="8966" max="8966" width="11.28515625" bestFit="1" customWidth="1"/>
    <col min="8967" max="8968" width="10.42578125" bestFit="1" customWidth="1"/>
    <col min="8969" max="8969" width="11.42578125" bestFit="1" customWidth="1"/>
    <col min="8970" max="8970" width="11.28515625" bestFit="1" customWidth="1"/>
    <col min="8971" max="8971" width="10.42578125" bestFit="1" customWidth="1"/>
    <col min="8972" max="8972" width="11.5703125" customWidth="1"/>
    <col min="8973" max="8973" width="11.42578125" bestFit="1" customWidth="1"/>
    <col min="8974" max="8974" width="11.28515625" bestFit="1" customWidth="1"/>
    <col min="8975" max="8975" width="12.85546875" customWidth="1"/>
    <col min="8976" max="8976" width="12.7109375" customWidth="1"/>
    <col min="8977" max="8977" width="14.42578125" customWidth="1"/>
    <col min="8978" max="8978" width="16.5703125" customWidth="1"/>
    <col min="8979" max="8979" width="13.42578125" customWidth="1"/>
    <col min="9214" max="9214" width="15.28515625" customWidth="1"/>
    <col min="9215" max="9215" width="13.5703125" customWidth="1"/>
    <col min="9216" max="9220" width="10.42578125" bestFit="1" customWidth="1"/>
    <col min="9221" max="9221" width="11.42578125" bestFit="1" customWidth="1"/>
    <col min="9222" max="9222" width="11.28515625" bestFit="1" customWidth="1"/>
    <col min="9223" max="9224" width="10.42578125" bestFit="1" customWidth="1"/>
    <col min="9225" max="9225" width="11.42578125" bestFit="1" customWidth="1"/>
    <col min="9226" max="9226" width="11.28515625" bestFit="1" customWidth="1"/>
    <col min="9227" max="9227" width="10.42578125" bestFit="1" customWidth="1"/>
    <col min="9228" max="9228" width="11.5703125" customWidth="1"/>
    <col min="9229" max="9229" width="11.42578125" bestFit="1" customWidth="1"/>
    <col min="9230" max="9230" width="11.28515625" bestFit="1" customWidth="1"/>
    <col min="9231" max="9231" width="12.85546875" customWidth="1"/>
    <col min="9232" max="9232" width="12.7109375" customWidth="1"/>
    <col min="9233" max="9233" width="14.42578125" customWidth="1"/>
    <col min="9234" max="9234" width="16.5703125" customWidth="1"/>
    <col min="9235" max="9235" width="13.42578125" customWidth="1"/>
    <col min="9470" max="9470" width="15.28515625" customWidth="1"/>
    <col min="9471" max="9471" width="13.5703125" customWidth="1"/>
    <col min="9472" max="9476" width="10.42578125" bestFit="1" customWidth="1"/>
    <col min="9477" max="9477" width="11.42578125" bestFit="1" customWidth="1"/>
    <col min="9478" max="9478" width="11.28515625" bestFit="1" customWidth="1"/>
    <col min="9479" max="9480" width="10.42578125" bestFit="1" customWidth="1"/>
    <col min="9481" max="9481" width="11.42578125" bestFit="1" customWidth="1"/>
    <col min="9482" max="9482" width="11.28515625" bestFit="1" customWidth="1"/>
    <col min="9483" max="9483" width="10.42578125" bestFit="1" customWidth="1"/>
    <col min="9484" max="9484" width="11.5703125" customWidth="1"/>
    <col min="9485" max="9485" width="11.42578125" bestFit="1" customWidth="1"/>
    <col min="9486" max="9486" width="11.28515625" bestFit="1" customWidth="1"/>
    <col min="9487" max="9487" width="12.85546875" customWidth="1"/>
    <col min="9488" max="9488" width="12.7109375" customWidth="1"/>
    <col min="9489" max="9489" width="14.42578125" customWidth="1"/>
    <col min="9490" max="9490" width="16.5703125" customWidth="1"/>
    <col min="9491" max="9491" width="13.42578125" customWidth="1"/>
    <col min="9726" max="9726" width="15.28515625" customWidth="1"/>
    <col min="9727" max="9727" width="13.5703125" customWidth="1"/>
    <col min="9728" max="9732" width="10.42578125" bestFit="1" customWidth="1"/>
    <col min="9733" max="9733" width="11.42578125" bestFit="1" customWidth="1"/>
    <col min="9734" max="9734" width="11.28515625" bestFit="1" customWidth="1"/>
    <col min="9735" max="9736" width="10.42578125" bestFit="1" customWidth="1"/>
    <col min="9737" max="9737" width="11.42578125" bestFit="1" customWidth="1"/>
    <col min="9738" max="9738" width="11.28515625" bestFit="1" customWidth="1"/>
    <col min="9739" max="9739" width="10.42578125" bestFit="1" customWidth="1"/>
    <col min="9740" max="9740" width="11.5703125" customWidth="1"/>
    <col min="9741" max="9741" width="11.42578125" bestFit="1" customWidth="1"/>
    <col min="9742" max="9742" width="11.28515625" bestFit="1" customWidth="1"/>
    <col min="9743" max="9743" width="12.85546875" customWidth="1"/>
    <col min="9744" max="9744" width="12.7109375" customWidth="1"/>
    <col min="9745" max="9745" width="14.42578125" customWidth="1"/>
    <col min="9746" max="9746" width="16.5703125" customWidth="1"/>
    <col min="9747" max="9747" width="13.42578125" customWidth="1"/>
    <col min="9982" max="9982" width="15.28515625" customWidth="1"/>
    <col min="9983" max="9983" width="13.5703125" customWidth="1"/>
    <col min="9984" max="9988" width="10.42578125" bestFit="1" customWidth="1"/>
    <col min="9989" max="9989" width="11.42578125" bestFit="1" customWidth="1"/>
    <col min="9990" max="9990" width="11.28515625" bestFit="1" customWidth="1"/>
    <col min="9991" max="9992" width="10.42578125" bestFit="1" customWidth="1"/>
    <col min="9993" max="9993" width="11.42578125" bestFit="1" customWidth="1"/>
    <col min="9994" max="9994" width="11.28515625" bestFit="1" customWidth="1"/>
    <col min="9995" max="9995" width="10.42578125" bestFit="1" customWidth="1"/>
    <col min="9996" max="9996" width="11.5703125" customWidth="1"/>
    <col min="9997" max="9997" width="11.42578125" bestFit="1" customWidth="1"/>
    <col min="9998" max="9998" width="11.28515625" bestFit="1" customWidth="1"/>
    <col min="9999" max="9999" width="12.85546875" customWidth="1"/>
    <col min="10000" max="10000" width="12.7109375" customWidth="1"/>
    <col min="10001" max="10001" width="14.42578125" customWidth="1"/>
    <col min="10002" max="10002" width="16.5703125" customWidth="1"/>
    <col min="10003" max="10003" width="13.42578125" customWidth="1"/>
    <col min="10238" max="10238" width="15.28515625" customWidth="1"/>
    <col min="10239" max="10239" width="13.5703125" customWidth="1"/>
    <col min="10240" max="10244" width="10.42578125" bestFit="1" customWidth="1"/>
    <col min="10245" max="10245" width="11.42578125" bestFit="1" customWidth="1"/>
    <col min="10246" max="10246" width="11.28515625" bestFit="1" customWidth="1"/>
    <col min="10247" max="10248" width="10.42578125" bestFit="1" customWidth="1"/>
    <col min="10249" max="10249" width="11.42578125" bestFit="1" customWidth="1"/>
    <col min="10250" max="10250" width="11.28515625" bestFit="1" customWidth="1"/>
    <col min="10251" max="10251" width="10.42578125" bestFit="1" customWidth="1"/>
    <col min="10252" max="10252" width="11.5703125" customWidth="1"/>
    <col min="10253" max="10253" width="11.42578125" bestFit="1" customWidth="1"/>
    <col min="10254" max="10254" width="11.28515625" bestFit="1" customWidth="1"/>
    <col min="10255" max="10255" width="12.85546875" customWidth="1"/>
    <col min="10256" max="10256" width="12.7109375" customWidth="1"/>
    <col min="10257" max="10257" width="14.42578125" customWidth="1"/>
    <col min="10258" max="10258" width="16.5703125" customWidth="1"/>
    <col min="10259" max="10259" width="13.42578125" customWidth="1"/>
    <col min="10494" max="10494" width="15.28515625" customWidth="1"/>
    <col min="10495" max="10495" width="13.5703125" customWidth="1"/>
    <col min="10496" max="10500" width="10.42578125" bestFit="1" customWidth="1"/>
    <col min="10501" max="10501" width="11.42578125" bestFit="1" customWidth="1"/>
    <col min="10502" max="10502" width="11.28515625" bestFit="1" customWidth="1"/>
    <col min="10503" max="10504" width="10.42578125" bestFit="1" customWidth="1"/>
    <col min="10505" max="10505" width="11.42578125" bestFit="1" customWidth="1"/>
    <col min="10506" max="10506" width="11.28515625" bestFit="1" customWidth="1"/>
    <col min="10507" max="10507" width="10.42578125" bestFit="1" customWidth="1"/>
    <col min="10508" max="10508" width="11.5703125" customWidth="1"/>
    <col min="10509" max="10509" width="11.42578125" bestFit="1" customWidth="1"/>
    <col min="10510" max="10510" width="11.28515625" bestFit="1" customWidth="1"/>
    <col min="10511" max="10511" width="12.85546875" customWidth="1"/>
    <col min="10512" max="10512" width="12.7109375" customWidth="1"/>
    <col min="10513" max="10513" width="14.42578125" customWidth="1"/>
    <col min="10514" max="10514" width="16.5703125" customWidth="1"/>
    <col min="10515" max="10515" width="13.42578125" customWidth="1"/>
    <col min="10750" max="10750" width="15.28515625" customWidth="1"/>
    <col min="10751" max="10751" width="13.5703125" customWidth="1"/>
    <col min="10752" max="10756" width="10.42578125" bestFit="1" customWidth="1"/>
    <col min="10757" max="10757" width="11.42578125" bestFit="1" customWidth="1"/>
    <col min="10758" max="10758" width="11.28515625" bestFit="1" customWidth="1"/>
    <col min="10759" max="10760" width="10.42578125" bestFit="1" customWidth="1"/>
    <col min="10761" max="10761" width="11.42578125" bestFit="1" customWidth="1"/>
    <col min="10762" max="10762" width="11.28515625" bestFit="1" customWidth="1"/>
    <col min="10763" max="10763" width="10.42578125" bestFit="1" customWidth="1"/>
    <col min="10764" max="10764" width="11.5703125" customWidth="1"/>
    <col min="10765" max="10765" width="11.42578125" bestFit="1" customWidth="1"/>
    <col min="10766" max="10766" width="11.28515625" bestFit="1" customWidth="1"/>
    <col min="10767" max="10767" width="12.85546875" customWidth="1"/>
    <col min="10768" max="10768" width="12.7109375" customWidth="1"/>
    <col min="10769" max="10769" width="14.42578125" customWidth="1"/>
    <col min="10770" max="10770" width="16.5703125" customWidth="1"/>
    <col min="10771" max="10771" width="13.42578125" customWidth="1"/>
    <col min="11006" max="11006" width="15.28515625" customWidth="1"/>
    <col min="11007" max="11007" width="13.5703125" customWidth="1"/>
    <col min="11008" max="11012" width="10.42578125" bestFit="1" customWidth="1"/>
    <col min="11013" max="11013" width="11.42578125" bestFit="1" customWidth="1"/>
    <col min="11014" max="11014" width="11.28515625" bestFit="1" customWidth="1"/>
    <col min="11015" max="11016" width="10.42578125" bestFit="1" customWidth="1"/>
    <col min="11017" max="11017" width="11.42578125" bestFit="1" customWidth="1"/>
    <col min="11018" max="11018" width="11.28515625" bestFit="1" customWidth="1"/>
    <col min="11019" max="11019" width="10.42578125" bestFit="1" customWidth="1"/>
    <col min="11020" max="11020" width="11.5703125" customWidth="1"/>
    <col min="11021" max="11021" width="11.42578125" bestFit="1" customWidth="1"/>
    <col min="11022" max="11022" width="11.28515625" bestFit="1" customWidth="1"/>
    <col min="11023" max="11023" width="12.85546875" customWidth="1"/>
    <col min="11024" max="11024" width="12.7109375" customWidth="1"/>
    <col min="11025" max="11025" width="14.42578125" customWidth="1"/>
    <col min="11026" max="11026" width="16.5703125" customWidth="1"/>
    <col min="11027" max="11027" width="13.42578125" customWidth="1"/>
    <col min="11262" max="11262" width="15.28515625" customWidth="1"/>
    <col min="11263" max="11263" width="13.5703125" customWidth="1"/>
    <col min="11264" max="11268" width="10.42578125" bestFit="1" customWidth="1"/>
    <col min="11269" max="11269" width="11.42578125" bestFit="1" customWidth="1"/>
    <col min="11270" max="11270" width="11.28515625" bestFit="1" customWidth="1"/>
    <col min="11271" max="11272" width="10.42578125" bestFit="1" customWidth="1"/>
    <col min="11273" max="11273" width="11.42578125" bestFit="1" customWidth="1"/>
    <col min="11274" max="11274" width="11.28515625" bestFit="1" customWidth="1"/>
    <col min="11275" max="11275" width="10.42578125" bestFit="1" customWidth="1"/>
    <col min="11276" max="11276" width="11.5703125" customWidth="1"/>
    <col min="11277" max="11277" width="11.42578125" bestFit="1" customWidth="1"/>
    <col min="11278" max="11278" width="11.28515625" bestFit="1" customWidth="1"/>
    <col min="11279" max="11279" width="12.85546875" customWidth="1"/>
    <col min="11280" max="11280" width="12.7109375" customWidth="1"/>
    <col min="11281" max="11281" width="14.42578125" customWidth="1"/>
    <col min="11282" max="11282" width="16.5703125" customWidth="1"/>
    <col min="11283" max="11283" width="13.42578125" customWidth="1"/>
    <col min="11518" max="11518" width="15.28515625" customWidth="1"/>
    <col min="11519" max="11519" width="13.5703125" customWidth="1"/>
    <col min="11520" max="11524" width="10.42578125" bestFit="1" customWidth="1"/>
    <col min="11525" max="11525" width="11.42578125" bestFit="1" customWidth="1"/>
    <col min="11526" max="11526" width="11.28515625" bestFit="1" customWidth="1"/>
    <col min="11527" max="11528" width="10.42578125" bestFit="1" customWidth="1"/>
    <col min="11529" max="11529" width="11.42578125" bestFit="1" customWidth="1"/>
    <col min="11530" max="11530" width="11.28515625" bestFit="1" customWidth="1"/>
    <col min="11531" max="11531" width="10.42578125" bestFit="1" customWidth="1"/>
    <col min="11532" max="11532" width="11.5703125" customWidth="1"/>
    <col min="11533" max="11533" width="11.42578125" bestFit="1" customWidth="1"/>
    <col min="11534" max="11534" width="11.28515625" bestFit="1" customWidth="1"/>
    <col min="11535" max="11535" width="12.85546875" customWidth="1"/>
    <col min="11536" max="11536" width="12.7109375" customWidth="1"/>
    <col min="11537" max="11537" width="14.42578125" customWidth="1"/>
    <col min="11538" max="11538" width="16.5703125" customWidth="1"/>
    <col min="11539" max="11539" width="13.42578125" customWidth="1"/>
    <col min="11774" max="11774" width="15.28515625" customWidth="1"/>
    <col min="11775" max="11775" width="13.5703125" customWidth="1"/>
    <col min="11776" max="11780" width="10.42578125" bestFit="1" customWidth="1"/>
    <col min="11781" max="11781" width="11.42578125" bestFit="1" customWidth="1"/>
    <col min="11782" max="11782" width="11.28515625" bestFit="1" customWidth="1"/>
    <col min="11783" max="11784" width="10.42578125" bestFit="1" customWidth="1"/>
    <col min="11785" max="11785" width="11.42578125" bestFit="1" customWidth="1"/>
    <col min="11786" max="11786" width="11.28515625" bestFit="1" customWidth="1"/>
    <col min="11787" max="11787" width="10.42578125" bestFit="1" customWidth="1"/>
    <col min="11788" max="11788" width="11.5703125" customWidth="1"/>
    <col min="11789" max="11789" width="11.42578125" bestFit="1" customWidth="1"/>
    <col min="11790" max="11790" width="11.28515625" bestFit="1" customWidth="1"/>
    <col min="11791" max="11791" width="12.85546875" customWidth="1"/>
    <col min="11792" max="11792" width="12.7109375" customWidth="1"/>
    <col min="11793" max="11793" width="14.42578125" customWidth="1"/>
    <col min="11794" max="11794" width="16.5703125" customWidth="1"/>
    <col min="11795" max="11795" width="13.42578125" customWidth="1"/>
    <col min="12030" max="12030" width="15.28515625" customWidth="1"/>
    <col min="12031" max="12031" width="13.5703125" customWidth="1"/>
    <col min="12032" max="12036" width="10.42578125" bestFit="1" customWidth="1"/>
    <col min="12037" max="12037" width="11.42578125" bestFit="1" customWidth="1"/>
    <col min="12038" max="12038" width="11.28515625" bestFit="1" customWidth="1"/>
    <col min="12039" max="12040" width="10.42578125" bestFit="1" customWidth="1"/>
    <col min="12041" max="12041" width="11.42578125" bestFit="1" customWidth="1"/>
    <col min="12042" max="12042" width="11.28515625" bestFit="1" customWidth="1"/>
    <col min="12043" max="12043" width="10.42578125" bestFit="1" customWidth="1"/>
    <col min="12044" max="12044" width="11.5703125" customWidth="1"/>
    <col min="12045" max="12045" width="11.42578125" bestFit="1" customWidth="1"/>
    <col min="12046" max="12046" width="11.28515625" bestFit="1" customWidth="1"/>
    <col min="12047" max="12047" width="12.85546875" customWidth="1"/>
    <col min="12048" max="12048" width="12.7109375" customWidth="1"/>
    <col min="12049" max="12049" width="14.42578125" customWidth="1"/>
    <col min="12050" max="12050" width="16.5703125" customWidth="1"/>
    <col min="12051" max="12051" width="13.42578125" customWidth="1"/>
    <col min="12286" max="12286" width="15.28515625" customWidth="1"/>
    <col min="12287" max="12287" width="13.5703125" customWidth="1"/>
    <col min="12288" max="12292" width="10.42578125" bestFit="1" customWidth="1"/>
    <col min="12293" max="12293" width="11.42578125" bestFit="1" customWidth="1"/>
    <col min="12294" max="12294" width="11.28515625" bestFit="1" customWidth="1"/>
    <col min="12295" max="12296" width="10.42578125" bestFit="1" customWidth="1"/>
    <col min="12297" max="12297" width="11.42578125" bestFit="1" customWidth="1"/>
    <col min="12298" max="12298" width="11.28515625" bestFit="1" customWidth="1"/>
    <col min="12299" max="12299" width="10.42578125" bestFit="1" customWidth="1"/>
    <col min="12300" max="12300" width="11.5703125" customWidth="1"/>
    <col min="12301" max="12301" width="11.42578125" bestFit="1" customWidth="1"/>
    <col min="12302" max="12302" width="11.28515625" bestFit="1" customWidth="1"/>
    <col min="12303" max="12303" width="12.85546875" customWidth="1"/>
    <col min="12304" max="12304" width="12.7109375" customWidth="1"/>
    <col min="12305" max="12305" width="14.42578125" customWidth="1"/>
    <col min="12306" max="12306" width="16.5703125" customWidth="1"/>
    <col min="12307" max="12307" width="13.42578125" customWidth="1"/>
    <col min="12542" max="12542" width="15.28515625" customWidth="1"/>
    <col min="12543" max="12543" width="13.5703125" customWidth="1"/>
    <col min="12544" max="12548" width="10.42578125" bestFit="1" customWidth="1"/>
    <col min="12549" max="12549" width="11.42578125" bestFit="1" customWidth="1"/>
    <col min="12550" max="12550" width="11.28515625" bestFit="1" customWidth="1"/>
    <col min="12551" max="12552" width="10.42578125" bestFit="1" customWidth="1"/>
    <col min="12553" max="12553" width="11.42578125" bestFit="1" customWidth="1"/>
    <col min="12554" max="12554" width="11.28515625" bestFit="1" customWidth="1"/>
    <col min="12555" max="12555" width="10.42578125" bestFit="1" customWidth="1"/>
    <col min="12556" max="12556" width="11.5703125" customWidth="1"/>
    <col min="12557" max="12557" width="11.42578125" bestFit="1" customWidth="1"/>
    <col min="12558" max="12558" width="11.28515625" bestFit="1" customWidth="1"/>
    <col min="12559" max="12559" width="12.85546875" customWidth="1"/>
    <col min="12560" max="12560" width="12.7109375" customWidth="1"/>
    <col min="12561" max="12561" width="14.42578125" customWidth="1"/>
    <col min="12562" max="12562" width="16.5703125" customWidth="1"/>
    <col min="12563" max="12563" width="13.42578125" customWidth="1"/>
    <col min="12798" max="12798" width="15.28515625" customWidth="1"/>
    <col min="12799" max="12799" width="13.5703125" customWidth="1"/>
    <col min="12800" max="12804" width="10.42578125" bestFit="1" customWidth="1"/>
    <col min="12805" max="12805" width="11.42578125" bestFit="1" customWidth="1"/>
    <col min="12806" max="12806" width="11.28515625" bestFit="1" customWidth="1"/>
    <col min="12807" max="12808" width="10.42578125" bestFit="1" customWidth="1"/>
    <col min="12809" max="12809" width="11.42578125" bestFit="1" customWidth="1"/>
    <col min="12810" max="12810" width="11.28515625" bestFit="1" customWidth="1"/>
    <col min="12811" max="12811" width="10.42578125" bestFit="1" customWidth="1"/>
    <col min="12812" max="12812" width="11.5703125" customWidth="1"/>
    <col min="12813" max="12813" width="11.42578125" bestFit="1" customWidth="1"/>
    <col min="12814" max="12814" width="11.28515625" bestFit="1" customWidth="1"/>
    <col min="12815" max="12815" width="12.85546875" customWidth="1"/>
    <col min="12816" max="12816" width="12.7109375" customWidth="1"/>
    <col min="12817" max="12817" width="14.42578125" customWidth="1"/>
    <col min="12818" max="12818" width="16.5703125" customWidth="1"/>
    <col min="12819" max="12819" width="13.42578125" customWidth="1"/>
    <col min="13054" max="13054" width="15.28515625" customWidth="1"/>
    <col min="13055" max="13055" width="13.5703125" customWidth="1"/>
    <col min="13056" max="13060" width="10.42578125" bestFit="1" customWidth="1"/>
    <col min="13061" max="13061" width="11.42578125" bestFit="1" customWidth="1"/>
    <col min="13062" max="13062" width="11.28515625" bestFit="1" customWidth="1"/>
    <col min="13063" max="13064" width="10.42578125" bestFit="1" customWidth="1"/>
    <col min="13065" max="13065" width="11.42578125" bestFit="1" customWidth="1"/>
    <col min="13066" max="13066" width="11.28515625" bestFit="1" customWidth="1"/>
    <col min="13067" max="13067" width="10.42578125" bestFit="1" customWidth="1"/>
    <col min="13068" max="13068" width="11.5703125" customWidth="1"/>
    <col min="13069" max="13069" width="11.42578125" bestFit="1" customWidth="1"/>
    <col min="13070" max="13070" width="11.28515625" bestFit="1" customWidth="1"/>
    <col min="13071" max="13071" width="12.85546875" customWidth="1"/>
    <col min="13072" max="13072" width="12.7109375" customWidth="1"/>
    <col min="13073" max="13073" width="14.42578125" customWidth="1"/>
    <col min="13074" max="13074" width="16.5703125" customWidth="1"/>
    <col min="13075" max="13075" width="13.42578125" customWidth="1"/>
    <col min="13310" max="13310" width="15.28515625" customWidth="1"/>
    <col min="13311" max="13311" width="13.5703125" customWidth="1"/>
    <col min="13312" max="13316" width="10.42578125" bestFit="1" customWidth="1"/>
    <col min="13317" max="13317" width="11.42578125" bestFit="1" customWidth="1"/>
    <col min="13318" max="13318" width="11.28515625" bestFit="1" customWidth="1"/>
    <col min="13319" max="13320" width="10.42578125" bestFit="1" customWidth="1"/>
    <col min="13321" max="13321" width="11.42578125" bestFit="1" customWidth="1"/>
    <col min="13322" max="13322" width="11.28515625" bestFit="1" customWidth="1"/>
    <col min="13323" max="13323" width="10.42578125" bestFit="1" customWidth="1"/>
    <col min="13324" max="13324" width="11.5703125" customWidth="1"/>
    <col min="13325" max="13325" width="11.42578125" bestFit="1" customWidth="1"/>
    <col min="13326" max="13326" width="11.28515625" bestFit="1" customWidth="1"/>
    <col min="13327" max="13327" width="12.85546875" customWidth="1"/>
    <col min="13328" max="13328" width="12.7109375" customWidth="1"/>
    <col min="13329" max="13329" width="14.42578125" customWidth="1"/>
    <col min="13330" max="13330" width="16.5703125" customWidth="1"/>
    <col min="13331" max="13331" width="13.42578125" customWidth="1"/>
    <col min="13566" max="13566" width="15.28515625" customWidth="1"/>
    <col min="13567" max="13567" width="13.5703125" customWidth="1"/>
    <col min="13568" max="13572" width="10.42578125" bestFit="1" customWidth="1"/>
    <col min="13573" max="13573" width="11.42578125" bestFit="1" customWidth="1"/>
    <col min="13574" max="13574" width="11.28515625" bestFit="1" customWidth="1"/>
    <col min="13575" max="13576" width="10.42578125" bestFit="1" customWidth="1"/>
    <col min="13577" max="13577" width="11.42578125" bestFit="1" customWidth="1"/>
    <col min="13578" max="13578" width="11.28515625" bestFit="1" customWidth="1"/>
    <col min="13579" max="13579" width="10.42578125" bestFit="1" customWidth="1"/>
    <col min="13580" max="13580" width="11.5703125" customWidth="1"/>
    <col min="13581" max="13581" width="11.42578125" bestFit="1" customWidth="1"/>
    <col min="13582" max="13582" width="11.28515625" bestFit="1" customWidth="1"/>
    <col min="13583" max="13583" width="12.85546875" customWidth="1"/>
    <col min="13584" max="13584" width="12.7109375" customWidth="1"/>
    <col min="13585" max="13585" width="14.42578125" customWidth="1"/>
    <col min="13586" max="13586" width="16.5703125" customWidth="1"/>
    <col min="13587" max="13587" width="13.42578125" customWidth="1"/>
    <col min="13822" max="13822" width="15.28515625" customWidth="1"/>
    <col min="13823" max="13823" width="13.5703125" customWidth="1"/>
    <col min="13824" max="13828" width="10.42578125" bestFit="1" customWidth="1"/>
    <col min="13829" max="13829" width="11.42578125" bestFit="1" customWidth="1"/>
    <col min="13830" max="13830" width="11.28515625" bestFit="1" customWidth="1"/>
    <col min="13831" max="13832" width="10.42578125" bestFit="1" customWidth="1"/>
    <col min="13833" max="13833" width="11.42578125" bestFit="1" customWidth="1"/>
    <col min="13834" max="13834" width="11.28515625" bestFit="1" customWidth="1"/>
    <col min="13835" max="13835" width="10.42578125" bestFit="1" customWidth="1"/>
    <col min="13836" max="13836" width="11.5703125" customWidth="1"/>
    <col min="13837" max="13837" width="11.42578125" bestFit="1" customWidth="1"/>
    <col min="13838" max="13838" width="11.28515625" bestFit="1" customWidth="1"/>
    <col min="13839" max="13839" width="12.85546875" customWidth="1"/>
    <col min="13840" max="13840" width="12.7109375" customWidth="1"/>
    <col min="13841" max="13841" width="14.42578125" customWidth="1"/>
    <col min="13842" max="13842" width="16.5703125" customWidth="1"/>
    <col min="13843" max="13843" width="13.42578125" customWidth="1"/>
    <col min="14078" max="14078" width="15.28515625" customWidth="1"/>
    <col min="14079" max="14079" width="13.5703125" customWidth="1"/>
    <col min="14080" max="14084" width="10.42578125" bestFit="1" customWidth="1"/>
    <col min="14085" max="14085" width="11.42578125" bestFit="1" customWidth="1"/>
    <col min="14086" max="14086" width="11.28515625" bestFit="1" customWidth="1"/>
    <col min="14087" max="14088" width="10.42578125" bestFit="1" customWidth="1"/>
    <col min="14089" max="14089" width="11.42578125" bestFit="1" customWidth="1"/>
    <col min="14090" max="14090" width="11.28515625" bestFit="1" customWidth="1"/>
    <col min="14091" max="14091" width="10.42578125" bestFit="1" customWidth="1"/>
    <col min="14092" max="14092" width="11.5703125" customWidth="1"/>
    <col min="14093" max="14093" width="11.42578125" bestFit="1" customWidth="1"/>
    <col min="14094" max="14094" width="11.28515625" bestFit="1" customWidth="1"/>
    <col min="14095" max="14095" width="12.85546875" customWidth="1"/>
    <col min="14096" max="14096" width="12.7109375" customWidth="1"/>
    <col min="14097" max="14097" width="14.42578125" customWidth="1"/>
    <col min="14098" max="14098" width="16.5703125" customWidth="1"/>
    <col min="14099" max="14099" width="13.42578125" customWidth="1"/>
    <col min="14334" max="14334" width="15.28515625" customWidth="1"/>
    <col min="14335" max="14335" width="13.5703125" customWidth="1"/>
    <col min="14336" max="14340" width="10.42578125" bestFit="1" customWidth="1"/>
    <col min="14341" max="14341" width="11.42578125" bestFit="1" customWidth="1"/>
    <col min="14342" max="14342" width="11.28515625" bestFit="1" customWidth="1"/>
    <col min="14343" max="14344" width="10.42578125" bestFit="1" customWidth="1"/>
    <col min="14345" max="14345" width="11.42578125" bestFit="1" customWidth="1"/>
    <col min="14346" max="14346" width="11.28515625" bestFit="1" customWidth="1"/>
    <col min="14347" max="14347" width="10.42578125" bestFit="1" customWidth="1"/>
    <col min="14348" max="14348" width="11.5703125" customWidth="1"/>
    <col min="14349" max="14349" width="11.42578125" bestFit="1" customWidth="1"/>
    <col min="14350" max="14350" width="11.28515625" bestFit="1" customWidth="1"/>
    <col min="14351" max="14351" width="12.85546875" customWidth="1"/>
    <col min="14352" max="14352" width="12.7109375" customWidth="1"/>
    <col min="14353" max="14353" width="14.42578125" customWidth="1"/>
    <col min="14354" max="14354" width="16.5703125" customWidth="1"/>
    <col min="14355" max="14355" width="13.42578125" customWidth="1"/>
    <col min="14590" max="14590" width="15.28515625" customWidth="1"/>
    <col min="14591" max="14591" width="13.5703125" customWidth="1"/>
    <col min="14592" max="14596" width="10.42578125" bestFit="1" customWidth="1"/>
    <col min="14597" max="14597" width="11.42578125" bestFit="1" customWidth="1"/>
    <col min="14598" max="14598" width="11.28515625" bestFit="1" customWidth="1"/>
    <col min="14599" max="14600" width="10.42578125" bestFit="1" customWidth="1"/>
    <col min="14601" max="14601" width="11.42578125" bestFit="1" customWidth="1"/>
    <col min="14602" max="14602" width="11.28515625" bestFit="1" customWidth="1"/>
    <col min="14603" max="14603" width="10.42578125" bestFit="1" customWidth="1"/>
    <col min="14604" max="14604" width="11.5703125" customWidth="1"/>
    <col min="14605" max="14605" width="11.42578125" bestFit="1" customWidth="1"/>
    <col min="14606" max="14606" width="11.28515625" bestFit="1" customWidth="1"/>
    <col min="14607" max="14607" width="12.85546875" customWidth="1"/>
    <col min="14608" max="14608" width="12.7109375" customWidth="1"/>
    <col min="14609" max="14609" width="14.42578125" customWidth="1"/>
    <col min="14610" max="14610" width="16.5703125" customWidth="1"/>
    <col min="14611" max="14611" width="13.42578125" customWidth="1"/>
    <col min="14846" max="14846" width="15.28515625" customWidth="1"/>
    <col min="14847" max="14847" width="13.5703125" customWidth="1"/>
    <col min="14848" max="14852" width="10.42578125" bestFit="1" customWidth="1"/>
    <col min="14853" max="14853" width="11.42578125" bestFit="1" customWidth="1"/>
    <col min="14854" max="14854" width="11.28515625" bestFit="1" customWidth="1"/>
    <col min="14855" max="14856" width="10.42578125" bestFit="1" customWidth="1"/>
    <col min="14857" max="14857" width="11.42578125" bestFit="1" customWidth="1"/>
    <col min="14858" max="14858" width="11.28515625" bestFit="1" customWidth="1"/>
    <col min="14859" max="14859" width="10.42578125" bestFit="1" customWidth="1"/>
    <col min="14860" max="14860" width="11.5703125" customWidth="1"/>
    <col min="14861" max="14861" width="11.42578125" bestFit="1" customWidth="1"/>
    <col min="14862" max="14862" width="11.28515625" bestFit="1" customWidth="1"/>
    <col min="14863" max="14863" width="12.85546875" customWidth="1"/>
    <col min="14864" max="14864" width="12.7109375" customWidth="1"/>
    <col min="14865" max="14865" width="14.42578125" customWidth="1"/>
    <col min="14866" max="14866" width="16.5703125" customWidth="1"/>
    <col min="14867" max="14867" width="13.42578125" customWidth="1"/>
    <col min="15102" max="15102" width="15.28515625" customWidth="1"/>
    <col min="15103" max="15103" width="13.5703125" customWidth="1"/>
    <col min="15104" max="15108" width="10.42578125" bestFit="1" customWidth="1"/>
    <col min="15109" max="15109" width="11.42578125" bestFit="1" customWidth="1"/>
    <col min="15110" max="15110" width="11.28515625" bestFit="1" customWidth="1"/>
    <col min="15111" max="15112" width="10.42578125" bestFit="1" customWidth="1"/>
    <col min="15113" max="15113" width="11.42578125" bestFit="1" customWidth="1"/>
    <col min="15114" max="15114" width="11.28515625" bestFit="1" customWidth="1"/>
    <col min="15115" max="15115" width="10.42578125" bestFit="1" customWidth="1"/>
    <col min="15116" max="15116" width="11.5703125" customWidth="1"/>
    <col min="15117" max="15117" width="11.42578125" bestFit="1" customWidth="1"/>
    <col min="15118" max="15118" width="11.28515625" bestFit="1" customWidth="1"/>
    <col min="15119" max="15119" width="12.85546875" customWidth="1"/>
    <col min="15120" max="15120" width="12.7109375" customWidth="1"/>
    <col min="15121" max="15121" width="14.42578125" customWidth="1"/>
    <col min="15122" max="15122" width="16.5703125" customWidth="1"/>
    <col min="15123" max="15123" width="13.42578125" customWidth="1"/>
    <col min="15358" max="15358" width="15.28515625" customWidth="1"/>
    <col min="15359" max="15359" width="13.5703125" customWidth="1"/>
    <col min="15360" max="15364" width="10.42578125" bestFit="1" customWidth="1"/>
    <col min="15365" max="15365" width="11.42578125" bestFit="1" customWidth="1"/>
    <col min="15366" max="15366" width="11.28515625" bestFit="1" customWidth="1"/>
    <col min="15367" max="15368" width="10.42578125" bestFit="1" customWidth="1"/>
    <col min="15369" max="15369" width="11.42578125" bestFit="1" customWidth="1"/>
    <col min="15370" max="15370" width="11.28515625" bestFit="1" customWidth="1"/>
    <col min="15371" max="15371" width="10.42578125" bestFit="1" customWidth="1"/>
    <col min="15372" max="15372" width="11.5703125" customWidth="1"/>
    <col min="15373" max="15373" width="11.42578125" bestFit="1" customWidth="1"/>
    <col min="15374" max="15374" width="11.28515625" bestFit="1" customWidth="1"/>
    <col min="15375" max="15375" width="12.85546875" customWidth="1"/>
    <col min="15376" max="15376" width="12.7109375" customWidth="1"/>
    <col min="15377" max="15377" width="14.42578125" customWidth="1"/>
    <col min="15378" max="15378" width="16.5703125" customWidth="1"/>
    <col min="15379" max="15379" width="13.42578125" customWidth="1"/>
    <col min="15614" max="15614" width="15.28515625" customWidth="1"/>
    <col min="15615" max="15615" width="13.5703125" customWidth="1"/>
    <col min="15616" max="15620" width="10.42578125" bestFit="1" customWidth="1"/>
    <col min="15621" max="15621" width="11.42578125" bestFit="1" customWidth="1"/>
    <col min="15622" max="15622" width="11.28515625" bestFit="1" customWidth="1"/>
    <col min="15623" max="15624" width="10.42578125" bestFit="1" customWidth="1"/>
    <col min="15625" max="15625" width="11.42578125" bestFit="1" customWidth="1"/>
    <col min="15626" max="15626" width="11.28515625" bestFit="1" customWidth="1"/>
    <col min="15627" max="15627" width="10.42578125" bestFit="1" customWidth="1"/>
    <col min="15628" max="15628" width="11.5703125" customWidth="1"/>
    <col min="15629" max="15629" width="11.42578125" bestFit="1" customWidth="1"/>
    <col min="15630" max="15630" width="11.28515625" bestFit="1" customWidth="1"/>
    <col min="15631" max="15631" width="12.85546875" customWidth="1"/>
    <col min="15632" max="15632" width="12.7109375" customWidth="1"/>
    <col min="15633" max="15633" width="14.42578125" customWidth="1"/>
    <col min="15634" max="15634" width="16.5703125" customWidth="1"/>
    <col min="15635" max="15635" width="13.42578125" customWidth="1"/>
    <col min="15870" max="15870" width="15.28515625" customWidth="1"/>
    <col min="15871" max="15871" width="13.5703125" customWidth="1"/>
    <col min="15872" max="15876" width="10.42578125" bestFit="1" customWidth="1"/>
    <col min="15877" max="15877" width="11.42578125" bestFit="1" customWidth="1"/>
    <col min="15878" max="15878" width="11.28515625" bestFit="1" customWidth="1"/>
    <col min="15879" max="15880" width="10.42578125" bestFit="1" customWidth="1"/>
    <col min="15881" max="15881" width="11.42578125" bestFit="1" customWidth="1"/>
    <col min="15882" max="15882" width="11.28515625" bestFit="1" customWidth="1"/>
    <col min="15883" max="15883" width="10.42578125" bestFit="1" customWidth="1"/>
    <col min="15884" max="15884" width="11.5703125" customWidth="1"/>
    <col min="15885" max="15885" width="11.42578125" bestFit="1" customWidth="1"/>
    <col min="15886" max="15886" width="11.28515625" bestFit="1" customWidth="1"/>
    <col min="15887" max="15887" width="12.85546875" customWidth="1"/>
    <col min="15888" max="15888" width="12.7109375" customWidth="1"/>
    <col min="15889" max="15889" width="14.42578125" customWidth="1"/>
    <col min="15890" max="15890" width="16.5703125" customWidth="1"/>
    <col min="15891" max="15891" width="13.42578125" customWidth="1"/>
    <col min="16126" max="16126" width="15.28515625" customWidth="1"/>
    <col min="16127" max="16127" width="13.5703125" customWidth="1"/>
    <col min="16128" max="16132" width="10.42578125" bestFit="1" customWidth="1"/>
    <col min="16133" max="16133" width="11.42578125" bestFit="1" customWidth="1"/>
    <col min="16134" max="16134" width="11.28515625" bestFit="1" customWidth="1"/>
    <col min="16135" max="16136" width="10.42578125" bestFit="1" customWidth="1"/>
    <col min="16137" max="16137" width="11.42578125" bestFit="1" customWidth="1"/>
    <col min="16138" max="16138" width="11.28515625" bestFit="1" customWidth="1"/>
    <col min="16139" max="16139" width="10.42578125" bestFit="1" customWidth="1"/>
    <col min="16140" max="16140" width="11.5703125" customWidth="1"/>
    <col min="16141" max="16141" width="11.42578125" bestFit="1" customWidth="1"/>
    <col min="16142" max="16142" width="11.28515625" bestFit="1" customWidth="1"/>
    <col min="16143" max="16143" width="12.85546875" customWidth="1"/>
    <col min="16144" max="16144" width="12.7109375" customWidth="1"/>
    <col min="16145" max="16145" width="14.42578125" customWidth="1"/>
    <col min="16146" max="16146" width="16.5703125" customWidth="1"/>
    <col min="16147" max="16147" width="13.42578125" customWidth="1"/>
  </cols>
  <sheetData>
    <row r="1" spans="1:20" s="23" customFormat="1" ht="18.75" x14ac:dyDescent="0.3">
      <c r="A1" s="22" t="s">
        <v>62</v>
      </c>
      <c r="D1" s="24"/>
      <c r="E1" s="24"/>
      <c r="F1" s="24"/>
      <c r="G1" s="25"/>
      <c r="T1" s="22" t="s">
        <v>74</v>
      </c>
    </row>
    <row r="2" spans="1:20" s="23" customFormat="1" ht="18.75" x14ac:dyDescent="0.3">
      <c r="A2" s="22" t="s">
        <v>63</v>
      </c>
      <c r="D2" s="24"/>
      <c r="E2" s="24"/>
      <c r="F2" s="24"/>
      <c r="G2" s="24"/>
    </row>
    <row r="3" spans="1:20" s="23" customFormat="1" ht="18.75" x14ac:dyDescent="0.3">
      <c r="A3" s="22" t="s">
        <v>65</v>
      </c>
      <c r="D3" s="24"/>
      <c r="E3" s="24"/>
      <c r="F3" s="24"/>
      <c r="G3" s="24"/>
    </row>
    <row r="4" spans="1:20" s="27" customFormat="1" ht="18.75" x14ac:dyDescent="0.3">
      <c r="A4" s="26" t="s">
        <v>73</v>
      </c>
    </row>
    <row r="5" spans="1:20" s="15" customFormat="1" x14ac:dyDescent="0.25"/>
    <row r="7" spans="1:20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/>
      <c r="M8" s="3"/>
      <c r="N8" s="3" t="s">
        <v>38</v>
      </c>
      <c r="O8" s="3"/>
      <c r="P8" s="3"/>
      <c r="Q8" s="3"/>
      <c r="R8" s="3"/>
      <c r="S8" s="3"/>
      <c r="T8" s="3"/>
    </row>
    <row r="9" spans="1:20" ht="15.75" thickBot="1" x14ac:dyDescent="0.3">
      <c r="A9" s="6"/>
      <c r="B9" s="14">
        <v>43465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6</v>
      </c>
      <c r="M9" s="6" t="s">
        <v>7</v>
      </c>
      <c r="N9" s="6" t="s">
        <v>39</v>
      </c>
      <c r="O9" s="6" t="s">
        <v>8</v>
      </c>
      <c r="P9" s="6" t="s">
        <v>9</v>
      </c>
      <c r="Q9" s="6" t="s">
        <v>10</v>
      </c>
      <c r="R9" s="6" t="s">
        <v>11</v>
      </c>
      <c r="S9" s="6" t="s">
        <v>12</v>
      </c>
      <c r="T9" s="6" t="s">
        <v>13</v>
      </c>
    </row>
    <row r="10" spans="1:20" x14ac:dyDescent="0.25">
      <c r="A10" t="s">
        <v>40</v>
      </c>
      <c r="B10" s="7">
        <v>645190.90000000037</v>
      </c>
      <c r="C10" s="7"/>
      <c r="D10" s="7">
        <v>4204.8999999999996</v>
      </c>
      <c r="E10" s="7"/>
      <c r="F10" s="7">
        <v>4296.3100000000004</v>
      </c>
      <c r="G10" s="7"/>
      <c r="H10" s="7">
        <v>4216.63</v>
      </c>
      <c r="I10" s="7">
        <v>4250.6099999999997</v>
      </c>
      <c r="J10" s="7"/>
      <c r="K10" s="7">
        <v>4228.32</v>
      </c>
      <c r="L10" s="7">
        <v>4261.93</v>
      </c>
      <c r="M10" s="7">
        <v>4240.03</v>
      </c>
      <c r="N10" s="7"/>
      <c r="O10" s="7">
        <v>4245.8900000000003</v>
      </c>
      <c r="P10" s="7">
        <v>4278.96</v>
      </c>
      <c r="Q10" s="7">
        <v>4257.6499999999996</v>
      </c>
      <c r="R10" s="7">
        <v>4290.3599999999997</v>
      </c>
      <c r="S10" s="7">
        <v>4269.45</v>
      </c>
      <c r="T10" s="7">
        <f t="shared" ref="T10:T19" si="0">+B10-C10-D10-E10-F10-G10-H10-I10-J10-K10-L10-M10-N10-O10-P10-Q10-R10-S10</f>
        <v>594149.86000000034</v>
      </c>
    </row>
    <row r="11" spans="1:20" x14ac:dyDescent="0.25">
      <c r="A11" t="s">
        <v>41</v>
      </c>
      <c r="B11" s="7">
        <v>467538.4</v>
      </c>
      <c r="C11" s="7"/>
      <c r="D11" s="7">
        <v>2396.2600000000002</v>
      </c>
      <c r="E11" s="7"/>
      <c r="F11" s="7">
        <v>2612.69</v>
      </c>
      <c r="G11" s="7"/>
      <c r="H11" s="7">
        <v>2419.12</v>
      </c>
      <c r="I11" s="7">
        <v>2497.92</v>
      </c>
      <c r="J11" s="7"/>
      <c r="K11" s="7">
        <v>2441.5700000000002</v>
      </c>
      <c r="L11" s="7">
        <v>2519.7399999999998</v>
      </c>
      <c r="M11" s="7">
        <v>2464.2199999999998</v>
      </c>
      <c r="N11" s="7"/>
      <c r="O11" s="7">
        <v>2475.4699999999998</v>
      </c>
      <c r="P11" s="7">
        <v>2552.6999999999998</v>
      </c>
      <c r="Q11" s="7">
        <v>2498.42</v>
      </c>
      <c r="R11" s="7">
        <v>2575.0100000000002</v>
      </c>
      <c r="S11" s="7">
        <v>2521.58</v>
      </c>
      <c r="T11" s="7">
        <f t="shared" si="0"/>
        <v>437563.70000000007</v>
      </c>
    </row>
    <row r="12" spans="1:20" x14ac:dyDescent="0.25">
      <c r="A12" t="s">
        <v>42</v>
      </c>
      <c r="B12" s="7">
        <v>220.56999999999985</v>
      </c>
      <c r="C12" s="7"/>
      <c r="D12" s="7">
        <v>1.44</v>
      </c>
      <c r="E12" s="7"/>
      <c r="F12" s="7">
        <v>1.47</v>
      </c>
      <c r="G12" s="7"/>
      <c r="H12" s="7">
        <v>1.44</v>
      </c>
      <c r="I12" s="7">
        <v>1.45</v>
      </c>
      <c r="J12" s="7"/>
      <c r="K12" s="7">
        <v>1.44</v>
      </c>
      <c r="L12" s="7">
        <v>1.46</v>
      </c>
      <c r="M12" s="7">
        <v>1.45</v>
      </c>
      <c r="N12" s="7"/>
      <c r="O12" s="7">
        <v>1.45</v>
      </c>
      <c r="P12" s="7">
        <v>1.46</v>
      </c>
      <c r="Q12" s="7">
        <v>1.45</v>
      </c>
      <c r="R12" s="7">
        <v>1.46</v>
      </c>
      <c r="S12" s="7">
        <v>1.48</v>
      </c>
      <c r="T12" s="7">
        <f t="shared" si="0"/>
        <v>203.11999999999989</v>
      </c>
    </row>
    <row r="13" spans="1:20" x14ac:dyDescent="0.25">
      <c r="A13" t="s">
        <v>43</v>
      </c>
      <c r="B13" s="7">
        <v>828455.66999999993</v>
      </c>
      <c r="C13" s="7"/>
      <c r="D13" s="7">
        <v>5399.13</v>
      </c>
      <c r="E13" s="7"/>
      <c r="F13" s="7">
        <v>5516.51</v>
      </c>
      <c r="G13" s="7"/>
      <c r="H13" s="7">
        <v>5414.19</v>
      </c>
      <c r="I13" s="7">
        <v>5457.82</v>
      </c>
      <c r="J13" s="7"/>
      <c r="K13" s="7">
        <v>5429.2</v>
      </c>
      <c r="L13" s="7">
        <v>5472.36</v>
      </c>
      <c r="M13" s="7">
        <v>5444.24</v>
      </c>
      <c r="N13" s="7"/>
      <c r="O13" s="7">
        <v>5451.76</v>
      </c>
      <c r="P13" s="7">
        <v>5494.22</v>
      </c>
      <c r="Q13" s="7">
        <v>5466.86</v>
      </c>
      <c r="R13" s="7">
        <v>5508.86</v>
      </c>
      <c r="S13" s="7">
        <v>5560.23</v>
      </c>
      <c r="T13" s="7">
        <f t="shared" si="0"/>
        <v>762840.29000000015</v>
      </c>
    </row>
    <row r="14" spans="1:20" x14ac:dyDescent="0.25">
      <c r="A14" t="s">
        <v>44</v>
      </c>
      <c r="B14" s="7">
        <v>153745.35</v>
      </c>
      <c r="C14" s="7"/>
      <c r="D14" s="7">
        <v>1025.3699999999999</v>
      </c>
      <c r="E14" s="7"/>
      <c r="F14" s="7">
        <v>1042.1500000000001</v>
      </c>
      <c r="G14" s="7"/>
      <c r="H14" s="7">
        <v>989.18</v>
      </c>
      <c r="I14" s="7">
        <v>998.49</v>
      </c>
      <c r="J14" s="7"/>
      <c r="K14" s="7">
        <v>992.34</v>
      </c>
      <c r="L14" s="7">
        <v>1001.56</v>
      </c>
      <c r="M14" s="7">
        <v>995.52</v>
      </c>
      <c r="N14" s="7"/>
      <c r="O14" s="7">
        <v>997.1</v>
      </c>
      <c r="P14" s="7">
        <v>1006.18</v>
      </c>
      <c r="Q14" s="7">
        <v>1000.29</v>
      </c>
      <c r="R14" s="7">
        <v>1009.27</v>
      </c>
      <c r="S14" s="7">
        <v>1003.49</v>
      </c>
      <c r="T14" s="7">
        <f t="shared" si="0"/>
        <v>141684.41000000006</v>
      </c>
    </row>
    <row r="15" spans="1:20" x14ac:dyDescent="0.25">
      <c r="A15" t="s">
        <v>45</v>
      </c>
      <c r="B15" s="7">
        <v>954628.89000000013</v>
      </c>
      <c r="C15" s="7"/>
      <c r="D15" s="7">
        <v>4662.1499999999996</v>
      </c>
      <c r="E15" s="7"/>
      <c r="F15" s="7">
        <v>4764.7</v>
      </c>
      <c r="G15" s="7"/>
      <c r="H15" s="7">
        <v>4437.43</v>
      </c>
      <c r="I15" s="7">
        <v>4492.82</v>
      </c>
      <c r="J15" s="7"/>
      <c r="K15" s="7">
        <v>4451.6499999999996</v>
      </c>
      <c r="L15" s="7">
        <v>4506.6099999999997</v>
      </c>
      <c r="M15" s="7">
        <v>4465.91</v>
      </c>
      <c r="N15" s="7"/>
      <c r="O15" s="7">
        <v>4473.03</v>
      </c>
      <c r="P15" s="7">
        <v>4527.33</v>
      </c>
      <c r="Q15" s="7">
        <v>4487.3599999999997</v>
      </c>
      <c r="R15" s="7">
        <v>4541.22</v>
      </c>
      <c r="S15" s="7">
        <v>4501.74</v>
      </c>
      <c r="T15" s="7">
        <f t="shared" si="0"/>
        <v>900316.94000000018</v>
      </c>
    </row>
    <row r="16" spans="1:20" x14ac:dyDescent="0.25">
      <c r="A16" t="s">
        <v>46</v>
      </c>
      <c r="B16" s="7">
        <v>302.60000000000002</v>
      </c>
      <c r="C16" s="7"/>
      <c r="D16" s="7">
        <v>1.47</v>
      </c>
      <c r="E16" s="7"/>
      <c r="F16" s="7">
        <v>1.5</v>
      </c>
      <c r="G16" s="7"/>
      <c r="H16" s="7">
        <v>1.47</v>
      </c>
      <c r="I16" s="7">
        <v>1.48</v>
      </c>
      <c r="J16" s="7"/>
      <c r="K16" s="7">
        <v>1.47</v>
      </c>
      <c r="L16" s="7">
        <v>1.46</v>
      </c>
      <c r="M16" s="7">
        <v>1.44</v>
      </c>
      <c r="N16" s="7"/>
      <c r="O16" s="7">
        <v>1.45</v>
      </c>
      <c r="P16" s="7">
        <v>1.46</v>
      </c>
      <c r="Q16" s="7">
        <v>1.45</v>
      </c>
      <c r="R16" s="7">
        <v>1.47</v>
      </c>
      <c r="S16" s="7">
        <v>1.45</v>
      </c>
      <c r="T16" s="7">
        <f t="shared" si="0"/>
        <v>285.02999999999997</v>
      </c>
    </row>
    <row r="17" spans="1:20" x14ac:dyDescent="0.25">
      <c r="A17" t="s">
        <v>47</v>
      </c>
      <c r="B17" s="7">
        <v>1072024.82</v>
      </c>
      <c r="C17" s="7"/>
      <c r="D17" s="7">
        <v>5181.75</v>
      </c>
      <c r="E17" s="7"/>
      <c r="F17" s="7">
        <v>5308.37</v>
      </c>
      <c r="G17" s="7"/>
      <c r="H17" s="7">
        <v>5194</v>
      </c>
      <c r="I17" s="7">
        <v>5239.8599999999997</v>
      </c>
      <c r="J17" s="7"/>
      <c r="K17" s="7">
        <v>5206.1899999999996</v>
      </c>
      <c r="L17" s="7">
        <v>5154.47</v>
      </c>
      <c r="M17" s="7">
        <v>5115.0200000000004</v>
      </c>
      <c r="N17" s="7"/>
      <c r="O17" s="7">
        <v>5122.08</v>
      </c>
      <c r="P17" s="7">
        <v>5175.0200000000004</v>
      </c>
      <c r="Q17" s="7">
        <v>5136.29</v>
      </c>
      <c r="R17" s="7">
        <v>5188.8</v>
      </c>
      <c r="S17" s="7">
        <v>5150.54</v>
      </c>
      <c r="T17" s="7">
        <f t="shared" si="0"/>
        <v>1009852.4299999998</v>
      </c>
    </row>
    <row r="18" spans="1:20" x14ac:dyDescent="0.25">
      <c r="A18" t="s">
        <v>48</v>
      </c>
      <c r="B18" s="7">
        <v>549015.69699999993</v>
      </c>
      <c r="C18" s="7"/>
      <c r="D18" s="7">
        <v>1885.6</v>
      </c>
      <c r="E18" s="7"/>
      <c r="F18" s="19">
        <v>1949.64</v>
      </c>
      <c r="G18" s="7"/>
      <c r="H18" s="7">
        <v>1890.08</v>
      </c>
      <c r="I18" s="7">
        <v>1912.76</v>
      </c>
      <c r="J18" s="7"/>
      <c r="K18" s="7">
        <v>1894.52</v>
      </c>
      <c r="L18" s="7">
        <v>1868.35</v>
      </c>
      <c r="M18" s="7">
        <v>1846.91</v>
      </c>
      <c r="N18" s="7"/>
      <c r="O18" s="7">
        <v>1849.46</v>
      </c>
      <c r="P18" s="7">
        <v>1875.78</v>
      </c>
      <c r="Q18" s="7">
        <v>1854.6</v>
      </c>
      <c r="R18" s="7">
        <v>1880.76</v>
      </c>
      <c r="S18" s="7">
        <v>1859.75</v>
      </c>
      <c r="T18" s="7">
        <f t="shared" si="0"/>
        <v>526447.48699999996</v>
      </c>
    </row>
    <row r="19" spans="1:20" x14ac:dyDescent="0.25">
      <c r="A19" t="s">
        <v>49</v>
      </c>
      <c r="B19" s="7">
        <v>526215.06999999948</v>
      </c>
      <c r="C19" s="7"/>
      <c r="D19" s="7">
        <v>1833.1</v>
      </c>
      <c r="E19" s="7"/>
      <c r="F19" s="7">
        <v>1888.92</v>
      </c>
      <c r="G19" s="7"/>
      <c r="H19" s="7">
        <v>1710.9</v>
      </c>
      <c r="I19" s="7">
        <v>1740.37</v>
      </c>
      <c r="J19" s="7"/>
      <c r="K19" s="7">
        <v>1716.39</v>
      </c>
      <c r="L19" s="7">
        <v>1745.7</v>
      </c>
      <c r="M19" s="7">
        <v>1721.91</v>
      </c>
      <c r="N19" s="7"/>
      <c r="O19" s="7">
        <v>1724.65</v>
      </c>
      <c r="P19" s="7">
        <v>1753.7</v>
      </c>
      <c r="Q19" s="7">
        <v>1730.19</v>
      </c>
      <c r="R19" s="7">
        <v>1759.07</v>
      </c>
      <c r="S19" s="7">
        <v>1735.74</v>
      </c>
      <c r="T19" s="7">
        <f t="shared" si="0"/>
        <v>505154.42999999947</v>
      </c>
    </row>
    <row r="20" spans="1:20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8" t="s">
        <v>30</v>
      </c>
      <c r="B21" s="7">
        <f>SUM(B10:B20)</f>
        <v>5197337.9669999992</v>
      </c>
      <c r="C21" s="7">
        <f>SUM(C10:C20)</f>
        <v>0</v>
      </c>
      <c r="D21" s="7">
        <f t="shared" ref="D21:T21" si="1">SUM(D10:D20)</f>
        <v>26591.17</v>
      </c>
      <c r="E21" s="7">
        <f>SUM(E10:E20)</f>
        <v>0</v>
      </c>
      <c r="F21" s="7">
        <f t="shared" si="1"/>
        <v>27382.259999999995</v>
      </c>
      <c r="G21" s="7">
        <f>SUM(G10:G20)</f>
        <v>0</v>
      </c>
      <c r="H21" s="7">
        <f t="shared" si="1"/>
        <v>26274.440000000002</v>
      </c>
      <c r="I21" s="7">
        <f t="shared" si="1"/>
        <v>26593.579999999998</v>
      </c>
      <c r="J21" s="7">
        <f>SUM(J10:J20)</f>
        <v>0</v>
      </c>
      <c r="K21" s="7">
        <f t="shared" si="1"/>
        <v>26363.089999999997</v>
      </c>
      <c r="L21" s="7">
        <f t="shared" si="1"/>
        <v>26533.64</v>
      </c>
      <c r="M21" s="7">
        <f t="shared" si="1"/>
        <v>26296.649999999998</v>
      </c>
      <c r="N21" s="7">
        <f>SUM(N10:N20)</f>
        <v>0</v>
      </c>
      <c r="O21" s="7">
        <f t="shared" si="1"/>
        <v>26342.340000000004</v>
      </c>
      <c r="P21" s="7">
        <f t="shared" si="1"/>
        <v>26666.809999999998</v>
      </c>
      <c r="Q21" s="7">
        <f t="shared" si="1"/>
        <v>26434.559999999998</v>
      </c>
      <c r="R21" s="7">
        <f t="shared" si="1"/>
        <v>26756.28</v>
      </c>
      <c r="S21" s="7">
        <f t="shared" si="1"/>
        <v>26605.45</v>
      </c>
      <c r="T21" s="7">
        <f t="shared" si="1"/>
        <v>4878497.6970000006</v>
      </c>
    </row>
    <row r="22" spans="1:20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8" t="s">
        <v>54</v>
      </c>
      <c r="B23" s="7">
        <v>4915458.7800000012</v>
      </c>
      <c r="C23" s="7"/>
      <c r="D23" s="7"/>
      <c r="E23" s="7"/>
      <c r="F23" s="7"/>
      <c r="G23" s="7"/>
      <c r="H23" s="7">
        <v>38315.879999999997</v>
      </c>
      <c r="I23" s="7"/>
      <c r="J23" s="7"/>
      <c r="K23" s="7"/>
      <c r="L23" s="7">
        <v>38631.69</v>
      </c>
      <c r="M23" s="7"/>
      <c r="N23" s="7"/>
      <c r="O23" s="7"/>
      <c r="P23" s="7">
        <v>38950.11</v>
      </c>
      <c r="Q23" s="7"/>
      <c r="R23" s="7"/>
      <c r="S23" s="7">
        <v>38836.43</v>
      </c>
      <c r="T23" s="7">
        <f>+B23-D23-F23-H23-I23-K23-L23-M23-O23-P23-Q23-R23-S23</f>
        <v>4760724.6700000009</v>
      </c>
    </row>
    <row r="24" spans="1:20" x14ac:dyDescent="0.25">
      <c r="A24" s="8" t="s">
        <v>55</v>
      </c>
      <c r="B24" s="7">
        <v>5473374.2500000009</v>
      </c>
      <c r="C24" s="7"/>
      <c r="D24" s="7"/>
      <c r="E24" s="7"/>
      <c r="F24" s="7"/>
      <c r="G24" s="7"/>
      <c r="H24" s="7">
        <v>36261.370000000003</v>
      </c>
      <c r="I24" s="7"/>
      <c r="J24" s="7"/>
      <c r="K24" s="7"/>
      <c r="L24" s="7">
        <v>36457.18</v>
      </c>
      <c r="M24" s="7"/>
      <c r="N24" s="7"/>
      <c r="O24" s="7"/>
      <c r="P24" s="7">
        <v>38171.08</v>
      </c>
      <c r="Q24" s="7"/>
      <c r="R24" s="7"/>
      <c r="S24" s="7">
        <v>39874.18</v>
      </c>
      <c r="T24" s="7">
        <f>+B24-D24-F24-H24-I24-K24-L24-M24-O24-P24-Q24-R24-S24</f>
        <v>5322610.4400000013</v>
      </c>
    </row>
    <row r="25" spans="1:20" x14ac:dyDescent="0.25">
      <c r="A25" s="8" t="s">
        <v>56</v>
      </c>
      <c r="B25" s="7"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>+B25-D25-F25-H25-I25-K25-L25-M25-O25-P25-Q25-R25-S25</f>
        <v>0</v>
      </c>
    </row>
    <row r="26" spans="1:20" x14ac:dyDescent="0.25">
      <c r="A26" s="8"/>
      <c r="B26" s="7">
        <f>SUM(B23:B25)</f>
        <v>10388833.030000001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>SUM(T23:T25)</f>
        <v>10083335.110000003</v>
      </c>
    </row>
    <row r="28" spans="1:20" x14ac:dyDescent="0.25">
      <c r="A28" t="s">
        <v>25</v>
      </c>
    </row>
    <row r="29" spans="1:20" x14ac:dyDescent="0.25">
      <c r="B29" s="1">
        <v>2744912.68</v>
      </c>
      <c r="C29" s="7"/>
      <c r="D29" s="7">
        <v>-34388.410000000003</v>
      </c>
      <c r="E29" s="7"/>
      <c r="F29" s="7">
        <v>-34388.410000000003</v>
      </c>
      <c r="G29" s="7"/>
      <c r="H29" s="7">
        <f>-34848.74-151066.45+33417.42</f>
        <v>-152497.77000000002</v>
      </c>
      <c r="I29" s="19">
        <v>-34848.74</v>
      </c>
      <c r="J29" s="7"/>
      <c r="K29" s="7">
        <v>-34848.74</v>
      </c>
      <c r="L29" s="7">
        <f>-151076.36-35028.62+31045.33</f>
        <v>-155059.64999999997</v>
      </c>
      <c r="M29" s="7">
        <v>-35028.620000000003</v>
      </c>
      <c r="N29" s="7"/>
      <c r="O29" s="7">
        <v>-35028.620000000003</v>
      </c>
      <c r="P29" s="7">
        <f>-35028.62+28556.24-148764.87</f>
        <v>-155237.25</v>
      </c>
      <c r="Q29" s="7">
        <v>-35028.620000000003</v>
      </c>
      <c r="R29" s="7">
        <v>-35028.620000000003</v>
      </c>
      <c r="S29" s="7">
        <f>-34943.66+25691.42-146222.76</f>
        <v>-155475</v>
      </c>
      <c r="T29" s="1">
        <f>SUM(B29:S29)</f>
        <v>1848054.2299999991</v>
      </c>
    </row>
    <row r="31" spans="1:20" x14ac:dyDescent="0.25">
      <c r="E31" s="3" t="s">
        <v>38</v>
      </c>
      <c r="G31" s="3" t="s">
        <v>38</v>
      </c>
      <c r="J31" s="3" t="s">
        <v>38</v>
      </c>
      <c r="N31" s="3" t="s">
        <v>38</v>
      </c>
    </row>
    <row r="32" spans="1:20" ht="15.75" thickBot="1" x14ac:dyDescent="0.3">
      <c r="A32" s="6" t="s">
        <v>26</v>
      </c>
      <c r="B32" s="6" t="s">
        <v>13</v>
      </c>
      <c r="C32" s="6"/>
      <c r="D32" s="6" t="s">
        <v>1</v>
      </c>
      <c r="E32" s="6" t="s">
        <v>39</v>
      </c>
      <c r="F32" s="6" t="s">
        <v>2</v>
      </c>
      <c r="G32" s="6" t="s">
        <v>39</v>
      </c>
      <c r="H32" s="6" t="s">
        <v>3</v>
      </c>
      <c r="I32" s="6" t="s">
        <v>4</v>
      </c>
      <c r="J32" s="6" t="s">
        <v>39</v>
      </c>
      <c r="K32" s="6" t="s">
        <v>5</v>
      </c>
      <c r="L32" s="6" t="s">
        <v>6</v>
      </c>
      <c r="M32" s="6" t="s">
        <v>7</v>
      </c>
      <c r="N32" s="6" t="s">
        <v>39</v>
      </c>
      <c r="O32" s="6" t="s">
        <v>8</v>
      </c>
      <c r="P32" s="6" t="s">
        <v>9</v>
      </c>
      <c r="Q32" s="6" t="s">
        <v>10</v>
      </c>
      <c r="R32" s="6" t="s">
        <v>11</v>
      </c>
      <c r="S32" s="6" t="s">
        <v>12</v>
      </c>
      <c r="T32" s="6" t="s">
        <v>13</v>
      </c>
    </row>
    <row r="33" spans="1:20" x14ac:dyDescent="0.25">
      <c r="T33" s="7"/>
    </row>
    <row r="34" spans="1:20" x14ac:dyDescent="0.25">
      <c r="A34" t="s">
        <v>40</v>
      </c>
      <c r="C34" s="7"/>
      <c r="D34" s="7">
        <v>890.45</v>
      </c>
      <c r="E34" s="7"/>
      <c r="F34" s="7">
        <v>799.04</v>
      </c>
      <c r="G34" s="7"/>
      <c r="H34" s="7">
        <v>878.72</v>
      </c>
      <c r="I34" s="7">
        <v>844.74</v>
      </c>
      <c r="J34" s="7"/>
      <c r="K34" s="7">
        <v>867.03</v>
      </c>
      <c r="L34" s="7">
        <v>833.42</v>
      </c>
      <c r="M34" s="7">
        <v>855.32</v>
      </c>
      <c r="N34" s="7"/>
      <c r="O34" s="7">
        <v>849.46</v>
      </c>
      <c r="P34" s="7">
        <v>816.39</v>
      </c>
      <c r="Q34" s="7">
        <v>837.7</v>
      </c>
      <c r="R34" s="7">
        <v>804.99</v>
      </c>
      <c r="S34" s="7">
        <v>825.9</v>
      </c>
      <c r="T34" s="7">
        <f t="shared" ref="T34:T43" si="2">SUM(D34:S34)</f>
        <v>10103.16</v>
      </c>
    </row>
    <row r="35" spans="1:20" x14ac:dyDescent="0.25">
      <c r="A35" t="s">
        <v>41</v>
      </c>
      <c r="C35" s="7"/>
      <c r="D35" s="7">
        <v>2134.34</v>
      </c>
      <c r="E35" s="7"/>
      <c r="F35" s="7">
        <v>1917.91</v>
      </c>
      <c r="G35" s="7"/>
      <c r="H35" s="7">
        <v>2111.48</v>
      </c>
      <c r="I35" s="7">
        <v>2032.68</v>
      </c>
      <c r="J35" s="7"/>
      <c r="K35" s="7">
        <v>2089.0300000000002</v>
      </c>
      <c r="L35" s="7">
        <v>2010.86</v>
      </c>
      <c r="M35" s="7">
        <v>2066.38</v>
      </c>
      <c r="N35" s="7"/>
      <c r="O35" s="7">
        <v>2055.13</v>
      </c>
      <c r="P35" s="7">
        <v>1977.9</v>
      </c>
      <c r="Q35" s="7">
        <v>2032.18</v>
      </c>
      <c r="R35" s="7">
        <v>1955.59</v>
      </c>
      <c r="S35" s="7">
        <v>2009.02</v>
      </c>
      <c r="T35" s="7">
        <f t="shared" si="2"/>
        <v>24392.500000000004</v>
      </c>
    </row>
    <row r="36" spans="1:20" x14ac:dyDescent="0.25">
      <c r="A36" t="s">
        <v>42</v>
      </c>
      <c r="C36" s="7"/>
      <c r="D36" s="7">
        <v>0.3</v>
      </c>
      <c r="E36" s="7"/>
      <c r="F36" s="7">
        <v>0.27</v>
      </c>
      <c r="G36" s="7"/>
      <c r="H36" s="7">
        <v>0.3</v>
      </c>
      <c r="I36" s="7">
        <v>0.28999999999999998</v>
      </c>
      <c r="J36" s="7"/>
      <c r="K36" s="7">
        <v>0.3</v>
      </c>
      <c r="L36" s="7">
        <v>0.28000000000000003</v>
      </c>
      <c r="M36" s="7">
        <v>0.28999999999999998</v>
      </c>
      <c r="N36" s="7"/>
      <c r="O36" s="7">
        <v>0.28999999999999998</v>
      </c>
      <c r="P36" s="7">
        <v>0.28000000000000003</v>
      </c>
      <c r="Q36" s="7">
        <v>0.28999999999999998</v>
      </c>
      <c r="R36" s="7">
        <v>0.28000000000000003</v>
      </c>
      <c r="S36" s="7">
        <v>0.24</v>
      </c>
      <c r="T36" s="7">
        <f t="shared" si="2"/>
        <v>3.410000000000001</v>
      </c>
    </row>
    <row r="37" spans="1:20" x14ac:dyDescent="0.25">
      <c r="A37" t="s">
        <v>43</v>
      </c>
      <c r="C37" s="7"/>
      <c r="D37" s="7">
        <v>1143.3800000000001</v>
      </c>
      <c r="E37" s="7"/>
      <c r="F37" s="7">
        <v>1026</v>
      </c>
      <c r="G37" s="7"/>
      <c r="H37" s="7">
        <v>1128.32</v>
      </c>
      <c r="I37" s="7">
        <v>1084.69</v>
      </c>
      <c r="J37" s="7"/>
      <c r="K37" s="7">
        <v>1113.31</v>
      </c>
      <c r="L37" s="7">
        <v>1070.1500000000001</v>
      </c>
      <c r="M37" s="7">
        <v>1098.27</v>
      </c>
      <c r="N37" s="7"/>
      <c r="O37" s="7">
        <v>1090.75</v>
      </c>
      <c r="P37" s="7">
        <v>1048.29</v>
      </c>
      <c r="Q37" s="7">
        <v>1075.6500000000001</v>
      </c>
      <c r="R37" s="7">
        <v>1033.6500000000001</v>
      </c>
      <c r="S37" s="7">
        <v>897.34</v>
      </c>
      <c r="T37" s="7">
        <f t="shared" si="2"/>
        <v>12809.8</v>
      </c>
    </row>
    <row r="38" spans="1:20" x14ac:dyDescent="0.25">
      <c r="A38" t="s">
        <v>44</v>
      </c>
      <c r="C38" s="7"/>
      <c r="D38" s="7">
        <v>163.22</v>
      </c>
      <c r="E38" s="7"/>
      <c r="F38" s="7">
        <v>146.44</v>
      </c>
      <c r="G38" s="7"/>
      <c r="H38" s="7">
        <v>241.54</v>
      </c>
      <c r="I38" s="7">
        <v>232.23</v>
      </c>
      <c r="J38" s="7"/>
      <c r="K38" s="7">
        <v>238.38</v>
      </c>
      <c r="L38" s="7">
        <v>229.16</v>
      </c>
      <c r="M38" s="7">
        <v>235.2</v>
      </c>
      <c r="N38" s="7"/>
      <c r="O38" s="7">
        <v>233.62</v>
      </c>
      <c r="P38" s="7">
        <v>224.54</v>
      </c>
      <c r="Q38" s="7">
        <v>230.43</v>
      </c>
      <c r="R38" s="7">
        <v>221.45</v>
      </c>
      <c r="S38" s="7">
        <v>227.23</v>
      </c>
      <c r="T38" s="7">
        <f t="shared" si="2"/>
        <v>2623.4399999999996</v>
      </c>
    </row>
    <row r="39" spans="1:20" x14ac:dyDescent="0.25">
      <c r="A39" t="s">
        <v>45</v>
      </c>
      <c r="C39" s="7"/>
      <c r="D39" s="7">
        <v>1013.48</v>
      </c>
      <c r="E39" s="7"/>
      <c r="F39" s="7">
        <v>910.93</v>
      </c>
      <c r="G39" s="7"/>
      <c r="H39" s="7">
        <v>1505.2</v>
      </c>
      <c r="I39" s="7">
        <v>1449.81</v>
      </c>
      <c r="J39" s="7"/>
      <c r="K39" s="7">
        <v>1490.98</v>
      </c>
      <c r="L39" s="7">
        <v>1436.02</v>
      </c>
      <c r="M39" s="7">
        <v>1476.72</v>
      </c>
      <c r="N39" s="7"/>
      <c r="O39" s="7">
        <v>1469.6</v>
      </c>
      <c r="P39" s="7">
        <v>1415.3</v>
      </c>
      <c r="Q39" s="7">
        <v>1455.27</v>
      </c>
      <c r="R39" s="7">
        <v>1401.41</v>
      </c>
      <c r="S39" s="7">
        <v>1440.89</v>
      </c>
      <c r="T39" s="7">
        <f t="shared" si="2"/>
        <v>16465.61</v>
      </c>
    </row>
    <row r="40" spans="1:20" x14ac:dyDescent="0.25">
      <c r="A40" t="s">
        <v>46</v>
      </c>
      <c r="C40" s="7"/>
      <c r="D40" s="7">
        <v>0.35</v>
      </c>
      <c r="E40" s="7"/>
      <c r="F40" s="7">
        <v>0.32</v>
      </c>
      <c r="G40" s="7"/>
      <c r="H40" s="7">
        <v>0.35</v>
      </c>
      <c r="I40" s="7">
        <v>0.34</v>
      </c>
      <c r="J40" s="7"/>
      <c r="K40" s="7">
        <v>0.35</v>
      </c>
      <c r="L40" s="7">
        <v>0.39</v>
      </c>
      <c r="M40" s="7">
        <v>0.41</v>
      </c>
      <c r="N40" s="7"/>
      <c r="O40" s="7">
        <v>0.4</v>
      </c>
      <c r="P40" s="7">
        <v>0.39</v>
      </c>
      <c r="Q40" s="7">
        <v>0.4</v>
      </c>
      <c r="R40" s="7">
        <v>0.38</v>
      </c>
      <c r="S40" s="7">
        <v>0.4</v>
      </c>
      <c r="T40" s="7">
        <f t="shared" si="2"/>
        <v>4.4800000000000004</v>
      </c>
    </row>
    <row r="41" spans="1:20" x14ac:dyDescent="0.25">
      <c r="A41" t="s">
        <v>47</v>
      </c>
      <c r="C41" s="7"/>
      <c r="D41" s="7">
        <v>1251.92</v>
      </c>
      <c r="E41" s="7"/>
      <c r="F41" s="7">
        <v>1125.3</v>
      </c>
      <c r="G41" s="7"/>
      <c r="H41" s="7">
        <v>1239.67</v>
      </c>
      <c r="I41" s="7">
        <v>1193.81</v>
      </c>
      <c r="J41" s="7"/>
      <c r="K41" s="7">
        <v>1227.48</v>
      </c>
      <c r="L41" s="7">
        <v>1396.91</v>
      </c>
      <c r="M41" s="7">
        <v>1436.36</v>
      </c>
      <c r="N41" s="7"/>
      <c r="O41" s="7">
        <v>1429.3</v>
      </c>
      <c r="P41" s="7">
        <v>1376.36</v>
      </c>
      <c r="Q41" s="7">
        <v>1415.09</v>
      </c>
      <c r="R41" s="7">
        <v>1362.58</v>
      </c>
      <c r="S41" s="7">
        <v>1400.84</v>
      </c>
      <c r="T41" s="7">
        <f t="shared" si="2"/>
        <v>15855.62</v>
      </c>
    </row>
    <row r="42" spans="1:20" x14ac:dyDescent="0.25">
      <c r="A42" t="s">
        <v>48</v>
      </c>
      <c r="C42" s="7"/>
      <c r="D42" s="7">
        <v>641.15</v>
      </c>
      <c r="E42" s="7"/>
      <c r="F42" s="7">
        <v>577.11</v>
      </c>
      <c r="G42" s="7"/>
      <c r="H42" s="7">
        <v>636.66999999999996</v>
      </c>
      <c r="I42" s="7">
        <v>613.99</v>
      </c>
      <c r="J42" s="7"/>
      <c r="K42" s="19">
        <v>632.23</v>
      </c>
      <c r="L42" s="7">
        <v>720.54</v>
      </c>
      <c r="M42" s="7">
        <v>741.98</v>
      </c>
      <c r="N42" s="7"/>
      <c r="O42" s="7">
        <v>739.43</v>
      </c>
      <c r="P42" s="7">
        <v>713.11</v>
      </c>
      <c r="Q42" s="7">
        <v>734.29</v>
      </c>
      <c r="R42" s="7">
        <v>708.13</v>
      </c>
      <c r="S42" s="7">
        <v>729.14</v>
      </c>
      <c r="T42" s="7">
        <f t="shared" si="2"/>
        <v>8187.77</v>
      </c>
    </row>
    <row r="43" spans="1:20" x14ac:dyDescent="0.25">
      <c r="A43" t="s">
        <v>49</v>
      </c>
      <c r="C43" s="7"/>
      <c r="D43" s="7">
        <v>558.65</v>
      </c>
      <c r="E43" s="7"/>
      <c r="F43" s="7">
        <v>502.83</v>
      </c>
      <c r="G43" s="7"/>
      <c r="H43" s="7">
        <v>832.05</v>
      </c>
      <c r="I43" s="7">
        <v>802.58</v>
      </c>
      <c r="J43" s="7"/>
      <c r="K43" s="7">
        <v>826.56</v>
      </c>
      <c r="L43" s="7">
        <v>797.25</v>
      </c>
      <c r="M43" s="7">
        <v>821.04</v>
      </c>
      <c r="N43" s="7"/>
      <c r="O43" s="7">
        <v>818.3</v>
      </c>
      <c r="P43" s="7">
        <v>789.25</v>
      </c>
      <c r="Q43" s="7">
        <v>812.76</v>
      </c>
      <c r="R43" s="7">
        <v>783.88</v>
      </c>
      <c r="S43" s="7">
        <v>807.21</v>
      </c>
      <c r="T43" s="7">
        <f t="shared" si="2"/>
        <v>9152.36</v>
      </c>
    </row>
    <row r="45" spans="1:20" x14ac:dyDescent="0.25">
      <c r="A45" s="8"/>
      <c r="C45" s="7"/>
      <c r="D45" s="7">
        <f>SUM(D34:D44)</f>
        <v>7797.24</v>
      </c>
      <c r="E45" s="7"/>
      <c r="F45" s="7">
        <f>SUM(F34:F44)</f>
        <v>7006.15</v>
      </c>
      <c r="G45" s="7"/>
      <c r="H45" s="7">
        <f>SUM(H34:H44)</f>
        <v>8574.2999999999993</v>
      </c>
      <c r="I45" s="7">
        <f t="shared" ref="I45:S45" si="3">SUM(I34:I44)</f>
        <v>8255.16</v>
      </c>
      <c r="J45" s="7"/>
      <c r="K45" s="7">
        <f t="shared" si="3"/>
        <v>8485.65</v>
      </c>
      <c r="L45" s="7">
        <f t="shared" si="3"/>
        <v>8494.98</v>
      </c>
      <c r="M45" s="7">
        <f t="shared" si="3"/>
        <v>8731.9700000000012</v>
      </c>
      <c r="N45" s="7"/>
      <c r="O45" s="7">
        <f t="shared" si="3"/>
        <v>8686.2800000000007</v>
      </c>
      <c r="P45" s="7">
        <f t="shared" si="3"/>
        <v>8361.81</v>
      </c>
      <c r="Q45" s="7">
        <f t="shared" si="3"/>
        <v>8594.06</v>
      </c>
      <c r="R45" s="7">
        <f t="shared" si="3"/>
        <v>8272.34</v>
      </c>
      <c r="S45" s="7">
        <f t="shared" si="3"/>
        <v>8338.2099999999991</v>
      </c>
      <c r="T45" s="7">
        <f>SUM(T34:T44)</f>
        <v>99598.150000000009</v>
      </c>
    </row>
    <row r="46" spans="1:20" x14ac:dyDescent="0.25">
      <c r="A46" s="8" t="s">
        <v>51</v>
      </c>
      <c r="C46" s="7">
        <f>C21</f>
        <v>0</v>
      </c>
      <c r="G46" s="7"/>
      <c r="J46" s="7"/>
      <c r="N46" s="7"/>
      <c r="T46" s="17">
        <f>SUM(C46:S46)</f>
        <v>0</v>
      </c>
    </row>
    <row r="47" spans="1:20" x14ac:dyDescent="0.25">
      <c r="A47" s="8"/>
      <c r="T47" s="7">
        <f>T45-T46</f>
        <v>99598.150000000009</v>
      </c>
    </row>
    <row r="49" spans="1:20" x14ac:dyDescent="0.25">
      <c r="A49" s="8" t="s">
        <v>54</v>
      </c>
      <c r="C49" s="1"/>
      <c r="D49" s="1"/>
      <c r="E49" s="1"/>
      <c r="F49" s="1"/>
      <c r="G49" s="1"/>
      <c r="H49" s="1">
        <f>40514.96+1531.87</f>
        <v>42046.83</v>
      </c>
      <c r="I49" s="1"/>
      <c r="J49" s="1"/>
      <c r="K49" s="1"/>
      <c r="L49" s="1">
        <f>40199.15+1519.93</f>
        <v>41719.08</v>
      </c>
      <c r="M49" s="1"/>
      <c r="N49" s="1"/>
      <c r="O49" s="1"/>
      <c r="P49" s="1">
        <f>39880.73+1507.89</f>
        <v>41388.620000000003</v>
      </c>
      <c r="Q49" s="1"/>
      <c r="R49" s="1"/>
      <c r="S49" s="1">
        <f>39994.41+1512.19</f>
        <v>41506.600000000006</v>
      </c>
      <c r="T49" s="1">
        <f>SUM(D49:S49)</f>
        <v>166661.13</v>
      </c>
    </row>
    <row r="50" spans="1:20" x14ac:dyDescent="0.25">
      <c r="A50" s="8" t="s">
        <v>55</v>
      </c>
      <c r="C50" s="1"/>
      <c r="D50" s="1"/>
      <c r="E50" s="1"/>
      <c r="F50" s="1"/>
      <c r="G50" s="1"/>
      <c r="H50" s="1">
        <f>32736.63+1705.74</f>
        <v>34442.370000000003</v>
      </c>
      <c r="I50" s="1"/>
      <c r="J50" s="1"/>
      <c r="K50" s="1"/>
      <c r="L50" s="1">
        <f>32573.97+1694.44</f>
        <v>34268.410000000003</v>
      </c>
      <c r="M50" s="1"/>
      <c r="N50" s="1"/>
      <c r="O50" s="1"/>
      <c r="P50" s="1">
        <f>28571.98+1683.08</f>
        <v>30255.059999999998</v>
      </c>
      <c r="Q50" s="1"/>
      <c r="R50" s="1"/>
      <c r="S50" s="1">
        <f>24316+1689.55</f>
        <v>26005.55</v>
      </c>
      <c r="T50" s="17">
        <f>SUM(D50:S50)</f>
        <v>124971.39</v>
      </c>
    </row>
    <row r="51" spans="1:20" x14ac:dyDescent="0.25">
      <c r="T51" s="1">
        <f>SUM(T49:T50)</f>
        <v>291632.52</v>
      </c>
    </row>
    <row r="53" spans="1:20" x14ac:dyDescent="0.25">
      <c r="T53" s="1">
        <f>+T51+T47+[7]CoBank!O31</f>
        <v>872022.36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CD02-7522-4FCB-81F1-54D2ED0A5E05}">
  <dimension ref="A1:T54"/>
  <sheetViews>
    <sheetView workbookViewId="0">
      <selection sqref="A1:XFD4"/>
    </sheetView>
  </sheetViews>
  <sheetFormatPr defaultRowHeight="15" x14ac:dyDescent="0.25"/>
  <cols>
    <col min="1" max="1" width="15.28515625" customWidth="1"/>
    <col min="2" max="2" width="13.5703125" customWidth="1"/>
    <col min="3" max="7" width="10.42578125" bestFit="1" customWidth="1"/>
    <col min="8" max="8" width="11.42578125" bestFit="1" customWidth="1"/>
    <col min="9" max="9" width="11.28515625" bestFit="1" customWidth="1"/>
    <col min="10" max="11" width="10.42578125" bestFit="1" customWidth="1"/>
    <col min="12" max="12" width="11.42578125" bestFit="1" customWidth="1"/>
    <col min="13" max="13" width="11.28515625" bestFit="1" customWidth="1"/>
    <col min="14" max="14" width="10.42578125" bestFit="1" customWidth="1"/>
    <col min="15" max="15" width="11.5703125" customWidth="1"/>
    <col min="16" max="16" width="11.42578125" bestFit="1" customWidth="1"/>
    <col min="17" max="17" width="11.28515625" bestFit="1" customWidth="1"/>
    <col min="18" max="18" width="12.85546875" customWidth="1"/>
    <col min="19" max="19" width="12.7109375" customWidth="1"/>
    <col min="20" max="20" width="14.42578125" customWidth="1"/>
    <col min="255" max="255" width="15.28515625" customWidth="1"/>
    <col min="256" max="256" width="13.5703125" customWidth="1"/>
    <col min="257" max="261" width="10.42578125" bestFit="1" customWidth="1"/>
    <col min="262" max="262" width="11.42578125" bestFit="1" customWidth="1"/>
    <col min="263" max="263" width="11.28515625" bestFit="1" customWidth="1"/>
    <col min="264" max="265" width="10.42578125" bestFit="1" customWidth="1"/>
    <col min="266" max="266" width="11.42578125" bestFit="1" customWidth="1"/>
    <col min="267" max="267" width="11.28515625" bestFit="1" customWidth="1"/>
    <col min="268" max="268" width="10.42578125" bestFit="1" customWidth="1"/>
    <col min="269" max="269" width="11.5703125" customWidth="1"/>
    <col min="270" max="270" width="11.42578125" bestFit="1" customWidth="1"/>
    <col min="271" max="271" width="11.28515625" bestFit="1" customWidth="1"/>
    <col min="272" max="272" width="12.85546875" customWidth="1"/>
    <col min="273" max="273" width="12.7109375" customWidth="1"/>
    <col min="274" max="274" width="14.42578125" customWidth="1"/>
    <col min="275" max="275" width="16.5703125" customWidth="1"/>
    <col min="276" max="276" width="13.42578125" customWidth="1"/>
    <col min="511" max="511" width="15.28515625" customWidth="1"/>
    <col min="512" max="512" width="13.5703125" customWidth="1"/>
    <col min="513" max="517" width="10.42578125" bestFit="1" customWidth="1"/>
    <col min="518" max="518" width="11.42578125" bestFit="1" customWidth="1"/>
    <col min="519" max="519" width="11.28515625" bestFit="1" customWidth="1"/>
    <col min="520" max="521" width="10.42578125" bestFit="1" customWidth="1"/>
    <col min="522" max="522" width="11.42578125" bestFit="1" customWidth="1"/>
    <col min="523" max="523" width="11.28515625" bestFit="1" customWidth="1"/>
    <col min="524" max="524" width="10.42578125" bestFit="1" customWidth="1"/>
    <col min="525" max="525" width="11.5703125" customWidth="1"/>
    <col min="526" max="526" width="11.42578125" bestFit="1" customWidth="1"/>
    <col min="527" max="527" width="11.28515625" bestFit="1" customWidth="1"/>
    <col min="528" max="528" width="12.85546875" customWidth="1"/>
    <col min="529" max="529" width="12.7109375" customWidth="1"/>
    <col min="530" max="530" width="14.42578125" customWidth="1"/>
    <col min="531" max="531" width="16.5703125" customWidth="1"/>
    <col min="532" max="532" width="13.42578125" customWidth="1"/>
    <col min="767" max="767" width="15.28515625" customWidth="1"/>
    <col min="768" max="768" width="13.5703125" customWidth="1"/>
    <col min="769" max="773" width="10.42578125" bestFit="1" customWidth="1"/>
    <col min="774" max="774" width="11.42578125" bestFit="1" customWidth="1"/>
    <col min="775" max="775" width="11.28515625" bestFit="1" customWidth="1"/>
    <col min="776" max="777" width="10.42578125" bestFit="1" customWidth="1"/>
    <col min="778" max="778" width="11.42578125" bestFit="1" customWidth="1"/>
    <col min="779" max="779" width="11.28515625" bestFit="1" customWidth="1"/>
    <col min="780" max="780" width="10.42578125" bestFit="1" customWidth="1"/>
    <col min="781" max="781" width="11.5703125" customWidth="1"/>
    <col min="782" max="782" width="11.42578125" bestFit="1" customWidth="1"/>
    <col min="783" max="783" width="11.28515625" bestFit="1" customWidth="1"/>
    <col min="784" max="784" width="12.85546875" customWidth="1"/>
    <col min="785" max="785" width="12.7109375" customWidth="1"/>
    <col min="786" max="786" width="14.42578125" customWidth="1"/>
    <col min="787" max="787" width="16.5703125" customWidth="1"/>
    <col min="788" max="788" width="13.42578125" customWidth="1"/>
    <col min="1023" max="1023" width="15.28515625" customWidth="1"/>
    <col min="1024" max="1024" width="13.5703125" customWidth="1"/>
    <col min="1025" max="1029" width="10.42578125" bestFit="1" customWidth="1"/>
    <col min="1030" max="1030" width="11.42578125" bestFit="1" customWidth="1"/>
    <col min="1031" max="1031" width="11.28515625" bestFit="1" customWidth="1"/>
    <col min="1032" max="1033" width="10.42578125" bestFit="1" customWidth="1"/>
    <col min="1034" max="1034" width="11.42578125" bestFit="1" customWidth="1"/>
    <col min="1035" max="1035" width="11.28515625" bestFit="1" customWidth="1"/>
    <col min="1036" max="1036" width="10.42578125" bestFit="1" customWidth="1"/>
    <col min="1037" max="1037" width="11.5703125" customWidth="1"/>
    <col min="1038" max="1038" width="11.42578125" bestFit="1" customWidth="1"/>
    <col min="1039" max="1039" width="11.28515625" bestFit="1" customWidth="1"/>
    <col min="1040" max="1040" width="12.85546875" customWidth="1"/>
    <col min="1041" max="1041" width="12.7109375" customWidth="1"/>
    <col min="1042" max="1042" width="14.42578125" customWidth="1"/>
    <col min="1043" max="1043" width="16.5703125" customWidth="1"/>
    <col min="1044" max="1044" width="13.42578125" customWidth="1"/>
    <col min="1279" max="1279" width="15.28515625" customWidth="1"/>
    <col min="1280" max="1280" width="13.5703125" customWidth="1"/>
    <col min="1281" max="1285" width="10.42578125" bestFit="1" customWidth="1"/>
    <col min="1286" max="1286" width="11.42578125" bestFit="1" customWidth="1"/>
    <col min="1287" max="1287" width="11.28515625" bestFit="1" customWidth="1"/>
    <col min="1288" max="1289" width="10.42578125" bestFit="1" customWidth="1"/>
    <col min="1290" max="1290" width="11.42578125" bestFit="1" customWidth="1"/>
    <col min="1291" max="1291" width="11.28515625" bestFit="1" customWidth="1"/>
    <col min="1292" max="1292" width="10.42578125" bestFit="1" customWidth="1"/>
    <col min="1293" max="1293" width="11.5703125" customWidth="1"/>
    <col min="1294" max="1294" width="11.42578125" bestFit="1" customWidth="1"/>
    <col min="1295" max="1295" width="11.28515625" bestFit="1" customWidth="1"/>
    <col min="1296" max="1296" width="12.85546875" customWidth="1"/>
    <col min="1297" max="1297" width="12.7109375" customWidth="1"/>
    <col min="1298" max="1298" width="14.42578125" customWidth="1"/>
    <col min="1299" max="1299" width="16.5703125" customWidth="1"/>
    <col min="1300" max="1300" width="13.42578125" customWidth="1"/>
    <col min="1535" max="1535" width="15.28515625" customWidth="1"/>
    <col min="1536" max="1536" width="13.5703125" customWidth="1"/>
    <col min="1537" max="1541" width="10.42578125" bestFit="1" customWidth="1"/>
    <col min="1542" max="1542" width="11.42578125" bestFit="1" customWidth="1"/>
    <col min="1543" max="1543" width="11.28515625" bestFit="1" customWidth="1"/>
    <col min="1544" max="1545" width="10.42578125" bestFit="1" customWidth="1"/>
    <col min="1546" max="1546" width="11.42578125" bestFit="1" customWidth="1"/>
    <col min="1547" max="1547" width="11.28515625" bestFit="1" customWidth="1"/>
    <col min="1548" max="1548" width="10.42578125" bestFit="1" customWidth="1"/>
    <col min="1549" max="1549" width="11.5703125" customWidth="1"/>
    <col min="1550" max="1550" width="11.42578125" bestFit="1" customWidth="1"/>
    <col min="1551" max="1551" width="11.28515625" bestFit="1" customWidth="1"/>
    <col min="1552" max="1552" width="12.85546875" customWidth="1"/>
    <col min="1553" max="1553" width="12.7109375" customWidth="1"/>
    <col min="1554" max="1554" width="14.42578125" customWidth="1"/>
    <col min="1555" max="1555" width="16.5703125" customWidth="1"/>
    <col min="1556" max="1556" width="13.42578125" customWidth="1"/>
    <col min="1791" max="1791" width="15.28515625" customWidth="1"/>
    <col min="1792" max="1792" width="13.5703125" customWidth="1"/>
    <col min="1793" max="1797" width="10.42578125" bestFit="1" customWidth="1"/>
    <col min="1798" max="1798" width="11.42578125" bestFit="1" customWidth="1"/>
    <col min="1799" max="1799" width="11.28515625" bestFit="1" customWidth="1"/>
    <col min="1800" max="1801" width="10.42578125" bestFit="1" customWidth="1"/>
    <col min="1802" max="1802" width="11.42578125" bestFit="1" customWidth="1"/>
    <col min="1803" max="1803" width="11.28515625" bestFit="1" customWidth="1"/>
    <col min="1804" max="1804" width="10.42578125" bestFit="1" customWidth="1"/>
    <col min="1805" max="1805" width="11.5703125" customWidth="1"/>
    <col min="1806" max="1806" width="11.42578125" bestFit="1" customWidth="1"/>
    <col min="1807" max="1807" width="11.28515625" bestFit="1" customWidth="1"/>
    <col min="1808" max="1808" width="12.85546875" customWidth="1"/>
    <col min="1809" max="1809" width="12.7109375" customWidth="1"/>
    <col min="1810" max="1810" width="14.42578125" customWidth="1"/>
    <col min="1811" max="1811" width="16.5703125" customWidth="1"/>
    <col min="1812" max="1812" width="13.42578125" customWidth="1"/>
    <col min="2047" max="2047" width="15.28515625" customWidth="1"/>
    <col min="2048" max="2048" width="13.5703125" customWidth="1"/>
    <col min="2049" max="2053" width="10.42578125" bestFit="1" customWidth="1"/>
    <col min="2054" max="2054" width="11.42578125" bestFit="1" customWidth="1"/>
    <col min="2055" max="2055" width="11.28515625" bestFit="1" customWidth="1"/>
    <col min="2056" max="2057" width="10.42578125" bestFit="1" customWidth="1"/>
    <col min="2058" max="2058" width="11.42578125" bestFit="1" customWidth="1"/>
    <col min="2059" max="2059" width="11.28515625" bestFit="1" customWidth="1"/>
    <col min="2060" max="2060" width="10.42578125" bestFit="1" customWidth="1"/>
    <col min="2061" max="2061" width="11.5703125" customWidth="1"/>
    <col min="2062" max="2062" width="11.42578125" bestFit="1" customWidth="1"/>
    <col min="2063" max="2063" width="11.28515625" bestFit="1" customWidth="1"/>
    <col min="2064" max="2064" width="12.85546875" customWidth="1"/>
    <col min="2065" max="2065" width="12.7109375" customWidth="1"/>
    <col min="2066" max="2066" width="14.42578125" customWidth="1"/>
    <col min="2067" max="2067" width="16.5703125" customWidth="1"/>
    <col min="2068" max="2068" width="13.42578125" customWidth="1"/>
    <col min="2303" max="2303" width="15.28515625" customWidth="1"/>
    <col min="2304" max="2304" width="13.5703125" customWidth="1"/>
    <col min="2305" max="2309" width="10.42578125" bestFit="1" customWidth="1"/>
    <col min="2310" max="2310" width="11.42578125" bestFit="1" customWidth="1"/>
    <col min="2311" max="2311" width="11.28515625" bestFit="1" customWidth="1"/>
    <col min="2312" max="2313" width="10.42578125" bestFit="1" customWidth="1"/>
    <col min="2314" max="2314" width="11.42578125" bestFit="1" customWidth="1"/>
    <col min="2315" max="2315" width="11.28515625" bestFit="1" customWidth="1"/>
    <col min="2316" max="2316" width="10.42578125" bestFit="1" customWidth="1"/>
    <col min="2317" max="2317" width="11.5703125" customWidth="1"/>
    <col min="2318" max="2318" width="11.42578125" bestFit="1" customWidth="1"/>
    <col min="2319" max="2319" width="11.28515625" bestFit="1" customWidth="1"/>
    <col min="2320" max="2320" width="12.85546875" customWidth="1"/>
    <col min="2321" max="2321" width="12.7109375" customWidth="1"/>
    <col min="2322" max="2322" width="14.42578125" customWidth="1"/>
    <col min="2323" max="2323" width="16.5703125" customWidth="1"/>
    <col min="2324" max="2324" width="13.42578125" customWidth="1"/>
    <col min="2559" max="2559" width="15.28515625" customWidth="1"/>
    <col min="2560" max="2560" width="13.5703125" customWidth="1"/>
    <col min="2561" max="2565" width="10.42578125" bestFit="1" customWidth="1"/>
    <col min="2566" max="2566" width="11.42578125" bestFit="1" customWidth="1"/>
    <col min="2567" max="2567" width="11.28515625" bestFit="1" customWidth="1"/>
    <col min="2568" max="2569" width="10.42578125" bestFit="1" customWidth="1"/>
    <col min="2570" max="2570" width="11.42578125" bestFit="1" customWidth="1"/>
    <col min="2571" max="2571" width="11.28515625" bestFit="1" customWidth="1"/>
    <col min="2572" max="2572" width="10.42578125" bestFit="1" customWidth="1"/>
    <col min="2573" max="2573" width="11.5703125" customWidth="1"/>
    <col min="2574" max="2574" width="11.42578125" bestFit="1" customWidth="1"/>
    <col min="2575" max="2575" width="11.28515625" bestFit="1" customWidth="1"/>
    <col min="2576" max="2576" width="12.85546875" customWidth="1"/>
    <col min="2577" max="2577" width="12.7109375" customWidth="1"/>
    <col min="2578" max="2578" width="14.42578125" customWidth="1"/>
    <col min="2579" max="2579" width="16.5703125" customWidth="1"/>
    <col min="2580" max="2580" width="13.42578125" customWidth="1"/>
    <col min="2815" max="2815" width="15.28515625" customWidth="1"/>
    <col min="2816" max="2816" width="13.5703125" customWidth="1"/>
    <col min="2817" max="2821" width="10.42578125" bestFit="1" customWidth="1"/>
    <col min="2822" max="2822" width="11.42578125" bestFit="1" customWidth="1"/>
    <col min="2823" max="2823" width="11.28515625" bestFit="1" customWidth="1"/>
    <col min="2824" max="2825" width="10.42578125" bestFit="1" customWidth="1"/>
    <col min="2826" max="2826" width="11.42578125" bestFit="1" customWidth="1"/>
    <col min="2827" max="2827" width="11.28515625" bestFit="1" customWidth="1"/>
    <col min="2828" max="2828" width="10.42578125" bestFit="1" customWidth="1"/>
    <col min="2829" max="2829" width="11.5703125" customWidth="1"/>
    <col min="2830" max="2830" width="11.42578125" bestFit="1" customWidth="1"/>
    <col min="2831" max="2831" width="11.28515625" bestFit="1" customWidth="1"/>
    <col min="2832" max="2832" width="12.85546875" customWidth="1"/>
    <col min="2833" max="2833" width="12.7109375" customWidth="1"/>
    <col min="2834" max="2834" width="14.42578125" customWidth="1"/>
    <col min="2835" max="2835" width="16.5703125" customWidth="1"/>
    <col min="2836" max="2836" width="13.42578125" customWidth="1"/>
    <col min="3071" max="3071" width="15.28515625" customWidth="1"/>
    <col min="3072" max="3072" width="13.5703125" customWidth="1"/>
    <col min="3073" max="3077" width="10.42578125" bestFit="1" customWidth="1"/>
    <col min="3078" max="3078" width="11.42578125" bestFit="1" customWidth="1"/>
    <col min="3079" max="3079" width="11.28515625" bestFit="1" customWidth="1"/>
    <col min="3080" max="3081" width="10.42578125" bestFit="1" customWidth="1"/>
    <col min="3082" max="3082" width="11.42578125" bestFit="1" customWidth="1"/>
    <col min="3083" max="3083" width="11.28515625" bestFit="1" customWidth="1"/>
    <col min="3084" max="3084" width="10.42578125" bestFit="1" customWidth="1"/>
    <col min="3085" max="3085" width="11.5703125" customWidth="1"/>
    <col min="3086" max="3086" width="11.42578125" bestFit="1" customWidth="1"/>
    <col min="3087" max="3087" width="11.28515625" bestFit="1" customWidth="1"/>
    <col min="3088" max="3088" width="12.85546875" customWidth="1"/>
    <col min="3089" max="3089" width="12.7109375" customWidth="1"/>
    <col min="3090" max="3090" width="14.42578125" customWidth="1"/>
    <col min="3091" max="3091" width="16.5703125" customWidth="1"/>
    <col min="3092" max="3092" width="13.42578125" customWidth="1"/>
    <col min="3327" max="3327" width="15.28515625" customWidth="1"/>
    <col min="3328" max="3328" width="13.5703125" customWidth="1"/>
    <col min="3329" max="3333" width="10.42578125" bestFit="1" customWidth="1"/>
    <col min="3334" max="3334" width="11.42578125" bestFit="1" customWidth="1"/>
    <col min="3335" max="3335" width="11.28515625" bestFit="1" customWidth="1"/>
    <col min="3336" max="3337" width="10.42578125" bestFit="1" customWidth="1"/>
    <col min="3338" max="3338" width="11.42578125" bestFit="1" customWidth="1"/>
    <col min="3339" max="3339" width="11.28515625" bestFit="1" customWidth="1"/>
    <col min="3340" max="3340" width="10.42578125" bestFit="1" customWidth="1"/>
    <col min="3341" max="3341" width="11.5703125" customWidth="1"/>
    <col min="3342" max="3342" width="11.42578125" bestFit="1" customWidth="1"/>
    <col min="3343" max="3343" width="11.28515625" bestFit="1" customWidth="1"/>
    <col min="3344" max="3344" width="12.85546875" customWidth="1"/>
    <col min="3345" max="3345" width="12.7109375" customWidth="1"/>
    <col min="3346" max="3346" width="14.42578125" customWidth="1"/>
    <col min="3347" max="3347" width="16.5703125" customWidth="1"/>
    <col min="3348" max="3348" width="13.42578125" customWidth="1"/>
    <col min="3583" max="3583" width="15.28515625" customWidth="1"/>
    <col min="3584" max="3584" width="13.5703125" customWidth="1"/>
    <col min="3585" max="3589" width="10.42578125" bestFit="1" customWidth="1"/>
    <col min="3590" max="3590" width="11.42578125" bestFit="1" customWidth="1"/>
    <col min="3591" max="3591" width="11.28515625" bestFit="1" customWidth="1"/>
    <col min="3592" max="3593" width="10.42578125" bestFit="1" customWidth="1"/>
    <col min="3594" max="3594" width="11.42578125" bestFit="1" customWidth="1"/>
    <col min="3595" max="3595" width="11.28515625" bestFit="1" customWidth="1"/>
    <col min="3596" max="3596" width="10.42578125" bestFit="1" customWidth="1"/>
    <col min="3597" max="3597" width="11.5703125" customWidth="1"/>
    <col min="3598" max="3598" width="11.42578125" bestFit="1" customWidth="1"/>
    <col min="3599" max="3599" width="11.28515625" bestFit="1" customWidth="1"/>
    <col min="3600" max="3600" width="12.85546875" customWidth="1"/>
    <col min="3601" max="3601" width="12.7109375" customWidth="1"/>
    <col min="3602" max="3602" width="14.42578125" customWidth="1"/>
    <col min="3603" max="3603" width="16.5703125" customWidth="1"/>
    <col min="3604" max="3604" width="13.42578125" customWidth="1"/>
    <col min="3839" max="3839" width="15.28515625" customWidth="1"/>
    <col min="3840" max="3840" width="13.5703125" customWidth="1"/>
    <col min="3841" max="3845" width="10.42578125" bestFit="1" customWidth="1"/>
    <col min="3846" max="3846" width="11.42578125" bestFit="1" customWidth="1"/>
    <col min="3847" max="3847" width="11.28515625" bestFit="1" customWidth="1"/>
    <col min="3848" max="3849" width="10.42578125" bestFit="1" customWidth="1"/>
    <col min="3850" max="3850" width="11.42578125" bestFit="1" customWidth="1"/>
    <col min="3851" max="3851" width="11.28515625" bestFit="1" customWidth="1"/>
    <col min="3852" max="3852" width="10.42578125" bestFit="1" customWidth="1"/>
    <col min="3853" max="3853" width="11.5703125" customWidth="1"/>
    <col min="3854" max="3854" width="11.42578125" bestFit="1" customWidth="1"/>
    <col min="3855" max="3855" width="11.28515625" bestFit="1" customWidth="1"/>
    <col min="3856" max="3856" width="12.85546875" customWidth="1"/>
    <col min="3857" max="3857" width="12.7109375" customWidth="1"/>
    <col min="3858" max="3858" width="14.42578125" customWidth="1"/>
    <col min="3859" max="3859" width="16.5703125" customWidth="1"/>
    <col min="3860" max="3860" width="13.42578125" customWidth="1"/>
    <col min="4095" max="4095" width="15.28515625" customWidth="1"/>
    <col min="4096" max="4096" width="13.5703125" customWidth="1"/>
    <col min="4097" max="4101" width="10.42578125" bestFit="1" customWidth="1"/>
    <col min="4102" max="4102" width="11.42578125" bestFit="1" customWidth="1"/>
    <col min="4103" max="4103" width="11.28515625" bestFit="1" customWidth="1"/>
    <col min="4104" max="4105" width="10.42578125" bestFit="1" customWidth="1"/>
    <col min="4106" max="4106" width="11.42578125" bestFit="1" customWidth="1"/>
    <col min="4107" max="4107" width="11.28515625" bestFit="1" customWidth="1"/>
    <col min="4108" max="4108" width="10.42578125" bestFit="1" customWidth="1"/>
    <col min="4109" max="4109" width="11.5703125" customWidth="1"/>
    <col min="4110" max="4110" width="11.42578125" bestFit="1" customWidth="1"/>
    <col min="4111" max="4111" width="11.28515625" bestFit="1" customWidth="1"/>
    <col min="4112" max="4112" width="12.85546875" customWidth="1"/>
    <col min="4113" max="4113" width="12.7109375" customWidth="1"/>
    <col min="4114" max="4114" width="14.42578125" customWidth="1"/>
    <col min="4115" max="4115" width="16.5703125" customWidth="1"/>
    <col min="4116" max="4116" width="13.42578125" customWidth="1"/>
    <col min="4351" max="4351" width="15.28515625" customWidth="1"/>
    <col min="4352" max="4352" width="13.5703125" customWidth="1"/>
    <col min="4353" max="4357" width="10.42578125" bestFit="1" customWidth="1"/>
    <col min="4358" max="4358" width="11.42578125" bestFit="1" customWidth="1"/>
    <col min="4359" max="4359" width="11.28515625" bestFit="1" customWidth="1"/>
    <col min="4360" max="4361" width="10.42578125" bestFit="1" customWidth="1"/>
    <col min="4362" max="4362" width="11.42578125" bestFit="1" customWidth="1"/>
    <col min="4363" max="4363" width="11.28515625" bestFit="1" customWidth="1"/>
    <col min="4364" max="4364" width="10.42578125" bestFit="1" customWidth="1"/>
    <col min="4365" max="4365" width="11.5703125" customWidth="1"/>
    <col min="4366" max="4366" width="11.42578125" bestFit="1" customWidth="1"/>
    <col min="4367" max="4367" width="11.28515625" bestFit="1" customWidth="1"/>
    <col min="4368" max="4368" width="12.85546875" customWidth="1"/>
    <col min="4369" max="4369" width="12.7109375" customWidth="1"/>
    <col min="4370" max="4370" width="14.42578125" customWidth="1"/>
    <col min="4371" max="4371" width="16.5703125" customWidth="1"/>
    <col min="4372" max="4372" width="13.42578125" customWidth="1"/>
    <col min="4607" max="4607" width="15.28515625" customWidth="1"/>
    <col min="4608" max="4608" width="13.5703125" customWidth="1"/>
    <col min="4609" max="4613" width="10.42578125" bestFit="1" customWidth="1"/>
    <col min="4614" max="4614" width="11.42578125" bestFit="1" customWidth="1"/>
    <col min="4615" max="4615" width="11.28515625" bestFit="1" customWidth="1"/>
    <col min="4616" max="4617" width="10.42578125" bestFit="1" customWidth="1"/>
    <col min="4618" max="4618" width="11.42578125" bestFit="1" customWidth="1"/>
    <col min="4619" max="4619" width="11.28515625" bestFit="1" customWidth="1"/>
    <col min="4620" max="4620" width="10.42578125" bestFit="1" customWidth="1"/>
    <col min="4621" max="4621" width="11.5703125" customWidth="1"/>
    <col min="4622" max="4622" width="11.42578125" bestFit="1" customWidth="1"/>
    <col min="4623" max="4623" width="11.28515625" bestFit="1" customWidth="1"/>
    <col min="4624" max="4624" width="12.85546875" customWidth="1"/>
    <col min="4625" max="4625" width="12.7109375" customWidth="1"/>
    <col min="4626" max="4626" width="14.42578125" customWidth="1"/>
    <col min="4627" max="4627" width="16.5703125" customWidth="1"/>
    <col min="4628" max="4628" width="13.42578125" customWidth="1"/>
    <col min="4863" max="4863" width="15.28515625" customWidth="1"/>
    <col min="4864" max="4864" width="13.5703125" customWidth="1"/>
    <col min="4865" max="4869" width="10.42578125" bestFit="1" customWidth="1"/>
    <col min="4870" max="4870" width="11.42578125" bestFit="1" customWidth="1"/>
    <col min="4871" max="4871" width="11.28515625" bestFit="1" customWidth="1"/>
    <col min="4872" max="4873" width="10.42578125" bestFit="1" customWidth="1"/>
    <col min="4874" max="4874" width="11.42578125" bestFit="1" customWidth="1"/>
    <col min="4875" max="4875" width="11.28515625" bestFit="1" customWidth="1"/>
    <col min="4876" max="4876" width="10.42578125" bestFit="1" customWidth="1"/>
    <col min="4877" max="4877" width="11.5703125" customWidth="1"/>
    <col min="4878" max="4878" width="11.42578125" bestFit="1" customWidth="1"/>
    <col min="4879" max="4879" width="11.28515625" bestFit="1" customWidth="1"/>
    <col min="4880" max="4880" width="12.85546875" customWidth="1"/>
    <col min="4881" max="4881" width="12.7109375" customWidth="1"/>
    <col min="4882" max="4882" width="14.42578125" customWidth="1"/>
    <col min="4883" max="4883" width="16.5703125" customWidth="1"/>
    <col min="4884" max="4884" width="13.42578125" customWidth="1"/>
    <col min="5119" max="5119" width="15.28515625" customWidth="1"/>
    <col min="5120" max="5120" width="13.5703125" customWidth="1"/>
    <col min="5121" max="5125" width="10.42578125" bestFit="1" customWidth="1"/>
    <col min="5126" max="5126" width="11.42578125" bestFit="1" customWidth="1"/>
    <col min="5127" max="5127" width="11.28515625" bestFit="1" customWidth="1"/>
    <col min="5128" max="5129" width="10.42578125" bestFit="1" customWidth="1"/>
    <col min="5130" max="5130" width="11.42578125" bestFit="1" customWidth="1"/>
    <col min="5131" max="5131" width="11.28515625" bestFit="1" customWidth="1"/>
    <col min="5132" max="5132" width="10.42578125" bestFit="1" customWidth="1"/>
    <col min="5133" max="5133" width="11.5703125" customWidth="1"/>
    <col min="5134" max="5134" width="11.42578125" bestFit="1" customWidth="1"/>
    <col min="5135" max="5135" width="11.28515625" bestFit="1" customWidth="1"/>
    <col min="5136" max="5136" width="12.85546875" customWidth="1"/>
    <col min="5137" max="5137" width="12.7109375" customWidth="1"/>
    <col min="5138" max="5138" width="14.42578125" customWidth="1"/>
    <col min="5139" max="5139" width="16.5703125" customWidth="1"/>
    <col min="5140" max="5140" width="13.42578125" customWidth="1"/>
    <col min="5375" max="5375" width="15.28515625" customWidth="1"/>
    <col min="5376" max="5376" width="13.5703125" customWidth="1"/>
    <col min="5377" max="5381" width="10.42578125" bestFit="1" customWidth="1"/>
    <col min="5382" max="5382" width="11.42578125" bestFit="1" customWidth="1"/>
    <col min="5383" max="5383" width="11.28515625" bestFit="1" customWidth="1"/>
    <col min="5384" max="5385" width="10.42578125" bestFit="1" customWidth="1"/>
    <col min="5386" max="5386" width="11.42578125" bestFit="1" customWidth="1"/>
    <col min="5387" max="5387" width="11.28515625" bestFit="1" customWidth="1"/>
    <col min="5388" max="5388" width="10.42578125" bestFit="1" customWidth="1"/>
    <col min="5389" max="5389" width="11.5703125" customWidth="1"/>
    <col min="5390" max="5390" width="11.42578125" bestFit="1" customWidth="1"/>
    <col min="5391" max="5391" width="11.28515625" bestFit="1" customWidth="1"/>
    <col min="5392" max="5392" width="12.85546875" customWidth="1"/>
    <col min="5393" max="5393" width="12.7109375" customWidth="1"/>
    <col min="5394" max="5394" width="14.42578125" customWidth="1"/>
    <col min="5395" max="5395" width="16.5703125" customWidth="1"/>
    <col min="5396" max="5396" width="13.42578125" customWidth="1"/>
    <col min="5631" max="5631" width="15.28515625" customWidth="1"/>
    <col min="5632" max="5632" width="13.5703125" customWidth="1"/>
    <col min="5633" max="5637" width="10.42578125" bestFit="1" customWidth="1"/>
    <col min="5638" max="5638" width="11.42578125" bestFit="1" customWidth="1"/>
    <col min="5639" max="5639" width="11.28515625" bestFit="1" customWidth="1"/>
    <col min="5640" max="5641" width="10.42578125" bestFit="1" customWidth="1"/>
    <col min="5642" max="5642" width="11.42578125" bestFit="1" customWidth="1"/>
    <col min="5643" max="5643" width="11.28515625" bestFit="1" customWidth="1"/>
    <col min="5644" max="5644" width="10.42578125" bestFit="1" customWidth="1"/>
    <col min="5645" max="5645" width="11.5703125" customWidth="1"/>
    <col min="5646" max="5646" width="11.42578125" bestFit="1" customWidth="1"/>
    <col min="5647" max="5647" width="11.28515625" bestFit="1" customWidth="1"/>
    <col min="5648" max="5648" width="12.85546875" customWidth="1"/>
    <col min="5649" max="5649" width="12.7109375" customWidth="1"/>
    <col min="5650" max="5650" width="14.42578125" customWidth="1"/>
    <col min="5651" max="5651" width="16.5703125" customWidth="1"/>
    <col min="5652" max="5652" width="13.42578125" customWidth="1"/>
    <col min="5887" max="5887" width="15.28515625" customWidth="1"/>
    <col min="5888" max="5888" width="13.5703125" customWidth="1"/>
    <col min="5889" max="5893" width="10.42578125" bestFit="1" customWidth="1"/>
    <col min="5894" max="5894" width="11.42578125" bestFit="1" customWidth="1"/>
    <col min="5895" max="5895" width="11.28515625" bestFit="1" customWidth="1"/>
    <col min="5896" max="5897" width="10.42578125" bestFit="1" customWidth="1"/>
    <col min="5898" max="5898" width="11.42578125" bestFit="1" customWidth="1"/>
    <col min="5899" max="5899" width="11.28515625" bestFit="1" customWidth="1"/>
    <col min="5900" max="5900" width="10.42578125" bestFit="1" customWidth="1"/>
    <col min="5901" max="5901" width="11.5703125" customWidth="1"/>
    <col min="5902" max="5902" width="11.42578125" bestFit="1" customWidth="1"/>
    <col min="5903" max="5903" width="11.28515625" bestFit="1" customWidth="1"/>
    <col min="5904" max="5904" width="12.85546875" customWidth="1"/>
    <col min="5905" max="5905" width="12.7109375" customWidth="1"/>
    <col min="5906" max="5906" width="14.42578125" customWidth="1"/>
    <col min="5907" max="5907" width="16.5703125" customWidth="1"/>
    <col min="5908" max="5908" width="13.42578125" customWidth="1"/>
    <col min="6143" max="6143" width="15.28515625" customWidth="1"/>
    <col min="6144" max="6144" width="13.5703125" customWidth="1"/>
    <col min="6145" max="6149" width="10.42578125" bestFit="1" customWidth="1"/>
    <col min="6150" max="6150" width="11.42578125" bestFit="1" customWidth="1"/>
    <col min="6151" max="6151" width="11.28515625" bestFit="1" customWidth="1"/>
    <col min="6152" max="6153" width="10.42578125" bestFit="1" customWidth="1"/>
    <col min="6154" max="6154" width="11.42578125" bestFit="1" customWidth="1"/>
    <col min="6155" max="6155" width="11.28515625" bestFit="1" customWidth="1"/>
    <col min="6156" max="6156" width="10.42578125" bestFit="1" customWidth="1"/>
    <col min="6157" max="6157" width="11.5703125" customWidth="1"/>
    <col min="6158" max="6158" width="11.42578125" bestFit="1" customWidth="1"/>
    <col min="6159" max="6159" width="11.28515625" bestFit="1" customWidth="1"/>
    <col min="6160" max="6160" width="12.85546875" customWidth="1"/>
    <col min="6161" max="6161" width="12.7109375" customWidth="1"/>
    <col min="6162" max="6162" width="14.42578125" customWidth="1"/>
    <col min="6163" max="6163" width="16.5703125" customWidth="1"/>
    <col min="6164" max="6164" width="13.42578125" customWidth="1"/>
    <col min="6399" max="6399" width="15.28515625" customWidth="1"/>
    <col min="6400" max="6400" width="13.5703125" customWidth="1"/>
    <col min="6401" max="6405" width="10.42578125" bestFit="1" customWidth="1"/>
    <col min="6406" max="6406" width="11.42578125" bestFit="1" customWidth="1"/>
    <col min="6407" max="6407" width="11.28515625" bestFit="1" customWidth="1"/>
    <col min="6408" max="6409" width="10.42578125" bestFit="1" customWidth="1"/>
    <col min="6410" max="6410" width="11.42578125" bestFit="1" customWidth="1"/>
    <col min="6411" max="6411" width="11.28515625" bestFit="1" customWidth="1"/>
    <col min="6412" max="6412" width="10.42578125" bestFit="1" customWidth="1"/>
    <col min="6413" max="6413" width="11.5703125" customWidth="1"/>
    <col min="6414" max="6414" width="11.42578125" bestFit="1" customWidth="1"/>
    <col min="6415" max="6415" width="11.28515625" bestFit="1" customWidth="1"/>
    <col min="6416" max="6416" width="12.85546875" customWidth="1"/>
    <col min="6417" max="6417" width="12.7109375" customWidth="1"/>
    <col min="6418" max="6418" width="14.42578125" customWidth="1"/>
    <col min="6419" max="6419" width="16.5703125" customWidth="1"/>
    <col min="6420" max="6420" width="13.42578125" customWidth="1"/>
    <col min="6655" max="6655" width="15.28515625" customWidth="1"/>
    <col min="6656" max="6656" width="13.5703125" customWidth="1"/>
    <col min="6657" max="6661" width="10.42578125" bestFit="1" customWidth="1"/>
    <col min="6662" max="6662" width="11.42578125" bestFit="1" customWidth="1"/>
    <col min="6663" max="6663" width="11.28515625" bestFit="1" customWidth="1"/>
    <col min="6664" max="6665" width="10.42578125" bestFit="1" customWidth="1"/>
    <col min="6666" max="6666" width="11.42578125" bestFit="1" customWidth="1"/>
    <col min="6667" max="6667" width="11.28515625" bestFit="1" customWidth="1"/>
    <col min="6668" max="6668" width="10.42578125" bestFit="1" customWidth="1"/>
    <col min="6669" max="6669" width="11.5703125" customWidth="1"/>
    <col min="6670" max="6670" width="11.42578125" bestFit="1" customWidth="1"/>
    <col min="6671" max="6671" width="11.28515625" bestFit="1" customWidth="1"/>
    <col min="6672" max="6672" width="12.85546875" customWidth="1"/>
    <col min="6673" max="6673" width="12.7109375" customWidth="1"/>
    <col min="6674" max="6674" width="14.42578125" customWidth="1"/>
    <col min="6675" max="6675" width="16.5703125" customWidth="1"/>
    <col min="6676" max="6676" width="13.42578125" customWidth="1"/>
    <col min="6911" max="6911" width="15.28515625" customWidth="1"/>
    <col min="6912" max="6912" width="13.5703125" customWidth="1"/>
    <col min="6913" max="6917" width="10.42578125" bestFit="1" customWidth="1"/>
    <col min="6918" max="6918" width="11.42578125" bestFit="1" customWidth="1"/>
    <col min="6919" max="6919" width="11.28515625" bestFit="1" customWidth="1"/>
    <col min="6920" max="6921" width="10.42578125" bestFit="1" customWidth="1"/>
    <col min="6922" max="6922" width="11.42578125" bestFit="1" customWidth="1"/>
    <col min="6923" max="6923" width="11.28515625" bestFit="1" customWidth="1"/>
    <col min="6924" max="6924" width="10.42578125" bestFit="1" customWidth="1"/>
    <col min="6925" max="6925" width="11.5703125" customWidth="1"/>
    <col min="6926" max="6926" width="11.42578125" bestFit="1" customWidth="1"/>
    <col min="6927" max="6927" width="11.28515625" bestFit="1" customWidth="1"/>
    <col min="6928" max="6928" width="12.85546875" customWidth="1"/>
    <col min="6929" max="6929" width="12.7109375" customWidth="1"/>
    <col min="6930" max="6930" width="14.42578125" customWidth="1"/>
    <col min="6931" max="6931" width="16.5703125" customWidth="1"/>
    <col min="6932" max="6932" width="13.42578125" customWidth="1"/>
    <col min="7167" max="7167" width="15.28515625" customWidth="1"/>
    <col min="7168" max="7168" width="13.5703125" customWidth="1"/>
    <col min="7169" max="7173" width="10.42578125" bestFit="1" customWidth="1"/>
    <col min="7174" max="7174" width="11.42578125" bestFit="1" customWidth="1"/>
    <col min="7175" max="7175" width="11.28515625" bestFit="1" customWidth="1"/>
    <col min="7176" max="7177" width="10.42578125" bestFit="1" customWidth="1"/>
    <col min="7178" max="7178" width="11.42578125" bestFit="1" customWidth="1"/>
    <col min="7179" max="7179" width="11.28515625" bestFit="1" customWidth="1"/>
    <col min="7180" max="7180" width="10.42578125" bestFit="1" customWidth="1"/>
    <col min="7181" max="7181" width="11.5703125" customWidth="1"/>
    <col min="7182" max="7182" width="11.42578125" bestFit="1" customWidth="1"/>
    <col min="7183" max="7183" width="11.28515625" bestFit="1" customWidth="1"/>
    <col min="7184" max="7184" width="12.85546875" customWidth="1"/>
    <col min="7185" max="7185" width="12.7109375" customWidth="1"/>
    <col min="7186" max="7186" width="14.42578125" customWidth="1"/>
    <col min="7187" max="7187" width="16.5703125" customWidth="1"/>
    <col min="7188" max="7188" width="13.42578125" customWidth="1"/>
    <col min="7423" max="7423" width="15.28515625" customWidth="1"/>
    <col min="7424" max="7424" width="13.5703125" customWidth="1"/>
    <col min="7425" max="7429" width="10.42578125" bestFit="1" customWidth="1"/>
    <col min="7430" max="7430" width="11.42578125" bestFit="1" customWidth="1"/>
    <col min="7431" max="7431" width="11.28515625" bestFit="1" customWidth="1"/>
    <col min="7432" max="7433" width="10.42578125" bestFit="1" customWidth="1"/>
    <col min="7434" max="7434" width="11.42578125" bestFit="1" customWidth="1"/>
    <col min="7435" max="7435" width="11.28515625" bestFit="1" customWidth="1"/>
    <col min="7436" max="7436" width="10.42578125" bestFit="1" customWidth="1"/>
    <col min="7437" max="7437" width="11.5703125" customWidth="1"/>
    <col min="7438" max="7438" width="11.42578125" bestFit="1" customWidth="1"/>
    <col min="7439" max="7439" width="11.28515625" bestFit="1" customWidth="1"/>
    <col min="7440" max="7440" width="12.85546875" customWidth="1"/>
    <col min="7441" max="7441" width="12.7109375" customWidth="1"/>
    <col min="7442" max="7442" width="14.42578125" customWidth="1"/>
    <col min="7443" max="7443" width="16.5703125" customWidth="1"/>
    <col min="7444" max="7444" width="13.42578125" customWidth="1"/>
    <col min="7679" max="7679" width="15.28515625" customWidth="1"/>
    <col min="7680" max="7680" width="13.5703125" customWidth="1"/>
    <col min="7681" max="7685" width="10.42578125" bestFit="1" customWidth="1"/>
    <col min="7686" max="7686" width="11.42578125" bestFit="1" customWidth="1"/>
    <col min="7687" max="7687" width="11.28515625" bestFit="1" customWidth="1"/>
    <col min="7688" max="7689" width="10.42578125" bestFit="1" customWidth="1"/>
    <col min="7690" max="7690" width="11.42578125" bestFit="1" customWidth="1"/>
    <col min="7691" max="7691" width="11.28515625" bestFit="1" customWidth="1"/>
    <col min="7692" max="7692" width="10.42578125" bestFit="1" customWidth="1"/>
    <col min="7693" max="7693" width="11.5703125" customWidth="1"/>
    <col min="7694" max="7694" width="11.42578125" bestFit="1" customWidth="1"/>
    <col min="7695" max="7695" width="11.28515625" bestFit="1" customWidth="1"/>
    <col min="7696" max="7696" width="12.85546875" customWidth="1"/>
    <col min="7697" max="7697" width="12.7109375" customWidth="1"/>
    <col min="7698" max="7698" width="14.42578125" customWidth="1"/>
    <col min="7699" max="7699" width="16.5703125" customWidth="1"/>
    <col min="7700" max="7700" width="13.42578125" customWidth="1"/>
    <col min="7935" max="7935" width="15.28515625" customWidth="1"/>
    <col min="7936" max="7936" width="13.5703125" customWidth="1"/>
    <col min="7937" max="7941" width="10.42578125" bestFit="1" customWidth="1"/>
    <col min="7942" max="7942" width="11.42578125" bestFit="1" customWidth="1"/>
    <col min="7943" max="7943" width="11.28515625" bestFit="1" customWidth="1"/>
    <col min="7944" max="7945" width="10.42578125" bestFit="1" customWidth="1"/>
    <col min="7946" max="7946" width="11.42578125" bestFit="1" customWidth="1"/>
    <col min="7947" max="7947" width="11.28515625" bestFit="1" customWidth="1"/>
    <col min="7948" max="7948" width="10.42578125" bestFit="1" customWidth="1"/>
    <col min="7949" max="7949" width="11.5703125" customWidth="1"/>
    <col min="7950" max="7950" width="11.42578125" bestFit="1" customWidth="1"/>
    <col min="7951" max="7951" width="11.28515625" bestFit="1" customWidth="1"/>
    <col min="7952" max="7952" width="12.85546875" customWidth="1"/>
    <col min="7953" max="7953" width="12.7109375" customWidth="1"/>
    <col min="7954" max="7954" width="14.42578125" customWidth="1"/>
    <col min="7955" max="7955" width="16.5703125" customWidth="1"/>
    <col min="7956" max="7956" width="13.42578125" customWidth="1"/>
    <col min="8191" max="8191" width="15.28515625" customWidth="1"/>
    <col min="8192" max="8192" width="13.5703125" customWidth="1"/>
    <col min="8193" max="8197" width="10.42578125" bestFit="1" customWidth="1"/>
    <col min="8198" max="8198" width="11.42578125" bestFit="1" customWidth="1"/>
    <col min="8199" max="8199" width="11.28515625" bestFit="1" customWidth="1"/>
    <col min="8200" max="8201" width="10.42578125" bestFit="1" customWidth="1"/>
    <col min="8202" max="8202" width="11.42578125" bestFit="1" customWidth="1"/>
    <col min="8203" max="8203" width="11.28515625" bestFit="1" customWidth="1"/>
    <col min="8204" max="8204" width="10.42578125" bestFit="1" customWidth="1"/>
    <col min="8205" max="8205" width="11.5703125" customWidth="1"/>
    <col min="8206" max="8206" width="11.42578125" bestFit="1" customWidth="1"/>
    <col min="8207" max="8207" width="11.28515625" bestFit="1" customWidth="1"/>
    <col min="8208" max="8208" width="12.85546875" customWidth="1"/>
    <col min="8209" max="8209" width="12.7109375" customWidth="1"/>
    <col min="8210" max="8210" width="14.42578125" customWidth="1"/>
    <col min="8211" max="8211" width="16.5703125" customWidth="1"/>
    <col min="8212" max="8212" width="13.42578125" customWidth="1"/>
    <col min="8447" max="8447" width="15.28515625" customWidth="1"/>
    <col min="8448" max="8448" width="13.5703125" customWidth="1"/>
    <col min="8449" max="8453" width="10.42578125" bestFit="1" customWidth="1"/>
    <col min="8454" max="8454" width="11.42578125" bestFit="1" customWidth="1"/>
    <col min="8455" max="8455" width="11.28515625" bestFit="1" customWidth="1"/>
    <col min="8456" max="8457" width="10.42578125" bestFit="1" customWidth="1"/>
    <col min="8458" max="8458" width="11.42578125" bestFit="1" customWidth="1"/>
    <col min="8459" max="8459" width="11.28515625" bestFit="1" customWidth="1"/>
    <col min="8460" max="8460" width="10.42578125" bestFit="1" customWidth="1"/>
    <col min="8461" max="8461" width="11.5703125" customWidth="1"/>
    <col min="8462" max="8462" width="11.42578125" bestFit="1" customWidth="1"/>
    <col min="8463" max="8463" width="11.28515625" bestFit="1" customWidth="1"/>
    <col min="8464" max="8464" width="12.85546875" customWidth="1"/>
    <col min="8465" max="8465" width="12.7109375" customWidth="1"/>
    <col min="8466" max="8466" width="14.42578125" customWidth="1"/>
    <col min="8467" max="8467" width="16.5703125" customWidth="1"/>
    <col min="8468" max="8468" width="13.42578125" customWidth="1"/>
    <col min="8703" max="8703" width="15.28515625" customWidth="1"/>
    <col min="8704" max="8704" width="13.5703125" customWidth="1"/>
    <col min="8705" max="8709" width="10.42578125" bestFit="1" customWidth="1"/>
    <col min="8710" max="8710" width="11.42578125" bestFit="1" customWidth="1"/>
    <col min="8711" max="8711" width="11.28515625" bestFit="1" customWidth="1"/>
    <col min="8712" max="8713" width="10.42578125" bestFit="1" customWidth="1"/>
    <col min="8714" max="8714" width="11.42578125" bestFit="1" customWidth="1"/>
    <col min="8715" max="8715" width="11.28515625" bestFit="1" customWidth="1"/>
    <col min="8716" max="8716" width="10.42578125" bestFit="1" customWidth="1"/>
    <col min="8717" max="8717" width="11.5703125" customWidth="1"/>
    <col min="8718" max="8718" width="11.42578125" bestFit="1" customWidth="1"/>
    <col min="8719" max="8719" width="11.28515625" bestFit="1" customWidth="1"/>
    <col min="8720" max="8720" width="12.85546875" customWidth="1"/>
    <col min="8721" max="8721" width="12.7109375" customWidth="1"/>
    <col min="8722" max="8722" width="14.42578125" customWidth="1"/>
    <col min="8723" max="8723" width="16.5703125" customWidth="1"/>
    <col min="8724" max="8724" width="13.42578125" customWidth="1"/>
    <col min="8959" max="8959" width="15.28515625" customWidth="1"/>
    <col min="8960" max="8960" width="13.5703125" customWidth="1"/>
    <col min="8961" max="8965" width="10.42578125" bestFit="1" customWidth="1"/>
    <col min="8966" max="8966" width="11.42578125" bestFit="1" customWidth="1"/>
    <col min="8967" max="8967" width="11.28515625" bestFit="1" customWidth="1"/>
    <col min="8968" max="8969" width="10.42578125" bestFit="1" customWidth="1"/>
    <col min="8970" max="8970" width="11.42578125" bestFit="1" customWidth="1"/>
    <col min="8971" max="8971" width="11.28515625" bestFit="1" customWidth="1"/>
    <col min="8972" max="8972" width="10.42578125" bestFit="1" customWidth="1"/>
    <col min="8973" max="8973" width="11.5703125" customWidth="1"/>
    <col min="8974" max="8974" width="11.42578125" bestFit="1" customWidth="1"/>
    <col min="8975" max="8975" width="11.28515625" bestFit="1" customWidth="1"/>
    <col min="8976" max="8976" width="12.85546875" customWidth="1"/>
    <col min="8977" max="8977" width="12.7109375" customWidth="1"/>
    <col min="8978" max="8978" width="14.42578125" customWidth="1"/>
    <col min="8979" max="8979" width="16.5703125" customWidth="1"/>
    <col min="8980" max="8980" width="13.42578125" customWidth="1"/>
    <col min="9215" max="9215" width="15.28515625" customWidth="1"/>
    <col min="9216" max="9216" width="13.5703125" customWidth="1"/>
    <col min="9217" max="9221" width="10.42578125" bestFit="1" customWidth="1"/>
    <col min="9222" max="9222" width="11.42578125" bestFit="1" customWidth="1"/>
    <col min="9223" max="9223" width="11.28515625" bestFit="1" customWidth="1"/>
    <col min="9224" max="9225" width="10.42578125" bestFit="1" customWidth="1"/>
    <col min="9226" max="9226" width="11.42578125" bestFit="1" customWidth="1"/>
    <col min="9227" max="9227" width="11.28515625" bestFit="1" customWidth="1"/>
    <col min="9228" max="9228" width="10.42578125" bestFit="1" customWidth="1"/>
    <col min="9229" max="9229" width="11.5703125" customWidth="1"/>
    <col min="9230" max="9230" width="11.42578125" bestFit="1" customWidth="1"/>
    <col min="9231" max="9231" width="11.28515625" bestFit="1" customWidth="1"/>
    <col min="9232" max="9232" width="12.85546875" customWidth="1"/>
    <col min="9233" max="9233" width="12.7109375" customWidth="1"/>
    <col min="9234" max="9234" width="14.42578125" customWidth="1"/>
    <col min="9235" max="9235" width="16.5703125" customWidth="1"/>
    <col min="9236" max="9236" width="13.42578125" customWidth="1"/>
    <col min="9471" max="9471" width="15.28515625" customWidth="1"/>
    <col min="9472" max="9472" width="13.5703125" customWidth="1"/>
    <col min="9473" max="9477" width="10.42578125" bestFit="1" customWidth="1"/>
    <col min="9478" max="9478" width="11.42578125" bestFit="1" customWidth="1"/>
    <col min="9479" max="9479" width="11.28515625" bestFit="1" customWidth="1"/>
    <col min="9480" max="9481" width="10.42578125" bestFit="1" customWidth="1"/>
    <col min="9482" max="9482" width="11.42578125" bestFit="1" customWidth="1"/>
    <col min="9483" max="9483" width="11.28515625" bestFit="1" customWidth="1"/>
    <col min="9484" max="9484" width="10.42578125" bestFit="1" customWidth="1"/>
    <col min="9485" max="9485" width="11.5703125" customWidth="1"/>
    <col min="9486" max="9486" width="11.42578125" bestFit="1" customWidth="1"/>
    <col min="9487" max="9487" width="11.28515625" bestFit="1" customWidth="1"/>
    <col min="9488" max="9488" width="12.85546875" customWidth="1"/>
    <col min="9489" max="9489" width="12.7109375" customWidth="1"/>
    <col min="9490" max="9490" width="14.42578125" customWidth="1"/>
    <col min="9491" max="9491" width="16.5703125" customWidth="1"/>
    <col min="9492" max="9492" width="13.42578125" customWidth="1"/>
    <col min="9727" max="9727" width="15.28515625" customWidth="1"/>
    <col min="9728" max="9728" width="13.5703125" customWidth="1"/>
    <col min="9729" max="9733" width="10.42578125" bestFit="1" customWidth="1"/>
    <col min="9734" max="9734" width="11.42578125" bestFit="1" customWidth="1"/>
    <col min="9735" max="9735" width="11.28515625" bestFit="1" customWidth="1"/>
    <col min="9736" max="9737" width="10.42578125" bestFit="1" customWidth="1"/>
    <col min="9738" max="9738" width="11.42578125" bestFit="1" customWidth="1"/>
    <col min="9739" max="9739" width="11.28515625" bestFit="1" customWidth="1"/>
    <col min="9740" max="9740" width="10.42578125" bestFit="1" customWidth="1"/>
    <col min="9741" max="9741" width="11.5703125" customWidth="1"/>
    <col min="9742" max="9742" width="11.42578125" bestFit="1" customWidth="1"/>
    <col min="9743" max="9743" width="11.28515625" bestFit="1" customWidth="1"/>
    <col min="9744" max="9744" width="12.85546875" customWidth="1"/>
    <col min="9745" max="9745" width="12.7109375" customWidth="1"/>
    <col min="9746" max="9746" width="14.42578125" customWidth="1"/>
    <col min="9747" max="9747" width="16.5703125" customWidth="1"/>
    <col min="9748" max="9748" width="13.42578125" customWidth="1"/>
    <col min="9983" max="9983" width="15.28515625" customWidth="1"/>
    <col min="9984" max="9984" width="13.5703125" customWidth="1"/>
    <col min="9985" max="9989" width="10.42578125" bestFit="1" customWidth="1"/>
    <col min="9990" max="9990" width="11.42578125" bestFit="1" customWidth="1"/>
    <col min="9991" max="9991" width="11.28515625" bestFit="1" customWidth="1"/>
    <col min="9992" max="9993" width="10.42578125" bestFit="1" customWidth="1"/>
    <col min="9994" max="9994" width="11.42578125" bestFit="1" customWidth="1"/>
    <col min="9995" max="9995" width="11.28515625" bestFit="1" customWidth="1"/>
    <col min="9996" max="9996" width="10.42578125" bestFit="1" customWidth="1"/>
    <col min="9997" max="9997" width="11.5703125" customWidth="1"/>
    <col min="9998" max="9998" width="11.42578125" bestFit="1" customWidth="1"/>
    <col min="9999" max="9999" width="11.28515625" bestFit="1" customWidth="1"/>
    <col min="10000" max="10000" width="12.85546875" customWidth="1"/>
    <col min="10001" max="10001" width="12.7109375" customWidth="1"/>
    <col min="10002" max="10002" width="14.42578125" customWidth="1"/>
    <col min="10003" max="10003" width="16.5703125" customWidth="1"/>
    <col min="10004" max="10004" width="13.42578125" customWidth="1"/>
    <col min="10239" max="10239" width="15.28515625" customWidth="1"/>
    <col min="10240" max="10240" width="13.5703125" customWidth="1"/>
    <col min="10241" max="10245" width="10.42578125" bestFit="1" customWidth="1"/>
    <col min="10246" max="10246" width="11.42578125" bestFit="1" customWidth="1"/>
    <col min="10247" max="10247" width="11.28515625" bestFit="1" customWidth="1"/>
    <col min="10248" max="10249" width="10.42578125" bestFit="1" customWidth="1"/>
    <col min="10250" max="10250" width="11.42578125" bestFit="1" customWidth="1"/>
    <col min="10251" max="10251" width="11.28515625" bestFit="1" customWidth="1"/>
    <col min="10252" max="10252" width="10.42578125" bestFit="1" customWidth="1"/>
    <col min="10253" max="10253" width="11.5703125" customWidth="1"/>
    <col min="10254" max="10254" width="11.42578125" bestFit="1" customWidth="1"/>
    <col min="10255" max="10255" width="11.28515625" bestFit="1" customWidth="1"/>
    <col min="10256" max="10256" width="12.85546875" customWidth="1"/>
    <col min="10257" max="10257" width="12.7109375" customWidth="1"/>
    <col min="10258" max="10258" width="14.42578125" customWidth="1"/>
    <col min="10259" max="10259" width="16.5703125" customWidth="1"/>
    <col min="10260" max="10260" width="13.42578125" customWidth="1"/>
    <col min="10495" max="10495" width="15.28515625" customWidth="1"/>
    <col min="10496" max="10496" width="13.5703125" customWidth="1"/>
    <col min="10497" max="10501" width="10.42578125" bestFit="1" customWidth="1"/>
    <col min="10502" max="10502" width="11.42578125" bestFit="1" customWidth="1"/>
    <col min="10503" max="10503" width="11.28515625" bestFit="1" customWidth="1"/>
    <col min="10504" max="10505" width="10.42578125" bestFit="1" customWidth="1"/>
    <col min="10506" max="10506" width="11.42578125" bestFit="1" customWidth="1"/>
    <col min="10507" max="10507" width="11.28515625" bestFit="1" customWidth="1"/>
    <col min="10508" max="10508" width="10.42578125" bestFit="1" customWidth="1"/>
    <col min="10509" max="10509" width="11.5703125" customWidth="1"/>
    <col min="10510" max="10510" width="11.42578125" bestFit="1" customWidth="1"/>
    <col min="10511" max="10511" width="11.28515625" bestFit="1" customWidth="1"/>
    <col min="10512" max="10512" width="12.85546875" customWidth="1"/>
    <col min="10513" max="10513" width="12.7109375" customWidth="1"/>
    <col min="10514" max="10514" width="14.42578125" customWidth="1"/>
    <col min="10515" max="10515" width="16.5703125" customWidth="1"/>
    <col min="10516" max="10516" width="13.42578125" customWidth="1"/>
    <col min="10751" max="10751" width="15.28515625" customWidth="1"/>
    <col min="10752" max="10752" width="13.5703125" customWidth="1"/>
    <col min="10753" max="10757" width="10.42578125" bestFit="1" customWidth="1"/>
    <col min="10758" max="10758" width="11.42578125" bestFit="1" customWidth="1"/>
    <col min="10759" max="10759" width="11.28515625" bestFit="1" customWidth="1"/>
    <col min="10760" max="10761" width="10.42578125" bestFit="1" customWidth="1"/>
    <col min="10762" max="10762" width="11.42578125" bestFit="1" customWidth="1"/>
    <col min="10763" max="10763" width="11.28515625" bestFit="1" customWidth="1"/>
    <col min="10764" max="10764" width="10.42578125" bestFit="1" customWidth="1"/>
    <col min="10765" max="10765" width="11.5703125" customWidth="1"/>
    <col min="10766" max="10766" width="11.42578125" bestFit="1" customWidth="1"/>
    <col min="10767" max="10767" width="11.28515625" bestFit="1" customWidth="1"/>
    <col min="10768" max="10768" width="12.85546875" customWidth="1"/>
    <col min="10769" max="10769" width="12.7109375" customWidth="1"/>
    <col min="10770" max="10770" width="14.42578125" customWidth="1"/>
    <col min="10771" max="10771" width="16.5703125" customWidth="1"/>
    <col min="10772" max="10772" width="13.42578125" customWidth="1"/>
    <col min="11007" max="11007" width="15.28515625" customWidth="1"/>
    <col min="11008" max="11008" width="13.5703125" customWidth="1"/>
    <col min="11009" max="11013" width="10.42578125" bestFit="1" customWidth="1"/>
    <col min="11014" max="11014" width="11.42578125" bestFit="1" customWidth="1"/>
    <col min="11015" max="11015" width="11.28515625" bestFit="1" customWidth="1"/>
    <col min="11016" max="11017" width="10.42578125" bestFit="1" customWidth="1"/>
    <col min="11018" max="11018" width="11.42578125" bestFit="1" customWidth="1"/>
    <col min="11019" max="11019" width="11.28515625" bestFit="1" customWidth="1"/>
    <col min="11020" max="11020" width="10.42578125" bestFit="1" customWidth="1"/>
    <col min="11021" max="11021" width="11.5703125" customWidth="1"/>
    <col min="11022" max="11022" width="11.42578125" bestFit="1" customWidth="1"/>
    <col min="11023" max="11023" width="11.28515625" bestFit="1" customWidth="1"/>
    <col min="11024" max="11024" width="12.85546875" customWidth="1"/>
    <col min="11025" max="11025" width="12.7109375" customWidth="1"/>
    <col min="11026" max="11026" width="14.42578125" customWidth="1"/>
    <col min="11027" max="11027" width="16.5703125" customWidth="1"/>
    <col min="11028" max="11028" width="13.42578125" customWidth="1"/>
    <col min="11263" max="11263" width="15.28515625" customWidth="1"/>
    <col min="11264" max="11264" width="13.5703125" customWidth="1"/>
    <col min="11265" max="11269" width="10.42578125" bestFit="1" customWidth="1"/>
    <col min="11270" max="11270" width="11.42578125" bestFit="1" customWidth="1"/>
    <col min="11271" max="11271" width="11.28515625" bestFit="1" customWidth="1"/>
    <col min="11272" max="11273" width="10.42578125" bestFit="1" customWidth="1"/>
    <col min="11274" max="11274" width="11.42578125" bestFit="1" customWidth="1"/>
    <col min="11275" max="11275" width="11.28515625" bestFit="1" customWidth="1"/>
    <col min="11276" max="11276" width="10.42578125" bestFit="1" customWidth="1"/>
    <col min="11277" max="11277" width="11.5703125" customWidth="1"/>
    <col min="11278" max="11278" width="11.42578125" bestFit="1" customWidth="1"/>
    <col min="11279" max="11279" width="11.28515625" bestFit="1" customWidth="1"/>
    <col min="11280" max="11280" width="12.85546875" customWidth="1"/>
    <col min="11281" max="11281" width="12.7109375" customWidth="1"/>
    <col min="11282" max="11282" width="14.42578125" customWidth="1"/>
    <col min="11283" max="11283" width="16.5703125" customWidth="1"/>
    <col min="11284" max="11284" width="13.42578125" customWidth="1"/>
    <col min="11519" max="11519" width="15.28515625" customWidth="1"/>
    <col min="11520" max="11520" width="13.5703125" customWidth="1"/>
    <col min="11521" max="11525" width="10.42578125" bestFit="1" customWidth="1"/>
    <col min="11526" max="11526" width="11.42578125" bestFit="1" customWidth="1"/>
    <col min="11527" max="11527" width="11.28515625" bestFit="1" customWidth="1"/>
    <col min="11528" max="11529" width="10.42578125" bestFit="1" customWidth="1"/>
    <col min="11530" max="11530" width="11.42578125" bestFit="1" customWidth="1"/>
    <col min="11531" max="11531" width="11.28515625" bestFit="1" customWidth="1"/>
    <col min="11532" max="11532" width="10.42578125" bestFit="1" customWidth="1"/>
    <col min="11533" max="11533" width="11.5703125" customWidth="1"/>
    <col min="11534" max="11534" width="11.42578125" bestFit="1" customWidth="1"/>
    <col min="11535" max="11535" width="11.28515625" bestFit="1" customWidth="1"/>
    <col min="11536" max="11536" width="12.85546875" customWidth="1"/>
    <col min="11537" max="11537" width="12.7109375" customWidth="1"/>
    <col min="11538" max="11538" width="14.42578125" customWidth="1"/>
    <col min="11539" max="11539" width="16.5703125" customWidth="1"/>
    <col min="11540" max="11540" width="13.42578125" customWidth="1"/>
    <col min="11775" max="11775" width="15.28515625" customWidth="1"/>
    <col min="11776" max="11776" width="13.5703125" customWidth="1"/>
    <col min="11777" max="11781" width="10.42578125" bestFit="1" customWidth="1"/>
    <col min="11782" max="11782" width="11.42578125" bestFit="1" customWidth="1"/>
    <col min="11783" max="11783" width="11.28515625" bestFit="1" customWidth="1"/>
    <col min="11784" max="11785" width="10.42578125" bestFit="1" customWidth="1"/>
    <col min="11786" max="11786" width="11.42578125" bestFit="1" customWidth="1"/>
    <col min="11787" max="11787" width="11.28515625" bestFit="1" customWidth="1"/>
    <col min="11788" max="11788" width="10.42578125" bestFit="1" customWidth="1"/>
    <col min="11789" max="11789" width="11.5703125" customWidth="1"/>
    <col min="11790" max="11790" width="11.42578125" bestFit="1" customWidth="1"/>
    <col min="11791" max="11791" width="11.28515625" bestFit="1" customWidth="1"/>
    <col min="11792" max="11792" width="12.85546875" customWidth="1"/>
    <col min="11793" max="11793" width="12.7109375" customWidth="1"/>
    <col min="11794" max="11794" width="14.42578125" customWidth="1"/>
    <col min="11795" max="11795" width="16.5703125" customWidth="1"/>
    <col min="11796" max="11796" width="13.42578125" customWidth="1"/>
    <col min="12031" max="12031" width="15.28515625" customWidth="1"/>
    <col min="12032" max="12032" width="13.5703125" customWidth="1"/>
    <col min="12033" max="12037" width="10.42578125" bestFit="1" customWidth="1"/>
    <col min="12038" max="12038" width="11.42578125" bestFit="1" customWidth="1"/>
    <col min="12039" max="12039" width="11.28515625" bestFit="1" customWidth="1"/>
    <col min="12040" max="12041" width="10.42578125" bestFit="1" customWidth="1"/>
    <col min="12042" max="12042" width="11.42578125" bestFit="1" customWidth="1"/>
    <col min="12043" max="12043" width="11.28515625" bestFit="1" customWidth="1"/>
    <col min="12044" max="12044" width="10.42578125" bestFit="1" customWidth="1"/>
    <col min="12045" max="12045" width="11.5703125" customWidth="1"/>
    <col min="12046" max="12046" width="11.42578125" bestFit="1" customWidth="1"/>
    <col min="12047" max="12047" width="11.28515625" bestFit="1" customWidth="1"/>
    <col min="12048" max="12048" width="12.85546875" customWidth="1"/>
    <col min="12049" max="12049" width="12.7109375" customWidth="1"/>
    <col min="12050" max="12050" width="14.42578125" customWidth="1"/>
    <col min="12051" max="12051" width="16.5703125" customWidth="1"/>
    <col min="12052" max="12052" width="13.42578125" customWidth="1"/>
    <col min="12287" max="12287" width="15.28515625" customWidth="1"/>
    <col min="12288" max="12288" width="13.5703125" customWidth="1"/>
    <col min="12289" max="12293" width="10.42578125" bestFit="1" customWidth="1"/>
    <col min="12294" max="12294" width="11.42578125" bestFit="1" customWidth="1"/>
    <col min="12295" max="12295" width="11.28515625" bestFit="1" customWidth="1"/>
    <col min="12296" max="12297" width="10.42578125" bestFit="1" customWidth="1"/>
    <col min="12298" max="12298" width="11.42578125" bestFit="1" customWidth="1"/>
    <col min="12299" max="12299" width="11.28515625" bestFit="1" customWidth="1"/>
    <col min="12300" max="12300" width="10.42578125" bestFit="1" customWidth="1"/>
    <col min="12301" max="12301" width="11.5703125" customWidth="1"/>
    <col min="12302" max="12302" width="11.42578125" bestFit="1" customWidth="1"/>
    <col min="12303" max="12303" width="11.28515625" bestFit="1" customWidth="1"/>
    <col min="12304" max="12304" width="12.85546875" customWidth="1"/>
    <col min="12305" max="12305" width="12.7109375" customWidth="1"/>
    <col min="12306" max="12306" width="14.42578125" customWidth="1"/>
    <col min="12307" max="12307" width="16.5703125" customWidth="1"/>
    <col min="12308" max="12308" width="13.42578125" customWidth="1"/>
    <col min="12543" max="12543" width="15.28515625" customWidth="1"/>
    <col min="12544" max="12544" width="13.5703125" customWidth="1"/>
    <col min="12545" max="12549" width="10.42578125" bestFit="1" customWidth="1"/>
    <col min="12550" max="12550" width="11.42578125" bestFit="1" customWidth="1"/>
    <col min="12551" max="12551" width="11.28515625" bestFit="1" customWidth="1"/>
    <col min="12552" max="12553" width="10.42578125" bestFit="1" customWidth="1"/>
    <col min="12554" max="12554" width="11.42578125" bestFit="1" customWidth="1"/>
    <col min="12555" max="12555" width="11.28515625" bestFit="1" customWidth="1"/>
    <col min="12556" max="12556" width="10.42578125" bestFit="1" customWidth="1"/>
    <col min="12557" max="12557" width="11.5703125" customWidth="1"/>
    <col min="12558" max="12558" width="11.42578125" bestFit="1" customWidth="1"/>
    <col min="12559" max="12559" width="11.28515625" bestFit="1" customWidth="1"/>
    <col min="12560" max="12560" width="12.85546875" customWidth="1"/>
    <col min="12561" max="12561" width="12.7109375" customWidth="1"/>
    <col min="12562" max="12562" width="14.42578125" customWidth="1"/>
    <col min="12563" max="12563" width="16.5703125" customWidth="1"/>
    <col min="12564" max="12564" width="13.42578125" customWidth="1"/>
    <col min="12799" max="12799" width="15.28515625" customWidth="1"/>
    <col min="12800" max="12800" width="13.5703125" customWidth="1"/>
    <col min="12801" max="12805" width="10.42578125" bestFit="1" customWidth="1"/>
    <col min="12806" max="12806" width="11.42578125" bestFit="1" customWidth="1"/>
    <col min="12807" max="12807" width="11.28515625" bestFit="1" customWidth="1"/>
    <col min="12808" max="12809" width="10.42578125" bestFit="1" customWidth="1"/>
    <col min="12810" max="12810" width="11.42578125" bestFit="1" customWidth="1"/>
    <col min="12811" max="12811" width="11.28515625" bestFit="1" customWidth="1"/>
    <col min="12812" max="12812" width="10.42578125" bestFit="1" customWidth="1"/>
    <col min="12813" max="12813" width="11.5703125" customWidth="1"/>
    <col min="12814" max="12814" width="11.42578125" bestFit="1" customWidth="1"/>
    <col min="12815" max="12815" width="11.28515625" bestFit="1" customWidth="1"/>
    <col min="12816" max="12816" width="12.85546875" customWidth="1"/>
    <col min="12817" max="12817" width="12.7109375" customWidth="1"/>
    <col min="12818" max="12818" width="14.42578125" customWidth="1"/>
    <col min="12819" max="12819" width="16.5703125" customWidth="1"/>
    <col min="12820" max="12820" width="13.42578125" customWidth="1"/>
    <col min="13055" max="13055" width="15.28515625" customWidth="1"/>
    <col min="13056" max="13056" width="13.5703125" customWidth="1"/>
    <col min="13057" max="13061" width="10.42578125" bestFit="1" customWidth="1"/>
    <col min="13062" max="13062" width="11.42578125" bestFit="1" customWidth="1"/>
    <col min="13063" max="13063" width="11.28515625" bestFit="1" customWidth="1"/>
    <col min="13064" max="13065" width="10.42578125" bestFit="1" customWidth="1"/>
    <col min="13066" max="13066" width="11.42578125" bestFit="1" customWidth="1"/>
    <col min="13067" max="13067" width="11.28515625" bestFit="1" customWidth="1"/>
    <col min="13068" max="13068" width="10.42578125" bestFit="1" customWidth="1"/>
    <col min="13069" max="13069" width="11.5703125" customWidth="1"/>
    <col min="13070" max="13070" width="11.42578125" bestFit="1" customWidth="1"/>
    <col min="13071" max="13071" width="11.28515625" bestFit="1" customWidth="1"/>
    <col min="13072" max="13072" width="12.85546875" customWidth="1"/>
    <col min="13073" max="13073" width="12.7109375" customWidth="1"/>
    <col min="13074" max="13074" width="14.42578125" customWidth="1"/>
    <col min="13075" max="13075" width="16.5703125" customWidth="1"/>
    <col min="13076" max="13076" width="13.42578125" customWidth="1"/>
    <col min="13311" max="13311" width="15.28515625" customWidth="1"/>
    <col min="13312" max="13312" width="13.5703125" customWidth="1"/>
    <col min="13313" max="13317" width="10.42578125" bestFit="1" customWidth="1"/>
    <col min="13318" max="13318" width="11.42578125" bestFit="1" customWidth="1"/>
    <col min="13319" max="13319" width="11.28515625" bestFit="1" customWidth="1"/>
    <col min="13320" max="13321" width="10.42578125" bestFit="1" customWidth="1"/>
    <col min="13322" max="13322" width="11.42578125" bestFit="1" customWidth="1"/>
    <col min="13323" max="13323" width="11.28515625" bestFit="1" customWidth="1"/>
    <col min="13324" max="13324" width="10.42578125" bestFit="1" customWidth="1"/>
    <col min="13325" max="13325" width="11.5703125" customWidth="1"/>
    <col min="13326" max="13326" width="11.42578125" bestFit="1" customWidth="1"/>
    <col min="13327" max="13327" width="11.28515625" bestFit="1" customWidth="1"/>
    <col min="13328" max="13328" width="12.85546875" customWidth="1"/>
    <col min="13329" max="13329" width="12.7109375" customWidth="1"/>
    <col min="13330" max="13330" width="14.42578125" customWidth="1"/>
    <col min="13331" max="13331" width="16.5703125" customWidth="1"/>
    <col min="13332" max="13332" width="13.42578125" customWidth="1"/>
    <col min="13567" max="13567" width="15.28515625" customWidth="1"/>
    <col min="13568" max="13568" width="13.5703125" customWidth="1"/>
    <col min="13569" max="13573" width="10.42578125" bestFit="1" customWidth="1"/>
    <col min="13574" max="13574" width="11.42578125" bestFit="1" customWidth="1"/>
    <col min="13575" max="13575" width="11.28515625" bestFit="1" customWidth="1"/>
    <col min="13576" max="13577" width="10.42578125" bestFit="1" customWidth="1"/>
    <col min="13578" max="13578" width="11.42578125" bestFit="1" customWidth="1"/>
    <col min="13579" max="13579" width="11.28515625" bestFit="1" customWidth="1"/>
    <col min="13580" max="13580" width="10.42578125" bestFit="1" customWidth="1"/>
    <col min="13581" max="13581" width="11.5703125" customWidth="1"/>
    <col min="13582" max="13582" width="11.42578125" bestFit="1" customWidth="1"/>
    <col min="13583" max="13583" width="11.28515625" bestFit="1" customWidth="1"/>
    <col min="13584" max="13584" width="12.85546875" customWidth="1"/>
    <col min="13585" max="13585" width="12.7109375" customWidth="1"/>
    <col min="13586" max="13586" width="14.42578125" customWidth="1"/>
    <col min="13587" max="13587" width="16.5703125" customWidth="1"/>
    <col min="13588" max="13588" width="13.42578125" customWidth="1"/>
    <col min="13823" max="13823" width="15.28515625" customWidth="1"/>
    <col min="13824" max="13824" width="13.5703125" customWidth="1"/>
    <col min="13825" max="13829" width="10.42578125" bestFit="1" customWidth="1"/>
    <col min="13830" max="13830" width="11.42578125" bestFit="1" customWidth="1"/>
    <col min="13831" max="13831" width="11.28515625" bestFit="1" customWidth="1"/>
    <col min="13832" max="13833" width="10.42578125" bestFit="1" customWidth="1"/>
    <col min="13834" max="13834" width="11.42578125" bestFit="1" customWidth="1"/>
    <col min="13835" max="13835" width="11.28515625" bestFit="1" customWidth="1"/>
    <col min="13836" max="13836" width="10.42578125" bestFit="1" customWidth="1"/>
    <col min="13837" max="13837" width="11.5703125" customWidth="1"/>
    <col min="13838" max="13838" width="11.42578125" bestFit="1" customWidth="1"/>
    <col min="13839" max="13839" width="11.28515625" bestFit="1" customWidth="1"/>
    <col min="13840" max="13840" width="12.85546875" customWidth="1"/>
    <col min="13841" max="13841" width="12.7109375" customWidth="1"/>
    <col min="13842" max="13842" width="14.42578125" customWidth="1"/>
    <col min="13843" max="13843" width="16.5703125" customWidth="1"/>
    <col min="13844" max="13844" width="13.42578125" customWidth="1"/>
    <col min="14079" max="14079" width="15.28515625" customWidth="1"/>
    <col min="14080" max="14080" width="13.5703125" customWidth="1"/>
    <col min="14081" max="14085" width="10.42578125" bestFit="1" customWidth="1"/>
    <col min="14086" max="14086" width="11.42578125" bestFit="1" customWidth="1"/>
    <col min="14087" max="14087" width="11.28515625" bestFit="1" customWidth="1"/>
    <col min="14088" max="14089" width="10.42578125" bestFit="1" customWidth="1"/>
    <col min="14090" max="14090" width="11.42578125" bestFit="1" customWidth="1"/>
    <col min="14091" max="14091" width="11.28515625" bestFit="1" customWidth="1"/>
    <col min="14092" max="14092" width="10.42578125" bestFit="1" customWidth="1"/>
    <col min="14093" max="14093" width="11.5703125" customWidth="1"/>
    <col min="14094" max="14094" width="11.42578125" bestFit="1" customWidth="1"/>
    <col min="14095" max="14095" width="11.28515625" bestFit="1" customWidth="1"/>
    <col min="14096" max="14096" width="12.85546875" customWidth="1"/>
    <col min="14097" max="14097" width="12.7109375" customWidth="1"/>
    <col min="14098" max="14098" width="14.42578125" customWidth="1"/>
    <col min="14099" max="14099" width="16.5703125" customWidth="1"/>
    <col min="14100" max="14100" width="13.42578125" customWidth="1"/>
    <col min="14335" max="14335" width="15.28515625" customWidth="1"/>
    <col min="14336" max="14336" width="13.5703125" customWidth="1"/>
    <col min="14337" max="14341" width="10.42578125" bestFit="1" customWidth="1"/>
    <col min="14342" max="14342" width="11.42578125" bestFit="1" customWidth="1"/>
    <col min="14343" max="14343" width="11.28515625" bestFit="1" customWidth="1"/>
    <col min="14344" max="14345" width="10.42578125" bestFit="1" customWidth="1"/>
    <col min="14346" max="14346" width="11.42578125" bestFit="1" customWidth="1"/>
    <col min="14347" max="14347" width="11.28515625" bestFit="1" customWidth="1"/>
    <col min="14348" max="14348" width="10.42578125" bestFit="1" customWidth="1"/>
    <col min="14349" max="14349" width="11.5703125" customWidth="1"/>
    <col min="14350" max="14350" width="11.42578125" bestFit="1" customWidth="1"/>
    <col min="14351" max="14351" width="11.28515625" bestFit="1" customWidth="1"/>
    <col min="14352" max="14352" width="12.85546875" customWidth="1"/>
    <col min="14353" max="14353" width="12.7109375" customWidth="1"/>
    <col min="14354" max="14354" width="14.42578125" customWidth="1"/>
    <col min="14355" max="14355" width="16.5703125" customWidth="1"/>
    <col min="14356" max="14356" width="13.42578125" customWidth="1"/>
    <col min="14591" max="14591" width="15.28515625" customWidth="1"/>
    <col min="14592" max="14592" width="13.5703125" customWidth="1"/>
    <col min="14593" max="14597" width="10.42578125" bestFit="1" customWidth="1"/>
    <col min="14598" max="14598" width="11.42578125" bestFit="1" customWidth="1"/>
    <col min="14599" max="14599" width="11.28515625" bestFit="1" customWidth="1"/>
    <col min="14600" max="14601" width="10.42578125" bestFit="1" customWidth="1"/>
    <col min="14602" max="14602" width="11.42578125" bestFit="1" customWidth="1"/>
    <col min="14603" max="14603" width="11.28515625" bestFit="1" customWidth="1"/>
    <col min="14604" max="14604" width="10.42578125" bestFit="1" customWidth="1"/>
    <col min="14605" max="14605" width="11.5703125" customWidth="1"/>
    <col min="14606" max="14606" width="11.42578125" bestFit="1" customWidth="1"/>
    <col min="14607" max="14607" width="11.28515625" bestFit="1" customWidth="1"/>
    <col min="14608" max="14608" width="12.85546875" customWidth="1"/>
    <col min="14609" max="14609" width="12.7109375" customWidth="1"/>
    <col min="14610" max="14610" width="14.42578125" customWidth="1"/>
    <col min="14611" max="14611" width="16.5703125" customWidth="1"/>
    <col min="14612" max="14612" width="13.42578125" customWidth="1"/>
    <col min="14847" max="14847" width="15.28515625" customWidth="1"/>
    <col min="14848" max="14848" width="13.5703125" customWidth="1"/>
    <col min="14849" max="14853" width="10.42578125" bestFit="1" customWidth="1"/>
    <col min="14854" max="14854" width="11.42578125" bestFit="1" customWidth="1"/>
    <col min="14855" max="14855" width="11.28515625" bestFit="1" customWidth="1"/>
    <col min="14856" max="14857" width="10.42578125" bestFit="1" customWidth="1"/>
    <col min="14858" max="14858" width="11.42578125" bestFit="1" customWidth="1"/>
    <col min="14859" max="14859" width="11.28515625" bestFit="1" customWidth="1"/>
    <col min="14860" max="14860" width="10.42578125" bestFit="1" customWidth="1"/>
    <col min="14861" max="14861" width="11.5703125" customWidth="1"/>
    <col min="14862" max="14862" width="11.42578125" bestFit="1" customWidth="1"/>
    <col min="14863" max="14863" width="11.28515625" bestFit="1" customWidth="1"/>
    <col min="14864" max="14864" width="12.85546875" customWidth="1"/>
    <col min="14865" max="14865" width="12.7109375" customWidth="1"/>
    <col min="14866" max="14866" width="14.42578125" customWidth="1"/>
    <col min="14867" max="14867" width="16.5703125" customWidth="1"/>
    <col min="14868" max="14868" width="13.42578125" customWidth="1"/>
    <col min="15103" max="15103" width="15.28515625" customWidth="1"/>
    <col min="15104" max="15104" width="13.5703125" customWidth="1"/>
    <col min="15105" max="15109" width="10.42578125" bestFit="1" customWidth="1"/>
    <col min="15110" max="15110" width="11.42578125" bestFit="1" customWidth="1"/>
    <col min="15111" max="15111" width="11.28515625" bestFit="1" customWidth="1"/>
    <col min="15112" max="15113" width="10.42578125" bestFit="1" customWidth="1"/>
    <col min="15114" max="15114" width="11.42578125" bestFit="1" customWidth="1"/>
    <col min="15115" max="15115" width="11.28515625" bestFit="1" customWidth="1"/>
    <col min="15116" max="15116" width="10.42578125" bestFit="1" customWidth="1"/>
    <col min="15117" max="15117" width="11.5703125" customWidth="1"/>
    <col min="15118" max="15118" width="11.42578125" bestFit="1" customWidth="1"/>
    <col min="15119" max="15119" width="11.28515625" bestFit="1" customWidth="1"/>
    <col min="15120" max="15120" width="12.85546875" customWidth="1"/>
    <col min="15121" max="15121" width="12.7109375" customWidth="1"/>
    <col min="15122" max="15122" width="14.42578125" customWidth="1"/>
    <col min="15123" max="15123" width="16.5703125" customWidth="1"/>
    <col min="15124" max="15124" width="13.42578125" customWidth="1"/>
    <col min="15359" max="15359" width="15.28515625" customWidth="1"/>
    <col min="15360" max="15360" width="13.5703125" customWidth="1"/>
    <col min="15361" max="15365" width="10.42578125" bestFit="1" customWidth="1"/>
    <col min="15366" max="15366" width="11.42578125" bestFit="1" customWidth="1"/>
    <col min="15367" max="15367" width="11.28515625" bestFit="1" customWidth="1"/>
    <col min="15368" max="15369" width="10.42578125" bestFit="1" customWidth="1"/>
    <col min="15370" max="15370" width="11.42578125" bestFit="1" customWidth="1"/>
    <col min="15371" max="15371" width="11.28515625" bestFit="1" customWidth="1"/>
    <col min="15372" max="15372" width="10.42578125" bestFit="1" customWidth="1"/>
    <col min="15373" max="15373" width="11.5703125" customWidth="1"/>
    <col min="15374" max="15374" width="11.42578125" bestFit="1" customWidth="1"/>
    <col min="15375" max="15375" width="11.28515625" bestFit="1" customWidth="1"/>
    <col min="15376" max="15376" width="12.85546875" customWidth="1"/>
    <col min="15377" max="15377" width="12.7109375" customWidth="1"/>
    <col min="15378" max="15378" width="14.42578125" customWidth="1"/>
    <col min="15379" max="15379" width="16.5703125" customWidth="1"/>
    <col min="15380" max="15380" width="13.42578125" customWidth="1"/>
    <col min="15615" max="15615" width="15.28515625" customWidth="1"/>
    <col min="15616" max="15616" width="13.5703125" customWidth="1"/>
    <col min="15617" max="15621" width="10.42578125" bestFit="1" customWidth="1"/>
    <col min="15622" max="15622" width="11.42578125" bestFit="1" customWidth="1"/>
    <col min="15623" max="15623" width="11.28515625" bestFit="1" customWidth="1"/>
    <col min="15624" max="15625" width="10.42578125" bestFit="1" customWidth="1"/>
    <col min="15626" max="15626" width="11.42578125" bestFit="1" customWidth="1"/>
    <col min="15627" max="15627" width="11.28515625" bestFit="1" customWidth="1"/>
    <col min="15628" max="15628" width="10.42578125" bestFit="1" customWidth="1"/>
    <col min="15629" max="15629" width="11.5703125" customWidth="1"/>
    <col min="15630" max="15630" width="11.42578125" bestFit="1" customWidth="1"/>
    <col min="15631" max="15631" width="11.28515625" bestFit="1" customWidth="1"/>
    <col min="15632" max="15632" width="12.85546875" customWidth="1"/>
    <col min="15633" max="15633" width="12.7109375" customWidth="1"/>
    <col min="15634" max="15634" width="14.42578125" customWidth="1"/>
    <col min="15635" max="15635" width="16.5703125" customWidth="1"/>
    <col min="15636" max="15636" width="13.42578125" customWidth="1"/>
    <col min="15871" max="15871" width="15.28515625" customWidth="1"/>
    <col min="15872" max="15872" width="13.5703125" customWidth="1"/>
    <col min="15873" max="15877" width="10.42578125" bestFit="1" customWidth="1"/>
    <col min="15878" max="15878" width="11.42578125" bestFit="1" customWidth="1"/>
    <col min="15879" max="15879" width="11.28515625" bestFit="1" customWidth="1"/>
    <col min="15880" max="15881" width="10.42578125" bestFit="1" customWidth="1"/>
    <col min="15882" max="15882" width="11.42578125" bestFit="1" customWidth="1"/>
    <col min="15883" max="15883" width="11.28515625" bestFit="1" customWidth="1"/>
    <col min="15884" max="15884" width="10.42578125" bestFit="1" customWidth="1"/>
    <col min="15885" max="15885" width="11.5703125" customWidth="1"/>
    <col min="15886" max="15886" width="11.42578125" bestFit="1" customWidth="1"/>
    <col min="15887" max="15887" width="11.28515625" bestFit="1" customWidth="1"/>
    <col min="15888" max="15888" width="12.85546875" customWidth="1"/>
    <col min="15889" max="15889" width="12.7109375" customWidth="1"/>
    <col min="15890" max="15890" width="14.42578125" customWidth="1"/>
    <col min="15891" max="15891" width="16.5703125" customWidth="1"/>
    <col min="15892" max="15892" width="13.42578125" customWidth="1"/>
    <col min="16127" max="16127" width="15.28515625" customWidth="1"/>
    <col min="16128" max="16128" width="13.5703125" customWidth="1"/>
    <col min="16129" max="16133" width="10.42578125" bestFit="1" customWidth="1"/>
    <col min="16134" max="16134" width="11.42578125" bestFit="1" customWidth="1"/>
    <col min="16135" max="16135" width="11.28515625" bestFit="1" customWidth="1"/>
    <col min="16136" max="16137" width="10.42578125" bestFit="1" customWidth="1"/>
    <col min="16138" max="16138" width="11.42578125" bestFit="1" customWidth="1"/>
    <col min="16139" max="16139" width="11.28515625" bestFit="1" customWidth="1"/>
    <col min="16140" max="16140" width="10.42578125" bestFit="1" customWidth="1"/>
    <col min="16141" max="16141" width="11.5703125" customWidth="1"/>
    <col min="16142" max="16142" width="11.42578125" bestFit="1" customWidth="1"/>
    <col min="16143" max="16143" width="11.28515625" bestFit="1" customWidth="1"/>
    <col min="16144" max="16144" width="12.85546875" customWidth="1"/>
    <col min="16145" max="16145" width="12.7109375" customWidth="1"/>
    <col min="16146" max="16146" width="14.42578125" customWidth="1"/>
    <col min="16147" max="16147" width="16.5703125" customWidth="1"/>
    <col min="16148" max="16148" width="13.42578125" customWidth="1"/>
  </cols>
  <sheetData>
    <row r="1" spans="1:20" s="23" customFormat="1" ht="18.75" x14ac:dyDescent="0.3">
      <c r="A1" s="22" t="s">
        <v>62</v>
      </c>
      <c r="D1" s="24"/>
      <c r="E1" s="24"/>
      <c r="F1" s="24"/>
      <c r="G1" s="25"/>
      <c r="T1" s="22" t="s">
        <v>76</v>
      </c>
    </row>
    <row r="2" spans="1:20" s="23" customFormat="1" ht="18.75" x14ac:dyDescent="0.3">
      <c r="A2" s="22" t="s">
        <v>63</v>
      </c>
      <c r="D2" s="24"/>
      <c r="E2" s="24"/>
      <c r="F2" s="24"/>
      <c r="G2" s="24"/>
    </row>
    <row r="3" spans="1:20" s="23" customFormat="1" ht="18.75" x14ac:dyDescent="0.3">
      <c r="A3" s="22" t="s">
        <v>65</v>
      </c>
      <c r="D3" s="24"/>
      <c r="E3" s="24"/>
      <c r="F3" s="24"/>
      <c r="G3" s="24"/>
    </row>
    <row r="4" spans="1:20" s="27" customFormat="1" ht="18.75" x14ac:dyDescent="0.3">
      <c r="A4" s="26" t="s">
        <v>75</v>
      </c>
    </row>
    <row r="5" spans="1:20" s="27" customFormat="1" ht="18.75" x14ac:dyDescent="0.3">
      <c r="A5" s="26"/>
    </row>
    <row r="7" spans="1:20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/>
      <c r="M8" s="3"/>
      <c r="N8" s="3" t="s">
        <v>38</v>
      </c>
      <c r="O8" s="3"/>
      <c r="P8" s="3"/>
      <c r="Q8" s="3"/>
      <c r="R8" s="3"/>
      <c r="S8" s="3"/>
      <c r="T8" s="3"/>
    </row>
    <row r="9" spans="1:20" ht="15.75" thickBot="1" x14ac:dyDescent="0.3">
      <c r="A9" s="6"/>
      <c r="B9" s="14">
        <v>43830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6</v>
      </c>
      <c r="M9" s="6" t="s">
        <v>7</v>
      </c>
      <c r="N9" s="6" t="s">
        <v>39</v>
      </c>
      <c r="O9" s="6" t="s">
        <v>8</v>
      </c>
      <c r="P9" s="6" t="s">
        <v>9</v>
      </c>
      <c r="Q9" s="6" t="s">
        <v>10</v>
      </c>
      <c r="R9" s="6" t="s">
        <v>11</v>
      </c>
      <c r="S9" s="6" t="s">
        <v>12</v>
      </c>
      <c r="T9" s="6" t="s">
        <v>13</v>
      </c>
    </row>
    <row r="10" spans="1:20" x14ac:dyDescent="0.25">
      <c r="A10" t="s">
        <v>40</v>
      </c>
      <c r="B10" s="7">
        <v>594149.86000000034</v>
      </c>
      <c r="C10" s="7"/>
      <c r="D10" s="7">
        <v>4337.72</v>
      </c>
      <c r="E10" s="7"/>
      <c r="F10" s="7">
        <v>4387.09</v>
      </c>
      <c r="G10" s="7"/>
      <c r="H10" s="7">
        <v>4347.88</v>
      </c>
      <c r="I10" s="7">
        <v>4374.78</v>
      </c>
      <c r="J10" s="7"/>
      <c r="K10" s="7">
        <v>4358.04</v>
      </c>
      <c r="L10" s="7">
        <v>4384.62</v>
      </c>
      <c r="M10" s="7">
        <v>4368.22</v>
      </c>
      <c r="N10" s="7"/>
      <c r="O10" s="7">
        <v>4373.3100000000004</v>
      </c>
      <c r="P10" s="7">
        <v>4399.41</v>
      </c>
      <c r="Q10" s="7">
        <v>4383.53</v>
      </c>
      <c r="R10" s="7">
        <v>4409.3100000000004</v>
      </c>
      <c r="S10" s="7">
        <v>4393.7700000000004</v>
      </c>
      <c r="T10" s="7">
        <f t="shared" ref="T10:T19" si="0">+B10-C10-D10-E10-F10-G10-H10-I10-J10-K10-L10-M10-N10-O10-P10-Q10-R10-S10</f>
        <v>541632.18000000017</v>
      </c>
    </row>
    <row r="11" spans="1:20" x14ac:dyDescent="0.25">
      <c r="A11" t="s">
        <v>41</v>
      </c>
      <c r="B11" s="7">
        <v>437563.70000000007</v>
      </c>
      <c r="C11" s="7"/>
      <c r="D11" s="7">
        <v>2538.5500000000002</v>
      </c>
      <c r="E11" s="7"/>
      <c r="F11" s="7">
        <v>2677.88</v>
      </c>
      <c r="G11" s="7"/>
      <c r="H11" s="7">
        <v>2562.3000000000002</v>
      </c>
      <c r="I11" s="7">
        <v>2637.08</v>
      </c>
      <c r="J11" s="7"/>
      <c r="K11" s="7">
        <v>2585.9699999999998</v>
      </c>
      <c r="L11" s="7">
        <v>2660.09</v>
      </c>
      <c r="M11" s="7">
        <v>2609.85</v>
      </c>
      <c r="N11" s="7"/>
      <c r="O11" s="7">
        <v>2621.73</v>
      </c>
      <c r="P11" s="7">
        <v>2694.86</v>
      </c>
      <c r="Q11" s="7">
        <v>2645.94</v>
      </c>
      <c r="R11" s="7">
        <v>2718.39</v>
      </c>
      <c r="S11" s="7">
        <v>2670.36</v>
      </c>
      <c r="T11" s="7">
        <f t="shared" si="0"/>
        <v>405940.70000000013</v>
      </c>
    </row>
    <row r="12" spans="1:20" x14ac:dyDescent="0.25">
      <c r="A12" t="s">
        <v>42</v>
      </c>
      <c r="B12" s="7">
        <v>203.11999999999989</v>
      </c>
      <c r="C12" s="7"/>
      <c r="D12" s="7">
        <v>1.48</v>
      </c>
      <c r="E12" s="7"/>
      <c r="F12" s="7">
        <v>1.5</v>
      </c>
      <c r="G12" s="7"/>
      <c r="H12" s="7">
        <v>1.49</v>
      </c>
      <c r="I12" s="7">
        <v>1.5</v>
      </c>
      <c r="J12" s="7"/>
      <c r="K12" s="7">
        <v>1.49</v>
      </c>
      <c r="L12" s="7">
        <v>1.5</v>
      </c>
      <c r="M12" s="7">
        <v>1.49</v>
      </c>
      <c r="N12" s="7"/>
      <c r="O12" s="7">
        <v>1.5</v>
      </c>
      <c r="P12" s="7">
        <v>1.5</v>
      </c>
      <c r="Q12" s="7">
        <v>1.5</v>
      </c>
      <c r="R12" s="7">
        <v>1.51</v>
      </c>
      <c r="S12" s="7">
        <v>1.5</v>
      </c>
      <c r="T12" s="7">
        <f t="shared" si="0"/>
        <v>185.15999999999988</v>
      </c>
    </row>
    <row r="13" spans="1:20" x14ac:dyDescent="0.25">
      <c r="A13" t="s">
        <v>43</v>
      </c>
      <c r="B13" s="7">
        <v>762840.29000000015</v>
      </c>
      <c r="C13" s="7"/>
      <c r="D13" s="7">
        <v>5569.15</v>
      </c>
      <c r="E13" s="7"/>
      <c r="F13" s="7">
        <v>5632.54</v>
      </c>
      <c r="G13" s="7"/>
      <c r="H13" s="7">
        <v>5582.2</v>
      </c>
      <c r="I13" s="7">
        <v>5616.73</v>
      </c>
      <c r="J13" s="7"/>
      <c r="K13" s="7">
        <v>5595.24</v>
      </c>
      <c r="L13" s="7">
        <v>5629.36</v>
      </c>
      <c r="M13" s="7">
        <v>5608.31</v>
      </c>
      <c r="N13" s="7"/>
      <c r="O13" s="7">
        <v>5614.84</v>
      </c>
      <c r="P13" s="7">
        <v>5648.36</v>
      </c>
      <c r="Q13" s="7">
        <v>5627.96</v>
      </c>
      <c r="R13" s="7">
        <v>5661.07</v>
      </c>
      <c r="S13" s="7">
        <v>5641.11</v>
      </c>
      <c r="T13" s="7">
        <f t="shared" si="0"/>
        <v>695413.42000000027</v>
      </c>
    </row>
    <row r="14" spans="1:20" x14ac:dyDescent="0.25">
      <c r="A14" t="s">
        <v>44</v>
      </c>
      <c r="B14" s="7">
        <v>141684.41000000006</v>
      </c>
      <c r="C14" s="7"/>
      <c r="D14" s="7">
        <v>1005.71</v>
      </c>
      <c r="E14" s="7"/>
      <c r="F14" s="7">
        <v>1021.72</v>
      </c>
      <c r="G14" s="7"/>
      <c r="H14" s="7">
        <v>1023.02</v>
      </c>
      <c r="I14" s="7">
        <v>1030.58</v>
      </c>
      <c r="J14" s="7"/>
      <c r="K14" s="7">
        <v>1025.8499999999999</v>
      </c>
      <c r="L14" s="7">
        <v>1033.32</v>
      </c>
      <c r="M14" s="7">
        <v>1028.68</v>
      </c>
      <c r="N14" s="7"/>
      <c r="O14" s="7">
        <v>1030.0999999999999</v>
      </c>
      <c r="P14" s="7">
        <v>1037.44</v>
      </c>
      <c r="Q14" s="7">
        <v>1032.94</v>
      </c>
      <c r="R14" s="7">
        <v>1040.2</v>
      </c>
      <c r="S14" s="7">
        <v>1035.8</v>
      </c>
      <c r="T14" s="7">
        <f t="shared" si="0"/>
        <v>129339.05000000008</v>
      </c>
    </row>
    <row r="15" spans="1:20" x14ac:dyDescent="0.25">
      <c r="A15" t="s">
        <v>45</v>
      </c>
      <c r="B15" s="7">
        <v>900316.94000000018</v>
      </c>
      <c r="C15" s="7"/>
      <c r="D15" s="7">
        <v>4512.82</v>
      </c>
      <c r="E15" s="7"/>
      <c r="F15" s="7">
        <v>4611.7700000000004</v>
      </c>
      <c r="G15" s="7"/>
      <c r="H15" s="7">
        <v>4527.59</v>
      </c>
      <c r="I15" s="7">
        <v>4580.21</v>
      </c>
      <c r="J15" s="7"/>
      <c r="K15" s="7">
        <v>4542.0600000000004</v>
      </c>
      <c r="L15" s="7">
        <v>4594.2299999999996</v>
      </c>
      <c r="M15" s="7">
        <v>4556.57</v>
      </c>
      <c r="N15" s="7"/>
      <c r="O15" s="7">
        <v>4563.8</v>
      </c>
      <c r="P15" s="7">
        <v>4615.3100000000004</v>
      </c>
      <c r="Q15" s="7">
        <v>4578.38</v>
      </c>
      <c r="R15" s="7">
        <v>4629.4399999999996</v>
      </c>
      <c r="S15" s="7">
        <v>4593</v>
      </c>
      <c r="T15" s="7">
        <f t="shared" si="0"/>
        <v>845411.76000000024</v>
      </c>
    </row>
    <row r="16" spans="1:20" x14ac:dyDescent="0.25">
      <c r="A16" t="s">
        <v>46</v>
      </c>
      <c r="B16" s="7">
        <v>285.02999999999997</v>
      </c>
      <c r="C16" s="7"/>
      <c r="D16" s="7">
        <v>1.46</v>
      </c>
      <c r="E16" s="7"/>
      <c r="F16" s="7">
        <v>1.48</v>
      </c>
      <c r="G16" s="7"/>
      <c r="H16" s="7">
        <v>1.46</v>
      </c>
      <c r="I16" s="7">
        <v>1.48</v>
      </c>
      <c r="J16" s="7"/>
      <c r="K16" s="7">
        <v>1.47</v>
      </c>
      <c r="L16" s="7">
        <v>1.57</v>
      </c>
      <c r="M16" s="7">
        <v>1.56</v>
      </c>
      <c r="N16" s="7"/>
      <c r="O16" s="7">
        <v>1.57</v>
      </c>
      <c r="P16" s="7">
        <v>1.57</v>
      </c>
      <c r="Q16" s="7">
        <v>1.57</v>
      </c>
      <c r="R16" s="7">
        <v>1.57</v>
      </c>
      <c r="S16" s="7">
        <v>1.57</v>
      </c>
      <c r="T16" s="7">
        <f t="shared" si="0"/>
        <v>266.7</v>
      </c>
    </row>
    <row r="17" spans="1:20" x14ac:dyDescent="0.25">
      <c r="A17" t="s">
        <v>47</v>
      </c>
      <c r="B17" s="7">
        <v>1009852.4299999998</v>
      </c>
      <c r="C17" s="7"/>
      <c r="D17" s="7">
        <v>5161.45</v>
      </c>
      <c r="E17" s="7"/>
      <c r="F17" s="7">
        <v>5257.77</v>
      </c>
      <c r="G17" s="7"/>
      <c r="H17" s="7">
        <v>5175.79</v>
      </c>
      <c r="I17" s="7">
        <v>5227.0600000000004</v>
      </c>
      <c r="J17" s="7"/>
      <c r="K17" s="7">
        <v>5190.1099999999997</v>
      </c>
      <c r="L17" s="7">
        <v>5566.07</v>
      </c>
      <c r="M17" s="7">
        <v>5549.45</v>
      </c>
      <c r="N17" s="7"/>
      <c r="O17" s="7">
        <v>5552.97</v>
      </c>
      <c r="P17" s="7">
        <v>5576.32</v>
      </c>
      <c r="Q17" s="7">
        <v>5560.04</v>
      </c>
      <c r="R17" s="7">
        <v>5583.16</v>
      </c>
      <c r="S17" s="7">
        <v>5567.12</v>
      </c>
      <c r="T17" s="7">
        <f t="shared" si="0"/>
        <v>944885.11999999988</v>
      </c>
    </row>
    <row r="18" spans="1:20" x14ac:dyDescent="0.25">
      <c r="A18" t="s">
        <v>48</v>
      </c>
      <c r="B18" s="7">
        <v>526447.48699999996</v>
      </c>
      <c r="C18" s="7"/>
      <c r="D18" s="7">
        <v>1864.31</v>
      </c>
      <c r="E18" s="7"/>
      <c r="F18" s="19">
        <v>1913.45</v>
      </c>
      <c r="G18" s="7"/>
      <c r="H18" s="7">
        <v>1869.51</v>
      </c>
      <c r="I18" s="7">
        <v>1895.2</v>
      </c>
      <c r="J18" s="7"/>
      <c r="K18" s="7">
        <v>1874.69</v>
      </c>
      <c r="L18" s="7">
        <v>2067.35</v>
      </c>
      <c r="M18" s="7">
        <v>2058.0700000000002</v>
      </c>
      <c r="N18" s="7"/>
      <c r="O18" s="7">
        <v>2059.38</v>
      </c>
      <c r="P18" s="7">
        <v>2071.16</v>
      </c>
      <c r="Q18" s="7">
        <v>2062</v>
      </c>
      <c r="R18" s="7">
        <v>2073.6999999999998</v>
      </c>
      <c r="S18" s="7">
        <v>2064.63</v>
      </c>
      <c r="T18" s="7">
        <f t="shared" si="0"/>
        <v>502574.03699999989</v>
      </c>
    </row>
    <row r="19" spans="1:20" x14ac:dyDescent="0.25">
      <c r="A19" t="s">
        <v>49</v>
      </c>
      <c r="B19" s="7">
        <v>505154.42999999947</v>
      </c>
      <c r="C19" s="7"/>
      <c r="D19" s="7">
        <v>1740.71</v>
      </c>
      <c r="E19" s="7"/>
      <c r="F19" s="7">
        <v>1795.05</v>
      </c>
      <c r="G19" s="7"/>
      <c r="H19" s="7">
        <v>1892.31</v>
      </c>
      <c r="I19" s="7">
        <v>1909.48</v>
      </c>
      <c r="J19" s="7"/>
      <c r="K19" s="7">
        <v>1895.94</v>
      </c>
      <c r="L19" s="7">
        <v>1912.99</v>
      </c>
      <c r="M19" s="7">
        <v>1899.57</v>
      </c>
      <c r="N19" s="7"/>
      <c r="O19" s="7">
        <v>1901.38</v>
      </c>
      <c r="P19" s="7">
        <v>1918.25</v>
      </c>
      <c r="Q19" s="7">
        <v>1905.01</v>
      </c>
      <c r="R19" s="7">
        <v>1921.78</v>
      </c>
      <c r="S19" s="7">
        <v>1908.66</v>
      </c>
      <c r="T19" s="7">
        <f t="shared" si="0"/>
        <v>482553.29999999946</v>
      </c>
    </row>
    <row r="20" spans="1:20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A21" s="8" t="s">
        <v>30</v>
      </c>
      <c r="B21" s="7">
        <v>4878497.6970000006</v>
      </c>
      <c r="C21" s="7">
        <f>SUM(C10:C20)</f>
        <v>0</v>
      </c>
      <c r="D21" s="7">
        <f t="shared" ref="D21:T21" si="1">SUM(D10:D20)</f>
        <v>26733.360000000001</v>
      </c>
      <c r="E21" s="7">
        <f>SUM(E10:E20)</f>
        <v>0</v>
      </c>
      <c r="F21" s="7">
        <f t="shared" si="1"/>
        <v>27300.25</v>
      </c>
      <c r="G21" s="7">
        <f>SUM(G10:G20)</f>
        <v>0</v>
      </c>
      <c r="H21" s="7">
        <f t="shared" si="1"/>
        <v>26983.55</v>
      </c>
      <c r="I21" s="7">
        <f t="shared" si="1"/>
        <v>27274.100000000002</v>
      </c>
      <c r="J21" s="7">
        <f>SUM(J10:J20)</f>
        <v>0</v>
      </c>
      <c r="K21" s="7">
        <f t="shared" si="1"/>
        <v>27070.86</v>
      </c>
      <c r="L21" s="7">
        <f t="shared" si="1"/>
        <v>27851.1</v>
      </c>
      <c r="M21" s="7">
        <f t="shared" si="1"/>
        <v>27681.77</v>
      </c>
      <c r="N21" s="7">
        <f>SUM(N10:N20)</f>
        <v>0</v>
      </c>
      <c r="O21" s="7">
        <f t="shared" si="1"/>
        <v>27720.580000000005</v>
      </c>
      <c r="P21" s="7">
        <f t="shared" si="1"/>
        <v>27964.18</v>
      </c>
      <c r="Q21" s="7">
        <f t="shared" si="1"/>
        <v>27798.87</v>
      </c>
      <c r="R21" s="7">
        <f t="shared" si="1"/>
        <v>28040.13</v>
      </c>
      <c r="S21" s="7">
        <f t="shared" si="1"/>
        <v>27877.52</v>
      </c>
      <c r="T21" s="7">
        <f t="shared" si="1"/>
        <v>4548201.4270000001</v>
      </c>
    </row>
    <row r="22" spans="1:20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8" t="s">
        <v>54</v>
      </c>
      <c r="B23" s="7">
        <v>4760724.6700000009</v>
      </c>
      <c r="C23" s="7"/>
      <c r="D23" s="7"/>
      <c r="E23" s="7"/>
      <c r="F23" s="7"/>
      <c r="G23" s="7"/>
      <c r="H23" s="7">
        <v>39698.46</v>
      </c>
      <c r="I23" s="7"/>
      <c r="J23" s="7"/>
      <c r="K23" s="7"/>
      <c r="L23" s="7">
        <v>40024.78</v>
      </c>
      <c r="M23" s="7"/>
      <c r="N23" s="7"/>
      <c r="O23" s="7"/>
      <c r="P23" s="7">
        <v>39930.949999999997</v>
      </c>
      <c r="Q23" s="7"/>
      <c r="R23" s="7"/>
      <c r="S23" s="7">
        <v>40262.78</v>
      </c>
      <c r="T23" s="7">
        <f>+B23-D23-F23-H23-I23-K23-L23-M23-O23-P23-Q23-R23-S23</f>
        <v>4600807.7</v>
      </c>
    </row>
    <row r="24" spans="1:20" x14ac:dyDescent="0.25">
      <c r="A24" s="8" t="s">
        <v>55</v>
      </c>
      <c r="B24" s="7">
        <v>5322610.4400000013</v>
      </c>
      <c r="C24" s="7"/>
      <c r="D24" s="7"/>
      <c r="E24" s="7"/>
      <c r="F24" s="7"/>
      <c r="G24" s="7"/>
      <c r="H24" s="7">
        <v>41654.629999999997</v>
      </c>
      <c r="I24" s="7"/>
      <c r="J24" s="7"/>
      <c r="K24" s="7"/>
      <c r="L24" s="7">
        <v>50493.36</v>
      </c>
      <c r="M24" s="7"/>
      <c r="N24" s="7"/>
      <c r="O24" s="7"/>
      <c r="P24" s="7">
        <v>50355.360000000001</v>
      </c>
      <c r="Q24" s="7"/>
      <c r="R24" s="7"/>
      <c r="S24" s="7">
        <v>50700.65</v>
      </c>
      <c r="T24" s="7">
        <f>+B24-D24-F24-H24-I24-K24-L24-M24-O24-P24-Q24-R24-S24</f>
        <v>5129406.4400000004</v>
      </c>
    </row>
    <row r="25" spans="1:20" x14ac:dyDescent="0.25">
      <c r="A25" s="8" t="s">
        <v>57</v>
      </c>
      <c r="B25" s="7">
        <v>3800000</v>
      </c>
      <c r="C25" s="7"/>
      <c r="D25" s="7"/>
      <c r="E25" s="7"/>
      <c r="F25" s="7"/>
      <c r="G25" s="7"/>
      <c r="H25" s="7"/>
      <c r="I25" s="7"/>
      <c r="J25" s="7"/>
      <c r="K25" s="7"/>
      <c r="L25" s="7">
        <v>0</v>
      </c>
      <c r="M25" s="7"/>
      <c r="N25" s="7"/>
      <c r="O25" s="7"/>
      <c r="P25" s="7"/>
      <c r="Q25" s="7"/>
      <c r="R25" s="7"/>
      <c r="S25" s="7"/>
      <c r="T25" s="7">
        <f>+B25-D25-F25-H25-I25-K25-L25-M25-O25-P25-Q25-R25-S25</f>
        <v>3800000</v>
      </c>
    </row>
    <row r="26" spans="1:20" x14ac:dyDescent="0.25">
      <c r="A26" s="8"/>
      <c r="B26" s="7">
        <f>SUM(B23:B25)</f>
        <v>13883335.110000003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>SUM(T23:T25)</f>
        <v>13530214.140000001</v>
      </c>
    </row>
    <row r="28" spans="1:20" x14ac:dyDescent="0.25">
      <c r="A28" t="s">
        <v>25</v>
      </c>
    </row>
    <row r="29" spans="1:20" x14ac:dyDescent="0.25">
      <c r="B29" s="1">
        <v>1848054.2299999991</v>
      </c>
      <c r="C29" s="7"/>
      <c r="D29" s="7">
        <v>-34877.99</v>
      </c>
      <c r="E29" s="7"/>
      <c r="F29" s="7">
        <v>-34877.99</v>
      </c>
      <c r="G29" s="7"/>
      <c r="H29" s="7">
        <f>-34690.13-144396.39+22540.85</f>
        <v>-156545.67000000001</v>
      </c>
      <c r="I29" s="19">
        <v>-34690.129999999997</v>
      </c>
      <c r="J29" s="7"/>
      <c r="K29" s="7">
        <v>-34690.129999999997</v>
      </c>
      <c r="L29" s="7">
        <f>-34105.84-135527.38+19729.88</f>
        <v>-149903.34</v>
      </c>
      <c r="M29" s="7">
        <v>-34105.839999999997</v>
      </c>
      <c r="N29" s="7"/>
      <c r="O29" s="7">
        <f>-27720.58-6385.26</f>
        <v>-34105.840000000004</v>
      </c>
      <c r="P29" s="7">
        <f>-34105.84-136717.78+17202.67</f>
        <v>-153620.95000000001</v>
      </c>
      <c r="Q29" s="7">
        <v>-34105.839999999997</v>
      </c>
      <c r="R29" s="7">
        <v>-34105.839999999997</v>
      </c>
      <c r="S29" s="7">
        <f>-135865.5-34105.84+11527.96</f>
        <v>-158443.38</v>
      </c>
      <c r="T29" s="1">
        <f>SUM(B29:S29)</f>
        <v>953981.28999999899</v>
      </c>
    </row>
    <row r="31" spans="1:20" x14ac:dyDescent="0.25">
      <c r="E31" s="3" t="s">
        <v>38</v>
      </c>
      <c r="G31" s="3" t="s">
        <v>38</v>
      </c>
      <c r="J31" s="3" t="s">
        <v>38</v>
      </c>
      <c r="N31" s="3" t="s">
        <v>38</v>
      </c>
    </row>
    <row r="32" spans="1:20" ht="15.75" thickBot="1" x14ac:dyDescent="0.3">
      <c r="A32" s="6" t="s">
        <v>26</v>
      </c>
      <c r="B32" s="6" t="s">
        <v>13</v>
      </c>
      <c r="C32" s="6"/>
      <c r="D32" s="6" t="s">
        <v>1</v>
      </c>
      <c r="E32" s="6" t="s">
        <v>39</v>
      </c>
      <c r="F32" s="6" t="s">
        <v>2</v>
      </c>
      <c r="G32" s="6" t="s">
        <v>39</v>
      </c>
      <c r="H32" s="6" t="s">
        <v>3</v>
      </c>
      <c r="I32" s="6" t="s">
        <v>4</v>
      </c>
      <c r="J32" s="6" t="s">
        <v>39</v>
      </c>
      <c r="K32" s="6" t="s">
        <v>5</v>
      </c>
      <c r="L32" s="6" t="s">
        <v>6</v>
      </c>
      <c r="M32" s="6" t="s">
        <v>7</v>
      </c>
      <c r="N32" s="6" t="s">
        <v>39</v>
      </c>
      <c r="O32" s="6" t="s">
        <v>8</v>
      </c>
      <c r="P32" s="6" t="s">
        <v>9</v>
      </c>
      <c r="Q32" s="6" t="s">
        <v>10</v>
      </c>
      <c r="R32" s="6" t="s">
        <v>11</v>
      </c>
      <c r="S32" s="6" t="s">
        <v>12</v>
      </c>
      <c r="T32" s="6" t="s">
        <v>13</v>
      </c>
    </row>
    <row r="33" spans="1:20" x14ac:dyDescent="0.25">
      <c r="T33" s="7"/>
    </row>
    <row r="34" spans="1:20" x14ac:dyDescent="0.25">
      <c r="A34" t="s">
        <v>40</v>
      </c>
      <c r="C34" s="7"/>
      <c r="D34" s="7">
        <v>691.96</v>
      </c>
      <c r="E34" s="7"/>
      <c r="F34" s="7">
        <v>642.59</v>
      </c>
      <c r="G34" s="7"/>
      <c r="H34" s="7">
        <v>681.8</v>
      </c>
      <c r="I34" s="7">
        <v>654.9</v>
      </c>
      <c r="J34" s="7"/>
      <c r="K34" s="7">
        <v>671.64</v>
      </c>
      <c r="L34" s="7">
        <v>645.05999999999995</v>
      </c>
      <c r="M34" s="7">
        <v>661.46</v>
      </c>
      <c r="N34" s="7"/>
      <c r="O34" s="7">
        <v>656.37</v>
      </c>
      <c r="P34" s="7">
        <v>630.27</v>
      </c>
      <c r="Q34" s="7">
        <v>646.15</v>
      </c>
      <c r="R34" s="7">
        <v>620.37</v>
      </c>
      <c r="S34" s="7">
        <v>635.91</v>
      </c>
      <c r="T34" s="7">
        <f t="shared" ref="T34:T43" si="2">SUM(D34:S34)</f>
        <v>7838.4799999999987</v>
      </c>
    </row>
    <row r="35" spans="1:20" x14ac:dyDescent="0.25">
      <c r="A35" t="s">
        <v>41</v>
      </c>
      <c r="C35" s="7"/>
      <c r="D35" s="7">
        <v>1992.05</v>
      </c>
      <c r="E35" s="7"/>
      <c r="F35" s="7">
        <v>1852.72</v>
      </c>
      <c r="G35" s="7"/>
      <c r="H35" s="7">
        <v>1968.3</v>
      </c>
      <c r="I35" s="7">
        <v>1893.52</v>
      </c>
      <c r="J35" s="7"/>
      <c r="K35" s="7">
        <v>1944.63</v>
      </c>
      <c r="L35" s="7">
        <v>1870.51</v>
      </c>
      <c r="M35" s="7">
        <v>1920.75</v>
      </c>
      <c r="N35" s="7"/>
      <c r="O35" s="7">
        <v>1908.87</v>
      </c>
      <c r="P35" s="7">
        <v>1835.74</v>
      </c>
      <c r="Q35" s="7">
        <v>1884.66</v>
      </c>
      <c r="R35" s="7">
        <v>1812.21</v>
      </c>
      <c r="S35" s="7">
        <v>1860.24</v>
      </c>
      <c r="T35" s="7">
        <f t="shared" si="2"/>
        <v>22744.200000000004</v>
      </c>
    </row>
    <row r="36" spans="1:20" x14ac:dyDescent="0.25">
      <c r="A36" t="s">
        <v>42</v>
      </c>
      <c r="C36" s="7"/>
      <c r="D36" s="7">
        <v>0.24</v>
      </c>
      <c r="E36" s="7"/>
      <c r="F36" s="7">
        <v>0.22</v>
      </c>
      <c r="G36" s="7"/>
      <c r="H36" s="7">
        <v>0.23</v>
      </c>
      <c r="I36" s="7">
        <v>0.22</v>
      </c>
      <c r="J36" s="7"/>
      <c r="K36" s="7">
        <v>0.23</v>
      </c>
      <c r="L36" s="7">
        <v>0.22</v>
      </c>
      <c r="M36" s="7">
        <v>0.23</v>
      </c>
      <c r="N36" s="7"/>
      <c r="O36" s="7">
        <v>0.22</v>
      </c>
      <c r="P36" s="7">
        <v>0.22</v>
      </c>
      <c r="Q36" s="7">
        <v>0.22</v>
      </c>
      <c r="R36" s="7">
        <v>0.21</v>
      </c>
      <c r="S36" s="7">
        <v>0.22</v>
      </c>
      <c r="T36" s="7">
        <f t="shared" si="2"/>
        <v>2.68</v>
      </c>
    </row>
    <row r="37" spans="1:20" x14ac:dyDescent="0.25">
      <c r="A37" t="s">
        <v>43</v>
      </c>
      <c r="C37" s="7"/>
      <c r="D37" s="7">
        <v>888.42</v>
      </c>
      <c r="E37" s="7"/>
      <c r="F37" s="7">
        <v>825.03</v>
      </c>
      <c r="G37" s="7"/>
      <c r="H37" s="7">
        <v>875.37</v>
      </c>
      <c r="I37" s="7">
        <v>840.84</v>
      </c>
      <c r="J37" s="7"/>
      <c r="K37" s="7">
        <v>862.33</v>
      </c>
      <c r="L37" s="7">
        <v>828.21</v>
      </c>
      <c r="M37" s="7">
        <v>849.26</v>
      </c>
      <c r="N37" s="7"/>
      <c r="O37" s="7">
        <v>842.73</v>
      </c>
      <c r="P37" s="7">
        <v>809.21</v>
      </c>
      <c r="Q37" s="7">
        <v>829.61</v>
      </c>
      <c r="R37" s="7">
        <v>796.5</v>
      </c>
      <c r="S37" s="7">
        <v>816.46</v>
      </c>
      <c r="T37" s="7">
        <f t="shared" si="2"/>
        <v>10063.970000000001</v>
      </c>
    </row>
    <row r="38" spans="1:20" x14ac:dyDescent="0.25">
      <c r="A38" t="s">
        <v>44</v>
      </c>
      <c r="C38" s="7"/>
      <c r="D38" s="7">
        <v>225.01</v>
      </c>
      <c r="E38" s="7"/>
      <c r="F38" s="7">
        <v>209</v>
      </c>
      <c r="G38" s="7"/>
      <c r="H38" s="7">
        <v>192.22</v>
      </c>
      <c r="I38" s="7">
        <v>184.66</v>
      </c>
      <c r="J38" s="7"/>
      <c r="K38" s="7">
        <v>189.39</v>
      </c>
      <c r="L38" s="7">
        <v>181.92</v>
      </c>
      <c r="M38" s="7">
        <v>186.56</v>
      </c>
      <c r="N38" s="7"/>
      <c r="O38" s="7">
        <v>185.14</v>
      </c>
      <c r="P38" s="7">
        <v>177.8</v>
      </c>
      <c r="Q38" s="7">
        <v>182.3</v>
      </c>
      <c r="R38" s="7">
        <v>175.04</v>
      </c>
      <c r="S38" s="7">
        <v>179.44</v>
      </c>
      <c r="T38" s="7">
        <f t="shared" si="2"/>
        <v>2268.48</v>
      </c>
    </row>
    <row r="39" spans="1:20" x14ac:dyDescent="0.25">
      <c r="A39" t="s">
        <v>45</v>
      </c>
      <c r="C39" s="7"/>
      <c r="D39" s="7">
        <v>1429.81</v>
      </c>
      <c r="E39" s="7"/>
      <c r="F39" s="7">
        <v>1330.86</v>
      </c>
      <c r="G39" s="7"/>
      <c r="H39" s="7">
        <v>1415.32</v>
      </c>
      <c r="I39" s="7">
        <v>1362.7</v>
      </c>
      <c r="J39" s="7"/>
      <c r="K39" s="7">
        <v>1400.85</v>
      </c>
      <c r="L39" s="7">
        <v>1348.68</v>
      </c>
      <c r="M39" s="7">
        <v>1386.34</v>
      </c>
      <c r="N39" s="7"/>
      <c r="O39" s="7">
        <v>1379.11</v>
      </c>
      <c r="P39" s="7">
        <v>1327.6</v>
      </c>
      <c r="Q39" s="7">
        <v>1364.53</v>
      </c>
      <c r="R39" s="7">
        <v>1313.47</v>
      </c>
      <c r="S39" s="7">
        <v>1349.91</v>
      </c>
      <c r="T39" s="7">
        <f t="shared" si="2"/>
        <v>16409.18</v>
      </c>
    </row>
    <row r="40" spans="1:20" x14ac:dyDescent="0.25">
      <c r="A40" t="s">
        <v>46</v>
      </c>
      <c r="C40" s="7"/>
      <c r="D40" s="7">
        <v>0.39</v>
      </c>
      <c r="E40" s="7"/>
      <c r="F40" s="7">
        <v>0.37</v>
      </c>
      <c r="G40" s="7"/>
      <c r="H40" s="7">
        <v>0.39</v>
      </c>
      <c r="I40" s="7">
        <v>0.37</v>
      </c>
      <c r="J40" s="7"/>
      <c r="K40" s="7">
        <v>0.38</v>
      </c>
      <c r="L40" s="7">
        <v>0.17</v>
      </c>
      <c r="M40" s="7">
        <v>0.18</v>
      </c>
      <c r="N40" s="7"/>
      <c r="O40" s="7">
        <v>0.17</v>
      </c>
      <c r="P40" s="7">
        <v>0.17</v>
      </c>
      <c r="Q40" s="7">
        <v>0.17</v>
      </c>
      <c r="R40" s="7">
        <v>0.17</v>
      </c>
      <c r="S40" s="7">
        <v>0.17</v>
      </c>
      <c r="T40" s="7">
        <f t="shared" si="2"/>
        <v>3.0999999999999996</v>
      </c>
    </row>
    <row r="41" spans="1:20" x14ac:dyDescent="0.25">
      <c r="A41" t="s">
        <v>47</v>
      </c>
      <c r="C41" s="7"/>
      <c r="D41" s="7">
        <v>1389.93</v>
      </c>
      <c r="E41" s="7"/>
      <c r="F41" s="7">
        <v>1293.6099999999999</v>
      </c>
      <c r="G41" s="7"/>
      <c r="H41" s="7">
        <v>1375.59</v>
      </c>
      <c r="I41" s="7">
        <v>1324.32</v>
      </c>
      <c r="J41" s="7"/>
      <c r="K41" s="7">
        <v>1361.27</v>
      </c>
      <c r="L41" s="7">
        <v>604.82000000000005</v>
      </c>
      <c r="M41" s="7">
        <v>621.44000000000005</v>
      </c>
      <c r="N41" s="7"/>
      <c r="O41" s="7">
        <v>617.91999999999996</v>
      </c>
      <c r="P41" s="7">
        <v>594.57000000000005</v>
      </c>
      <c r="Q41" s="7">
        <v>610.85</v>
      </c>
      <c r="R41" s="7">
        <v>587.73</v>
      </c>
      <c r="S41" s="7">
        <v>603.77</v>
      </c>
      <c r="T41" s="7">
        <f t="shared" si="2"/>
        <v>10985.82</v>
      </c>
    </row>
    <row r="42" spans="1:20" x14ac:dyDescent="0.25">
      <c r="A42" t="s">
        <v>48</v>
      </c>
      <c r="C42" s="7"/>
      <c r="D42" s="7">
        <v>724.58</v>
      </c>
      <c r="E42" s="7"/>
      <c r="F42" s="7">
        <v>675.44</v>
      </c>
      <c r="G42" s="7"/>
      <c r="H42" s="7">
        <v>719.38</v>
      </c>
      <c r="I42" s="7">
        <v>693.69</v>
      </c>
      <c r="J42" s="7"/>
      <c r="K42" s="19">
        <v>714.2</v>
      </c>
      <c r="L42" s="7">
        <v>317.85000000000002</v>
      </c>
      <c r="M42" s="7">
        <v>327.13</v>
      </c>
      <c r="N42" s="7"/>
      <c r="O42" s="7">
        <v>325.82</v>
      </c>
      <c r="P42" s="7">
        <v>314.04000000000002</v>
      </c>
      <c r="Q42" s="7">
        <v>323.2</v>
      </c>
      <c r="R42" s="7">
        <v>311.5</v>
      </c>
      <c r="S42" s="7">
        <v>320.57</v>
      </c>
      <c r="T42" s="7">
        <f t="shared" si="2"/>
        <v>5767.3999999999987</v>
      </c>
    </row>
    <row r="43" spans="1:20" x14ac:dyDescent="0.25">
      <c r="A43" t="s">
        <v>49</v>
      </c>
      <c r="C43" s="7"/>
      <c r="D43" s="7">
        <v>802.24</v>
      </c>
      <c r="E43" s="7"/>
      <c r="F43" s="7">
        <v>747.9</v>
      </c>
      <c r="G43" s="7"/>
      <c r="H43" s="7">
        <v>477.98</v>
      </c>
      <c r="I43" s="7">
        <v>460.81</v>
      </c>
      <c r="J43" s="7"/>
      <c r="K43" s="7">
        <v>474.35</v>
      </c>
      <c r="L43" s="7">
        <v>457.3</v>
      </c>
      <c r="M43" s="7">
        <v>470.72</v>
      </c>
      <c r="N43" s="7"/>
      <c r="O43" s="7">
        <v>468.91</v>
      </c>
      <c r="P43" s="7">
        <v>452.04</v>
      </c>
      <c r="Q43" s="7">
        <v>465.28</v>
      </c>
      <c r="R43" s="7">
        <v>448.51</v>
      </c>
      <c r="S43" s="7">
        <v>461.63</v>
      </c>
      <c r="T43" s="7">
        <f t="shared" si="2"/>
        <v>6187.67</v>
      </c>
    </row>
    <row r="45" spans="1:20" x14ac:dyDescent="0.25">
      <c r="A45" s="8"/>
      <c r="C45" s="7"/>
      <c r="D45" s="7">
        <f>SUM(D34:D44)</f>
        <v>8144.63</v>
      </c>
      <c r="E45" s="7"/>
      <c r="F45" s="7">
        <f>SUM(F34:F44)</f>
        <v>7577.739999999998</v>
      </c>
      <c r="G45" s="7"/>
      <c r="H45" s="7">
        <f>SUM(H34:H44)</f>
        <v>7706.58</v>
      </c>
      <c r="I45" s="7">
        <f t="shared" ref="I45:S45" si="3">SUM(I34:I44)</f>
        <v>7416.03</v>
      </c>
      <c r="J45" s="7"/>
      <c r="K45" s="7">
        <f t="shared" si="3"/>
        <v>7619.2699999999995</v>
      </c>
      <c r="L45" s="7">
        <f t="shared" si="3"/>
        <v>6254.74</v>
      </c>
      <c r="M45" s="7">
        <f t="shared" si="3"/>
        <v>6424.07</v>
      </c>
      <c r="N45" s="7"/>
      <c r="O45" s="7">
        <f t="shared" si="3"/>
        <v>6385.2599999999993</v>
      </c>
      <c r="P45" s="7">
        <f t="shared" si="3"/>
        <v>6141.66</v>
      </c>
      <c r="Q45" s="7">
        <f t="shared" si="3"/>
        <v>6306.97</v>
      </c>
      <c r="R45" s="7">
        <f t="shared" si="3"/>
        <v>6065.7100000000009</v>
      </c>
      <c r="S45" s="7">
        <f t="shared" si="3"/>
        <v>6228.3200000000006</v>
      </c>
      <c r="T45" s="7">
        <f>SUM(T34:T44)</f>
        <v>82270.98</v>
      </c>
    </row>
    <row r="46" spans="1:20" x14ac:dyDescent="0.25">
      <c r="A46" s="8" t="s">
        <v>51</v>
      </c>
      <c r="C46" s="7">
        <f>C21</f>
        <v>0</v>
      </c>
      <c r="G46" s="7"/>
      <c r="J46" s="7"/>
      <c r="N46" s="7"/>
      <c r="T46" s="17">
        <f>SUM(C46:S46)</f>
        <v>0</v>
      </c>
    </row>
    <row r="47" spans="1:20" x14ac:dyDescent="0.25">
      <c r="A47" s="8"/>
      <c r="T47" s="7">
        <f>T45-T46</f>
        <v>82270.98</v>
      </c>
    </row>
    <row r="49" spans="1:20" x14ac:dyDescent="0.25">
      <c r="A49" s="8" t="s">
        <v>54</v>
      </c>
      <c r="C49" s="1"/>
      <c r="D49" s="1"/>
      <c r="E49" s="1"/>
      <c r="F49" s="1"/>
      <c r="G49" s="1"/>
      <c r="H49" s="1">
        <f>39132.38+1479.6</f>
        <v>40611.979999999996</v>
      </c>
      <c r="I49" s="1"/>
      <c r="J49" s="1"/>
      <c r="K49" s="1"/>
      <c r="L49" s="1">
        <f>38806.06+1467.26</f>
        <v>40273.32</v>
      </c>
      <c r="M49" s="1"/>
      <c r="N49" s="1"/>
      <c r="O49" s="1"/>
      <c r="P49" s="1">
        <f>38899.89+1470.81</f>
        <v>40370.699999999997</v>
      </c>
      <c r="Q49" s="1"/>
      <c r="R49" s="1"/>
      <c r="S49" s="1">
        <f>38568.06+1458.26</f>
        <v>40026.32</v>
      </c>
      <c r="T49" s="1">
        <f>SUM(D49:S49)</f>
        <v>161282.31999999998</v>
      </c>
    </row>
    <row r="50" spans="1:20" x14ac:dyDescent="0.25">
      <c r="A50" s="8" t="s">
        <v>55</v>
      </c>
      <c r="C50" s="1"/>
      <c r="D50" s="1"/>
      <c r="E50" s="1"/>
      <c r="F50" s="1"/>
      <c r="G50" s="1"/>
      <c r="H50" s="1">
        <f>20777.09+1654.23</f>
        <v>22431.32</v>
      </c>
      <c r="I50" s="1"/>
      <c r="J50" s="1"/>
      <c r="K50" s="1"/>
      <c r="L50" s="1">
        <f>1588.76+1641.28</f>
        <v>3230.04</v>
      </c>
      <c r="M50" s="1"/>
      <c r="N50" s="1"/>
      <c r="O50" s="1"/>
      <c r="P50" s="1">
        <f>1866.96+1643.45</f>
        <v>3510.41</v>
      </c>
      <c r="Q50" s="1"/>
      <c r="R50" s="1"/>
      <c r="S50" s="1">
        <f>1184.91+1627.63</f>
        <v>2812.54</v>
      </c>
      <c r="T50" s="1">
        <f>SUM(D50:S50)</f>
        <v>31984.31</v>
      </c>
    </row>
    <row r="51" spans="1:20" x14ac:dyDescent="0.25">
      <c r="A51" s="8" t="s">
        <v>57</v>
      </c>
      <c r="C51" s="1"/>
      <c r="D51" s="1"/>
      <c r="E51" s="1"/>
      <c r="F51" s="1"/>
      <c r="G51" s="1"/>
      <c r="H51" s="1"/>
      <c r="I51" s="1"/>
      <c r="J51" s="1"/>
      <c r="K51" s="1"/>
      <c r="L51" s="1">
        <f>234.02+1271.86</f>
        <v>1505.8799999999999</v>
      </c>
      <c r="M51" s="1"/>
      <c r="N51" s="1"/>
      <c r="O51" s="1"/>
      <c r="P51" s="1">
        <f>1356.37+1193.99</f>
        <v>2550.3599999999997</v>
      </c>
      <c r="Q51" s="1"/>
      <c r="R51" s="1"/>
      <c r="S51" s="1">
        <f>869.22+1193.99</f>
        <v>2063.21</v>
      </c>
      <c r="T51" s="17">
        <f>SUM(D51:S51)</f>
        <v>6119.45</v>
      </c>
    </row>
    <row r="52" spans="1:20" x14ac:dyDescent="0.25">
      <c r="T52" s="1">
        <f>SUM(T49:T51)</f>
        <v>199386.08</v>
      </c>
    </row>
    <row r="54" spans="1:20" x14ac:dyDescent="0.25">
      <c r="T54" s="1">
        <f>+T52+T47+[8]CoBank!O31</f>
        <v>730070.69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EB2A-B110-4FC5-BDD6-2B6277729EAC}">
  <dimension ref="A1:W54"/>
  <sheetViews>
    <sheetView workbookViewId="0">
      <selection activeCell="W2" sqref="W2"/>
    </sheetView>
  </sheetViews>
  <sheetFormatPr defaultRowHeight="15" x14ac:dyDescent="0.25"/>
  <cols>
    <col min="1" max="1" width="15.28515625" customWidth="1"/>
    <col min="2" max="2" width="13.5703125" customWidth="1"/>
    <col min="3" max="3" width="10.42578125" bestFit="1" customWidth="1"/>
    <col min="4" max="4" width="10.7109375" bestFit="1" customWidth="1"/>
    <col min="5" max="5" width="9" customWidth="1"/>
    <col min="6" max="6" width="10.42578125" bestFit="1" customWidth="1"/>
    <col min="7" max="7" width="8.5703125" customWidth="1"/>
    <col min="8" max="8" width="11.42578125" bestFit="1" customWidth="1"/>
    <col min="9" max="9" width="11.28515625" bestFit="1" customWidth="1"/>
    <col min="10" max="10" width="9.28515625" customWidth="1"/>
    <col min="11" max="12" width="10.42578125" bestFit="1" customWidth="1"/>
    <col min="13" max="13" width="11.42578125" bestFit="1" customWidth="1"/>
    <col min="14" max="14" width="11.28515625" bestFit="1" customWidth="1"/>
    <col min="15" max="15" width="9.7109375" customWidth="1"/>
    <col min="16" max="16" width="11.5703125" customWidth="1"/>
    <col min="17" max="17" width="11.42578125" bestFit="1" customWidth="1"/>
    <col min="18" max="18" width="11.28515625" bestFit="1" customWidth="1"/>
    <col min="19" max="19" width="9.5703125" customWidth="1"/>
    <col min="20" max="20" width="12.85546875" customWidth="1"/>
    <col min="21" max="21" width="12.7109375" customWidth="1"/>
    <col min="22" max="22" width="10.5703125" customWidth="1"/>
    <col min="23" max="23" width="16.5703125" customWidth="1"/>
    <col min="253" max="253" width="15.28515625" customWidth="1"/>
    <col min="254" max="254" width="13.5703125" customWidth="1"/>
    <col min="255" max="255" width="10.42578125" bestFit="1" customWidth="1"/>
    <col min="256" max="256" width="10.7109375" bestFit="1" customWidth="1"/>
    <col min="257" max="257" width="9" customWidth="1"/>
    <col min="258" max="258" width="10.42578125" bestFit="1" customWidth="1"/>
    <col min="259" max="259" width="8.5703125" customWidth="1"/>
    <col min="260" max="260" width="11.42578125" bestFit="1" customWidth="1"/>
    <col min="261" max="261" width="11.28515625" bestFit="1" customWidth="1"/>
    <col min="262" max="262" width="9.28515625" customWidth="1"/>
    <col min="263" max="264" width="10.42578125" bestFit="1" customWidth="1"/>
    <col min="265" max="265" width="11.42578125" bestFit="1" customWidth="1"/>
    <col min="266" max="266" width="11.28515625" bestFit="1" customWidth="1"/>
    <col min="267" max="267" width="9.7109375" customWidth="1"/>
    <col min="268" max="268" width="11.5703125" customWidth="1"/>
    <col min="269" max="269" width="11.42578125" bestFit="1" customWidth="1"/>
    <col min="270" max="270" width="11.28515625" bestFit="1" customWidth="1"/>
    <col min="271" max="271" width="9.5703125" customWidth="1"/>
    <col min="272" max="272" width="12.85546875" customWidth="1"/>
    <col min="273" max="273" width="12.7109375" customWidth="1"/>
    <col min="274" max="274" width="10.5703125" customWidth="1"/>
    <col min="275" max="275" width="16.5703125" customWidth="1"/>
    <col min="276" max="276" width="13.42578125" customWidth="1"/>
    <col min="277" max="277" width="13.42578125" bestFit="1" customWidth="1"/>
    <col min="509" max="509" width="15.28515625" customWidth="1"/>
    <col min="510" max="510" width="13.5703125" customWidth="1"/>
    <col min="511" max="511" width="10.42578125" bestFit="1" customWidth="1"/>
    <col min="512" max="512" width="10.7109375" bestFit="1" customWidth="1"/>
    <col min="513" max="513" width="9" customWidth="1"/>
    <col min="514" max="514" width="10.42578125" bestFit="1" customWidth="1"/>
    <col min="515" max="515" width="8.5703125" customWidth="1"/>
    <col min="516" max="516" width="11.42578125" bestFit="1" customWidth="1"/>
    <col min="517" max="517" width="11.28515625" bestFit="1" customWidth="1"/>
    <col min="518" max="518" width="9.28515625" customWidth="1"/>
    <col min="519" max="520" width="10.42578125" bestFit="1" customWidth="1"/>
    <col min="521" max="521" width="11.42578125" bestFit="1" customWidth="1"/>
    <col min="522" max="522" width="11.28515625" bestFit="1" customWidth="1"/>
    <col min="523" max="523" width="9.7109375" customWidth="1"/>
    <col min="524" max="524" width="11.5703125" customWidth="1"/>
    <col min="525" max="525" width="11.42578125" bestFit="1" customWidth="1"/>
    <col min="526" max="526" width="11.28515625" bestFit="1" customWidth="1"/>
    <col min="527" max="527" width="9.5703125" customWidth="1"/>
    <col min="528" max="528" width="12.85546875" customWidth="1"/>
    <col min="529" max="529" width="12.7109375" customWidth="1"/>
    <col min="530" max="530" width="10.5703125" customWidth="1"/>
    <col min="531" max="531" width="16.5703125" customWidth="1"/>
    <col min="532" max="532" width="13.42578125" customWidth="1"/>
    <col min="533" max="533" width="13.42578125" bestFit="1" customWidth="1"/>
    <col min="765" max="765" width="15.28515625" customWidth="1"/>
    <col min="766" max="766" width="13.5703125" customWidth="1"/>
    <col min="767" max="767" width="10.42578125" bestFit="1" customWidth="1"/>
    <col min="768" max="768" width="10.7109375" bestFit="1" customWidth="1"/>
    <col min="769" max="769" width="9" customWidth="1"/>
    <col min="770" max="770" width="10.42578125" bestFit="1" customWidth="1"/>
    <col min="771" max="771" width="8.5703125" customWidth="1"/>
    <col min="772" max="772" width="11.42578125" bestFit="1" customWidth="1"/>
    <col min="773" max="773" width="11.28515625" bestFit="1" customWidth="1"/>
    <col min="774" max="774" width="9.28515625" customWidth="1"/>
    <col min="775" max="776" width="10.42578125" bestFit="1" customWidth="1"/>
    <col min="777" max="777" width="11.42578125" bestFit="1" customWidth="1"/>
    <col min="778" max="778" width="11.28515625" bestFit="1" customWidth="1"/>
    <col min="779" max="779" width="9.7109375" customWidth="1"/>
    <col min="780" max="780" width="11.5703125" customWidth="1"/>
    <col min="781" max="781" width="11.42578125" bestFit="1" customWidth="1"/>
    <col min="782" max="782" width="11.28515625" bestFit="1" customWidth="1"/>
    <col min="783" max="783" width="9.5703125" customWidth="1"/>
    <col min="784" max="784" width="12.85546875" customWidth="1"/>
    <col min="785" max="785" width="12.7109375" customWidth="1"/>
    <col min="786" max="786" width="10.5703125" customWidth="1"/>
    <col min="787" max="787" width="16.5703125" customWidth="1"/>
    <col min="788" max="788" width="13.42578125" customWidth="1"/>
    <col min="789" max="789" width="13.42578125" bestFit="1" customWidth="1"/>
    <col min="1021" max="1021" width="15.28515625" customWidth="1"/>
    <col min="1022" max="1022" width="13.5703125" customWidth="1"/>
    <col min="1023" max="1023" width="10.42578125" bestFit="1" customWidth="1"/>
    <col min="1024" max="1024" width="10.7109375" bestFit="1" customWidth="1"/>
    <col min="1025" max="1025" width="9" customWidth="1"/>
    <col min="1026" max="1026" width="10.42578125" bestFit="1" customWidth="1"/>
    <col min="1027" max="1027" width="8.5703125" customWidth="1"/>
    <col min="1028" max="1028" width="11.42578125" bestFit="1" customWidth="1"/>
    <col min="1029" max="1029" width="11.28515625" bestFit="1" customWidth="1"/>
    <col min="1030" max="1030" width="9.28515625" customWidth="1"/>
    <col min="1031" max="1032" width="10.42578125" bestFit="1" customWidth="1"/>
    <col min="1033" max="1033" width="11.42578125" bestFit="1" customWidth="1"/>
    <col min="1034" max="1034" width="11.28515625" bestFit="1" customWidth="1"/>
    <col min="1035" max="1035" width="9.7109375" customWidth="1"/>
    <col min="1036" max="1036" width="11.5703125" customWidth="1"/>
    <col min="1037" max="1037" width="11.42578125" bestFit="1" customWidth="1"/>
    <col min="1038" max="1038" width="11.28515625" bestFit="1" customWidth="1"/>
    <col min="1039" max="1039" width="9.5703125" customWidth="1"/>
    <col min="1040" max="1040" width="12.85546875" customWidth="1"/>
    <col min="1041" max="1041" width="12.7109375" customWidth="1"/>
    <col min="1042" max="1042" width="10.5703125" customWidth="1"/>
    <col min="1043" max="1043" width="16.5703125" customWidth="1"/>
    <col min="1044" max="1044" width="13.42578125" customWidth="1"/>
    <col min="1045" max="1045" width="13.42578125" bestFit="1" customWidth="1"/>
    <col min="1277" max="1277" width="15.28515625" customWidth="1"/>
    <col min="1278" max="1278" width="13.5703125" customWidth="1"/>
    <col min="1279" max="1279" width="10.42578125" bestFit="1" customWidth="1"/>
    <col min="1280" max="1280" width="10.7109375" bestFit="1" customWidth="1"/>
    <col min="1281" max="1281" width="9" customWidth="1"/>
    <col min="1282" max="1282" width="10.42578125" bestFit="1" customWidth="1"/>
    <col min="1283" max="1283" width="8.5703125" customWidth="1"/>
    <col min="1284" max="1284" width="11.42578125" bestFit="1" customWidth="1"/>
    <col min="1285" max="1285" width="11.28515625" bestFit="1" customWidth="1"/>
    <col min="1286" max="1286" width="9.28515625" customWidth="1"/>
    <col min="1287" max="1288" width="10.42578125" bestFit="1" customWidth="1"/>
    <col min="1289" max="1289" width="11.42578125" bestFit="1" customWidth="1"/>
    <col min="1290" max="1290" width="11.28515625" bestFit="1" customWidth="1"/>
    <col min="1291" max="1291" width="9.7109375" customWidth="1"/>
    <col min="1292" max="1292" width="11.5703125" customWidth="1"/>
    <col min="1293" max="1293" width="11.42578125" bestFit="1" customWidth="1"/>
    <col min="1294" max="1294" width="11.28515625" bestFit="1" customWidth="1"/>
    <col min="1295" max="1295" width="9.5703125" customWidth="1"/>
    <col min="1296" max="1296" width="12.85546875" customWidth="1"/>
    <col min="1297" max="1297" width="12.7109375" customWidth="1"/>
    <col min="1298" max="1298" width="10.5703125" customWidth="1"/>
    <col min="1299" max="1299" width="16.5703125" customWidth="1"/>
    <col min="1300" max="1300" width="13.42578125" customWidth="1"/>
    <col min="1301" max="1301" width="13.42578125" bestFit="1" customWidth="1"/>
    <col min="1533" max="1533" width="15.28515625" customWidth="1"/>
    <col min="1534" max="1534" width="13.5703125" customWidth="1"/>
    <col min="1535" max="1535" width="10.42578125" bestFit="1" customWidth="1"/>
    <col min="1536" max="1536" width="10.7109375" bestFit="1" customWidth="1"/>
    <col min="1537" max="1537" width="9" customWidth="1"/>
    <col min="1538" max="1538" width="10.42578125" bestFit="1" customWidth="1"/>
    <col min="1539" max="1539" width="8.5703125" customWidth="1"/>
    <col min="1540" max="1540" width="11.42578125" bestFit="1" customWidth="1"/>
    <col min="1541" max="1541" width="11.28515625" bestFit="1" customWidth="1"/>
    <col min="1542" max="1542" width="9.28515625" customWidth="1"/>
    <col min="1543" max="1544" width="10.42578125" bestFit="1" customWidth="1"/>
    <col min="1545" max="1545" width="11.42578125" bestFit="1" customWidth="1"/>
    <col min="1546" max="1546" width="11.28515625" bestFit="1" customWidth="1"/>
    <col min="1547" max="1547" width="9.7109375" customWidth="1"/>
    <col min="1548" max="1548" width="11.5703125" customWidth="1"/>
    <col min="1549" max="1549" width="11.42578125" bestFit="1" customWidth="1"/>
    <col min="1550" max="1550" width="11.28515625" bestFit="1" customWidth="1"/>
    <col min="1551" max="1551" width="9.5703125" customWidth="1"/>
    <col min="1552" max="1552" width="12.85546875" customWidth="1"/>
    <col min="1553" max="1553" width="12.7109375" customWidth="1"/>
    <col min="1554" max="1554" width="10.5703125" customWidth="1"/>
    <col min="1555" max="1555" width="16.5703125" customWidth="1"/>
    <col min="1556" max="1556" width="13.42578125" customWidth="1"/>
    <col min="1557" max="1557" width="13.42578125" bestFit="1" customWidth="1"/>
    <col min="1789" max="1789" width="15.28515625" customWidth="1"/>
    <col min="1790" max="1790" width="13.5703125" customWidth="1"/>
    <col min="1791" max="1791" width="10.42578125" bestFit="1" customWidth="1"/>
    <col min="1792" max="1792" width="10.7109375" bestFit="1" customWidth="1"/>
    <col min="1793" max="1793" width="9" customWidth="1"/>
    <col min="1794" max="1794" width="10.42578125" bestFit="1" customWidth="1"/>
    <col min="1795" max="1795" width="8.5703125" customWidth="1"/>
    <col min="1796" max="1796" width="11.42578125" bestFit="1" customWidth="1"/>
    <col min="1797" max="1797" width="11.28515625" bestFit="1" customWidth="1"/>
    <col min="1798" max="1798" width="9.28515625" customWidth="1"/>
    <col min="1799" max="1800" width="10.42578125" bestFit="1" customWidth="1"/>
    <col min="1801" max="1801" width="11.42578125" bestFit="1" customWidth="1"/>
    <col min="1802" max="1802" width="11.28515625" bestFit="1" customWidth="1"/>
    <col min="1803" max="1803" width="9.7109375" customWidth="1"/>
    <col min="1804" max="1804" width="11.5703125" customWidth="1"/>
    <col min="1805" max="1805" width="11.42578125" bestFit="1" customWidth="1"/>
    <col min="1806" max="1806" width="11.28515625" bestFit="1" customWidth="1"/>
    <col min="1807" max="1807" width="9.5703125" customWidth="1"/>
    <col min="1808" max="1808" width="12.85546875" customWidth="1"/>
    <col min="1809" max="1809" width="12.7109375" customWidth="1"/>
    <col min="1810" max="1810" width="10.5703125" customWidth="1"/>
    <col min="1811" max="1811" width="16.5703125" customWidth="1"/>
    <col min="1812" max="1812" width="13.42578125" customWidth="1"/>
    <col min="1813" max="1813" width="13.42578125" bestFit="1" customWidth="1"/>
    <col min="2045" max="2045" width="15.28515625" customWidth="1"/>
    <col min="2046" max="2046" width="13.5703125" customWidth="1"/>
    <col min="2047" max="2047" width="10.42578125" bestFit="1" customWidth="1"/>
    <col min="2048" max="2048" width="10.7109375" bestFit="1" customWidth="1"/>
    <col min="2049" max="2049" width="9" customWidth="1"/>
    <col min="2050" max="2050" width="10.42578125" bestFit="1" customWidth="1"/>
    <col min="2051" max="2051" width="8.5703125" customWidth="1"/>
    <col min="2052" max="2052" width="11.42578125" bestFit="1" customWidth="1"/>
    <col min="2053" max="2053" width="11.28515625" bestFit="1" customWidth="1"/>
    <col min="2054" max="2054" width="9.28515625" customWidth="1"/>
    <col min="2055" max="2056" width="10.42578125" bestFit="1" customWidth="1"/>
    <col min="2057" max="2057" width="11.42578125" bestFit="1" customWidth="1"/>
    <col min="2058" max="2058" width="11.28515625" bestFit="1" customWidth="1"/>
    <col min="2059" max="2059" width="9.7109375" customWidth="1"/>
    <col min="2060" max="2060" width="11.5703125" customWidth="1"/>
    <col min="2061" max="2061" width="11.42578125" bestFit="1" customWidth="1"/>
    <col min="2062" max="2062" width="11.28515625" bestFit="1" customWidth="1"/>
    <col min="2063" max="2063" width="9.5703125" customWidth="1"/>
    <col min="2064" max="2064" width="12.85546875" customWidth="1"/>
    <col min="2065" max="2065" width="12.7109375" customWidth="1"/>
    <col min="2066" max="2066" width="10.5703125" customWidth="1"/>
    <col min="2067" max="2067" width="16.5703125" customWidth="1"/>
    <col min="2068" max="2068" width="13.42578125" customWidth="1"/>
    <col min="2069" max="2069" width="13.42578125" bestFit="1" customWidth="1"/>
    <col min="2301" max="2301" width="15.28515625" customWidth="1"/>
    <col min="2302" max="2302" width="13.5703125" customWidth="1"/>
    <col min="2303" max="2303" width="10.42578125" bestFit="1" customWidth="1"/>
    <col min="2304" max="2304" width="10.7109375" bestFit="1" customWidth="1"/>
    <col min="2305" max="2305" width="9" customWidth="1"/>
    <col min="2306" max="2306" width="10.42578125" bestFit="1" customWidth="1"/>
    <col min="2307" max="2307" width="8.5703125" customWidth="1"/>
    <col min="2308" max="2308" width="11.42578125" bestFit="1" customWidth="1"/>
    <col min="2309" max="2309" width="11.28515625" bestFit="1" customWidth="1"/>
    <col min="2310" max="2310" width="9.28515625" customWidth="1"/>
    <col min="2311" max="2312" width="10.42578125" bestFit="1" customWidth="1"/>
    <col min="2313" max="2313" width="11.42578125" bestFit="1" customWidth="1"/>
    <col min="2314" max="2314" width="11.28515625" bestFit="1" customWidth="1"/>
    <col min="2315" max="2315" width="9.7109375" customWidth="1"/>
    <col min="2316" max="2316" width="11.5703125" customWidth="1"/>
    <col min="2317" max="2317" width="11.42578125" bestFit="1" customWidth="1"/>
    <col min="2318" max="2318" width="11.28515625" bestFit="1" customWidth="1"/>
    <col min="2319" max="2319" width="9.5703125" customWidth="1"/>
    <col min="2320" max="2320" width="12.85546875" customWidth="1"/>
    <col min="2321" max="2321" width="12.7109375" customWidth="1"/>
    <col min="2322" max="2322" width="10.5703125" customWidth="1"/>
    <col min="2323" max="2323" width="16.5703125" customWidth="1"/>
    <col min="2324" max="2324" width="13.42578125" customWidth="1"/>
    <col min="2325" max="2325" width="13.42578125" bestFit="1" customWidth="1"/>
    <col min="2557" max="2557" width="15.28515625" customWidth="1"/>
    <col min="2558" max="2558" width="13.5703125" customWidth="1"/>
    <col min="2559" max="2559" width="10.42578125" bestFit="1" customWidth="1"/>
    <col min="2560" max="2560" width="10.7109375" bestFit="1" customWidth="1"/>
    <col min="2561" max="2561" width="9" customWidth="1"/>
    <col min="2562" max="2562" width="10.42578125" bestFit="1" customWidth="1"/>
    <col min="2563" max="2563" width="8.5703125" customWidth="1"/>
    <col min="2564" max="2564" width="11.42578125" bestFit="1" customWidth="1"/>
    <col min="2565" max="2565" width="11.28515625" bestFit="1" customWidth="1"/>
    <col min="2566" max="2566" width="9.28515625" customWidth="1"/>
    <col min="2567" max="2568" width="10.42578125" bestFit="1" customWidth="1"/>
    <col min="2569" max="2569" width="11.42578125" bestFit="1" customWidth="1"/>
    <col min="2570" max="2570" width="11.28515625" bestFit="1" customWidth="1"/>
    <col min="2571" max="2571" width="9.7109375" customWidth="1"/>
    <col min="2572" max="2572" width="11.5703125" customWidth="1"/>
    <col min="2573" max="2573" width="11.42578125" bestFit="1" customWidth="1"/>
    <col min="2574" max="2574" width="11.28515625" bestFit="1" customWidth="1"/>
    <col min="2575" max="2575" width="9.5703125" customWidth="1"/>
    <col min="2576" max="2576" width="12.85546875" customWidth="1"/>
    <col min="2577" max="2577" width="12.7109375" customWidth="1"/>
    <col min="2578" max="2578" width="10.5703125" customWidth="1"/>
    <col min="2579" max="2579" width="16.5703125" customWidth="1"/>
    <col min="2580" max="2580" width="13.42578125" customWidth="1"/>
    <col min="2581" max="2581" width="13.42578125" bestFit="1" customWidth="1"/>
    <col min="2813" max="2813" width="15.28515625" customWidth="1"/>
    <col min="2814" max="2814" width="13.5703125" customWidth="1"/>
    <col min="2815" max="2815" width="10.42578125" bestFit="1" customWidth="1"/>
    <col min="2816" max="2816" width="10.7109375" bestFit="1" customWidth="1"/>
    <col min="2817" max="2817" width="9" customWidth="1"/>
    <col min="2818" max="2818" width="10.42578125" bestFit="1" customWidth="1"/>
    <col min="2819" max="2819" width="8.5703125" customWidth="1"/>
    <col min="2820" max="2820" width="11.42578125" bestFit="1" customWidth="1"/>
    <col min="2821" max="2821" width="11.28515625" bestFit="1" customWidth="1"/>
    <col min="2822" max="2822" width="9.28515625" customWidth="1"/>
    <col min="2823" max="2824" width="10.42578125" bestFit="1" customWidth="1"/>
    <col min="2825" max="2825" width="11.42578125" bestFit="1" customWidth="1"/>
    <col min="2826" max="2826" width="11.28515625" bestFit="1" customWidth="1"/>
    <col min="2827" max="2827" width="9.7109375" customWidth="1"/>
    <col min="2828" max="2828" width="11.5703125" customWidth="1"/>
    <col min="2829" max="2829" width="11.42578125" bestFit="1" customWidth="1"/>
    <col min="2830" max="2830" width="11.28515625" bestFit="1" customWidth="1"/>
    <col min="2831" max="2831" width="9.5703125" customWidth="1"/>
    <col min="2832" max="2832" width="12.85546875" customWidth="1"/>
    <col min="2833" max="2833" width="12.7109375" customWidth="1"/>
    <col min="2834" max="2834" width="10.5703125" customWidth="1"/>
    <col min="2835" max="2835" width="16.5703125" customWidth="1"/>
    <col min="2836" max="2836" width="13.42578125" customWidth="1"/>
    <col min="2837" max="2837" width="13.42578125" bestFit="1" customWidth="1"/>
    <col min="3069" max="3069" width="15.28515625" customWidth="1"/>
    <col min="3070" max="3070" width="13.5703125" customWidth="1"/>
    <col min="3071" max="3071" width="10.42578125" bestFit="1" customWidth="1"/>
    <col min="3072" max="3072" width="10.7109375" bestFit="1" customWidth="1"/>
    <col min="3073" max="3073" width="9" customWidth="1"/>
    <col min="3074" max="3074" width="10.42578125" bestFit="1" customWidth="1"/>
    <col min="3075" max="3075" width="8.5703125" customWidth="1"/>
    <col min="3076" max="3076" width="11.42578125" bestFit="1" customWidth="1"/>
    <col min="3077" max="3077" width="11.28515625" bestFit="1" customWidth="1"/>
    <col min="3078" max="3078" width="9.28515625" customWidth="1"/>
    <col min="3079" max="3080" width="10.42578125" bestFit="1" customWidth="1"/>
    <col min="3081" max="3081" width="11.42578125" bestFit="1" customWidth="1"/>
    <col min="3082" max="3082" width="11.28515625" bestFit="1" customWidth="1"/>
    <col min="3083" max="3083" width="9.7109375" customWidth="1"/>
    <col min="3084" max="3084" width="11.5703125" customWidth="1"/>
    <col min="3085" max="3085" width="11.42578125" bestFit="1" customWidth="1"/>
    <col min="3086" max="3086" width="11.28515625" bestFit="1" customWidth="1"/>
    <col min="3087" max="3087" width="9.5703125" customWidth="1"/>
    <col min="3088" max="3088" width="12.85546875" customWidth="1"/>
    <col min="3089" max="3089" width="12.7109375" customWidth="1"/>
    <col min="3090" max="3090" width="10.5703125" customWidth="1"/>
    <col min="3091" max="3091" width="16.5703125" customWidth="1"/>
    <col min="3092" max="3092" width="13.42578125" customWidth="1"/>
    <col min="3093" max="3093" width="13.42578125" bestFit="1" customWidth="1"/>
    <col min="3325" max="3325" width="15.28515625" customWidth="1"/>
    <col min="3326" max="3326" width="13.5703125" customWidth="1"/>
    <col min="3327" max="3327" width="10.42578125" bestFit="1" customWidth="1"/>
    <col min="3328" max="3328" width="10.7109375" bestFit="1" customWidth="1"/>
    <col min="3329" max="3329" width="9" customWidth="1"/>
    <col min="3330" max="3330" width="10.42578125" bestFit="1" customWidth="1"/>
    <col min="3331" max="3331" width="8.5703125" customWidth="1"/>
    <col min="3332" max="3332" width="11.42578125" bestFit="1" customWidth="1"/>
    <col min="3333" max="3333" width="11.28515625" bestFit="1" customWidth="1"/>
    <col min="3334" max="3334" width="9.28515625" customWidth="1"/>
    <col min="3335" max="3336" width="10.42578125" bestFit="1" customWidth="1"/>
    <col min="3337" max="3337" width="11.42578125" bestFit="1" customWidth="1"/>
    <col min="3338" max="3338" width="11.28515625" bestFit="1" customWidth="1"/>
    <col min="3339" max="3339" width="9.7109375" customWidth="1"/>
    <col min="3340" max="3340" width="11.5703125" customWidth="1"/>
    <col min="3341" max="3341" width="11.42578125" bestFit="1" customWidth="1"/>
    <col min="3342" max="3342" width="11.28515625" bestFit="1" customWidth="1"/>
    <col min="3343" max="3343" width="9.5703125" customWidth="1"/>
    <col min="3344" max="3344" width="12.85546875" customWidth="1"/>
    <col min="3345" max="3345" width="12.7109375" customWidth="1"/>
    <col min="3346" max="3346" width="10.5703125" customWidth="1"/>
    <col min="3347" max="3347" width="16.5703125" customWidth="1"/>
    <col min="3348" max="3348" width="13.42578125" customWidth="1"/>
    <col min="3349" max="3349" width="13.42578125" bestFit="1" customWidth="1"/>
    <col min="3581" max="3581" width="15.28515625" customWidth="1"/>
    <col min="3582" max="3582" width="13.5703125" customWidth="1"/>
    <col min="3583" max="3583" width="10.42578125" bestFit="1" customWidth="1"/>
    <col min="3584" max="3584" width="10.7109375" bestFit="1" customWidth="1"/>
    <col min="3585" max="3585" width="9" customWidth="1"/>
    <col min="3586" max="3586" width="10.42578125" bestFit="1" customWidth="1"/>
    <col min="3587" max="3587" width="8.5703125" customWidth="1"/>
    <col min="3588" max="3588" width="11.42578125" bestFit="1" customWidth="1"/>
    <col min="3589" max="3589" width="11.28515625" bestFit="1" customWidth="1"/>
    <col min="3590" max="3590" width="9.28515625" customWidth="1"/>
    <col min="3591" max="3592" width="10.42578125" bestFit="1" customWidth="1"/>
    <col min="3593" max="3593" width="11.42578125" bestFit="1" customWidth="1"/>
    <col min="3594" max="3594" width="11.28515625" bestFit="1" customWidth="1"/>
    <col min="3595" max="3595" width="9.7109375" customWidth="1"/>
    <col min="3596" max="3596" width="11.5703125" customWidth="1"/>
    <col min="3597" max="3597" width="11.42578125" bestFit="1" customWidth="1"/>
    <col min="3598" max="3598" width="11.28515625" bestFit="1" customWidth="1"/>
    <col min="3599" max="3599" width="9.5703125" customWidth="1"/>
    <col min="3600" max="3600" width="12.85546875" customWidth="1"/>
    <col min="3601" max="3601" width="12.7109375" customWidth="1"/>
    <col min="3602" max="3602" width="10.5703125" customWidth="1"/>
    <col min="3603" max="3603" width="16.5703125" customWidth="1"/>
    <col min="3604" max="3604" width="13.42578125" customWidth="1"/>
    <col min="3605" max="3605" width="13.42578125" bestFit="1" customWidth="1"/>
    <col min="3837" max="3837" width="15.28515625" customWidth="1"/>
    <col min="3838" max="3838" width="13.5703125" customWidth="1"/>
    <col min="3839" max="3839" width="10.42578125" bestFit="1" customWidth="1"/>
    <col min="3840" max="3840" width="10.7109375" bestFit="1" customWidth="1"/>
    <col min="3841" max="3841" width="9" customWidth="1"/>
    <col min="3842" max="3842" width="10.42578125" bestFit="1" customWidth="1"/>
    <col min="3843" max="3843" width="8.5703125" customWidth="1"/>
    <col min="3844" max="3844" width="11.42578125" bestFit="1" customWidth="1"/>
    <col min="3845" max="3845" width="11.28515625" bestFit="1" customWidth="1"/>
    <col min="3846" max="3846" width="9.28515625" customWidth="1"/>
    <col min="3847" max="3848" width="10.42578125" bestFit="1" customWidth="1"/>
    <col min="3849" max="3849" width="11.42578125" bestFit="1" customWidth="1"/>
    <col min="3850" max="3850" width="11.28515625" bestFit="1" customWidth="1"/>
    <col min="3851" max="3851" width="9.7109375" customWidth="1"/>
    <col min="3852" max="3852" width="11.5703125" customWidth="1"/>
    <col min="3853" max="3853" width="11.42578125" bestFit="1" customWidth="1"/>
    <col min="3854" max="3854" width="11.28515625" bestFit="1" customWidth="1"/>
    <col min="3855" max="3855" width="9.5703125" customWidth="1"/>
    <col min="3856" max="3856" width="12.85546875" customWidth="1"/>
    <col min="3857" max="3857" width="12.7109375" customWidth="1"/>
    <col min="3858" max="3858" width="10.5703125" customWidth="1"/>
    <col min="3859" max="3859" width="16.5703125" customWidth="1"/>
    <col min="3860" max="3860" width="13.42578125" customWidth="1"/>
    <col min="3861" max="3861" width="13.42578125" bestFit="1" customWidth="1"/>
    <col min="4093" max="4093" width="15.28515625" customWidth="1"/>
    <col min="4094" max="4094" width="13.5703125" customWidth="1"/>
    <col min="4095" max="4095" width="10.42578125" bestFit="1" customWidth="1"/>
    <col min="4096" max="4096" width="10.7109375" bestFit="1" customWidth="1"/>
    <col min="4097" max="4097" width="9" customWidth="1"/>
    <col min="4098" max="4098" width="10.42578125" bestFit="1" customWidth="1"/>
    <col min="4099" max="4099" width="8.5703125" customWidth="1"/>
    <col min="4100" max="4100" width="11.42578125" bestFit="1" customWidth="1"/>
    <col min="4101" max="4101" width="11.28515625" bestFit="1" customWidth="1"/>
    <col min="4102" max="4102" width="9.28515625" customWidth="1"/>
    <col min="4103" max="4104" width="10.42578125" bestFit="1" customWidth="1"/>
    <col min="4105" max="4105" width="11.42578125" bestFit="1" customWidth="1"/>
    <col min="4106" max="4106" width="11.28515625" bestFit="1" customWidth="1"/>
    <col min="4107" max="4107" width="9.7109375" customWidth="1"/>
    <col min="4108" max="4108" width="11.5703125" customWidth="1"/>
    <col min="4109" max="4109" width="11.42578125" bestFit="1" customWidth="1"/>
    <col min="4110" max="4110" width="11.28515625" bestFit="1" customWidth="1"/>
    <col min="4111" max="4111" width="9.5703125" customWidth="1"/>
    <col min="4112" max="4112" width="12.85546875" customWidth="1"/>
    <col min="4113" max="4113" width="12.7109375" customWidth="1"/>
    <col min="4114" max="4114" width="10.5703125" customWidth="1"/>
    <col min="4115" max="4115" width="16.5703125" customWidth="1"/>
    <col min="4116" max="4116" width="13.42578125" customWidth="1"/>
    <col min="4117" max="4117" width="13.42578125" bestFit="1" customWidth="1"/>
    <col min="4349" max="4349" width="15.28515625" customWidth="1"/>
    <col min="4350" max="4350" width="13.5703125" customWidth="1"/>
    <col min="4351" max="4351" width="10.42578125" bestFit="1" customWidth="1"/>
    <col min="4352" max="4352" width="10.7109375" bestFit="1" customWidth="1"/>
    <col min="4353" max="4353" width="9" customWidth="1"/>
    <col min="4354" max="4354" width="10.42578125" bestFit="1" customWidth="1"/>
    <col min="4355" max="4355" width="8.5703125" customWidth="1"/>
    <col min="4356" max="4356" width="11.42578125" bestFit="1" customWidth="1"/>
    <col min="4357" max="4357" width="11.28515625" bestFit="1" customWidth="1"/>
    <col min="4358" max="4358" width="9.28515625" customWidth="1"/>
    <col min="4359" max="4360" width="10.42578125" bestFit="1" customWidth="1"/>
    <col min="4361" max="4361" width="11.42578125" bestFit="1" customWidth="1"/>
    <col min="4362" max="4362" width="11.28515625" bestFit="1" customWidth="1"/>
    <col min="4363" max="4363" width="9.7109375" customWidth="1"/>
    <col min="4364" max="4364" width="11.5703125" customWidth="1"/>
    <col min="4365" max="4365" width="11.42578125" bestFit="1" customWidth="1"/>
    <col min="4366" max="4366" width="11.28515625" bestFit="1" customWidth="1"/>
    <col min="4367" max="4367" width="9.5703125" customWidth="1"/>
    <col min="4368" max="4368" width="12.85546875" customWidth="1"/>
    <col min="4369" max="4369" width="12.7109375" customWidth="1"/>
    <col min="4370" max="4370" width="10.5703125" customWidth="1"/>
    <col min="4371" max="4371" width="16.5703125" customWidth="1"/>
    <col min="4372" max="4372" width="13.42578125" customWidth="1"/>
    <col min="4373" max="4373" width="13.42578125" bestFit="1" customWidth="1"/>
    <col min="4605" max="4605" width="15.28515625" customWidth="1"/>
    <col min="4606" max="4606" width="13.5703125" customWidth="1"/>
    <col min="4607" max="4607" width="10.42578125" bestFit="1" customWidth="1"/>
    <col min="4608" max="4608" width="10.7109375" bestFit="1" customWidth="1"/>
    <col min="4609" max="4609" width="9" customWidth="1"/>
    <col min="4610" max="4610" width="10.42578125" bestFit="1" customWidth="1"/>
    <col min="4611" max="4611" width="8.5703125" customWidth="1"/>
    <col min="4612" max="4612" width="11.42578125" bestFit="1" customWidth="1"/>
    <col min="4613" max="4613" width="11.28515625" bestFit="1" customWidth="1"/>
    <col min="4614" max="4614" width="9.28515625" customWidth="1"/>
    <col min="4615" max="4616" width="10.42578125" bestFit="1" customWidth="1"/>
    <col min="4617" max="4617" width="11.42578125" bestFit="1" customWidth="1"/>
    <col min="4618" max="4618" width="11.28515625" bestFit="1" customWidth="1"/>
    <col min="4619" max="4619" width="9.7109375" customWidth="1"/>
    <col min="4620" max="4620" width="11.5703125" customWidth="1"/>
    <col min="4621" max="4621" width="11.42578125" bestFit="1" customWidth="1"/>
    <col min="4622" max="4622" width="11.28515625" bestFit="1" customWidth="1"/>
    <col min="4623" max="4623" width="9.5703125" customWidth="1"/>
    <col min="4624" max="4624" width="12.85546875" customWidth="1"/>
    <col min="4625" max="4625" width="12.7109375" customWidth="1"/>
    <col min="4626" max="4626" width="10.5703125" customWidth="1"/>
    <col min="4627" max="4627" width="16.5703125" customWidth="1"/>
    <col min="4628" max="4628" width="13.42578125" customWidth="1"/>
    <col min="4629" max="4629" width="13.42578125" bestFit="1" customWidth="1"/>
    <col min="4861" max="4861" width="15.28515625" customWidth="1"/>
    <col min="4862" max="4862" width="13.5703125" customWidth="1"/>
    <col min="4863" max="4863" width="10.42578125" bestFit="1" customWidth="1"/>
    <col min="4864" max="4864" width="10.7109375" bestFit="1" customWidth="1"/>
    <col min="4865" max="4865" width="9" customWidth="1"/>
    <col min="4866" max="4866" width="10.42578125" bestFit="1" customWidth="1"/>
    <col min="4867" max="4867" width="8.5703125" customWidth="1"/>
    <col min="4868" max="4868" width="11.42578125" bestFit="1" customWidth="1"/>
    <col min="4869" max="4869" width="11.28515625" bestFit="1" customWidth="1"/>
    <col min="4870" max="4870" width="9.28515625" customWidth="1"/>
    <col min="4871" max="4872" width="10.42578125" bestFit="1" customWidth="1"/>
    <col min="4873" max="4873" width="11.42578125" bestFit="1" customWidth="1"/>
    <col min="4874" max="4874" width="11.28515625" bestFit="1" customWidth="1"/>
    <col min="4875" max="4875" width="9.7109375" customWidth="1"/>
    <col min="4876" max="4876" width="11.5703125" customWidth="1"/>
    <col min="4877" max="4877" width="11.42578125" bestFit="1" customWidth="1"/>
    <col min="4878" max="4878" width="11.28515625" bestFit="1" customWidth="1"/>
    <col min="4879" max="4879" width="9.5703125" customWidth="1"/>
    <col min="4880" max="4880" width="12.85546875" customWidth="1"/>
    <col min="4881" max="4881" width="12.7109375" customWidth="1"/>
    <col min="4882" max="4882" width="10.5703125" customWidth="1"/>
    <col min="4883" max="4883" width="16.5703125" customWidth="1"/>
    <col min="4884" max="4884" width="13.42578125" customWidth="1"/>
    <col min="4885" max="4885" width="13.42578125" bestFit="1" customWidth="1"/>
    <col min="5117" max="5117" width="15.28515625" customWidth="1"/>
    <col min="5118" max="5118" width="13.5703125" customWidth="1"/>
    <col min="5119" max="5119" width="10.42578125" bestFit="1" customWidth="1"/>
    <col min="5120" max="5120" width="10.7109375" bestFit="1" customWidth="1"/>
    <col min="5121" max="5121" width="9" customWidth="1"/>
    <col min="5122" max="5122" width="10.42578125" bestFit="1" customWidth="1"/>
    <col min="5123" max="5123" width="8.5703125" customWidth="1"/>
    <col min="5124" max="5124" width="11.42578125" bestFit="1" customWidth="1"/>
    <col min="5125" max="5125" width="11.28515625" bestFit="1" customWidth="1"/>
    <col min="5126" max="5126" width="9.28515625" customWidth="1"/>
    <col min="5127" max="5128" width="10.42578125" bestFit="1" customWidth="1"/>
    <col min="5129" max="5129" width="11.42578125" bestFit="1" customWidth="1"/>
    <col min="5130" max="5130" width="11.28515625" bestFit="1" customWidth="1"/>
    <col min="5131" max="5131" width="9.7109375" customWidth="1"/>
    <col min="5132" max="5132" width="11.5703125" customWidth="1"/>
    <col min="5133" max="5133" width="11.42578125" bestFit="1" customWidth="1"/>
    <col min="5134" max="5134" width="11.28515625" bestFit="1" customWidth="1"/>
    <col min="5135" max="5135" width="9.5703125" customWidth="1"/>
    <col min="5136" max="5136" width="12.85546875" customWidth="1"/>
    <col min="5137" max="5137" width="12.7109375" customWidth="1"/>
    <col min="5138" max="5138" width="10.5703125" customWidth="1"/>
    <col min="5139" max="5139" width="16.5703125" customWidth="1"/>
    <col min="5140" max="5140" width="13.42578125" customWidth="1"/>
    <col min="5141" max="5141" width="13.42578125" bestFit="1" customWidth="1"/>
    <col min="5373" max="5373" width="15.28515625" customWidth="1"/>
    <col min="5374" max="5374" width="13.5703125" customWidth="1"/>
    <col min="5375" max="5375" width="10.42578125" bestFit="1" customWidth="1"/>
    <col min="5376" max="5376" width="10.7109375" bestFit="1" customWidth="1"/>
    <col min="5377" max="5377" width="9" customWidth="1"/>
    <col min="5378" max="5378" width="10.42578125" bestFit="1" customWidth="1"/>
    <col min="5379" max="5379" width="8.5703125" customWidth="1"/>
    <col min="5380" max="5380" width="11.42578125" bestFit="1" customWidth="1"/>
    <col min="5381" max="5381" width="11.28515625" bestFit="1" customWidth="1"/>
    <col min="5382" max="5382" width="9.28515625" customWidth="1"/>
    <col min="5383" max="5384" width="10.42578125" bestFit="1" customWidth="1"/>
    <col min="5385" max="5385" width="11.42578125" bestFit="1" customWidth="1"/>
    <col min="5386" max="5386" width="11.28515625" bestFit="1" customWidth="1"/>
    <col min="5387" max="5387" width="9.7109375" customWidth="1"/>
    <col min="5388" max="5388" width="11.5703125" customWidth="1"/>
    <col min="5389" max="5389" width="11.42578125" bestFit="1" customWidth="1"/>
    <col min="5390" max="5390" width="11.28515625" bestFit="1" customWidth="1"/>
    <col min="5391" max="5391" width="9.5703125" customWidth="1"/>
    <col min="5392" max="5392" width="12.85546875" customWidth="1"/>
    <col min="5393" max="5393" width="12.7109375" customWidth="1"/>
    <col min="5394" max="5394" width="10.5703125" customWidth="1"/>
    <col min="5395" max="5395" width="16.5703125" customWidth="1"/>
    <col min="5396" max="5396" width="13.42578125" customWidth="1"/>
    <col min="5397" max="5397" width="13.42578125" bestFit="1" customWidth="1"/>
    <col min="5629" max="5629" width="15.28515625" customWidth="1"/>
    <col min="5630" max="5630" width="13.5703125" customWidth="1"/>
    <col min="5631" max="5631" width="10.42578125" bestFit="1" customWidth="1"/>
    <col min="5632" max="5632" width="10.7109375" bestFit="1" customWidth="1"/>
    <col min="5633" max="5633" width="9" customWidth="1"/>
    <col min="5634" max="5634" width="10.42578125" bestFit="1" customWidth="1"/>
    <col min="5635" max="5635" width="8.5703125" customWidth="1"/>
    <col min="5636" max="5636" width="11.42578125" bestFit="1" customWidth="1"/>
    <col min="5637" max="5637" width="11.28515625" bestFit="1" customWidth="1"/>
    <col min="5638" max="5638" width="9.28515625" customWidth="1"/>
    <col min="5639" max="5640" width="10.42578125" bestFit="1" customWidth="1"/>
    <col min="5641" max="5641" width="11.42578125" bestFit="1" customWidth="1"/>
    <col min="5642" max="5642" width="11.28515625" bestFit="1" customWidth="1"/>
    <col min="5643" max="5643" width="9.7109375" customWidth="1"/>
    <col min="5644" max="5644" width="11.5703125" customWidth="1"/>
    <col min="5645" max="5645" width="11.42578125" bestFit="1" customWidth="1"/>
    <col min="5646" max="5646" width="11.28515625" bestFit="1" customWidth="1"/>
    <col min="5647" max="5647" width="9.5703125" customWidth="1"/>
    <col min="5648" max="5648" width="12.85546875" customWidth="1"/>
    <col min="5649" max="5649" width="12.7109375" customWidth="1"/>
    <col min="5650" max="5650" width="10.5703125" customWidth="1"/>
    <col min="5651" max="5651" width="16.5703125" customWidth="1"/>
    <col min="5652" max="5652" width="13.42578125" customWidth="1"/>
    <col min="5653" max="5653" width="13.42578125" bestFit="1" customWidth="1"/>
    <col min="5885" max="5885" width="15.28515625" customWidth="1"/>
    <col min="5886" max="5886" width="13.5703125" customWidth="1"/>
    <col min="5887" max="5887" width="10.42578125" bestFit="1" customWidth="1"/>
    <col min="5888" max="5888" width="10.7109375" bestFit="1" customWidth="1"/>
    <col min="5889" max="5889" width="9" customWidth="1"/>
    <col min="5890" max="5890" width="10.42578125" bestFit="1" customWidth="1"/>
    <col min="5891" max="5891" width="8.5703125" customWidth="1"/>
    <col min="5892" max="5892" width="11.42578125" bestFit="1" customWidth="1"/>
    <col min="5893" max="5893" width="11.28515625" bestFit="1" customWidth="1"/>
    <col min="5894" max="5894" width="9.28515625" customWidth="1"/>
    <col min="5895" max="5896" width="10.42578125" bestFit="1" customWidth="1"/>
    <col min="5897" max="5897" width="11.42578125" bestFit="1" customWidth="1"/>
    <col min="5898" max="5898" width="11.28515625" bestFit="1" customWidth="1"/>
    <col min="5899" max="5899" width="9.7109375" customWidth="1"/>
    <col min="5900" max="5900" width="11.5703125" customWidth="1"/>
    <col min="5901" max="5901" width="11.42578125" bestFit="1" customWidth="1"/>
    <col min="5902" max="5902" width="11.28515625" bestFit="1" customWidth="1"/>
    <col min="5903" max="5903" width="9.5703125" customWidth="1"/>
    <col min="5904" max="5904" width="12.85546875" customWidth="1"/>
    <col min="5905" max="5905" width="12.7109375" customWidth="1"/>
    <col min="5906" max="5906" width="10.5703125" customWidth="1"/>
    <col min="5907" max="5907" width="16.5703125" customWidth="1"/>
    <col min="5908" max="5908" width="13.42578125" customWidth="1"/>
    <col min="5909" max="5909" width="13.42578125" bestFit="1" customWidth="1"/>
    <col min="6141" max="6141" width="15.28515625" customWidth="1"/>
    <col min="6142" max="6142" width="13.5703125" customWidth="1"/>
    <col min="6143" max="6143" width="10.42578125" bestFit="1" customWidth="1"/>
    <col min="6144" max="6144" width="10.7109375" bestFit="1" customWidth="1"/>
    <col min="6145" max="6145" width="9" customWidth="1"/>
    <col min="6146" max="6146" width="10.42578125" bestFit="1" customWidth="1"/>
    <col min="6147" max="6147" width="8.5703125" customWidth="1"/>
    <col min="6148" max="6148" width="11.42578125" bestFit="1" customWidth="1"/>
    <col min="6149" max="6149" width="11.28515625" bestFit="1" customWidth="1"/>
    <col min="6150" max="6150" width="9.28515625" customWidth="1"/>
    <col min="6151" max="6152" width="10.42578125" bestFit="1" customWidth="1"/>
    <col min="6153" max="6153" width="11.42578125" bestFit="1" customWidth="1"/>
    <col min="6154" max="6154" width="11.28515625" bestFit="1" customWidth="1"/>
    <col min="6155" max="6155" width="9.7109375" customWidth="1"/>
    <col min="6156" max="6156" width="11.5703125" customWidth="1"/>
    <col min="6157" max="6157" width="11.42578125" bestFit="1" customWidth="1"/>
    <col min="6158" max="6158" width="11.28515625" bestFit="1" customWidth="1"/>
    <col min="6159" max="6159" width="9.5703125" customWidth="1"/>
    <col min="6160" max="6160" width="12.85546875" customWidth="1"/>
    <col min="6161" max="6161" width="12.7109375" customWidth="1"/>
    <col min="6162" max="6162" width="10.5703125" customWidth="1"/>
    <col min="6163" max="6163" width="16.5703125" customWidth="1"/>
    <col min="6164" max="6164" width="13.42578125" customWidth="1"/>
    <col min="6165" max="6165" width="13.42578125" bestFit="1" customWidth="1"/>
    <col min="6397" max="6397" width="15.28515625" customWidth="1"/>
    <col min="6398" max="6398" width="13.5703125" customWidth="1"/>
    <col min="6399" max="6399" width="10.42578125" bestFit="1" customWidth="1"/>
    <col min="6400" max="6400" width="10.7109375" bestFit="1" customWidth="1"/>
    <col min="6401" max="6401" width="9" customWidth="1"/>
    <col min="6402" max="6402" width="10.42578125" bestFit="1" customWidth="1"/>
    <col min="6403" max="6403" width="8.5703125" customWidth="1"/>
    <col min="6404" max="6404" width="11.42578125" bestFit="1" customWidth="1"/>
    <col min="6405" max="6405" width="11.28515625" bestFit="1" customWidth="1"/>
    <col min="6406" max="6406" width="9.28515625" customWidth="1"/>
    <col min="6407" max="6408" width="10.42578125" bestFit="1" customWidth="1"/>
    <col min="6409" max="6409" width="11.42578125" bestFit="1" customWidth="1"/>
    <col min="6410" max="6410" width="11.28515625" bestFit="1" customWidth="1"/>
    <col min="6411" max="6411" width="9.7109375" customWidth="1"/>
    <col min="6412" max="6412" width="11.5703125" customWidth="1"/>
    <col min="6413" max="6413" width="11.42578125" bestFit="1" customWidth="1"/>
    <col min="6414" max="6414" width="11.28515625" bestFit="1" customWidth="1"/>
    <col min="6415" max="6415" width="9.5703125" customWidth="1"/>
    <col min="6416" max="6416" width="12.85546875" customWidth="1"/>
    <col min="6417" max="6417" width="12.7109375" customWidth="1"/>
    <col min="6418" max="6418" width="10.5703125" customWidth="1"/>
    <col min="6419" max="6419" width="16.5703125" customWidth="1"/>
    <col min="6420" max="6420" width="13.42578125" customWidth="1"/>
    <col min="6421" max="6421" width="13.42578125" bestFit="1" customWidth="1"/>
    <col min="6653" max="6653" width="15.28515625" customWidth="1"/>
    <col min="6654" max="6654" width="13.5703125" customWidth="1"/>
    <col min="6655" max="6655" width="10.42578125" bestFit="1" customWidth="1"/>
    <col min="6656" max="6656" width="10.7109375" bestFit="1" customWidth="1"/>
    <col min="6657" max="6657" width="9" customWidth="1"/>
    <col min="6658" max="6658" width="10.42578125" bestFit="1" customWidth="1"/>
    <col min="6659" max="6659" width="8.5703125" customWidth="1"/>
    <col min="6660" max="6660" width="11.42578125" bestFit="1" customWidth="1"/>
    <col min="6661" max="6661" width="11.28515625" bestFit="1" customWidth="1"/>
    <col min="6662" max="6662" width="9.28515625" customWidth="1"/>
    <col min="6663" max="6664" width="10.42578125" bestFit="1" customWidth="1"/>
    <col min="6665" max="6665" width="11.42578125" bestFit="1" customWidth="1"/>
    <col min="6666" max="6666" width="11.28515625" bestFit="1" customWidth="1"/>
    <col min="6667" max="6667" width="9.7109375" customWidth="1"/>
    <col min="6668" max="6668" width="11.5703125" customWidth="1"/>
    <col min="6669" max="6669" width="11.42578125" bestFit="1" customWidth="1"/>
    <col min="6670" max="6670" width="11.28515625" bestFit="1" customWidth="1"/>
    <col min="6671" max="6671" width="9.5703125" customWidth="1"/>
    <col min="6672" max="6672" width="12.85546875" customWidth="1"/>
    <col min="6673" max="6673" width="12.7109375" customWidth="1"/>
    <col min="6674" max="6674" width="10.5703125" customWidth="1"/>
    <col min="6675" max="6675" width="16.5703125" customWidth="1"/>
    <col min="6676" max="6676" width="13.42578125" customWidth="1"/>
    <col min="6677" max="6677" width="13.42578125" bestFit="1" customWidth="1"/>
    <col min="6909" max="6909" width="15.28515625" customWidth="1"/>
    <col min="6910" max="6910" width="13.5703125" customWidth="1"/>
    <col min="6911" max="6911" width="10.42578125" bestFit="1" customWidth="1"/>
    <col min="6912" max="6912" width="10.7109375" bestFit="1" customWidth="1"/>
    <col min="6913" max="6913" width="9" customWidth="1"/>
    <col min="6914" max="6914" width="10.42578125" bestFit="1" customWidth="1"/>
    <col min="6915" max="6915" width="8.5703125" customWidth="1"/>
    <col min="6916" max="6916" width="11.42578125" bestFit="1" customWidth="1"/>
    <col min="6917" max="6917" width="11.28515625" bestFit="1" customWidth="1"/>
    <col min="6918" max="6918" width="9.28515625" customWidth="1"/>
    <col min="6919" max="6920" width="10.42578125" bestFit="1" customWidth="1"/>
    <col min="6921" max="6921" width="11.42578125" bestFit="1" customWidth="1"/>
    <col min="6922" max="6922" width="11.28515625" bestFit="1" customWidth="1"/>
    <col min="6923" max="6923" width="9.7109375" customWidth="1"/>
    <col min="6924" max="6924" width="11.5703125" customWidth="1"/>
    <col min="6925" max="6925" width="11.42578125" bestFit="1" customWidth="1"/>
    <col min="6926" max="6926" width="11.28515625" bestFit="1" customWidth="1"/>
    <col min="6927" max="6927" width="9.5703125" customWidth="1"/>
    <col min="6928" max="6928" width="12.85546875" customWidth="1"/>
    <col min="6929" max="6929" width="12.7109375" customWidth="1"/>
    <col min="6930" max="6930" width="10.5703125" customWidth="1"/>
    <col min="6931" max="6931" width="16.5703125" customWidth="1"/>
    <col min="6932" max="6932" width="13.42578125" customWidth="1"/>
    <col min="6933" max="6933" width="13.42578125" bestFit="1" customWidth="1"/>
    <col min="7165" max="7165" width="15.28515625" customWidth="1"/>
    <col min="7166" max="7166" width="13.5703125" customWidth="1"/>
    <col min="7167" max="7167" width="10.42578125" bestFit="1" customWidth="1"/>
    <col min="7168" max="7168" width="10.7109375" bestFit="1" customWidth="1"/>
    <col min="7169" max="7169" width="9" customWidth="1"/>
    <col min="7170" max="7170" width="10.42578125" bestFit="1" customWidth="1"/>
    <col min="7171" max="7171" width="8.5703125" customWidth="1"/>
    <col min="7172" max="7172" width="11.42578125" bestFit="1" customWidth="1"/>
    <col min="7173" max="7173" width="11.28515625" bestFit="1" customWidth="1"/>
    <col min="7174" max="7174" width="9.28515625" customWidth="1"/>
    <col min="7175" max="7176" width="10.42578125" bestFit="1" customWidth="1"/>
    <col min="7177" max="7177" width="11.42578125" bestFit="1" customWidth="1"/>
    <col min="7178" max="7178" width="11.28515625" bestFit="1" customWidth="1"/>
    <col min="7179" max="7179" width="9.7109375" customWidth="1"/>
    <col min="7180" max="7180" width="11.5703125" customWidth="1"/>
    <col min="7181" max="7181" width="11.42578125" bestFit="1" customWidth="1"/>
    <col min="7182" max="7182" width="11.28515625" bestFit="1" customWidth="1"/>
    <col min="7183" max="7183" width="9.5703125" customWidth="1"/>
    <col min="7184" max="7184" width="12.85546875" customWidth="1"/>
    <col min="7185" max="7185" width="12.7109375" customWidth="1"/>
    <col min="7186" max="7186" width="10.5703125" customWidth="1"/>
    <col min="7187" max="7187" width="16.5703125" customWidth="1"/>
    <col min="7188" max="7188" width="13.42578125" customWidth="1"/>
    <col min="7189" max="7189" width="13.42578125" bestFit="1" customWidth="1"/>
    <col min="7421" max="7421" width="15.28515625" customWidth="1"/>
    <col min="7422" max="7422" width="13.5703125" customWidth="1"/>
    <col min="7423" max="7423" width="10.42578125" bestFit="1" customWidth="1"/>
    <col min="7424" max="7424" width="10.7109375" bestFit="1" customWidth="1"/>
    <col min="7425" max="7425" width="9" customWidth="1"/>
    <col min="7426" max="7426" width="10.42578125" bestFit="1" customWidth="1"/>
    <col min="7427" max="7427" width="8.5703125" customWidth="1"/>
    <col min="7428" max="7428" width="11.42578125" bestFit="1" customWidth="1"/>
    <col min="7429" max="7429" width="11.28515625" bestFit="1" customWidth="1"/>
    <col min="7430" max="7430" width="9.28515625" customWidth="1"/>
    <col min="7431" max="7432" width="10.42578125" bestFit="1" customWidth="1"/>
    <col min="7433" max="7433" width="11.42578125" bestFit="1" customWidth="1"/>
    <col min="7434" max="7434" width="11.28515625" bestFit="1" customWidth="1"/>
    <col min="7435" max="7435" width="9.7109375" customWidth="1"/>
    <col min="7436" max="7436" width="11.5703125" customWidth="1"/>
    <col min="7437" max="7437" width="11.42578125" bestFit="1" customWidth="1"/>
    <col min="7438" max="7438" width="11.28515625" bestFit="1" customWidth="1"/>
    <col min="7439" max="7439" width="9.5703125" customWidth="1"/>
    <col min="7440" max="7440" width="12.85546875" customWidth="1"/>
    <col min="7441" max="7441" width="12.7109375" customWidth="1"/>
    <col min="7442" max="7442" width="10.5703125" customWidth="1"/>
    <col min="7443" max="7443" width="16.5703125" customWidth="1"/>
    <col min="7444" max="7444" width="13.42578125" customWidth="1"/>
    <col min="7445" max="7445" width="13.42578125" bestFit="1" customWidth="1"/>
    <col min="7677" max="7677" width="15.28515625" customWidth="1"/>
    <col min="7678" max="7678" width="13.5703125" customWidth="1"/>
    <col min="7679" max="7679" width="10.42578125" bestFit="1" customWidth="1"/>
    <col min="7680" max="7680" width="10.7109375" bestFit="1" customWidth="1"/>
    <col min="7681" max="7681" width="9" customWidth="1"/>
    <col min="7682" max="7682" width="10.42578125" bestFit="1" customWidth="1"/>
    <col min="7683" max="7683" width="8.5703125" customWidth="1"/>
    <col min="7684" max="7684" width="11.42578125" bestFit="1" customWidth="1"/>
    <col min="7685" max="7685" width="11.28515625" bestFit="1" customWidth="1"/>
    <col min="7686" max="7686" width="9.28515625" customWidth="1"/>
    <col min="7687" max="7688" width="10.42578125" bestFit="1" customWidth="1"/>
    <col min="7689" max="7689" width="11.42578125" bestFit="1" customWidth="1"/>
    <col min="7690" max="7690" width="11.28515625" bestFit="1" customWidth="1"/>
    <col min="7691" max="7691" width="9.7109375" customWidth="1"/>
    <col min="7692" max="7692" width="11.5703125" customWidth="1"/>
    <col min="7693" max="7693" width="11.42578125" bestFit="1" customWidth="1"/>
    <col min="7694" max="7694" width="11.28515625" bestFit="1" customWidth="1"/>
    <col min="7695" max="7695" width="9.5703125" customWidth="1"/>
    <col min="7696" max="7696" width="12.85546875" customWidth="1"/>
    <col min="7697" max="7697" width="12.7109375" customWidth="1"/>
    <col min="7698" max="7698" width="10.5703125" customWidth="1"/>
    <col min="7699" max="7699" width="16.5703125" customWidth="1"/>
    <col min="7700" max="7700" width="13.42578125" customWidth="1"/>
    <col min="7701" max="7701" width="13.42578125" bestFit="1" customWidth="1"/>
    <col min="7933" max="7933" width="15.28515625" customWidth="1"/>
    <col min="7934" max="7934" width="13.5703125" customWidth="1"/>
    <col min="7935" max="7935" width="10.42578125" bestFit="1" customWidth="1"/>
    <col min="7936" max="7936" width="10.7109375" bestFit="1" customWidth="1"/>
    <col min="7937" max="7937" width="9" customWidth="1"/>
    <col min="7938" max="7938" width="10.42578125" bestFit="1" customWidth="1"/>
    <col min="7939" max="7939" width="8.5703125" customWidth="1"/>
    <col min="7940" max="7940" width="11.42578125" bestFit="1" customWidth="1"/>
    <col min="7941" max="7941" width="11.28515625" bestFit="1" customWidth="1"/>
    <col min="7942" max="7942" width="9.28515625" customWidth="1"/>
    <col min="7943" max="7944" width="10.42578125" bestFit="1" customWidth="1"/>
    <col min="7945" max="7945" width="11.42578125" bestFit="1" customWidth="1"/>
    <col min="7946" max="7946" width="11.28515625" bestFit="1" customWidth="1"/>
    <col min="7947" max="7947" width="9.7109375" customWidth="1"/>
    <col min="7948" max="7948" width="11.5703125" customWidth="1"/>
    <col min="7949" max="7949" width="11.42578125" bestFit="1" customWidth="1"/>
    <col min="7950" max="7950" width="11.28515625" bestFit="1" customWidth="1"/>
    <col min="7951" max="7951" width="9.5703125" customWidth="1"/>
    <col min="7952" max="7952" width="12.85546875" customWidth="1"/>
    <col min="7953" max="7953" width="12.7109375" customWidth="1"/>
    <col min="7954" max="7954" width="10.5703125" customWidth="1"/>
    <col min="7955" max="7955" width="16.5703125" customWidth="1"/>
    <col min="7956" max="7956" width="13.42578125" customWidth="1"/>
    <col min="7957" max="7957" width="13.42578125" bestFit="1" customWidth="1"/>
    <col min="8189" max="8189" width="15.28515625" customWidth="1"/>
    <col min="8190" max="8190" width="13.5703125" customWidth="1"/>
    <col min="8191" max="8191" width="10.42578125" bestFit="1" customWidth="1"/>
    <col min="8192" max="8192" width="10.7109375" bestFit="1" customWidth="1"/>
    <col min="8193" max="8193" width="9" customWidth="1"/>
    <col min="8194" max="8194" width="10.42578125" bestFit="1" customWidth="1"/>
    <col min="8195" max="8195" width="8.5703125" customWidth="1"/>
    <col min="8196" max="8196" width="11.42578125" bestFit="1" customWidth="1"/>
    <col min="8197" max="8197" width="11.28515625" bestFit="1" customWidth="1"/>
    <col min="8198" max="8198" width="9.28515625" customWidth="1"/>
    <col min="8199" max="8200" width="10.42578125" bestFit="1" customWidth="1"/>
    <col min="8201" max="8201" width="11.42578125" bestFit="1" customWidth="1"/>
    <col min="8202" max="8202" width="11.28515625" bestFit="1" customWidth="1"/>
    <col min="8203" max="8203" width="9.7109375" customWidth="1"/>
    <col min="8204" max="8204" width="11.5703125" customWidth="1"/>
    <col min="8205" max="8205" width="11.42578125" bestFit="1" customWidth="1"/>
    <col min="8206" max="8206" width="11.28515625" bestFit="1" customWidth="1"/>
    <col min="8207" max="8207" width="9.5703125" customWidth="1"/>
    <col min="8208" max="8208" width="12.85546875" customWidth="1"/>
    <col min="8209" max="8209" width="12.7109375" customWidth="1"/>
    <col min="8210" max="8210" width="10.5703125" customWidth="1"/>
    <col min="8211" max="8211" width="16.5703125" customWidth="1"/>
    <col min="8212" max="8212" width="13.42578125" customWidth="1"/>
    <col min="8213" max="8213" width="13.42578125" bestFit="1" customWidth="1"/>
    <col min="8445" max="8445" width="15.28515625" customWidth="1"/>
    <col min="8446" max="8446" width="13.5703125" customWidth="1"/>
    <col min="8447" max="8447" width="10.42578125" bestFit="1" customWidth="1"/>
    <col min="8448" max="8448" width="10.7109375" bestFit="1" customWidth="1"/>
    <col min="8449" max="8449" width="9" customWidth="1"/>
    <col min="8450" max="8450" width="10.42578125" bestFit="1" customWidth="1"/>
    <col min="8451" max="8451" width="8.5703125" customWidth="1"/>
    <col min="8452" max="8452" width="11.42578125" bestFit="1" customWidth="1"/>
    <col min="8453" max="8453" width="11.28515625" bestFit="1" customWidth="1"/>
    <col min="8454" max="8454" width="9.28515625" customWidth="1"/>
    <col min="8455" max="8456" width="10.42578125" bestFit="1" customWidth="1"/>
    <col min="8457" max="8457" width="11.42578125" bestFit="1" customWidth="1"/>
    <col min="8458" max="8458" width="11.28515625" bestFit="1" customWidth="1"/>
    <col min="8459" max="8459" width="9.7109375" customWidth="1"/>
    <col min="8460" max="8460" width="11.5703125" customWidth="1"/>
    <col min="8461" max="8461" width="11.42578125" bestFit="1" customWidth="1"/>
    <col min="8462" max="8462" width="11.28515625" bestFit="1" customWidth="1"/>
    <col min="8463" max="8463" width="9.5703125" customWidth="1"/>
    <col min="8464" max="8464" width="12.85546875" customWidth="1"/>
    <col min="8465" max="8465" width="12.7109375" customWidth="1"/>
    <col min="8466" max="8466" width="10.5703125" customWidth="1"/>
    <col min="8467" max="8467" width="16.5703125" customWidth="1"/>
    <col min="8468" max="8468" width="13.42578125" customWidth="1"/>
    <col min="8469" max="8469" width="13.42578125" bestFit="1" customWidth="1"/>
    <col min="8701" max="8701" width="15.28515625" customWidth="1"/>
    <col min="8702" max="8702" width="13.5703125" customWidth="1"/>
    <col min="8703" max="8703" width="10.42578125" bestFit="1" customWidth="1"/>
    <col min="8704" max="8704" width="10.7109375" bestFit="1" customWidth="1"/>
    <col min="8705" max="8705" width="9" customWidth="1"/>
    <col min="8706" max="8706" width="10.42578125" bestFit="1" customWidth="1"/>
    <col min="8707" max="8707" width="8.5703125" customWidth="1"/>
    <col min="8708" max="8708" width="11.42578125" bestFit="1" customWidth="1"/>
    <col min="8709" max="8709" width="11.28515625" bestFit="1" customWidth="1"/>
    <col min="8710" max="8710" width="9.28515625" customWidth="1"/>
    <col min="8711" max="8712" width="10.42578125" bestFit="1" customWidth="1"/>
    <col min="8713" max="8713" width="11.42578125" bestFit="1" customWidth="1"/>
    <col min="8714" max="8714" width="11.28515625" bestFit="1" customWidth="1"/>
    <col min="8715" max="8715" width="9.7109375" customWidth="1"/>
    <col min="8716" max="8716" width="11.5703125" customWidth="1"/>
    <col min="8717" max="8717" width="11.42578125" bestFit="1" customWidth="1"/>
    <col min="8718" max="8718" width="11.28515625" bestFit="1" customWidth="1"/>
    <col min="8719" max="8719" width="9.5703125" customWidth="1"/>
    <col min="8720" max="8720" width="12.85546875" customWidth="1"/>
    <col min="8721" max="8721" width="12.7109375" customWidth="1"/>
    <col min="8722" max="8722" width="10.5703125" customWidth="1"/>
    <col min="8723" max="8723" width="16.5703125" customWidth="1"/>
    <col min="8724" max="8724" width="13.42578125" customWidth="1"/>
    <col min="8725" max="8725" width="13.42578125" bestFit="1" customWidth="1"/>
    <col min="8957" max="8957" width="15.28515625" customWidth="1"/>
    <col min="8958" max="8958" width="13.5703125" customWidth="1"/>
    <col min="8959" max="8959" width="10.42578125" bestFit="1" customWidth="1"/>
    <col min="8960" max="8960" width="10.7109375" bestFit="1" customWidth="1"/>
    <col min="8961" max="8961" width="9" customWidth="1"/>
    <col min="8962" max="8962" width="10.42578125" bestFit="1" customWidth="1"/>
    <col min="8963" max="8963" width="8.5703125" customWidth="1"/>
    <col min="8964" max="8964" width="11.42578125" bestFit="1" customWidth="1"/>
    <col min="8965" max="8965" width="11.28515625" bestFit="1" customWidth="1"/>
    <col min="8966" max="8966" width="9.28515625" customWidth="1"/>
    <col min="8967" max="8968" width="10.42578125" bestFit="1" customWidth="1"/>
    <col min="8969" max="8969" width="11.42578125" bestFit="1" customWidth="1"/>
    <col min="8970" max="8970" width="11.28515625" bestFit="1" customWidth="1"/>
    <col min="8971" max="8971" width="9.7109375" customWidth="1"/>
    <col min="8972" max="8972" width="11.5703125" customWidth="1"/>
    <col min="8973" max="8973" width="11.42578125" bestFit="1" customWidth="1"/>
    <col min="8974" max="8974" width="11.28515625" bestFit="1" customWidth="1"/>
    <col min="8975" max="8975" width="9.5703125" customWidth="1"/>
    <col min="8976" max="8976" width="12.85546875" customWidth="1"/>
    <col min="8977" max="8977" width="12.7109375" customWidth="1"/>
    <col min="8978" max="8978" width="10.5703125" customWidth="1"/>
    <col min="8979" max="8979" width="16.5703125" customWidth="1"/>
    <col min="8980" max="8980" width="13.42578125" customWidth="1"/>
    <col min="8981" max="8981" width="13.42578125" bestFit="1" customWidth="1"/>
    <col min="9213" max="9213" width="15.28515625" customWidth="1"/>
    <col min="9214" max="9214" width="13.5703125" customWidth="1"/>
    <col min="9215" max="9215" width="10.42578125" bestFit="1" customWidth="1"/>
    <col min="9216" max="9216" width="10.7109375" bestFit="1" customWidth="1"/>
    <col min="9217" max="9217" width="9" customWidth="1"/>
    <col min="9218" max="9218" width="10.42578125" bestFit="1" customWidth="1"/>
    <col min="9219" max="9219" width="8.5703125" customWidth="1"/>
    <col min="9220" max="9220" width="11.42578125" bestFit="1" customWidth="1"/>
    <col min="9221" max="9221" width="11.28515625" bestFit="1" customWidth="1"/>
    <col min="9222" max="9222" width="9.28515625" customWidth="1"/>
    <col min="9223" max="9224" width="10.42578125" bestFit="1" customWidth="1"/>
    <col min="9225" max="9225" width="11.42578125" bestFit="1" customWidth="1"/>
    <col min="9226" max="9226" width="11.28515625" bestFit="1" customWidth="1"/>
    <col min="9227" max="9227" width="9.7109375" customWidth="1"/>
    <col min="9228" max="9228" width="11.5703125" customWidth="1"/>
    <col min="9229" max="9229" width="11.42578125" bestFit="1" customWidth="1"/>
    <col min="9230" max="9230" width="11.28515625" bestFit="1" customWidth="1"/>
    <col min="9231" max="9231" width="9.5703125" customWidth="1"/>
    <col min="9232" max="9232" width="12.85546875" customWidth="1"/>
    <col min="9233" max="9233" width="12.7109375" customWidth="1"/>
    <col min="9234" max="9234" width="10.5703125" customWidth="1"/>
    <col min="9235" max="9235" width="16.5703125" customWidth="1"/>
    <col min="9236" max="9236" width="13.42578125" customWidth="1"/>
    <col min="9237" max="9237" width="13.42578125" bestFit="1" customWidth="1"/>
    <col min="9469" max="9469" width="15.28515625" customWidth="1"/>
    <col min="9470" max="9470" width="13.5703125" customWidth="1"/>
    <col min="9471" max="9471" width="10.42578125" bestFit="1" customWidth="1"/>
    <col min="9472" max="9472" width="10.7109375" bestFit="1" customWidth="1"/>
    <col min="9473" max="9473" width="9" customWidth="1"/>
    <col min="9474" max="9474" width="10.42578125" bestFit="1" customWidth="1"/>
    <col min="9475" max="9475" width="8.5703125" customWidth="1"/>
    <col min="9476" max="9476" width="11.42578125" bestFit="1" customWidth="1"/>
    <col min="9477" max="9477" width="11.28515625" bestFit="1" customWidth="1"/>
    <col min="9478" max="9478" width="9.28515625" customWidth="1"/>
    <col min="9479" max="9480" width="10.42578125" bestFit="1" customWidth="1"/>
    <col min="9481" max="9481" width="11.42578125" bestFit="1" customWidth="1"/>
    <col min="9482" max="9482" width="11.28515625" bestFit="1" customWidth="1"/>
    <col min="9483" max="9483" width="9.7109375" customWidth="1"/>
    <col min="9484" max="9484" width="11.5703125" customWidth="1"/>
    <col min="9485" max="9485" width="11.42578125" bestFit="1" customWidth="1"/>
    <col min="9486" max="9486" width="11.28515625" bestFit="1" customWidth="1"/>
    <col min="9487" max="9487" width="9.5703125" customWidth="1"/>
    <col min="9488" max="9488" width="12.85546875" customWidth="1"/>
    <col min="9489" max="9489" width="12.7109375" customWidth="1"/>
    <col min="9490" max="9490" width="10.5703125" customWidth="1"/>
    <col min="9491" max="9491" width="16.5703125" customWidth="1"/>
    <col min="9492" max="9492" width="13.42578125" customWidth="1"/>
    <col min="9493" max="9493" width="13.42578125" bestFit="1" customWidth="1"/>
    <col min="9725" max="9725" width="15.28515625" customWidth="1"/>
    <col min="9726" max="9726" width="13.5703125" customWidth="1"/>
    <col min="9727" max="9727" width="10.42578125" bestFit="1" customWidth="1"/>
    <col min="9728" max="9728" width="10.7109375" bestFit="1" customWidth="1"/>
    <col min="9729" max="9729" width="9" customWidth="1"/>
    <col min="9730" max="9730" width="10.42578125" bestFit="1" customWidth="1"/>
    <col min="9731" max="9731" width="8.5703125" customWidth="1"/>
    <col min="9732" max="9732" width="11.42578125" bestFit="1" customWidth="1"/>
    <col min="9733" max="9733" width="11.28515625" bestFit="1" customWidth="1"/>
    <col min="9734" max="9734" width="9.28515625" customWidth="1"/>
    <col min="9735" max="9736" width="10.42578125" bestFit="1" customWidth="1"/>
    <col min="9737" max="9737" width="11.42578125" bestFit="1" customWidth="1"/>
    <col min="9738" max="9738" width="11.28515625" bestFit="1" customWidth="1"/>
    <col min="9739" max="9739" width="9.7109375" customWidth="1"/>
    <col min="9740" max="9740" width="11.5703125" customWidth="1"/>
    <col min="9741" max="9741" width="11.42578125" bestFit="1" customWidth="1"/>
    <col min="9742" max="9742" width="11.28515625" bestFit="1" customWidth="1"/>
    <col min="9743" max="9743" width="9.5703125" customWidth="1"/>
    <col min="9744" max="9744" width="12.85546875" customWidth="1"/>
    <col min="9745" max="9745" width="12.7109375" customWidth="1"/>
    <col min="9746" max="9746" width="10.5703125" customWidth="1"/>
    <col min="9747" max="9747" width="16.5703125" customWidth="1"/>
    <col min="9748" max="9748" width="13.42578125" customWidth="1"/>
    <col min="9749" max="9749" width="13.42578125" bestFit="1" customWidth="1"/>
    <col min="9981" max="9981" width="15.28515625" customWidth="1"/>
    <col min="9982" max="9982" width="13.5703125" customWidth="1"/>
    <col min="9983" max="9983" width="10.42578125" bestFit="1" customWidth="1"/>
    <col min="9984" max="9984" width="10.7109375" bestFit="1" customWidth="1"/>
    <col min="9985" max="9985" width="9" customWidth="1"/>
    <col min="9986" max="9986" width="10.42578125" bestFit="1" customWidth="1"/>
    <col min="9987" max="9987" width="8.5703125" customWidth="1"/>
    <col min="9988" max="9988" width="11.42578125" bestFit="1" customWidth="1"/>
    <col min="9989" max="9989" width="11.28515625" bestFit="1" customWidth="1"/>
    <col min="9990" max="9990" width="9.28515625" customWidth="1"/>
    <col min="9991" max="9992" width="10.42578125" bestFit="1" customWidth="1"/>
    <col min="9993" max="9993" width="11.42578125" bestFit="1" customWidth="1"/>
    <col min="9994" max="9994" width="11.28515625" bestFit="1" customWidth="1"/>
    <col min="9995" max="9995" width="9.7109375" customWidth="1"/>
    <col min="9996" max="9996" width="11.5703125" customWidth="1"/>
    <col min="9997" max="9997" width="11.42578125" bestFit="1" customWidth="1"/>
    <col min="9998" max="9998" width="11.28515625" bestFit="1" customWidth="1"/>
    <col min="9999" max="9999" width="9.5703125" customWidth="1"/>
    <col min="10000" max="10000" width="12.85546875" customWidth="1"/>
    <col min="10001" max="10001" width="12.7109375" customWidth="1"/>
    <col min="10002" max="10002" width="10.5703125" customWidth="1"/>
    <col min="10003" max="10003" width="16.5703125" customWidth="1"/>
    <col min="10004" max="10004" width="13.42578125" customWidth="1"/>
    <col min="10005" max="10005" width="13.42578125" bestFit="1" customWidth="1"/>
    <col min="10237" max="10237" width="15.28515625" customWidth="1"/>
    <col min="10238" max="10238" width="13.5703125" customWidth="1"/>
    <col min="10239" max="10239" width="10.42578125" bestFit="1" customWidth="1"/>
    <col min="10240" max="10240" width="10.7109375" bestFit="1" customWidth="1"/>
    <col min="10241" max="10241" width="9" customWidth="1"/>
    <col min="10242" max="10242" width="10.42578125" bestFit="1" customWidth="1"/>
    <col min="10243" max="10243" width="8.5703125" customWidth="1"/>
    <col min="10244" max="10244" width="11.42578125" bestFit="1" customWidth="1"/>
    <col min="10245" max="10245" width="11.28515625" bestFit="1" customWidth="1"/>
    <col min="10246" max="10246" width="9.28515625" customWidth="1"/>
    <col min="10247" max="10248" width="10.42578125" bestFit="1" customWidth="1"/>
    <col min="10249" max="10249" width="11.42578125" bestFit="1" customWidth="1"/>
    <col min="10250" max="10250" width="11.28515625" bestFit="1" customWidth="1"/>
    <col min="10251" max="10251" width="9.7109375" customWidth="1"/>
    <col min="10252" max="10252" width="11.5703125" customWidth="1"/>
    <col min="10253" max="10253" width="11.42578125" bestFit="1" customWidth="1"/>
    <col min="10254" max="10254" width="11.28515625" bestFit="1" customWidth="1"/>
    <col min="10255" max="10255" width="9.5703125" customWidth="1"/>
    <col min="10256" max="10256" width="12.85546875" customWidth="1"/>
    <col min="10257" max="10257" width="12.7109375" customWidth="1"/>
    <col min="10258" max="10258" width="10.5703125" customWidth="1"/>
    <col min="10259" max="10259" width="16.5703125" customWidth="1"/>
    <col min="10260" max="10260" width="13.42578125" customWidth="1"/>
    <col min="10261" max="10261" width="13.42578125" bestFit="1" customWidth="1"/>
    <col min="10493" max="10493" width="15.28515625" customWidth="1"/>
    <col min="10494" max="10494" width="13.5703125" customWidth="1"/>
    <col min="10495" max="10495" width="10.42578125" bestFit="1" customWidth="1"/>
    <col min="10496" max="10496" width="10.7109375" bestFit="1" customWidth="1"/>
    <col min="10497" max="10497" width="9" customWidth="1"/>
    <col min="10498" max="10498" width="10.42578125" bestFit="1" customWidth="1"/>
    <col min="10499" max="10499" width="8.5703125" customWidth="1"/>
    <col min="10500" max="10500" width="11.42578125" bestFit="1" customWidth="1"/>
    <col min="10501" max="10501" width="11.28515625" bestFit="1" customWidth="1"/>
    <col min="10502" max="10502" width="9.28515625" customWidth="1"/>
    <col min="10503" max="10504" width="10.42578125" bestFit="1" customWidth="1"/>
    <col min="10505" max="10505" width="11.42578125" bestFit="1" customWidth="1"/>
    <col min="10506" max="10506" width="11.28515625" bestFit="1" customWidth="1"/>
    <col min="10507" max="10507" width="9.7109375" customWidth="1"/>
    <col min="10508" max="10508" width="11.5703125" customWidth="1"/>
    <col min="10509" max="10509" width="11.42578125" bestFit="1" customWidth="1"/>
    <col min="10510" max="10510" width="11.28515625" bestFit="1" customWidth="1"/>
    <col min="10511" max="10511" width="9.5703125" customWidth="1"/>
    <col min="10512" max="10512" width="12.85546875" customWidth="1"/>
    <col min="10513" max="10513" width="12.7109375" customWidth="1"/>
    <col min="10514" max="10514" width="10.5703125" customWidth="1"/>
    <col min="10515" max="10515" width="16.5703125" customWidth="1"/>
    <col min="10516" max="10516" width="13.42578125" customWidth="1"/>
    <col min="10517" max="10517" width="13.42578125" bestFit="1" customWidth="1"/>
    <col min="10749" max="10749" width="15.28515625" customWidth="1"/>
    <col min="10750" max="10750" width="13.5703125" customWidth="1"/>
    <col min="10751" max="10751" width="10.42578125" bestFit="1" customWidth="1"/>
    <col min="10752" max="10752" width="10.7109375" bestFit="1" customWidth="1"/>
    <col min="10753" max="10753" width="9" customWidth="1"/>
    <col min="10754" max="10754" width="10.42578125" bestFit="1" customWidth="1"/>
    <col min="10755" max="10755" width="8.5703125" customWidth="1"/>
    <col min="10756" max="10756" width="11.42578125" bestFit="1" customWidth="1"/>
    <col min="10757" max="10757" width="11.28515625" bestFit="1" customWidth="1"/>
    <col min="10758" max="10758" width="9.28515625" customWidth="1"/>
    <col min="10759" max="10760" width="10.42578125" bestFit="1" customWidth="1"/>
    <col min="10761" max="10761" width="11.42578125" bestFit="1" customWidth="1"/>
    <col min="10762" max="10762" width="11.28515625" bestFit="1" customWidth="1"/>
    <col min="10763" max="10763" width="9.7109375" customWidth="1"/>
    <col min="10764" max="10764" width="11.5703125" customWidth="1"/>
    <col min="10765" max="10765" width="11.42578125" bestFit="1" customWidth="1"/>
    <col min="10766" max="10766" width="11.28515625" bestFit="1" customWidth="1"/>
    <col min="10767" max="10767" width="9.5703125" customWidth="1"/>
    <col min="10768" max="10768" width="12.85546875" customWidth="1"/>
    <col min="10769" max="10769" width="12.7109375" customWidth="1"/>
    <col min="10770" max="10770" width="10.5703125" customWidth="1"/>
    <col min="10771" max="10771" width="16.5703125" customWidth="1"/>
    <col min="10772" max="10772" width="13.42578125" customWidth="1"/>
    <col min="10773" max="10773" width="13.42578125" bestFit="1" customWidth="1"/>
    <col min="11005" max="11005" width="15.28515625" customWidth="1"/>
    <col min="11006" max="11006" width="13.5703125" customWidth="1"/>
    <col min="11007" max="11007" width="10.42578125" bestFit="1" customWidth="1"/>
    <col min="11008" max="11008" width="10.7109375" bestFit="1" customWidth="1"/>
    <col min="11009" max="11009" width="9" customWidth="1"/>
    <col min="11010" max="11010" width="10.42578125" bestFit="1" customWidth="1"/>
    <col min="11011" max="11011" width="8.5703125" customWidth="1"/>
    <col min="11012" max="11012" width="11.42578125" bestFit="1" customWidth="1"/>
    <col min="11013" max="11013" width="11.28515625" bestFit="1" customWidth="1"/>
    <col min="11014" max="11014" width="9.28515625" customWidth="1"/>
    <col min="11015" max="11016" width="10.42578125" bestFit="1" customWidth="1"/>
    <col min="11017" max="11017" width="11.42578125" bestFit="1" customWidth="1"/>
    <col min="11018" max="11018" width="11.28515625" bestFit="1" customWidth="1"/>
    <col min="11019" max="11019" width="9.7109375" customWidth="1"/>
    <col min="11020" max="11020" width="11.5703125" customWidth="1"/>
    <col min="11021" max="11021" width="11.42578125" bestFit="1" customWidth="1"/>
    <col min="11022" max="11022" width="11.28515625" bestFit="1" customWidth="1"/>
    <col min="11023" max="11023" width="9.5703125" customWidth="1"/>
    <col min="11024" max="11024" width="12.85546875" customWidth="1"/>
    <col min="11025" max="11025" width="12.7109375" customWidth="1"/>
    <col min="11026" max="11026" width="10.5703125" customWidth="1"/>
    <col min="11027" max="11027" width="16.5703125" customWidth="1"/>
    <col min="11028" max="11028" width="13.42578125" customWidth="1"/>
    <col min="11029" max="11029" width="13.42578125" bestFit="1" customWidth="1"/>
    <col min="11261" max="11261" width="15.28515625" customWidth="1"/>
    <col min="11262" max="11262" width="13.5703125" customWidth="1"/>
    <col min="11263" max="11263" width="10.42578125" bestFit="1" customWidth="1"/>
    <col min="11264" max="11264" width="10.7109375" bestFit="1" customWidth="1"/>
    <col min="11265" max="11265" width="9" customWidth="1"/>
    <col min="11266" max="11266" width="10.42578125" bestFit="1" customWidth="1"/>
    <col min="11267" max="11267" width="8.5703125" customWidth="1"/>
    <col min="11268" max="11268" width="11.42578125" bestFit="1" customWidth="1"/>
    <col min="11269" max="11269" width="11.28515625" bestFit="1" customWidth="1"/>
    <col min="11270" max="11270" width="9.28515625" customWidth="1"/>
    <col min="11271" max="11272" width="10.42578125" bestFit="1" customWidth="1"/>
    <col min="11273" max="11273" width="11.42578125" bestFit="1" customWidth="1"/>
    <col min="11274" max="11274" width="11.28515625" bestFit="1" customWidth="1"/>
    <col min="11275" max="11275" width="9.7109375" customWidth="1"/>
    <col min="11276" max="11276" width="11.5703125" customWidth="1"/>
    <col min="11277" max="11277" width="11.42578125" bestFit="1" customWidth="1"/>
    <col min="11278" max="11278" width="11.28515625" bestFit="1" customWidth="1"/>
    <col min="11279" max="11279" width="9.5703125" customWidth="1"/>
    <col min="11280" max="11280" width="12.85546875" customWidth="1"/>
    <col min="11281" max="11281" width="12.7109375" customWidth="1"/>
    <col min="11282" max="11282" width="10.5703125" customWidth="1"/>
    <col min="11283" max="11283" width="16.5703125" customWidth="1"/>
    <col min="11284" max="11284" width="13.42578125" customWidth="1"/>
    <col min="11285" max="11285" width="13.42578125" bestFit="1" customWidth="1"/>
    <col min="11517" max="11517" width="15.28515625" customWidth="1"/>
    <col min="11518" max="11518" width="13.5703125" customWidth="1"/>
    <col min="11519" max="11519" width="10.42578125" bestFit="1" customWidth="1"/>
    <col min="11520" max="11520" width="10.7109375" bestFit="1" customWidth="1"/>
    <col min="11521" max="11521" width="9" customWidth="1"/>
    <col min="11522" max="11522" width="10.42578125" bestFit="1" customWidth="1"/>
    <col min="11523" max="11523" width="8.5703125" customWidth="1"/>
    <col min="11524" max="11524" width="11.42578125" bestFit="1" customWidth="1"/>
    <col min="11525" max="11525" width="11.28515625" bestFit="1" customWidth="1"/>
    <col min="11526" max="11526" width="9.28515625" customWidth="1"/>
    <col min="11527" max="11528" width="10.42578125" bestFit="1" customWidth="1"/>
    <col min="11529" max="11529" width="11.42578125" bestFit="1" customWidth="1"/>
    <col min="11530" max="11530" width="11.28515625" bestFit="1" customWidth="1"/>
    <col min="11531" max="11531" width="9.7109375" customWidth="1"/>
    <col min="11532" max="11532" width="11.5703125" customWidth="1"/>
    <col min="11533" max="11533" width="11.42578125" bestFit="1" customWidth="1"/>
    <col min="11534" max="11534" width="11.28515625" bestFit="1" customWidth="1"/>
    <col min="11535" max="11535" width="9.5703125" customWidth="1"/>
    <col min="11536" max="11536" width="12.85546875" customWidth="1"/>
    <col min="11537" max="11537" width="12.7109375" customWidth="1"/>
    <col min="11538" max="11538" width="10.5703125" customWidth="1"/>
    <col min="11539" max="11539" width="16.5703125" customWidth="1"/>
    <col min="11540" max="11540" width="13.42578125" customWidth="1"/>
    <col min="11541" max="11541" width="13.42578125" bestFit="1" customWidth="1"/>
    <col min="11773" max="11773" width="15.28515625" customWidth="1"/>
    <col min="11774" max="11774" width="13.5703125" customWidth="1"/>
    <col min="11775" max="11775" width="10.42578125" bestFit="1" customWidth="1"/>
    <col min="11776" max="11776" width="10.7109375" bestFit="1" customWidth="1"/>
    <col min="11777" max="11777" width="9" customWidth="1"/>
    <col min="11778" max="11778" width="10.42578125" bestFit="1" customWidth="1"/>
    <col min="11779" max="11779" width="8.5703125" customWidth="1"/>
    <col min="11780" max="11780" width="11.42578125" bestFit="1" customWidth="1"/>
    <col min="11781" max="11781" width="11.28515625" bestFit="1" customWidth="1"/>
    <col min="11782" max="11782" width="9.28515625" customWidth="1"/>
    <col min="11783" max="11784" width="10.42578125" bestFit="1" customWidth="1"/>
    <col min="11785" max="11785" width="11.42578125" bestFit="1" customWidth="1"/>
    <col min="11786" max="11786" width="11.28515625" bestFit="1" customWidth="1"/>
    <col min="11787" max="11787" width="9.7109375" customWidth="1"/>
    <col min="11788" max="11788" width="11.5703125" customWidth="1"/>
    <col min="11789" max="11789" width="11.42578125" bestFit="1" customWidth="1"/>
    <col min="11790" max="11790" width="11.28515625" bestFit="1" customWidth="1"/>
    <col min="11791" max="11791" width="9.5703125" customWidth="1"/>
    <col min="11792" max="11792" width="12.85546875" customWidth="1"/>
    <col min="11793" max="11793" width="12.7109375" customWidth="1"/>
    <col min="11794" max="11794" width="10.5703125" customWidth="1"/>
    <col min="11795" max="11795" width="16.5703125" customWidth="1"/>
    <col min="11796" max="11796" width="13.42578125" customWidth="1"/>
    <col min="11797" max="11797" width="13.42578125" bestFit="1" customWidth="1"/>
    <col min="12029" max="12029" width="15.28515625" customWidth="1"/>
    <col min="12030" max="12030" width="13.5703125" customWidth="1"/>
    <col min="12031" max="12031" width="10.42578125" bestFit="1" customWidth="1"/>
    <col min="12032" max="12032" width="10.7109375" bestFit="1" customWidth="1"/>
    <col min="12033" max="12033" width="9" customWidth="1"/>
    <col min="12034" max="12034" width="10.42578125" bestFit="1" customWidth="1"/>
    <col min="12035" max="12035" width="8.5703125" customWidth="1"/>
    <col min="12036" max="12036" width="11.42578125" bestFit="1" customWidth="1"/>
    <col min="12037" max="12037" width="11.28515625" bestFit="1" customWidth="1"/>
    <col min="12038" max="12038" width="9.28515625" customWidth="1"/>
    <col min="12039" max="12040" width="10.42578125" bestFit="1" customWidth="1"/>
    <col min="12041" max="12041" width="11.42578125" bestFit="1" customWidth="1"/>
    <col min="12042" max="12042" width="11.28515625" bestFit="1" customWidth="1"/>
    <col min="12043" max="12043" width="9.7109375" customWidth="1"/>
    <col min="12044" max="12044" width="11.5703125" customWidth="1"/>
    <col min="12045" max="12045" width="11.42578125" bestFit="1" customWidth="1"/>
    <col min="12046" max="12046" width="11.28515625" bestFit="1" customWidth="1"/>
    <col min="12047" max="12047" width="9.5703125" customWidth="1"/>
    <col min="12048" max="12048" width="12.85546875" customWidth="1"/>
    <col min="12049" max="12049" width="12.7109375" customWidth="1"/>
    <col min="12050" max="12050" width="10.5703125" customWidth="1"/>
    <col min="12051" max="12051" width="16.5703125" customWidth="1"/>
    <col min="12052" max="12052" width="13.42578125" customWidth="1"/>
    <col min="12053" max="12053" width="13.42578125" bestFit="1" customWidth="1"/>
    <col min="12285" max="12285" width="15.28515625" customWidth="1"/>
    <col min="12286" max="12286" width="13.5703125" customWidth="1"/>
    <col min="12287" max="12287" width="10.42578125" bestFit="1" customWidth="1"/>
    <col min="12288" max="12288" width="10.7109375" bestFit="1" customWidth="1"/>
    <col min="12289" max="12289" width="9" customWidth="1"/>
    <col min="12290" max="12290" width="10.42578125" bestFit="1" customWidth="1"/>
    <col min="12291" max="12291" width="8.5703125" customWidth="1"/>
    <col min="12292" max="12292" width="11.42578125" bestFit="1" customWidth="1"/>
    <col min="12293" max="12293" width="11.28515625" bestFit="1" customWidth="1"/>
    <col min="12294" max="12294" width="9.28515625" customWidth="1"/>
    <col min="12295" max="12296" width="10.42578125" bestFit="1" customWidth="1"/>
    <col min="12297" max="12297" width="11.42578125" bestFit="1" customWidth="1"/>
    <col min="12298" max="12298" width="11.28515625" bestFit="1" customWidth="1"/>
    <col min="12299" max="12299" width="9.7109375" customWidth="1"/>
    <col min="12300" max="12300" width="11.5703125" customWidth="1"/>
    <col min="12301" max="12301" width="11.42578125" bestFit="1" customWidth="1"/>
    <col min="12302" max="12302" width="11.28515625" bestFit="1" customWidth="1"/>
    <col min="12303" max="12303" width="9.5703125" customWidth="1"/>
    <col min="12304" max="12304" width="12.85546875" customWidth="1"/>
    <col min="12305" max="12305" width="12.7109375" customWidth="1"/>
    <col min="12306" max="12306" width="10.5703125" customWidth="1"/>
    <col min="12307" max="12307" width="16.5703125" customWidth="1"/>
    <col min="12308" max="12308" width="13.42578125" customWidth="1"/>
    <col min="12309" max="12309" width="13.42578125" bestFit="1" customWidth="1"/>
    <col min="12541" max="12541" width="15.28515625" customWidth="1"/>
    <col min="12542" max="12542" width="13.5703125" customWidth="1"/>
    <col min="12543" max="12543" width="10.42578125" bestFit="1" customWidth="1"/>
    <col min="12544" max="12544" width="10.7109375" bestFit="1" customWidth="1"/>
    <col min="12545" max="12545" width="9" customWidth="1"/>
    <col min="12546" max="12546" width="10.42578125" bestFit="1" customWidth="1"/>
    <col min="12547" max="12547" width="8.5703125" customWidth="1"/>
    <col min="12548" max="12548" width="11.42578125" bestFit="1" customWidth="1"/>
    <col min="12549" max="12549" width="11.28515625" bestFit="1" customWidth="1"/>
    <col min="12550" max="12550" width="9.28515625" customWidth="1"/>
    <col min="12551" max="12552" width="10.42578125" bestFit="1" customWidth="1"/>
    <col min="12553" max="12553" width="11.42578125" bestFit="1" customWidth="1"/>
    <col min="12554" max="12554" width="11.28515625" bestFit="1" customWidth="1"/>
    <col min="12555" max="12555" width="9.7109375" customWidth="1"/>
    <col min="12556" max="12556" width="11.5703125" customWidth="1"/>
    <col min="12557" max="12557" width="11.42578125" bestFit="1" customWidth="1"/>
    <col min="12558" max="12558" width="11.28515625" bestFit="1" customWidth="1"/>
    <col min="12559" max="12559" width="9.5703125" customWidth="1"/>
    <col min="12560" max="12560" width="12.85546875" customWidth="1"/>
    <col min="12561" max="12561" width="12.7109375" customWidth="1"/>
    <col min="12562" max="12562" width="10.5703125" customWidth="1"/>
    <col min="12563" max="12563" width="16.5703125" customWidth="1"/>
    <col min="12564" max="12564" width="13.42578125" customWidth="1"/>
    <col min="12565" max="12565" width="13.42578125" bestFit="1" customWidth="1"/>
    <col min="12797" max="12797" width="15.28515625" customWidth="1"/>
    <col min="12798" max="12798" width="13.5703125" customWidth="1"/>
    <col min="12799" max="12799" width="10.42578125" bestFit="1" customWidth="1"/>
    <col min="12800" max="12800" width="10.7109375" bestFit="1" customWidth="1"/>
    <col min="12801" max="12801" width="9" customWidth="1"/>
    <col min="12802" max="12802" width="10.42578125" bestFit="1" customWidth="1"/>
    <col min="12803" max="12803" width="8.5703125" customWidth="1"/>
    <col min="12804" max="12804" width="11.42578125" bestFit="1" customWidth="1"/>
    <col min="12805" max="12805" width="11.28515625" bestFit="1" customWidth="1"/>
    <col min="12806" max="12806" width="9.28515625" customWidth="1"/>
    <col min="12807" max="12808" width="10.42578125" bestFit="1" customWidth="1"/>
    <col min="12809" max="12809" width="11.42578125" bestFit="1" customWidth="1"/>
    <col min="12810" max="12810" width="11.28515625" bestFit="1" customWidth="1"/>
    <col min="12811" max="12811" width="9.7109375" customWidth="1"/>
    <col min="12812" max="12812" width="11.5703125" customWidth="1"/>
    <col min="12813" max="12813" width="11.42578125" bestFit="1" customWidth="1"/>
    <col min="12814" max="12814" width="11.28515625" bestFit="1" customWidth="1"/>
    <col min="12815" max="12815" width="9.5703125" customWidth="1"/>
    <col min="12816" max="12816" width="12.85546875" customWidth="1"/>
    <col min="12817" max="12817" width="12.7109375" customWidth="1"/>
    <col min="12818" max="12818" width="10.5703125" customWidth="1"/>
    <col min="12819" max="12819" width="16.5703125" customWidth="1"/>
    <col min="12820" max="12820" width="13.42578125" customWidth="1"/>
    <col min="12821" max="12821" width="13.42578125" bestFit="1" customWidth="1"/>
    <col min="13053" max="13053" width="15.28515625" customWidth="1"/>
    <col min="13054" max="13054" width="13.5703125" customWidth="1"/>
    <col min="13055" max="13055" width="10.42578125" bestFit="1" customWidth="1"/>
    <col min="13056" max="13056" width="10.7109375" bestFit="1" customWidth="1"/>
    <col min="13057" max="13057" width="9" customWidth="1"/>
    <col min="13058" max="13058" width="10.42578125" bestFit="1" customWidth="1"/>
    <col min="13059" max="13059" width="8.5703125" customWidth="1"/>
    <col min="13060" max="13060" width="11.42578125" bestFit="1" customWidth="1"/>
    <col min="13061" max="13061" width="11.28515625" bestFit="1" customWidth="1"/>
    <col min="13062" max="13062" width="9.28515625" customWidth="1"/>
    <col min="13063" max="13064" width="10.42578125" bestFit="1" customWidth="1"/>
    <col min="13065" max="13065" width="11.42578125" bestFit="1" customWidth="1"/>
    <col min="13066" max="13066" width="11.28515625" bestFit="1" customWidth="1"/>
    <col min="13067" max="13067" width="9.7109375" customWidth="1"/>
    <col min="13068" max="13068" width="11.5703125" customWidth="1"/>
    <col min="13069" max="13069" width="11.42578125" bestFit="1" customWidth="1"/>
    <col min="13070" max="13070" width="11.28515625" bestFit="1" customWidth="1"/>
    <col min="13071" max="13071" width="9.5703125" customWidth="1"/>
    <col min="13072" max="13072" width="12.85546875" customWidth="1"/>
    <col min="13073" max="13073" width="12.7109375" customWidth="1"/>
    <col min="13074" max="13074" width="10.5703125" customWidth="1"/>
    <col min="13075" max="13075" width="16.5703125" customWidth="1"/>
    <col min="13076" max="13076" width="13.42578125" customWidth="1"/>
    <col min="13077" max="13077" width="13.42578125" bestFit="1" customWidth="1"/>
    <col min="13309" max="13309" width="15.28515625" customWidth="1"/>
    <col min="13310" max="13310" width="13.5703125" customWidth="1"/>
    <col min="13311" max="13311" width="10.42578125" bestFit="1" customWidth="1"/>
    <col min="13312" max="13312" width="10.7109375" bestFit="1" customWidth="1"/>
    <col min="13313" max="13313" width="9" customWidth="1"/>
    <col min="13314" max="13314" width="10.42578125" bestFit="1" customWidth="1"/>
    <col min="13315" max="13315" width="8.5703125" customWidth="1"/>
    <col min="13316" max="13316" width="11.42578125" bestFit="1" customWidth="1"/>
    <col min="13317" max="13317" width="11.28515625" bestFit="1" customWidth="1"/>
    <col min="13318" max="13318" width="9.28515625" customWidth="1"/>
    <col min="13319" max="13320" width="10.42578125" bestFit="1" customWidth="1"/>
    <col min="13321" max="13321" width="11.42578125" bestFit="1" customWidth="1"/>
    <col min="13322" max="13322" width="11.28515625" bestFit="1" customWidth="1"/>
    <col min="13323" max="13323" width="9.7109375" customWidth="1"/>
    <col min="13324" max="13324" width="11.5703125" customWidth="1"/>
    <col min="13325" max="13325" width="11.42578125" bestFit="1" customWidth="1"/>
    <col min="13326" max="13326" width="11.28515625" bestFit="1" customWidth="1"/>
    <col min="13327" max="13327" width="9.5703125" customWidth="1"/>
    <col min="13328" max="13328" width="12.85546875" customWidth="1"/>
    <col min="13329" max="13329" width="12.7109375" customWidth="1"/>
    <col min="13330" max="13330" width="10.5703125" customWidth="1"/>
    <col min="13331" max="13331" width="16.5703125" customWidth="1"/>
    <col min="13332" max="13332" width="13.42578125" customWidth="1"/>
    <col min="13333" max="13333" width="13.42578125" bestFit="1" customWidth="1"/>
    <col min="13565" max="13565" width="15.28515625" customWidth="1"/>
    <col min="13566" max="13566" width="13.5703125" customWidth="1"/>
    <col min="13567" max="13567" width="10.42578125" bestFit="1" customWidth="1"/>
    <col min="13568" max="13568" width="10.7109375" bestFit="1" customWidth="1"/>
    <col min="13569" max="13569" width="9" customWidth="1"/>
    <col min="13570" max="13570" width="10.42578125" bestFit="1" customWidth="1"/>
    <col min="13571" max="13571" width="8.5703125" customWidth="1"/>
    <col min="13572" max="13572" width="11.42578125" bestFit="1" customWidth="1"/>
    <col min="13573" max="13573" width="11.28515625" bestFit="1" customWidth="1"/>
    <col min="13574" max="13574" width="9.28515625" customWidth="1"/>
    <col min="13575" max="13576" width="10.42578125" bestFit="1" customWidth="1"/>
    <col min="13577" max="13577" width="11.42578125" bestFit="1" customWidth="1"/>
    <col min="13578" max="13578" width="11.28515625" bestFit="1" customWidth="1"/>
    <col min="13579" max="13579" width="9.7109375" customWidth="1"/>
    <col min="13580" max="13580" width="11.5703125" customWidth="1"/>
    <col min="13581" max="13581" width="11.42578125" bestFit="1" customWidth="1"/>
    <col min="13582" max="13582" width="11.28515625" bestFit="1" customWidth="1"/>
    <col min="13583" max="13583" width="9.5703125" customWidth="1"/>
    <col min="13584" max="13584" width="12.85546875" customWidth="1"/>
    <col min="13585" max="13585" width="12.7109375" customWidth="1"/>
    <col min="13586" max="13586" width="10.5703125" customWidth="1"/>
    <col min="13587" max="13587" width="16.5703125" customWidth="1"/>
    <col min="13588" max="13588" width="13.42578125" customWidth="1"/>
    <col min="13589" max="13589" width="13.42578125" bestFit="1" customWidth="1"/>
    <col min="13821" max="13821" width="15.28515625" customWidth="1"/>
    <col min="13822" max="13822" width="13.5703125" customWidth="1"/>
    <col min="13823" max="13823" width="10.42578125" bestFit="1" customWidth="1"/>
    <col min="13824" max="13824" width="10.7109375" bestFit="1" customWidth="1"/>
    <col min="13825" max="13825" width="9" customWidth="1"/>
    <col min="13826" max="13826" width="10.42578125" bestFit="1" customWidth="1"/>
    <col min="13827" max="13827" width="8.5703125" customWidth="1"/>
    <col min="13828" max="13828" width="11.42578125" bestFit="1" customWidth="1"/>
    <col min="13829" max="13829" width="11.28515625" bestFit="1" customWidth="1"/>
    <col min="13830" max="13830" width="9.28515625" customWidth="1"/>
    <col min="13831" max="13832" width="10.42578125" bestFit="1" customWidth="1"/>
    <col min="13833" max="13833" width="11.42578125" bestFit="1" customWidth="1"/>
    <col min="13834" max="13834" width="11.28515625" bestFit="1" customWidth="1"/>
    <col min="13835" max="13835" width="9.7109375" customWidth="1"/>
    <col min="13836" max="13836" width="11.5703125" customWidth="1"/>
    <col min="13837" max="13837" width="11.42578125" bestFit="1" customWidth="1"/>
    <col min="13838" max="13838" width="11.28515625" bestFit="1" customWidth="1"/>
    <col min="13839" max="13839" width="9.5703125" customWidth="1"/>
    <col min="13840" max="13840" width="12.85546875" customWidth="1"/>
    <col min="13841" max="13841" width="12.7109375" customWidth="1"/>
    <col min="13842" max="13842" width="10.5703125" customWidth="1"/>
    <col min="13843" max="13843" width="16.5703125" customWidth="1"/>
    <col min="13844" max="13844" width="13.42578125" customWidth="1"/>
    <col min="13845" max="13845" width="13.42578125" bestFit="1" customWidth="1"/>
    <col min="14077" max="14077" width="15.28515625" customWidth="1"/>
    <col min="14078" max="14078" width="13.5703125" customWidth="1"/>
    <col min="14079" max="14079" width="10.42578125" bestFit="1" customWidth="1"/>
    <col min="14080" max="14080" width="10.7109375" bestFit="1" customWidth="1"/>
    <col min="14081" max="14081" width="9" customWidth="1"/>
    <col min="14082" max="14082" width="10.42578125" bestFit="1" customWidth="1"/>
    <col min="14083" max="14083" width="8.5703125" customWidth="1"/>
    <col min="14084" max="14084" width="11.42578125" bestFit="1" customWidth="1"/>
    <col min="14085" max="14085" width="11.28515625" bestFit="1" customWidth="1"/>
    <col min="14086" max="14086" width="9.28515625" customWidth="1"/>
    <col min="14087" max="14088" width="10.42578125" bestFit="1" customWidth="1"/>
    <col min="14089" max="14089" width="11.42578125" bestFit="1" customWidth="1"/>
    <col min="14090" max="14090" width="11.28515625" bestFit="1" customWidth="1"/>
    <col min="14091" max="14091" width="9.7109375" customWidth="1"/>
    <col min="14092" max="14092" width="11.5703125" customWidth="1"/>
    <col min="14093" max="14093" width="11.42578125" bestFit="1" customWidth="1"/>
    <col min="14094" max="14094" width="11.28515625" bestFit="1" customWidth="1"/>
    <col min="14095" max="14095" width="9.5703125" customWidth="1"/>
    <col min="14096" max="14096" width="12.85546875" customWidth="1"/>
    <col min="14097" max="14097" width="12.7109375" customWidth="1"/>
    <col min="14098" max="14098" width="10.5703125" customWidth="1"/>
    <col min="14099" max="14099" width="16.5703125" customWidth="1"/>
    <col min="14100" max="14100" width="13.42578125" customWidth="1"/>
    <col min="14101" max="14101" width="13.42578125" bestFit="1" customWidth="1"/>
    <col min="14333" max="14333" width="15.28515625" customWidth="1"/>
    <col min="14334" max="14334" width="13.5703125" customWidth="1"/>
    <col min="14335" max="14335" width="10.42578125" bestFit="1" customWidth="1"/>
    <col min="14336" max="14336" width="10.7109375" bestFit="1" customWidth="1"/>
    <col min="14337" max="14337" width="9" customWidth="1"/>
    <col min="14338" max="14338" width="10.42578125" bestFit="1" customWidth="1"/>
    <col min="14339" max="14339" width="8.5703125" customWidth="1"/>
    <col min="14340" max="14340" width="11.42578125" bestFit="1" customWidth="1"/>
    <col min="14341" max="14341" width="11.28515625" bestFit="1" customWidth="1"/>
    <col min="14342" max="14342" width="9.28515625" customWidth="1"/>
    <col min="14343" max="14344" width="10.42578125" bestFit="1" customWidth="1"/>
    <col min="14345" max="14345" width="11.42578125" bestFit="1" customWidth="1"/>
    <col min="14346" max="14346" width="11.28515625" bestFit="1" customWidth="1"/>
    <col min="14347" max="14347" width="9.7109375" customWidth="1"/>
    <col min="14348" max="14348" width="11.5703125" customWidth="1"/>
    <col min="14349" max="14349" width="11.42578125" bestFit="1" customWidth="1"/>
    <col min="14350" max="14350" width="11.28515625" bestFit="1" customWidth="1"/>
    <col min="14351" max="14351" width="9.5703125" customWidth="1"/>
    <col min="14352" max="14352" width="12.85546875" customWidth="1"/>
    <col min="14353" max="14353" width="12.7109375" customWidth="1"/>
    <col min="14354" max="14354" width="10.5703125" customWidth="1"/>
    <col min="14355" max="14355" width="16.5703125" customWidth="1"/>
    <col min="14356" max="14356" width="13.42578125" customWidth="1"/>
    <col min="14357" max="14357" width="13.42578125" bestFit="1" customWidth="1"/>
    <col min="14589" max="14589" width="15.28515625" customWidth="1"/>
    <col min="14590" max="14590" width="13.5703125" customWidth="1"/>
    <col min="14591" max="14591" width="10.42578125" bestFit="1" customWidth="1"/>
    <col min="14592" max="14592" width="10.7109375" bestFit="1" customWidth="1"/>
    <col min="14593" max="14593" width="9" customWidth="1"/>
    <col min="14594" max="14594" width="10.42578125" bestFit="1" customWidth="1"/>
    <col min="14595" max="14595" width="8.5703125" customWidth="1"/>
    <col min="14596" max="14596" width="11.42578125" bestFit="1" customWidth="1"/>
    <col min="14597" max="14597" width="11.28515625" bestFit="1" customWidth="1"/>
    <col min="14598" max="14598" width="9.28515625" customWidth="1"/>
    <col min="14599" max="14600" width="10.42578125" bestFit="1" customWidth="1"/>
    <col min="14601" max="14601" width="11.42578125" bestFit="1" customWidth="1"/>
    <col min="14602" max="14602" width="11.28515625" bestFit="1" customWidth="1"/>
    <col min="14603" max="14603" width="9.7109375" customWidth="1"/>
    <col min="14604" max="14604" width="11.5703125" customWidth="1"/>
    <col min="14605" max="14605" width="11.42578125" bestFit="1" customWidth="1"/>
    <col min="14606" max="14606" width="11.28515625" bestFit="1" customWidth="1"/>
    <col min="14607" max="14607" width="9.5703125" customWidth="1"/>
    <col min="14608" max="14608" width="12.85546875" customWidth="1"/>
    <col min="14609" max="14609" width="12.7109375" customWidth="1"/>
    <col min="14610" max="14610" width="10.5703125" customWidth="1"/>
    <col min="14611" max="14611" width="16.5703125" customWidth="1"/>
    <col min="14612" max="14612" width="13.42578125" customWidth="1"/>
    <col min="14613" max="14613" width="13.42578125" bestFit="1" customWidth="1"/>
    <col min="14845" max="14845" width="15.28515625" customWidth="1"/>
    <col min="14846" max="14846" width="13.5703125" customWidth="1"/>
    <col min="14847" max="14847" width="10.42578125" bestFit="1" customWidth="1"/>
    <col min="14848" max="14848" width="10.7109375" bestFit="1" customWidth="1"/>
    <col min="14849" max="14849" width="9" customWidth="1"/>
    <col min="14850" max="14850" width="10.42578125" bestFit="1" customWidth="1"/>
    <col min="14851" max="14851" width="8.5703125" customWidth="1"/>
    <col min="14852" max="14852" width="11.42578125" bestFit="1" customWidth="1"/>
    <col min="14853" max="14853" width="11.28515625" bestFit="1" customWidth="1"/>
    <col min="14854" max="14854" width="9.28515625" customWidth="1"/>
    <col min="14855" max="14856" width="10.42578125" bestFit="1" customWidth="1"/>
    <col min="14857" max="14857" width="11.42578125" bestFit="1" customWidth="1"/>
    <col min="14858" max="14858" width="11.28515625" bestFit="1" customWidth="1"/>
    <col min="14859" max="14859" width="9.7109375" customWidth="1"/>
    <col min="14860" max="14860" width="11.5703125" customWidth="1"/>
    <col min="14861" max="14861" width="11.42578125" bestFit="1" customWidth="1"/>
    <col min="14862" max="14862" width="11.28515625" bestFit="1" customWidth="1"/>
    <col min="14863" max="14863" width="9.5703125" customWidth="1"/>
    <col min="14864" max="14864" width="12.85546875" customWidth="1"/>
    <col min="14865" max="14865" width="12.7109375" customWidth="1"/>
    <col min="14866" max="14866" width="10.5703125" customWidth="1"/>
    <col min="14867" max="14867" width="16.5703125" customWidth="1"/>
    <col min="14868" max="14868" width="13.42578125" customWidth="1"/>
    <col min="14869" max="14869" width="13.42578125" bestFit="1" customWidth="1"/>
    <col min="15101" max="15101" width="15.28515625" customWidth="1"/>
    <col min="15102" max="15102" width="13.5703125" customWidth="1"/>
    <col min="15103" max="15103" width="10.42578125" bestFit="1" customWidth="1"/>
    <col min="15104" max="15104" width="10.7109375" bestFit="1" customWidth="1"/>
    <col min="15105" max="15105" width="9" customWidth="1"/>
    <col min="15106" max="15106" width="10.42578125" bestFit="1" customWidth="1"/>
    <col min="15107" max="15107" width="8.5703125" customWidth="1"/>
    <col min="15108" max="15108" width="11.42578125" bestFit="1" customWidth="1"/>
    <col min="15109" max="15109" width="11.28515625" bestFit="1" customWidth="1"/>
    <col min="15110" max="15110" width="9.28515625" customWidth="1"/>
    <col min="15111" max="15112" width="10.42578125" bestFit="1" customWidth="1"/>
    <col min="15113" max="15113" width="11.42578125" bestFit="1" customWidth="1"/>
    <col min="15114" max="15114" width="11.28515625" bestFit="1" customWidth="1"/>
    <col min="15115" max="15115" width="9.7109375" customWidth="1"/>
    <col min="15116" max="15116" width="11.5703125" customWidth="1"/>
    <col min="15117" max="15117" width="11.42578125" bestFit="1" customWidth="1"/>
    <col min="15118" max="15118" width="11.28515625" bestFit="1" customWidth="1"/>
    <col min="15119" max="15119" width="9.5703125" customWidth="1"/>
    <col min="15120" max="15120" width="12.85546875" customWidth="1"/>
    <col min="15121" max="15121" width="12.7109375" customWidth="1"/>
    <col min="15122" max="15122" width="10.5703125" customWidth="1"/>
    <col min="15123" max="15123" width="16.5703125" customWidth="1"/>
    <col min="15124" max="15124" width="13.42578125" customWidth="1"/>
    <col min="15125" max="15125" width="13.42578125" bestFit="1" customWidth="1"/>
    <col min="15357" max="15357" width="15.28515625" customWidth="1"/>
    <col min="15358" max="15358" width="13.5703125" customWidth="1"/>
    <col min="15359" max="15359" width="10.42578125" bestFit="1" customWidth="1"/>
    <col min="15360" max="15360" width="10.7109375" bestFit="1" customWidth="1"/>
    <col min="15361" max="15361" width="9" customWidth="1"/>
    <col min="15362" max="15362" width="10.42578125" bestFit="1" customWidth="1"/>
    <col min="15363" max="15363" width="8.5703125" customWidth="1"/>
    <col min="15364" max="15364" width="11.42578125" bestFit="1" customWidth="1"/>
    <col min="15365" max="15365" width="11.28515625" bestFit="1" customWidth="1"/>
    <col min="15366" max="15366" width="9.28515625" customWidth="1"/>
    <col min="15367" max="15368" width="10.42578125" bestFit="1" customWidth="1"/>
    <col min="15369" max="15369" width="11.42578125" bestFit="1" customWidth="1"/>
    <col min="15370" max="15370" width="11.28515625" bestFit="1" customWidth="1"/>
    <col min="15371" max="15371" width="9.7109375" customWidth="1"/>
    <col min="15372" max="15372" width="11.5703125" customWidth="1"/>
    <col min="15373" max="15373" width="11.42578125" bestFit="1" customWidth="1"/>
    <col min="15374" max="15374" width="11.28515625" bestFit="1" customWidth="1"/>
    <col min="15375" max="15375" width="9.5703125" customWidth="1"/>
    <col min="15376" max="15376" width="12.85546875" customWidth="1"/>
    <col min="15377" max="15377" width="12.7109375" customWidth="1"/>
    <col min="15378" max="15378" width="10.5703125" customWidth="1"/>
    <col min="15379" max="15379" width="16.5703125" customWidth="1"/>
    <col min="15380" max="15380" width="13.42578125" customWidth="1"/>
    <col min="15381" max="15381" width="13.42578125" bestFit="1" customWidth="1"/>
    <col min="15613" max="15613" width="15.28515625" customWidth="1"/>
    <col min="15614" max="15614" width="13.5703125" customWidth="1"/>
    <col min="15615" max="15615" width="10.42578125" bestFit="1" customWidth="1"/>
    <col min="15616" max="15616" width="10.7109375" bestFit="1" customWidth="1"/>
    <col min="15617" max="15617" width="9" customWidth="1"/>
    <col min="15618" max="15618" width="10.42578125" bestFit="1" customWidth="1"/>
    <col min="15619" max="15619" width="8.5703125" customWidth="1"/>
    <col min="15620" max="15620" width="11.42578125" bestFit="1" customWidth="1"/>
    <col min="15621" max="15621" width="11.28515625" bestFit="1" customWidth="1"/>
    <col min="15622" max="15622" width="9.28515625" customWidth="1"/>
    <col min="15623" max="15624" width="10.42578125" bestFit="1" customWidth="1"/>
    <col min="15625" max="15625" width="11.42578125" bestFit="1" customWidth="1"/>
    <col min="15626" max="15626" width="11.28515625" bestFit="1" customWidth="1"/>
    <col min="15627" max="15627" width="9.7109375" customWidth="1"/>
    <col min="15628" max="15628" width="11.5703125" customWidth="1"/>
    <col min="15629" max="15629" width="11.42578125" bestFit="1" customWidth="1"/>
    <col min="15630" max="15630" width="11.28515625" bestFit="1" customWidth="1"/>
    <col min="15631" max="15631" width="9.5703125" customWidth="1"/>
    <col min="15632" max="15632" width="12.85546875" customWidth="1"/>
    <col min="15633" max="15633" width="12.7109375" customWidth="1"/>
    <col min="15634" max="15634" width="10.5703125" customWidth="1"/>
    <col min="15635" max="15635" width="16.5703125" customWidth="1"/>
    <col min="15636" max="15636" width="13.42578125" customWidth="1"/>
    <col min="15637" max="15637" width="13.42578125" bestFit="1" customWidth="1"/>
    <col min="15869" max="15869" width="15.28515625" customWidth="1"/>
    <col min="15870" max="15870" width="13.5703125" customWidth="1"/>
    <col min="15871" max="15871" width="10.42578125" bestFit="1" customWidth="1"/>
    <col min="15872" max="15872" width="10.7109375" bestFit="1" customWidth="1"/>
    <col min="15873" max="15873" width="9" customWidth="1"/>
    <col min="15874" max="15874" width="10.42578125" bestFit="1" customWidth="1"/>
    <col min="15875" max="15875" width="8.5703125" customWidth="1"/>
    <col min="15876" max="15876" width="11.42578125" bestFit="1" customWidth="1"/>
    <col min="15877" max="15877" width="11.28515625" bestFit="1" customWidth="1"/>
    <col min="15878" max="15878" width="9.28515625" customWidth="1"/>
    <col min="15879" max="15880" width="10.42578125" bestFit="1" customWidth="1"/>
    <col min="15881" max="15881" width="11.42578125" bestFit="1" customWidth="1"/>
    <col min="15882" max="15882" width="11.28515625" bestFit="1" customWidth="1"/>
    <col min="15883" max="15883" width="9.7109375" customWidth="1"/>
    <col min="15884" max="15884" width="11.5703125" customWidth="1"/>
    <col min="15885" max="15885" width="11.42578125" bestFit="1" customWidth="1"/>
    <col min="15886" max="15886" width="11.28515625" bestFit="1" customWidth="1"/>
    <col min="15887" max="15887" width="9.5703125" customWidth="1"/>
    <col min="15888" max="15888" width="12.85546875" customWidth="1"/>
    <col min="15889" max="15889" width="12.7109375" customWidth="1"/>
    <col min="15890" max="15890" width="10.5703125" customWidth="1"/>
    <col min="15891" max="15891" width="16.5703125" customWidth="1"/>
    <col min="15892" max="15892" width="13.42578125" customWidth="1"/>
    <col min="15893" max="15893" width="13.42578125" bestFit="1" customWidth="1"/>
    <col min="16125" max="16125" width="15.28515625" customWidth="1"/>
    <col min="16126" max="16126" width="13.5703125" customWidth="1"/>
    <col min="16127" max="16127" width="10.42578125" bestFit="1" customWidth="1"/>
    <col min="16128" max="16128" width="10.7109375" bestFit="1" customWidth="1"/>
    <col min="16129" max="16129" width="9" customWidth="1"/>
    <col min="16130" max="16130" width="10.42578125" bestFit="1" customWidth="1"/>
    <col min="16131" max="16131" width="8.5703125" customWidth="1"/>
    <col min="16132" max="16132" width="11.42578125" bestFit="1" customWidth="1"/>
    <col min="16133" max="16133" width="11.28515625" bestFit="1" customWidth="1"/>
    <col min="16134" max="16134" width="9.28515625" customWidth="1"/>
    <col min="16135" max="16136" width="10.42578125" bestFit="1" customWidth="1"/>
    <col min="16137" max="16137" width="11.42578125" bestFit="1" customWidth="1"/>
    <col min="16138" max="16138" width="11.28515625" bestFit="1" customWidth="1"/>
    <col min="16139" max="16139" width="9.7109375" customWidth="1"/>
    <col min="16140" max="16140" width="11.5703125" customWidth="1"/>
    <col min="16141" max="16141" width="11.42578125" bestFit="1" customWidth="1"/>
    <col min="16142" max="16142" width="11.28515625" bestFit="1" customWidth="1"/>
    <col min="16143" max="16143" width="9.5703125" customWidth="1"/>
    <col min="16144" max="16144" width="12.85546875" customWidth="1"/>
    <col min="16145" max="16145" width="12.7109375" customWidth="1"/>
    <col min="16146" max="16146" width="10.5703125" customWidth="1"/>
    <col min="16147" max="16147" width="16.5703125" customWidth="1"/>
    <col min="16148" max="16148" width="13.42578125" customWidth="1"/>
    <col min="16149" max="16149" width="13.42578125" bestFit="1" customWidth="1"/>
  </cols>
  <sheetData>
    <row r="1" spans="1:23" s="23" customFormat="1" ht="18.75" x14ac:dyDescent="0.3">
      <c r="A1" s="22" t="s">
        <v>62</v>
      </c>
      <c r="D1" s="24"/>
      <c r="E1" s="24"/>
      <c r="F1" s="24"/>
      <c r="G1" s="25"/>
      <c r="W1" s="22" t="s">
        <v>79</v>
      </c>
    </row>
    <row r="2" spans="1:23" s="23" customFormat="1" ht="18.75" x14ac:dyDescent="0.3">
      <c r="A2" s="22" t="s">
        <v>63</v>
      </c>
      <c r="D2" s="24"/>
      <c r="E2" s="24"/>
      <c r="F2" s="24"/>
      <c r="G2" s="24"/>
    </row>
    <row r="3" spans="1:23" s="23" customFormat="1" ht="18.75" x14ac:dyDescent="0.3">
      <c r="A3" s="22" t="s">
        <v>65</v>
      </c>
      <c r="D3" s="24"/>
      <c r="E3" s="24"/>
      <c r="F3" s="24"/>
      <c r="G3" s="24"/>
    </row>
    <row r="4" spans="1:23" s="27" customFormat="1" ht="18.75" x14ac:dyDescent="0.3">
      <c r="A4" s="26" t="s">
        <v>77</v>
      </c>
    </row>
    <row r="5" spans="1:23" s="15" customFormat="1" x14ac:dyDescent="0.25"/>
    <row r="7" spans="1:23" x14ac:dyDescent="0.25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3" x14ac:dyDescent="0.25">
      <c r="A8" s="3"/>
      <c r="B8" s="3" t="s">
        <v>34</v>
      </c>
      <c r="C8" s="3" t="s">
        <v>38</v>
      </c>
      <c r="D8" s="3"/>
      <c r="E8" s="3" t="s">
        <v>38</v>
      </c>
      <c r="F8" s="3"/>
      <c r="G8" s="3" t="s">
        <v>38</v>
      </c>
      <c r="H8" s="3"/>
      <c r="I8" s="3"/>
      <c r="J8" s="3" t="s">
        <v>38</v>
      </c>
      <c r="K8" s="3"/>
      <c r="L8" s="3" t="s">
        <v>38</v>
      </c>
      <c r="M8" s="3"/>
      <c r="N8" s="3"/>
      <c r="O8" s="3" t="s">
        <v>38</v>
      </c>
      <c r="P8" s="3"/>
      <c r="Q8" s="3"/>
      <c r="R8" s="3"/>
      <c r="S8" s="3" t="s">
        <v>38</v>
      </c>
      <c r="T8" s="3"/>
      <c r="U8" s="3"/>
      <c r="V8" s="3" t="s">
        <v>58</v>
      </c>
    </row>
    <row r="9" spans="1:23" ht="15.75" thickBot="1" x14ac:dyDescent="0.3">
      <c r="A9" s="6"/>
      <c r="B9" s="14">
        <v>44196</v>
      </c>
      <c r="C9" s="6" t="s">
        <v>39</v>
      </c>
      <c r="D9" s="6" t="s">
        <v>1</v>
      </c>
      <c r="E9" s="6" t="s">
        <v>39</v>
      </c>
      <c r="F9" s="6" t="s">
        <v>2</v>
      </c>
      <c r="G9" s="6" t="s">
        <v>39</v>
      </c>
      <c r="H9" s="6" t="s">
        <v>3</v>
      </c>
      <c r="I9" s="6" t="s">
        <v>4</v>
      </c>
      <c r="J9" s="6" t="s">
        <v>39</v>
      </c>
      <c r="K9" s="6" t="s">
        <v>5</v>
      </c>
      <c r="L9" s="6" t="s">
        <v>39</v>
      </c>
      <c r="M9" s="6" t="s">
        <v>6</v>
      </c>
      <c r="N9" s="6" t="s">
        <v>7</v>
      </c>
      <c r="O9" s="6" t="s">
        <v>39</v>
      </c>
      <c r="P9" s="6" t="s">
        <v>8</v>
      </c>
      <c r="Q9" s="6" t="s">
        <v>9</v>
      </c>
      <c r="R9" s="6" t="s">
        <v>10</v>
      </c>
      <c r="S9" s="6" t="s">
        <v>39</v>
      </c>
      <c r="T9" s="6" t="s">
        <v>11</v>
      </c>
      <c r="U9" s="6" t="s">
        <v>12</v>
      </c>
      <c r="V9" s="6" t="s">
        <v>39</v>
      </c>
      <c r="W9" s="6" t="s">
        <v>13</v>
      </c>
    </row>
    <row r="10" spans="1:23" x14ac:dyDescent="0.25">
      <c r="A10" t="s">
        <v>40</v>
      </c>
      <c r="B10" s="7">
        <v>541632.18000000017</v>
      </c>
      <c r="C10" s="7"/>
      <c r="D10" s="7">
        <v>4397.16</v>
      </c>
      <c r="E10" s="7"/>
      <c r="F10" s="7">
        <v>4463.01</v>
      </c>
      <c r="G10" s="7"/>
      <c r="H10" s="7">
        <v>4407.5</v>
      </c>
      <c r="I10" s="7">
        <v>4432.5600000000004</v>
      </c>
      <c r="J10" s="7"/>
      <c r="K10" s="7">
        <v>4417.83</v>
      </c>
      <c r="L10" s="7">
        <v>59.21</v>
      </c>
      <c r="M10" s="7">
        <v>4383.92</v>
      </c>
      <c r="N10" s="7">
        <v>4428.18</v>
      </c>
      <c r="O10" s="7">
        <v>19.399999999999999</v>
      </c>
      <c r="P10" s="7">
        <v>4414.13</v>
      </c>
      <c r="Q10" s="7">
        <v>4457.59</v>
      </c>
      <c r="R10" s="7">
        <v>4443.7299999999996</v>
      </c>
      <c r="S10" s="7">
        <v>37.799999999999997</v>
      </c>
      <c r="T10" s="7">
        <v>4430.2299999999996</v>
      </c>
      <c r="U10" s="7">
        <v>4454.1400000000003</v>
      </c>
      <c r="V10" s="7">
        <v>18.559999999999999</v>
      </c>
      <c r="W10" s="7">
        <f>+B10-C10-D10-E10-F10-G10-H10-I10-J10-K10-L10-M10-N10-O10-P10-Q10-R10-S10-T10-U10-V10</f>
        <v>488367.2300000001</v>
      </c>
    </row>
    <row r="11" spans="1:23" x14ac:dyDescent="0.25">
      <c r="A11" t="s">
        <v>41</v>
      </c>
      <c r="B11" s="7">
        <v>405940.70000000013</v>
      </c>
      <c r="C11" s="7"/>
      <c r="D11" s="7">
        <v>2677.45</v>
      </c>
      <c r="E11" s="7"/>
      <c r="F11" s="7">
        <v>2867.83</v>
      </c>
      <c r="G11" s="7"/>
      <c r="H11" s="7">
        <v>2702.77</v>
      </c>
      <c r="I11" s="7">
        <v>2773.67</v>
      </c>
      <c r="J11" s="7"/>
      <c r="K11" s="7">
        <v>2727.77</v>
      </c>
      <c r="L11" s="7">
        <v>174.47</v>
      </c>
      <c r="M11" s="7">
        <v>2625.56</v>
      </c>
      <c r="N11" s="7">
        <v>2753</v>
      </c>
      <c r="O11" s="7">
        <v>57.34</v>
      </c>
      <c r="P11" s="7">
        <v>2708.9</v>
      </c>
      <c r="Q11" s="7">
        <v>2834.73</v>
      </c>
      <c r="R11" s="7">
        <v>2791.14</v>
      </c>
      <c r="S11" s="7">
        <v>112.22</v>
      </c>
      <c r="T11" s="7">
        <v>2748.71</v>
      </c>
      <c r="U11" s="7">
        <v>2816.94</v>
      </c>
      <c r="V11" s="7">
        <v>55.28</v>
      </c>
      <c r="W11" s="7">
        <f t="shared" ref="W11:W19" si="0">+B11-C11-D11-E11-F11-G11-H11-I11-J11-K11-L11-M11-N11-O11-P11-Q11-R11-S11-T11-U11-V11</f>
        <v>372512.92000000004</v>
      </c>
    </row>
    <row r="12" spans="1:23" x14ac:dyDescent="0.25">
      <c r="A12" t="s">
        <v>42</v>
      </c>
      <c r="B12" s="7">
        <v>185.15999999999988</v>
      </c>
      <c r="C12" s="7"/>
      <c r="D12" s="7">
        <v>1.5</v>
      </c>
      <c r="E12" s="7"/>
      <c r="F12" s="7">
        <v>1.53</v>
      </c>
      <c r="G12" s="7"/>
      <c r="H12" s="7">
        <v>1.51</v>
      </c>
      <c r="I12" s="7">
        <v>1.52</v>
      </c>
      <c r="J12" s="7"/>
      <c r="K12" s="7">
        <v>1.51</v>
      </c>
      <c r="L12" s="7">
        <v>0.02</v>
      </c>
      <c r="M12" s="7">
        <v>1.5</v>
      </c>
      <c r="N12" s="7">
        <v>1.51</v>
      </c>
      <c r="O12" s="7">
        <v>0.01</v>
      </c>
      <c r="P12" s="7">
        <v>1.51</v>
      </c>
      <c r="Q12" s="7">
        <v>1.52</v>
      </c>
      <c r="R12" s="7">
        <v>1.52</v>
      </c>
      <c r="S12" s="7">
        <v>0.01</v>
      </c>
      <c r="T12" s="7">
        <v>1.52</v>
      </c>
      <c r="U12" s="7">
        <v>1.52</v>
      </c>
      <c r="V12" s="7">
        <v>0.01</v>
      </c>
      <c r="W12" s="7">
        <f t="shared" si="0"/>
        <v>166.93999999999988</v>
      </c>
    </row>
    <row r="13" spans="1:23" x14ac:dyDescent="0.25">
      <c r="A13" t="s">
        <v>43</v>
      </c>
      <c r="B13" s="7">
        <v>695413.42000000027</v>
      </c>
      <c r="C13" s="7"/>
      <c r="D13" s="7">
        <v>5645.46</v>
      </c>
      <c r="E13" s="7"/>
      <c r="F13" s="7">
        <v>5730.01</v>
      </c>
      <c r="G13" s="7"/>
      <c r="H13" s="7">
        <v>5658.74</v>
      </c>
      <c r="I13" s="7">
        <v>5690.91</v>
      </c>
      <c r="J13" s="7"/>
      <c r="K13" s="7">
        <v>5672</v>
      </c>
      <c r="L13" s="7">
        <v>76.02</v>
      </c>
      <c r="M13" s="7">
        <v>5628.46</v>
      </c>
      <c r="N13" s="7">
        <v>5685.28</v>
      </c>
      <c r="O13" s="7">
        <v>24.92</v>
      </c>
      <c r="P13" s="7">
        <v>5667.26</v>
      </c>
      <c r="Q13" s="7">
        <v>5723.06</v>
      </c>
      <c r="R13" s="7">
        <v>5705.25</v>
      </c>
      <c r="S13" s="7">
        <v>48.54</v>
      </c>
      <c r="T13" s="7">
        <v>5687.92</v>
      </c>
      <c r="U13" s="7">
        <v>5718.62</v>
      </c>
      <c r="V13" s="7">
        <v>23.83</v>
      </c>
      <c r="W13" s="7">
        <f t="shared" si="0"/>
        <v>627027.14000000013</v>
      </c>
    </row>
    <row r="14" spans="1:23" x14ac:dyDescent="0.25">
      <c r="A14" t="s">
        <v>44</v>
      </c>
      <c r="B14" s="7">
        <v>129339.05000000008</v>
      </c>
      <c r="C14" s="7"/>
      <c r="D14" s="7">
        <v>1036.73</v>
      </c>
      <c r="E14" s="7"/>
      <c r="F14" s="7">
        <v>1055.3</v>
      </c>
      <c r="G14" s="7"/>
      <c r="H14" s="7">
        <v>1039.6199999999999</v>
      </c>
      <c r="I14" s="7">
        <v>1046.68</v>
      </c>
      <c r="J14" s="7"/>
      <c r="K14" s="7">
        <v>1042.5</v>
      </c>
      <c r="L14" s="7">
        <v>16.72</v>
      </c>
      <c r="M14" s="7">
        <v>1032.9100000000001</v>
      </c>
      <c r="N14" s="7">
        <v>1045.3900000000001</v>
      </c>
      <c r="O14" s="7">
        <v>5.48</v>
      </c>
      <c r="P14" s="7">
        <v>1041.4100000000001</v>
      </c>
      <c r="Q14" s="7">
        <v>1053.6600000000001</v>
      </c>
      <c r="R14" s="7">
        <v>1049.73</v>
      </c>
      <c r="S14" s="7">
        <v>10.68</v>
      </c>
      <c r="T14" s="7">
        <v>1045.9000000000001</v>
      </c>
      <c r="U14" s="7">
        <v>1052.6400000000001</v>
      </c>
      <c r="V14" s="7">
        <v>5.24</v>
      </c>
      <c r="W14" s="7">
        <f t="shared" si="0"/>
        <v>116758.46000000009</v>
      </c>
    </row>
    <row r="15" spans="1:23" x14ac:dyDescent="0.25">
      <c r="A15" t="s">
        <v>45</v>
      </c>
      <c r="B15" s="7">
        <v>845411.76000000024</v>
      </c>
      <c r="C15" s="7"/>
      <c r="D15" s="7">
        <v>4596.62</v>
      </c>
      <c r="E15" s="7"/>
      <c r="F15" s="7">
        <v>4733.5200000000004</v>
      </c>
      <c r="G15" s="7"/>
      <c r="H15" s="7">
        <v>4611.4799999999996</v>
      </c>
      <c r="I15" s="7">
        <v>4661.53</v>
      </c>
      <c r="J15" s="7"/>
      <c r="K15" s="7">
        <v>4626.25</v>
      </c>
      <c r="L15" s="7">
        <v>127.41</v>
      </c>
      <c r="M15" s="7">
        <v>4549.3599999999997</v>
      </c>
      <c r="N15" s="7">
        <v>4641.0600000000004</v>
      </c>
      <c r="O15" s="7">
        <v>42</v>
      </c>
      <c r="P15" s="7">
        <v>4606.76</v>
      </c>
      <c r="Q15" s="7">
        <v>4697.37</v>
      </c>
      <c r="R15" s="7">
        <v>4663.33</v>
      </c>
      <c r="S15" s="7">
        <v>82.56</v>
      </c>
      <c r="T15" s="7">
        <v>4629.8599999999997</v>
      </c>
      <c r="U15" s="7">
        <v>4678.2700000000004</v>
      </c>
      <c r="V15" s="7">
        <v>40.79</v>
      </c>
      <c r="W15" s="7">
        <f t="shared" si="0"/>
        <v>789423.59000000008</v>
      </c>
    </row>
    <row r="16" spans="1:23" x14ac:dyDescent="0.25">
      <c r="A16" t="s">
        <v>46</v>
      </c>
      <c r="B16" s="7">
        <v>266.7</v>
      </c>
      <c r="C16" s="7"/>
      <c r="D16" s="7">
        <v>1.57</v>
      </c>
      <c r="E16" s="7"/>
      <c r="F16" s="7">
        <v>1.59</v>
      </c>
      <c r="G16" s="7"/>
      <c r="H16" s="7">
        <v>1.57</v>
      </c>
      <c r="I16" s="7">
        <v>1.58</v>
      </c>
      <c r="J16" s="7"/>
      <c r="K16" s="7">
        <v>1.57</v>
      </c>
      <c r="L16" s="7">
        <v>0.02</v>
      </c>
      <c r="M16" s="7">
        <v>1.62</v>
      </c>
      <c r="N16" s="7">
        <v>1.64</v>
      </c>
      <c r="O16" s="7">
        <v>0</v>
      </c>
      <c r="P16" s="7">
        <v>1.63</v>
      </c>
      <c r="Q16" s="7">
        <v>1.64</v>
      </c>
      <c r="R16" s="7">
        <v>1.64</v>
      </c>
      <c r="S16" s="7">
        <v>0</v>
      </c>
      <c r="T16" s="7">
        <v>1.64</v>
      </c>
      <c r="U16" s="7">
        <v>1.64</v>
      </c>
      <c r="V16" s="7">
        <v>0</v>
      </c>
      <c r="W16" s="7">
        <f t="shared" si="0"/>
        <v>247.35000000000014</v>
      </c>
    </row>
    <row r="17" spans="1:23" x14ac:dyDescent="0.25">
      <c r="A17" t="s">
        <v>47</v>
      </c>
      <c r="B17" s="7">
        <v>944885.11999999988</v>
      </c>
      <c r="C17" s="7"/>
      <c r="D17" s="7">
        <v>5569.01</v>
      </c>
      <c r="E17" s="7"/>
      <c r="F17" s="7">
        <v>5630.46</v>
      </c>
      <c r="G17" s="7"/>
      <c r="H17" s="7">
        <v>5576.15</v>
      </c>
      <c r="I17" s="7">
        <v>5598.77</v>
      </c>
      <c r="J17" s="7"/>
      <c r="K17" s="7">
        <v>5583.26</v>
      </c>
      <c r="L17" s="7">
        <v>56.87</v>
      </c>
      <c r="M17" s="7">
        <v>5729.51</v>
      </c>
      <c r="N17" s="7">
        <v>5780.97</v>
      </c>
      <c r="O17" s="7">
        <v>6.24</v>
      </c>
      <c r="P17" s="7">
        <v>5776</v>
      </c>
      <c r="Q17" s="7">
        <v>5789.59</v>
      </c>
      <c r="R17" s="7">
        <v>5784.65</v>
      </c>
      <c r="S17" s="7">
        <v>12.25</v>
      </c>
      <c r="T17" s="7">
        <v>5779.8</v>
      </c>
      <c r="U17" s="7">
        <v>5787.11</v>
      </c>
      <c r="V17" s="7">
        <v>6.04</v>
      </c>
      <c r="W17" s="7">
        <f t="shared" si="0"/>
        <v>876418.43999999983</v>
      </c>
    </row>
    <row r="18" spans="1:23" x14ac:dyDescent="0.25">
      <c r="A18" t="s">
        <v>48</v>
      </c>
      <c r="B18" s="7">
        <v>502574.03699999989</v>
      </c>
      <c r="C18" s="7"/>
      <c r="D18" s="7">
        <v>2065.0700000000002</v>
      </c>
      <c r="E18" s="7"/>
      <c r="F18" s="19">
        <v>2097.2399999999998</v>
      </c>
      <c r="G18" s="7"/>
      <c r="H18" s="7">
        <v>2067.7199999999998</v>
      </c>
      <c r="I18" s="7">
        <v>2079.23</v>
      </c>
      <c r="J18" s="7"/>
      <c r="K18" s="7">
        <v>2070.36</v>
      </c>
      <c r="L18" s="7">
        <v>30.47</v>
      </c>
      <c r="M18" s="7">
        <v>2147.5500000000002</v>
      </c>
      <c r="N18" s="7">
        <v>2174.98</v>
      </c>
      <c r="O18" s="7">
        <v>3.35</v>
      </c>
      <c r="P18" s="7">
        <v>2172.1</v>
      </c>
      <c r="Q18" s="7">
        <v>2179.23</v>
      </c>
      <c r="R18" s="7">
        <v>2176.36</v>
      </c>
      <c r="S18" s="7">
        <v>6.62</v>
      </c>
      <c r="T18" s="7">
        <v>2173.5300000000002</v>
      </c>
      <c r="U18" s="7">
        <v>2177.29</v>
      </c>
      <c r="V18" s="7">
        <v>3.28</v>
      </c>
      <c r="W18" s="7">
        <f t="shared" si="0"/>
        <v>476949.65700000006</v>
      </c>
    </row>
    <row r="19" spans="1:23" x14ac:dyDescent="0.25">
      <c r="A19" t="s">
        <v>49</v>
      </c>
      <c r="B19" s="7">
        <v>482553.29999999946</v>
      </c>
      <c r="C19" s="7"/>
      <c r="D19" s="7">
        <v>1909.22</v>
      </c>
      <c r="E19" s="7"/>
      <c r="F19" s="7">
        <v>1955.49</v>
      </c>
      <c r="G19" s="7"/>
      <c r="H19" s="7">
        <v>2085.84</v>
      </c>
      <c r="I19" s="7">
        <v>2089.5500000000002</v>
      </c>
      <c r="J19" s="7"/>
      <c r="K19" s="7">
        <v>2086.73</v>
      </c>
      <c r="L19" s="7">
        <v>9.75</v>
      </c>
      <c r="M19" s="7">
        <v>2080.6999999999998</v>
      </c>
      <c r="N19" s="7">
        <v>2087.61</v>
      </c>
      <c r="O19" s="7">
        <v>3.23</v>
      </c>
      <c r="P19" s="7">
        <v>2084.85</v>
      </c>
      <c r="Q19" s="7">
        <v>2091.69</v>
      </c>
      <c r="R19" s="7">
        <v>2088.94</v>
      </c>
      <c r="S19" s="7">
        <v>6.36</v>
      </c>
      <c r="T19" s="7">
        <v>2086.23</v>
      </c>
      <c r="U19" s="7">
        <v>2089.83</v>
      </c>
      <c r="V19" s="7">
        <v>3.15</v>
      </c>
      <c r="W19" s="7">
        <f t="shared" si="0"/>
        <v>457794.12999999954</v>
      </c>
    </row>
    <row r="20" spans="1:23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25">
      <c r="A21" s="8" t="s">
        <v>30</v>
      </c>
      <c r="B21" s="7">
        <v>4548201.4270000001</v>
      </c>
      <c r="C21" s="7">
        <f>SUM(C10:C20)</f>
        <v>0</v>
      </c>
      <c r="D21" s="7">
        <f t="shared" ref="D21:W21" si="1">SUM(D10:D20)</f>
        <v>27899.79</v>
      </c>
      <c r="E21" s="7">
        <f>SUM(E10:E20)</f>
        <v>0</v>
      </c>
      <c r="F21" s="7">
        <f t="shared" si="1"/>
        <v>28535.98</v>
      </c>
      <c r="G21" s="7">
        <f>SUM(G10:G20)</f>
        <v>0</v>
      </c>
      <c r="H21" s="7">
        <f t="shared" si="1"/>
        <v>28152.899999999998</v>
      </c>
      <c r="I21" s="7">
        <f t="shared" si="1"/>
        <v>28376</v>
      </c>
      <c r="J21" s="7">
        <f>SUM(J10:J20)</f>
        <v>0</v>
      </c>
      <c r="K21" s="7">
        <f t="shared" si="1"/>
        <v>28229.780000000002</v>
      </c>
      <c r="L21" s="7">
        <f>SUM(L10:L20)</f>
        <v>550.96</v>
      </c>
      <c r="M21" s="7">
        <f t="shared" si="1"/>
        <v>28181.089999999997</v>
      </c>
      <c r="N21" s="7">
        <f t="shared" si="1"/>
        <v>28599.620000000003</v>
      </c>
      <c r="O21" s="7">
        <f>SUM(O10:O20)</f>
        <v>161.97000000000003</v>
      </c>
      <c r="P21" s="7">
        <f t="shared" si="1"/>
        <v>28474.55</v>
      </c>
      <c r="Q21" s="7">
        <f t="shared" si="1"/>
        <v>28830.079999999998</v>
      </c>
      <c r="R21" s="7">
        <f t="shared" si="1"/>
        <v>28706.289999999997</v>
      </c>
      <c r="S21" s="7">
        <f>SUM(S10:S20)</f>
        <v>317.03999999999996</v>
      </c>
      <c r="T21" s="7">
        <f t="shared" si="1"/>
        <v>28585.339999999997</v>
      </c>
      <c r="U21" s="7">
        <f t="shared" si="1"/>
        <v>28778</v>
      </c>
      <c r="V21" s="7">
        <f>SUM(V10:V20)</f>
        <v>156.18</v>
      </c>
      <c r="W21" s="7">
        <f t="shared" si="1"/>
        <v>4205665.8569999998</v>
      </c>
    </row>
    <row r="22" spans="1:23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5">
      <c r="A23" s="8" t="s">
        <v>54</v>
      </c>
      <c r="B23" s="7">
        <v>4600807.7</v>
      </c>
      <c r="C23" s="7"/>
      <c r="D23" s="7"/>
      <c r="E23" s="7"/>
      <c r="F23" s="7"/>
      <c r="G23" s="7"/>
      <c r="H23" s="7">
        <v>41326.06</v>
      </c>
      <c r="I23" s="7"/>
      <c r="J23" s="7"/>
      <c r="K23" s="7"/>
      <c r="L23" s="7"/>
      <c r="M23" s="7">
        <v>41249.97</v>
      </c>
      <c r="N23" s="7"/>
      <c r="O23" s="7"/>
      <c r="P23" s="7"/>
      <c r="Q23" s="7">
        <v>41180.720000000001</v>
      </c>
      <c r="R23" s="7"/>
      <c r="S23" s="7"/>
      <c r="T23" s="7"/>
      <c r="U23" s="7">
        <v>40307.35</v>
      </c>
      <c r="V23" s="7"/>
      <c r="W23" s="7">
        <f>+B23-D23-F23-H23-I23-K23-M23-N23-P23-Q23-R23-T23-U23</f>
        <v>4436743.6000000015</v>
      </c>
    </row>
    <row r="24" spans="1:23" x14ac:dyDescent="0.25">
      <c r="A24" s="8" t="s">
        <v>55</v>
      </c>
      <c r="B24" s="7">
        <v>5129406.4400000004</v>
      </c>
      <c r="C24" s="7"/>
      <c r="D24" s="7"/>
      <c r="E24" s="7"/>
      <c r="F24" s="7"/>
      <c r="G24" s="7"/>
      <c r="H24" s="7">
        <v>50795.86</v>
      </c>
      <c r="I24" s="7"/>
      <c r="J24" s="7"/>
      <c r="K24" s="7"/>
      <c r="L24" s="7"/>
      <c r="M24" s="7">
        <v>51174.25</v>
      </c>
      <c r="N24" s="7"/>
      <c r="O24" s="7"/>
      <c r="P24" s="7"/>
      <c r="Q24" s="7">
        <v>51041.62</v>
      </c>
      <c r="R24" s="7"/>
      <c r="S24" s="7"/>
      <c r="T24" s="7"/>
      <c r="U24" s="7">
        <v>51030.13</v>
      </c>
      <c r="V24" s="7"/>
      <c r="W24" s="7">
        <f>+B24-D24-F24-H24-I24-K24-M24-N24-P24-Q24-R24-T24-U24</f>
        <v>4925364.58</v>
      </c>
    </row>
    <row r="25" spans="1:23" x14ac:dyDescent="0.25">
      <c r="A25" s="8" t="s">
        <v>57</v>
      </c>
      <c r="B25" s="7">
        <v>3800000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29034.79</v>
      </c>
      <c r="R25" s="7"/>
      <c r="S25" s="7"/>
      <c r="T25" s="7"/>
      <c r="U25" s="7">
        <v>29025.08</v>
      </c>
      <c r="V25" s="7"/>
      <c r="W25" s="16">
        <f>+B25-D25-F25-H25-I25-K25-M25-N25-P25-Q25-R25-T25-U25</f>
        <v>3741940.13</v>
      </c>
    </row>
    <row r="26" spans="1:23" x14ac:dyDescent="0.25">
      <c r="A26" s="8"/>
      <c r="B26" s="7">
        <v>13530214.140000001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>
        <f>SUM(W23:W25)</f>
        <v>13104048.310000002</v>
      </c>
    </row>
    <row r="28" spans="1:23" x14ac:dyDescent="0.25">
      <c r="A28" t="s">
        <v>25</v>
      </c>
    </row>
    <row r="29" spans="1:23" x14ac:dyDescent="0.25">
      <c r="B29" s="1">
        <v>953981.28999999899</v>
      </c>
      <c r="C29" s="7"/>
      <c r="D29" s="7">
        <v>-34105.839999999997</v>
      </c>
      <c r="E29" s="7"/>
      <c r="F29" s="7">
        <v>-34105.839999999997</v>
      </c>
      <c r="G29" s="7"/>
      <c r="H29" s="7">
        <f>9072.74-135580.41-33923.03</f>
        <v>-160430.70000000001</v>
      </c>
      <c r="I29" s="19"/>
      <c r="J29" s="7"/>
      <c r="K29" s="7"/>
      <c r="L29" s="7"/>
      <c r="M29" s="7">
        <f>-33620.34-134635.7+7233.52</f>
        <v>-161022.52000000002</v>
      </c>
      <c r="N29" s="7"/>
      <c r="O29" s="7"/>
      <c r="P29" s="7"/>
      <c r="Q29" s="7">
        <f>-33620.34-164024.3</f>
        <v>-197644.63999999998</v>
      </c>
      <c r="R29" s="7">
        <v>5689.55</v>
      </c>
      <c r="S29" s="7"/>
      <c r="T29" s="7"/>
      <c r="U29" s="7">
        <v>84.47</v>
      </c>
      <c r="V29" s="1"/>
      <c r="W29" s="1">
        <f>SUM(B29:V29)</f>
        <v>372445.76999999891</v>
      </c>
    </row>
    <row r="31" spans="1:23" x14ac:dyDescent="0.25">
      <c r="E31" s="3" t="s">
        <v>38</v>
      </c>
      <c r="G31" s="3" t="s">
        <v>38</v>
      </c>
      <c r="J31" s="3" t="s">
        <v>38</v>
      </c>
      <c r="L31" s="3" t="s">
        <v>38</v>
      </c>
      <c r="O31" s="3"/>
    </row>
    <row r="32" spans="1:23" ht="15.75" thickBot="1" x14ac:dyDescent="0.3">
      <c r="A32" s="6" t="s">
        <v>26</v>
      </c>
      <c r="B32" s="6" t="s">
        <v>13</v>
      </c>
      <c r="C32" s="6"/>
      <c r="D32" s="6" t="s">
        <v>1</v>
      </c>
      <c r="E32" s="6" t="s">
        <v>39</v>
      </c>
      <c r="F32" s="6" t="s">
        <v>2</v>
      </c>
      <c r="G32" s="6" t="s">
        <v>39</v>
      </c>
      <c r="H32" s="6" t="s">
        <v>3</v>
      </c>
      <c r="I32" s="6" t="s">
        <v>4</v>
      </c>
      <c r="J32" s="6" t="s">
        <v>39</v>
      </c>
      <c r="K32" s="6" t="s">
        <v>5</v>
      </c>
      <c r="L32" s="6" t="s">
        <v>39</v>
      </c>
      <c r="M32" s="6" t="s">
        <v>6</v>
      </c>
      <c r="N32" s="6" t="s">
        <v>7</v>
      </c>
      <c r="O32" s="6"/>
      <c r="P32" s="6" t="s">
        <v>8</v>
      </c>
      <c r="Q32" s="6" t="s">
        <v>9</v>
      </c>
      <c r="R32" s="6" t="s">
        <v>10</v>
      </c>
      <c r="S32" s="6"/>
      <c r="T32" s="6" t="s">
        <v>11</v>
      </c>
      <c r="U32" s="6" t="s">
        <v>12</v>
      </c>
      <c r="V32" s="6"/>
      <c r="W32" s="6" t="s">
        <v>13</v>
      </c>
    </row>
    <row r="33" spans="1:23" x14ac:dyDescent="0.25">
      <c r="V33" s="7"/>
    </row>
    <row r="34" spans="1:23" x14ac:dyDescent="0.25">
      <c r="A34" t="s">
        <v>40</v>
      </c>
      <c r="C34" s="7"/>
      <c r="D34" s="7">
        <v>632.52</v>
      </c>
      <c r="E34" s="7"/>
      <c r="F34" s="7">
        <v>566.66999999999996</v>
      </c>
      <c r="G34" s="7"/>
      <c r="H34" s="7">
        <v>622.17999999999995</v>
      </c>
      <c r="I34" s="7">
        <v>597.12</v>
      </c>
      <c r="J34" s="7"/>
      <c r="K34" s="7">
        <v>611.85</v>
      </c>
      <c r="L34" s="7"/>
      <c r="M34" s="7">
        <v>645.76</v>
      </c>
      <c r="N34" s="7">
        <v>601.5</v>
      </c>
      <c r="O34" s="7"/>
      <c r="P34" s="7">
        <v>615.54999999999995</v>
      </c>
      <c r="Q34" s="7">
        <v>572.09</v>
      </c>
      <c r="R34" s="7">
        <v>585.95000000000005</v>
      </c>
      <c r="S34" s="7"/>
      <c r="T34" s="7">
        <v>599.45000000000005</v>
      </c>
      <c r="U34" s="7">
        <v>575.54</v>
      </c>
      <c r="V34" s="7"/>
      <c r="W34" s="7">
        <f t="shared" ref="W34:W43" si="2">SUM(D34:U34)</f>
        <v>7226.1799999999994</v>
      </c>
    </row>
    <row r="35" spans="1:23" x14ac:dyDescent="0.25">
      <c r="A35" t="s">
        <v>41</v>
      </c>
      <c r="C35" s="7"/>
      <c r="D35" s="7">
        <v>1853.15</v>
      </c>
      <c r="E35" s="7"/>
      <c r="F35" s="7">
        <v>1662.77</v>
      </c>
      <c r="G35" s="7"/>
      <c r="H35" s="7">
        <v>1827.83</v>
      </c>
      <c r="I35" s="7">
        <v>1756.93</v>
      </c>
      <c r="J35" s="7"/>
      <c r="K35" s="7">
        <v>1802.83</v>
      </c>
      <c r="L35" s="7"/>
      <c r="M35" s="7">
        <v>1905.04</v>
      </c>
      <c r="N35" s="7">
        <v>1777.6</v>
      </c>
      <c r="O35" s="7"/>
      <c r="P35" s="7">
        <v>1821.7</v>
      </c>
      <c r="Q35" s="7">
        <v>1695.87</v>
      </c>
      <c r="R35" s="7">
        <v>1739.46</v>
      </c>
      <c r="S35" s="7"/>
      <c r="T35" s="7">
        <v>1781.89</v>
      </c>
      <c r="U35" s="7">
        <v>1713.66</v>
      </c>
      <c r="V35" s="7"/>
      <c r="W35" s="7">
        <f t="shared" si="2"/>
        <v>21338.73</v>
      </c>
    </row>
    <row r="36" spans="1:23" x14ac:dyDescent="0.25">
      <c r="A36" t="s">
        <v>42</v>
      </c>
      <c r="C36" s="7"/>
      <c r="D36" s="7">
        <v>0.22</v>
      </c>
      <c r="E36" s="7"/>
      <c r="F36" s="7">
        <v>0.19</v>
      </c>
      <c r="G36" s="7"/>
      <c r="H36" s="7">
        <v>0.21</v>
      </c>
      <c r="I36" s="7">
        <v>0.2</v>
      </c>
      <c r="J36" s="7"/>
      <c r="K36" s="7">
        <v>0.21</v>
      </c>
      <c r="L36" s="7"/>
      <c r="M36" s="7">
        <v>0.22</v>
      </c>
      <c r="N36" s="7">
        <v>0.21</v>
      </c>
      <c r="O36" s="7"/>
      <c r="P36" s="7">
        <v>0.21</v>
      </c>
      <c r="Q36" s="7">
        <v>0.2</v>
      </c>
      <c r="R36" s="7">
        <v>0.2</v>
      </c>
      <c r="S36" s="7"/>
      <c r="T36" s="7">
        <v>0.2</v>
      </c>
      <c r="U36" s="7">
        <v>0.2</v>
      </c>
      <c r="V36" s="7"/>
      <c r="W36" s="7">
        <f t="shared" si="2"/>
        <v>2.4700000000000002</v>
      </c>
    </row>
    <row r="37" spans="1:23" x14ac:dyDescent="0.25">
      <c r="A37" t="s">
        <v>43</v>
      </c>
      <c r="C37" s="7"/>
      <c r="D37" s="7">
        <v>812.11</v>
      </c>
      <c r="E37" s="7"/>
      <c r="F37" s="7">
        <v>727.56</v>
      </c>
      <c r="G37" s="7"/>
      <c r="H37" s="7">
        <v>798.83</v>
      </c>
      <c r="I37" s="7">
        <v>766.66</v>
      </c>
      <c r="J37" s="7"/>
      <c r="K37" s="7">
        <v>785.57</v>
      </c>
      <c r="L37" s="7"/>
      <c r="M37" s="7">
        <v>829.11</v>
      </c>
      <c r="N37" s="7">
        <v>772.29</v>
      </c>
      <c r="O37" s="7"/>
      <c r="P37" s="7">
        <v>790.31</v>
      </c>
      <c r="Q37" s="7">
        <v>734.51</v>
      </c>
      <c r="R37" s="7">
        <v>752.32</v>
      </c>
      <c r="S37" s="7"/>
      <c r="T37" s="7">
        <v>769.65</v>
      </c>
      <c r="U37" s="7">
        <v>738.95</v>
      </c>
      <c r="V37" s="7"/>
      <c r="W37" s="7">
        <f t="shared" si="2"/>
        <v>9277.8700000000008</v>
      </c>
    </row>
    <row r="38" spans="1:23" x14ac:dyDescent="0.25">
      <c r="A38" t="s">
        <v>44</v>
      </c>
      <c r="C38" s="7"/>
      <c r="D38" s="7">
        <v>178.51</v>
      </c>
      <c r="E38" s="7"/>
      <c r="F38" s="7">
        <v>159.94</v>
      </c>
      <c r="G38" s="7"/>
      <c r="H38" s="7">
        <v>175.62</v>
      </c>
      <c r="I38" s="7">
        <v>168.56</v>
      </c>
      <c r="J38" s="7"/>
      <c r="K38" s="7">
        <v>172.74</v>
      </c>
      <c r="L38" s="7"/>
      <c r="M38" s="7">
        <v>182.33</v>
      </c>
      <c r="N38" s="7">
        <v>169.85</v>
      </c>
      <c r="O38" s="7"/>
      <c r="P38" s="7">
        <v>173.83</v>
      </c>
      <c r="Q38" s="7">
        <v>161.58000000000001</v>
      </c>
      <c r="R38" s="7">
        <v>165.51</v>
      </c>
      <c r="S38" s="7"/>
      <c r="T38" s="7">
        <v>169.34</v>
      </c>
      <c r="U38" s="7">
        <v>162.6</v>
      </c>
      <c r="V38" s="7"/>
      <c r="W38" s="7">
        <f t="shared" si="2"/>
        <v>2040.4099999999994</v>
      </c>
    </row>
    <row r="39" spans="1:23" x14ac:dyDescent="0.25">
      <c r="A39" t="s">
        <v>45</v>
      </c>
      <c r="C39" s="7"/>
      <c r="D39" s="7">
        <v>1346.29</v>
      </c>
      <c r="E39" s="7"/>
      <c r="F39" s="7">
        <v>1209.3900000000001</v>
      </c>
      <c r="G39" s="7"/>
      <c r="H39" s="7">
        <v>1331.43</v>
      </c>
      <c r="I39" s="7">
        <v>1281.3800000000001</v>
      </c>
      <c r="J39" s="7"/>
      <c r="K39" s="7">
        <v>1316.66</v>
      </c>
      <c r="L39" s="7"/>
      <c r="M39" s="7">
        <v>1393.55</v>
      </c>
      <c r="N39" s="7">
        <v>1301.8499999999999</v>
      </c>
      <c r="O39" s="7"/>
      <c r="P39" s="7">
        <v>1336.15</v>
      </c>
      <c r="Q39" s="7">
        <v>1245.54</v>
      </c>
      <c r="R39" s="7">
        <v>1279.58</v>
      </c>
      <c r="S39" s="7"/>
      <c r="T39" s="7">
        <v>1313.05</v>
      </c>
      <c r="U39" s="7">
        <v>1264.6400000000001</v>
      </c>
      <c r="V39" s="7"/>
      <c r="W39" s="7">
        <f t="shared" si="2"/>
        <v>15619.51</v>
      </c>
    </row>
    <row r="40" spans="1:23" x14ac:dyDescent="0.25">
      <c r="A40" t="s">
        <v>46</v>
      </c>
      <c r="C40" s="7"/>
      <c r="D40" s="7">
        <v>0.17</v>
      </c>
      <c r="E40" s="7"/>
      <c r="F40" s="7">
        <v>0.15</v>
      </c>
      <c r="G40" s="7"/>
      <c r="H40" s="7">
        <v>0.17</v>
      </c>
      <c r="I40" s="7">
        <v>0.16</v>
      </c>
      <c r="J40" s="7"/>
      <c r="K40" s="7">
        <v>0.17</v>
      </c>
      <c r="L40" s="7"/>
      <c r="M40" s="7">
        <v>7.0000000000000007E-2</v>
      </c>
      <c r="N40" s="7">
        <v>0.05</v>
      </c>
      <c r="O40" s="7"/>
      <c r="P40" s="7">
        <v>0.06</v>
      </c>
      <c r="Q40" s="7">
        <v>0.05</v>
      </c>
      <c r="R40" s="7">
        <v>0.05</v>
      </c>
      <c r="S40" s="7"/>
      <c r="T40" s="7">
        <v>0.05</v>
      </c>
      <c r="U40" s="7">
        <v>0.05</v>
      </c>
      <c r="V40" s="7"/>
      <c r="W40" s="7">
        <f t="shared" si="2"/>
        <v>1.2000000000000004</v>
      </c>
    </row>
    <row r="41" spans="1:23" x14ac:dyDescent="0.25">
      <c r="A41" t="s">
        <v>47</v>
      </c>
      <c r="C41" s="7"/>
      <c r="D41" s="7">
        <v>601.88</v>
      </c>
      <c r="E41" s="7"/>
      <c r="F41" s="7">
        <v>540.42999999999995</v>
      </c>
      <c r="G41" s="7"/>
      <c r="H41" s="7">
        <v>594.74</v>
      </c>
      <c r="I41" s="7">
        <v>572.12</v>
      </c>
      <c r="J41" s="7"/>
      <c r="K41" s="7">
        <v>587.63</v>
      </c>
      <c r="L41" s="7"/>
      <c r="M41" s="7">
        <v>244.92</v>
      </c>
      <c r="N41" s="7">
        <v>193.46</v>
      </c>
      <c r="O41" s="7"/>
      <c r="P41" s="7">
        <v>198.43</v>
      </c>
      <c r="Q41" s="7">
        <v>184.84</v>
      </c>
      <c r="R41" s="7">
        <v>189.78</v>
      </c>
      <c r="S41" s="7"/>
      <c r="T41" s="7">
        <v>194.63</v>
      </c>
      <c r="U41" s="7">
        <v>187.32</v>
      </c>
      <c r="V41" s="7"/>
      <c r="W41" s="7">
        <f t="shared" si="2"/>
        <v>4290.18</v>
      </c>
    </row>
    <row r="42" spans="1:23" x14ac:dyDescent="0.25">
      <c r="A42" t="s">
        <v>48</v>
      </c>
      <c r="C42" s="7"/>
      <c r="D42" s="7">
        <v>320.13</v>
      </c>
      <c r="E42" s="7"/>
      <c r="F42" s="7">
        <v>287.95999999999998</v>
      </c>
      <c r="G42" s="7"/>
      <c r="H42" s="7">
        <v>317.48</v>
      </c>
      <c r="I42" s="7">
        <v>305.97000000000003</v>
      </c>
      <c r="J42" s="7"/>
      <c r="K42" s="19">
        <v>314.83999999999997</v>
      </c>
      <c r="L42" s="7"/>
      <c r="M42" s="7">
        <v>131.47</v>
      </c>
      <c r="N42" s="7">
        <v>104.04</v>
      </c>
      <c r="O42" s="7"/>
      <c r="P42" s="7">
        <v>106.92</v>
      </c>
      <c r="Q42" s="7">
        <v>99.79</v>
      </c>
      <c r="R42" s="7">
        <v>102.66</v>
      </c>
      <c r="S42" s="7"/>
      <c r="T42" s="7">
        <v>105.49</v>
      </c>
      <c r="U42" s="7">
        <v>101.73</v>
      </c>
      <c r="V42" s="7"/>
      <c r="W42" s="7">
        <f t="shared" si="2"/>
        <v>2298.4799999999996</v>
      </c>
    </row>
    <row r="43" spans="1:23" x14ac:dyDescent="0.25">
      <c r="A43" t="s">
        <v>49</v>
      </c>
      <c r="C43" s="7"/>
      <c r="D43" s="7">
        <v>461.07</v>
      </c>
      <c r="E43" s="7"/>
      <c r="F43" s="7">
        <v>414.8</v>
      </c>
      <c r="G43" s="7"/>
      <c r="H43" s="7">
        <v>101.64</v>
      </c>
      <c r="I43" s="7">
        <v>97.93</v>
      </c>
      <c r="J43" s="7"/>
      <c r="K43" s="7">
        <v>100.75</v>
      </c>
      <c r="L43" s="7"/>
      <c r="M43" s="7">
        <v>106.78</v>
      </c>
      <c r="N43" s="7">
        <v>99.87</v>
      </c>
      <c r="O43" s="7"/>
      <c r="P43" s="7">
        <v>102.63</v>
      </c>
      <c r="Q43" s="7">
        <v>95.79</v>
      </c>
      <c r="R43" s="7">
        <v>98.54</v>
      </c>
      <c r="S43" s="7"/>
      <c r="T43" s="7">
        <v>101.25</v>
      </c>
      <c r="U43" s="7">
        <v>97.65</v>
      </c>
      <c r="V43" s="7"/>
      <c r="W43" s="7">
        <f t="shared" si="2"/>
        <v>1878.7000000000003</v>
      </c>
    </row>
    <row r="45" spans="1:23" x14ac:dyDescent="0.25">
      <c r="A45" s="8"/>
      <c r="C45" s="7"/>
      <c r="D45" s="7">
        <f>SUM(D34:D44)</f>
        <v>6206.05</v>
      </c>
      <c r="E45" s="7"/>
      <c r="F45" s="7">
        <f>SUM(F34:F44)</f>
        <v>5569.8600000000006</v>
      </c>
      <c r="G45" s="7"/>
      <c r="H45" s="7">
        <f>SUM(H34:H44)</f>
        <v>5770.13</v>
      </c>
      <c r="I45" s="7">
        <f t="shared" ref="I45:U45" si="3">SUM(I34:I44)</f>
        <v>5547.0300000000007</v>
      </c>
      <c r="J45" s="7"/>
      <c r="K45" s="7">
        <f t="shared" si="3"/>
        <v>5693.25</v>
      </c>
      <c r="L45" s="7"/>
      <c r="M45" s="7">
        <f t="shared" si="3"/>
        <v>5439.25</v>
      </c>
      <c r="N45" s="7">
        <f t="shared" si="3"/>
        <v>5020.7199999999993</v>
      </c>
      <c r="O45" s="7"/>
      <c r="P45" s="7">
        <f t="shared" si="3"/>
        <v>5145.7900000000009</v>
      </c>
      <c r="Q45" s="7">
        <f t="shared" si="3"/>
        <v>4790.26</v>
      </c>
      <c r="R45" s="7">
        <f t="shared" si="3"/>
        <v>4914.0499999999993</v>
      </c>
      <c r="S45" s="7"/>
      <c r="T45" s="7">
        <f t="shared" si="3"/>
        <v>5035</v>
      </c>
      <c r="U45" s="7">
        <f t="shared" si="3"/>
        <v>4842.3399999999983</v>
      </c>
      <c r="V45" s="7"/>
      <c r="W45" s="7">
        <f>SUM(W34:W44)</f>
        <v>63973.729999999996</v>
      </c>
    </row>
    <row r="46" spans="1:23" x14ac:dyDescent="0.25">
      <c r="A46" s="8" t="s">
        <v>51</v>
      </c>
      <c r="C46" s="7">
        <f>C21</f>
        <v>0</v>
      </c>
      <c r="G46" s="7"/>
      <c r="J46" s="7"/>
      <c r="L46" s="7">
        <f>L21</f>
        <v>550.96</v>
      </c>
      <c r="O46" s="7">
        <f>O21</f>
        <v>161.97000000000003</v>
      </c>
      <c r="S46">
        <v>317.03999999999996</v>
      </c>
      <c r="V46" s="7">
        <f>V21</f>
        <v>156.18</v>
      </c>
      <c r="W46" s="17">
        <f>SUM(C46:V46)</f>
        <v>1186.1500000000001</v>
      </c>
    </row>
    <row r="47" spans="1:23" x14ac:dyDescent="0.25">
      <c r="A47" s="8"/>
      <c r="W47" s="7">
        <f>W45-W46</f>
        <v>62787.579999999994</v>
      </c>
    </row>
    <row r="49" spans="1:23" x14ac:dyDescent="0.25">
      <c r="A49" s="8" t="s">
        <v>54</v>
      </c>
      <c r="C49" s="1"/>
      <c r="D49" s="1"/>
      <c r="E49" s="1"/>
      <c r="F49" s="1"/>
      <c r="G49" s="1"/>
      <c r="H49" s="1">
        <f>37504.78+1418.06</f>
        <v>38922.839999999997</v>
      </c>
      <c r="I49" s="1"/>
      <c r="J49" s="1"/>
      <c r="K49" s="1"/>
      <c r="L49" s="1"/>
      <c r="M49" s="1">
        <f>37580.87+1420.93</f>
        <v>39001.800000000003</v>
      </c>
      <c r="N49" s="1"/>
      <c r="O49" s="1"/>
      <c r="P49" s="1"/>
      <c r="Q49" s="1">
        <f>37650.12+1423.55</f>
        <v>39073.670000000006</v>
      </c>
      <c r="R49" s="1"/>
      <c r="S49" s="1"/>
      <c r="T49" s="1"/>
      <c r="U49" s="1">
        <f>SUM(38523.49+1456.57)</f>
        <v>39980.06</v>
      </c>
      <c r="V49" s="1"/>
      <c r="W49" s="1">
        <f>SUM(E49:V49)</f>
        <v>156978.37</v>
      </c>
    </row>
    <row r="50" spans="1:23" x14ac:dyDescent="0.25">
      <c r="A50" s="8" t="s">
        <v>55</v>
      </c>
      <c r="C50" s="1"/>
      <c r="D50" s="1"/>
      <c r="E50" s="1"/>
      <c r="F50" s="1"/>
      <c r="G50" s="1"/>
      <c r="H50" s="1">
        <f>1024.48+1580.98</f>
        <v>2605.46</v>
      </c>
      <c r="I50" s="1"/>
      <c r="J50" s="1"/>
      <c r="K50" s="1"/>
      <c r="L50" s="1"/>
      <c r="M50" s="1">
        <f>253.23+1582.72</f>
        <v>1835.95</v>
      </c>
      <c r="N50" s="1"/>
      <c r="O50" s="1"/>
      <c r="P50" s="1"/>
      <c r="Q50" s="1">
        <f>519.55+1583.99</f>
        <v>2103.54</v>
      </c>
      <c r="R50" s="1"/>
      <c r="S50" s="1"/>
      <c r="T50" s="1"/>
      <c r="U50" s="1">
        <f>SUM(531.04+1619.03)</f>
        <v>2150.0699999999997</v>
      </c>
      <c r="V50" s="1"/>
      <c r="W50" s="1">
        <f>SUM(E50:V50)</f>
        <v>8695.02</v>
      </c>
    </row>
    <row r="51" spans="1:23" x14ac:dyDescent="0.25">
      <c r="A51" s="8" t="s">
        <v>57</v>
      </c>
      <c r="C51" s="1"/>
      <c r="D51" s="1"/>
      <c r="E51" s="1"/>
      <c r="F51" s="1"/>
      <c r="G51" s="1"/>
      <c r="H51" s="1">
        <f>758.96+1171.23</f>
        <v>1930.19</v>
      </c>
      <c r="I51" s="1"/>
      <c r="J51" s="1"/>
      <c r="K51" s="1"/>
      <c r="L51" s="1"/>
      <c r="M51" s="1">
        <f>189.48+1184.25</f>
        <v>1373.73</v>
      </c>
      <c r="N51" s="1"/>
      <c r="O51" s="1"/>
      <c r="P51" s="1"/>
      <c r="Q51" s="1">
        <f>392.7+1197.26</f>
        <v>1589.96</v>
      </c>
      <c r="R51" s="1"/>
      <c r="S51" s="1"/>
      <c r="T51" s="1"/>
      <c r="U51" s="1">
        <f>(402.41+1226.86)</f>
        <v>1629.27</v>
      </c>
      <c r="V51" s="1"/>
      <c r="W51" s="17">
        <f>SUM(E51:V51)</f>
        <v>6523.15</v>
      </c>
    </row>
    <row r="52" spans="1:23" x14ac:dyDescent="0.25">
      <c r="V52" s="1"/>
      <c r="W52" s="1">
        <f>SUM(W49:W51)</f>
        <v>172196.53999999998</v>
      </c>
    </row>
    <row r="54" spans="1:23" x14ac:dyDescent="0.25">
      <c r="M54" s="7">
        <f>M23+M24+M25+M49+M50+M51</f>
        <v>134635.70000000004</v>
      </c>
      <c r="V54" s="1"/>
      <c r="W54" s="1" t="e">
        <f>+W52+#REF!+[9]CoBank!O31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2023-07-13T21:32:43Z</dcterms:created>
  <dcterms:modified xsi:type="dcterms:W3CDTF">2023-07-13T21:55:00Z</dcterms:modified>
</cp:coreProperties>
</file>