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100- PAY BROKEN DOWN BY EXPENSE READY\"/>
    </mc:Choice>
  </mc:AlternateContent>
  <xr:revisionPtr revIDLastSave="0" documentId="8_{C27737F0-1655-4D2C-9215-D3E05EB87A76}" xr6:coauthVersionLast="47" xr6:coauthVersionMax="47" xr10:uidLastSave="{00000000-0000-0000-0000-000000000000}"/>
  <bookViews>
    <workbookView xWindow="28680" yWindow="-120" windowWidth="29040" windowHeight="15840" xr2:uid="{8B280290-9DC2-43DD-865D-C67EACAA237B}"/>
  </bookViews>
  <sheets>
    <sheet name="2018" sheetId="1" r:id="rId1"/>
    <sheet name="2019" sheetId="2" r:id="rId2"/>
    <sheet name="2020" sheetId="3" r:id="rId3"/>
    <sheet name="2021" sheetId="4" r:id="rId4"/>
    <sheet name="202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4" l="1"/>
  <c r="M22" i="4"/>
  <c r="M24" i="4"/>
  <c r="M25" i="4"/>
  <c r="L50" i="4"/>
  <c r="B56" i="1" l="1"/>
  <c r="B56" i="2"/>
  <c r="B56" i="3"/>
  <c r="B58" i="4"/>
  <c r="B59" i="5"/>
  <c r="F56" i="5"/>
  <c r="E55" i="5"/>
  <c r="C55" i="5"/>
  <c r="B55" i="5"/>
  <c r="G55" i="5" s="1"/>
  <c r="E54" i="5"/>
  <c r="E56" i="5" s="1"/>
  <c r="C54" i="5"/>
  <c r="B54" i="5"/>
  <c r="F52" i="5"/>
  <c r="E52" i="5"/>
  <c r="C52" i="5"/>
  <c r="B52" i="5"/>
  <c r="G52" i="5" s="1"/>
  <c r="G51" i="5"/>
  <c r="G50" i="5"/>
  <c r="G49" i="5"/>
  <c r="G48" i="5"/>
  <c r="G47" i="5"/>
  <c r="G46" i="5"/>
  <c r="G45" i="5"/>
  <c r="G44" i="5"/>
  <c r="H50" i="5" s="1"/>
  <c r="G43" i="5"/>
  <c r="G42" i="5"/>
  <c r="G41" i="5"/>
  <c r="G40" i="5"/>
  <c r="H41" i="5" s="1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3" i="5"/>
  <c r="H23" i="5" s="1"/>
  <c r="I25" i="5" s="1"/>
  <c r="G21" i="5"/>
  <c r="G20" i="5"/>
  <c r="G19" i="5"/>
  <c r="I22" i="5" s="1"/>
  <c r="G17" i="5"/>
  <c r="H17" i="5" s="1"/>
  <c r="G16" i="5"/>
  <c r="G15" i="5"/>
  <c r="G14" i="5"/>
  <c r="G13" i="5"/>
  <c r="F12" i="5"/>
  <c r="D12" i="5"/>
  <c r="F55" i="4"/>
  <c r="E54" i="4"/>
  <c r="B54" i="4"/>
  <c r="E53" i="4"/>
  <c r="C53" i="4"/>
  <c r="B53" i="4"/>
  <c r="F51" i="4"/>
  <c r="E51" i="4"/>
  <c r="C51" i="4"/>
  <c r="G50" i="4"/>
  <c r="B49" i="4"/>
  <c r="G49" i="4" s="1"/>
  <c r="M49" i="4" s="1"/>
  <c r="G48" i="4"/>
  <c r="M48" i="4" s="1"/>
  <c r="G47" i="4"/>
  <c r="M47" i="4" s="1"/>
  <c r="G46" i="4"/>
  <c r="M46" i="4" s="1"/>
  <c r="G45" i="4"/>
  <c r="M45" i="4" s="1"/>
  <c r="B44" i="4"/>
  <c r="G44" i="4" s="1"/>
  <c r="M44" i="4" s="1"/>
  <c r="G43" i="4"/>
  <c r="M43" i="4" s="1"/>
  <c r="G42" i="4"/>
  <c r="M42" i="4" s="1"/>
  <c r="B41" i="4"/>
  <c r="G41" i="4" s="1"/>
  <c r="M41" i="4" s="1"/>
  <c r="B40" i="4"/>
  <c r="G40" i="4" s="1"/>
  <c r="M40" i="4" s="1"/>
  <c r="B39" i="4"/>
  <c r="G39" i="4" s="1"/>
  <c r="M39" i="4" s="1"/>
  <c r="B38" i="4"/>
  <c r="G38" i="4" s="1"/>
  <c r="M38" i="4" s="1"/>
  <c r="G37" i="4"/>
  <c r="M37" i="4" s="1"/>
  <c r="B36" i="4"/>
  <c r="G36" i="4" s="1"/>
  <c r="M36" i="4" s="1"/>
  <c r="G35" i="4"/>
  <c r="M35" i="4" s="1"/>
  <c r="B34" i="4"/>
  <c r="G34" i="4" s="1"/>
  <c r="M34" i="4" s="1"/>
  <c r="G33" i="4"/>
  <c r="M33" i="4" s="1"/>
  <c r="G32" i="4"/>
  <c r="M32" i="4" s="1"/>
  <c r="B31" i="4"/>
  <c r="G31" i="4" s="1"/>
  <c r="M31" i="4" s="1"/>
  <c r="B30" i="4"/>
  <c r="G30" i="4" s="1"/>
  <c r="M30" i="4" s="1"/>
  <c r="B29" i="4"/>
  <c r="G29" i="4" s="1"/>
  <c r="M29" i="4" s="1"/>
  <c r="B28" i="4"/>
  <c r="G28" i="4" s="1"/>
  <c r="M28" i="4" s="1"/>
  <c r="B27" i="4"/>
  <c r="G27" i="4" s="1"/>
  <c r="M27" i="4" s="1"/>
  <c r="G26" i="4"/>
  <c r="M26" i="4" s="1"/>
  <c r="G23" i="4"/>
  <c r="B21" i="4"/>
  <c r="G21" i="4" s="1"/>
  <c r="M21" i="4" s="1"/>
  <c r="B20" i="4"/>
  <c r="G20" i="4" s="1"/>
  <c r="M20" i="4" s="1"/>
  <c r="B19" i="4"/>
  <c r="G19" i="4" s="1"/>
  <c r="G17" i="4"/>
  <c r="G16" i="4"/>
  <c r="M16" i="4" s="1"/>
  <c r="B15" i="4"/>
  <c r="G15" i="4" s="1"/>
  <c r="M15" i="4" s="1"/>
  <c r="G14" i="4"/>
  <c r="M14" i="4" s="1"/>
  <c r="B13" i="4"/>
  <c r="F12" i="4"/>
  <c r="D12" i="4"/>
  <c r="F53" i="3"/>
  <c r="B52" i="3"/>
  <c r="G52" i="3" s="1"/>
  <c r="E51" i="3"/>
  <c r="E53" i="3" s="1"/>
  <c r="D51" i="3"/>
  <c r="D53" i="3" s="1"/>
  <c r="C51" i="3"/>
  <c r="C53" i="3" s="1"/>
  <c r="B51" i="3"/>
  <c r="F49" i="3"/>
  <c r="E49" i="3"/>
  <c r="D49" i="3"/>
  <c r="C49" i="3"/>
  <c r="B49" i="3"/>
  <c r="G48" i="3"/>
  <c r="G47" i="3"/>
  <c r="G46" i="3"/>
  <c r="G45" i="3"/>
  <c r="G44" i="3"/>
  <c r="G43" i="3"/>
  <c r="G42" i="3"/>
  <c r="G41" i="3"/>
  <c r="G40" i="3"/>
  <c r="G39" i="3"/>
  <c r="H40" i="3" s="1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3" i="3"/>
  <c r="H23" i="3" s="1"/>
  <c r="I25" i="3" s="1"/>
  <c r="G21" i="3"/>
  <c r="G20" i="3"/>
  <c r="G19" i="3"/>
  <c r="I22" i="3" s="1"/>
  <c r="H17" i="3"/>
  <c r="G17" i="3"/>
  <c r="G16" i="3"/>
  <c r="G15" i="3"/>
  <c r="H16" i="3" s="1"/>
  <c r="G14" i="3"/>
  <c r="G13" i="3"/>
  <c r="F12" i="3"/>
  <c r="D12" i="3"/>
  <c r="D52" i="2"/>
  <c r="C52" i="2"/>
  <c r="B52" i="2"/>
  <c r="F51" i="2"/>
  <c r="F53" i="2" s="1"/>
  <c r="E51" i="2"/>
  <c r="E53" i="2" s="1"/>
  <c r="D51" i="2"/>
  <c r="C51" i="2"/>
  <c r="B51" i="2"/>
  <c r="F49" i="2"/>
  <c r="E49" i="2"/>
  <c r="D49" i="2"/>
  <c r="C49" i="2"/>
  <c r="B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3" i="2"/>
  <c r="H23" i="2" s="1"/>
  <c r="I25" i="2" s="1"/>
  <c r="G21" i="2"/>
  <c r="G20" i="2"/>
  <c r="G19" i="2"/>
  <c r="G17" i="2"/>
  <c r="H17" i="2" s="1"/>
  <c r="G16" i="2"/>
  <c r="G15" i="2"/>
  <c r="H16" i="2" s="1"/>
  <c r="G14" i="2"/>
  <c r="G13" i="2"/>
  <c r="H14" i="2" s="1"/>
  <c r="F12" i="2"/>
  <c r="D12" i="2"/>
  <c r="E53" i="1"/>
  <c r="F52" i="1"/>
  <c r="C52" i="1"/>
  <c r="B52" i="1"/>
  <c r="G52" i="1" s="1"/>
  <c r="F51" i="1"/>
  <c r="F53" i="1" s="1"/>
  <c r="E51" i="1"/>
  <c r="C51" i="1"/>
  <c r="B51" i="1"/>
  <c r="B53" i="1" s="1"/>
  <c r="F49" i="1"/>
  <c r="E49" i="1"/>
  <c r="D49" i="1"/>
  <c r="C49" i="1"/>
  <c r="G48" i="1"/>
  <c r="B47" i="1"/>
  <c r="G47" i="1" s="1"/>
  <c r="G46" i="1"/>
  <c r="B45" i="1"/>
  <c r="G45" i="1" s="1"/>
  <c r="G44" i="1"/>
  <c r="B43" i="1"/>
  <c r="G43" i="1" s="1"/>
  <c r="G42" i="1"/>
  <c r="B41" i="1"/>
  <c r="G41" i="1" s="1"/>
  <c r="B40" i="1"/>
  <c r="G40" i="1" s="1"/>
  <c r="B39" i="1"/>
  <c r="G39" i="1" s="1"/>
  <c r="B38" i="1"/>
  <c r="G38" i="1" s="1"/>
  <c r="G37" i="1"/>
  <c r="B37" i="1"/>
  <c r="B36" i="1"/>
  <c r="G36" i="1" s="1"/>
  <c r="B35" i="1"/>
  <c r="G35" i="1" s="1"/>
  <c r="G34" i="1"/>
  <c r="B34" i="1"/>
  <c r="B33" i="1"/>
  <c r="G33" i="1" s="1"/>
  <c r="G32" i="1"/>
  <c r="B31" i="1"/>
  <c r="G31" i="1" s="1"/>
  <c r="B30" i="1"/>
  <c r="G30" i="1" s="1"/>
  <c r="G29" i="1"/>
  <c r="B29" i="1"/>
  <c r="B28" i="1"/>
  <c r="G28" i="1" s="1"/>
  <c r="B27" i="1"/>
  <c r="G27" i="1" s="1"/>
  <c r="G26" i="1"/>
  <c r="B26" i="1"/>
  <c r="G23" i="1"/>
  <c r="H23" i="1" s="1"/>
  <c r="I25" i="1" s="1"/>
  <c r="G21" i="1"/>
  <c r="G20" i="1"/>
  <c r="B20" i="1"/>
  <c r="B19" i="1"/>
  <c r="G19" i="1" s="1"/>
  <c r="G17" i="1"/>
  <c r="H17" i="1" s="1"/>
  <c r="G16" i="1"/>
  <c r="B15" i="1"/>
  <c r="G15" i="1" s="1"/>
  <c r="H16" i="1" s="1"/>
  <c r="G14" i="1"/>
  <c r="B13" i="1"/>
  <c r="F12" i="1"/>
  <c r="D12" i="1"/>
  <c r="G54" i="5" l="1"/>
  <c r="G49" i="3"/>
  <c r="G51" i="2"/>
  <c r="G49" i="2"/>
  <c r="H21" i="3"/>
  <c r="I22" i="4"/>
  <c r="M19" i="4"/>
  <c r="N22" i="4" s="1"/>
  <c r="B55" i="4"/>
  <c r="H39" i="5"/>
  <c r="H32" i="2"/>
  <c r="I48" i="2" s="1"/>
  <c r="H40" i="1"/>
  <c r="C56" i="5"/>
  <c r="G52" i="2"/>
  <c r="H53" i="2" s="1"/>
  <c r="H17" i="4"/>
  <c r="M17" i="4"/>
  <c r="B49" i="1"/>
  <c r="G49" i="1" s="1"/>
  <c r="H38" i="1"/>
  <c r="G13" i="1"/>
  <c r="H14" i="1" s="1"/>
  <c r="H47" i="1"/>
  <c r="G51" i="1"/>
  <c r="H53" i="1" s="1"/>
  <c r="H40" i="2"/>
  <c r="H47" i="2"/>
  <c r="G50" i="3"/>
  <c r="H23" i="4"/>
  <c r="I25" i="4" s="1"/>
  <c r="M23" i="4"/>
  <c r="N49" i="4" s="1"/>
  <c r="H32" i="5"/>
  <c r="G53" i="1"/>
  <c r="C53" i="2"/>
  <c r="H32" i="3"/>
  <c r="G53" i="5"/>
  <c r="D53" i="2"/>
  <c r="C53" i="1"/>
  <c r="I22" i="2"/>
  <c r="H38" i="2"/>
  <c r="H14" i="5"/>
  <c r="H38" i="3"/>
  <c r="I48" i="3" s="1"/>
  <c r="H47" i="3"/>
  <c r="G51" i="3"/>
  <c r="H53" i="3" s="1"/>
  <c r="H16" i="5"/>
  <c r="E55" i="4"/>
  <c r="G53" i="4"/>
  <c r="B51" i="4"/>
  <c r="G51" i="4" s="1"/>
  <c r="H16" i="4"/>
  <c r="H32" i="4"/>
  <c r="H41" i="4"/>
  <c r="H56" i="5"/>
  <c r="B56" i="5"/>
  <c r="H21" i="5"/>
  <c r="H21" i="4"/>
  <c r="H39" i="4"/>
  <c r="H49" i="4"/>
  <c r="G13" i="4"/>
  <c r="M13" i="4" s="1"/>
  <c r="G54" i="4"/>
  <c r="H55" i="4" s="1"/>
  <c r="C55" i="4"/>
  <c r="H14" i="3"/>
  <c r="B53" i="3"/>
  <c r="G53" i="3" s="1"/>
  <c r="I18" i="2"/>
  <c r="G50" i="2"/>
  <c r="B53" i="2"/>
  <c r="G53" i="2" s="1"/>
  <c r="H21" i="2"/>
  <c r="I18" i="1"/>
  <c r="H32" i="1"/>
  <c r="I22" i="1"/>
  <c r="H21" i="1"/>
  <c r="G50" i="1"/>
  <c r="G56" i="5" l="1"/>
  <c r="I18" i="5"/>
  <c r="I53" i="5" s="1"/>
  <c r="I51" i="5"/>
  <c r="G55" i="4"/>
  <c r="I50" i="4"/>
  <c r="N18" i="4"/>
  <c r="N50" i="4" s="1"/>
  <c r="H53" i="5"/>
  <c r="G52" i="4"/>
  <c r="H14" i="4"/>
  <c r="I18" i="4" s="1"/>
  <c r="H50" i="3"/>
  <c r="I18" i="3"/>
  <c r="I50" i="3" s="1"/>
  <c r="I50" i="2"/>
  <c r="H50" i="2"/>
  <c r="I48" i="1"/>
  <c r="I50" i="1"/>
  <c r="H50" i="1"/>
  <c r="H52" i="4" l="1"/>
  <c r="I52" i="4"/>
</calcChain>
</file>

<file path=xl/sharedStrings.xml><?xml version="1.0" encoding="utf-8"?>
<sst xmlns="http://schemas.openxmlformats.org/spreadsheetml/2006/main" count="178" uniqueCount="47">
  <si>
    <t>2018 LABOR BY ACCOUNT</t>
  </si>
  <si>
    <t>SEDC JAN 2018 TO DEC 2018</t>
  </si>
  <si>
    <t>(1 OF 2)</t>
  </si>
  <si>
    <t>(2 of 2)</t>
  </si>
  <si>
    <t>PLUS</t>
  </si>
  <si>
    <t>LESS</t>
  </si>
  <si>
    <t>ACTUAL</t>
  </si>
  <si>
    <t>DEC LBR</t>
  </si>
  <si>
    <t>LABOR</t>
  </si>
  <si>
    <t>PD JAN 2018</t>
  </si>
  <si>
    <t>PD JAN 2019</t>
  </si>
  <si>
    <t>TOTALS</t>
  </si>
  <si>
    <t>CAPITALIZED</t>
  </si>
  <si>
    <t>OTHER</t>
  </si>
  <si>
    <t>ANTHEM PROCEEDS</t>
  </si>
  <si>
    <t>EXPENSED</t>
  </si>
  <si>
    <t>REG HRS</t>
  </si>
  <si>
    <t>OVT HRS</t>
  </si>
  <si>
    <t>TOTAL</t>
  </si>
  <si>
    <t>2019 LABOR BY ACCOUNT</t>
  </si>
  <si>
    <t>SEDC JAN 2019 TO DEC 2019</t>
  </si>
  <si>
    <t>PD JAN 2020</t>
  </si>
  <si>
    <t>2020 LABOR BY ACCOUNT</t>
  </si>
  <si>
    <t>SEDC JAN 2020 TO DEC 2020</t>
  </si>
  <si>
    <t>PD JAN 2021</t>
  </si>
  <si>
    <t>2021 LABOR BY ACCOUNT</t>
  </si>
  <si>
    <t>SEDC JAN 2021 TO DEC 2021</t>
  </si>
  <si>
    <t>PD JAN 2022</t>
  </si>
  <si>
    <t>2022 LABOR BY ACCOUNT</t>
  </si>
  <si>
    <t>SEDC JAN 2022 TO DEC 2022</t>
  </si>
  <si>
    <t>PD JAN 2023</t>
  </si>
  <si>
    <t>REG PAY</t>
  </si>
  <si>
    <t>OT PAY</t>
  </si>
  <si>
    <t>ADJUSTED</t>
  </si>
  <si>
    <t>s</t>
  </si>
  <si>
    <t>TAYLOR COUNTY RURAL ELECTRIC COOPERATIVE CORPORATION</t>
  </si>
  <si>
    <t>CASE NO. 2023-00147</t>
  </si>
  <si>
    <t>YEARS 2018 - 2022</t>
  </si>
  <si>
    <t>GL ACCT</t>
  </si>
  <si>
    <t>AG REQUEST 100 - WAGE DETAIL:  CAPITALIZED, EXPENSE, &amp; OTHER</t>
  </si>
  <si>
    <t>PAGE 1</t>
  </si>
  <si>
    <t>PAGE 2</t>
  </si>
  <si>
    <t>PAGE 3</t>
  </si>
  <si>
    <t>PAGE 4</t>
  </si>
  <si>
    <t>TEST YEAR</t>
  </si>
  <si>
    <t>PRO FORMA ADJUSTMENTS</t>
  </si>
  <si>
    <t>PAGE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</si>
</sst>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0" fontId="3" fillId="0" borderId="0" xfId="0" applyNumberFormat="1" applyFont="1" applyAlignment="1">
      <alignment horizontal="right"/>
    </xf>
    <xf numFmtId="40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40" fontId="3" fillId="0" borderId="1" xfId="0" applyNumberFormat="1" applyFont="1" applyBorder="1" applyAlignment="1">
      <alignment horizontal="right"/>
    </xf>
    <xf numFmtId="40" fontId="3" fillId="0" borderId="1" xfId="0" applyNumberFormat="1" applyFont="1" applyBorder="1"/>
    <xf numFmtId="40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3" fontId="0" fillId="0" borderId="0" xfId="0" applyNumberFormat="1"/>
    <xf numFmtId="0" fontId="8" fillId="0" borderId="0" xfId="0" applyFont="1"/>
    <xf numFmtId="0" fontId="0" fillId="0" borderId="0" xfId="0" applyAlignment="1">
      <alignment horizontal="left"/>
    </xf>
    <xf numFmtId="2" fontId="3" fillId="0" borderId="0" xfId="0" applyNumberFormat="1" applyFont="1" applyAlignment="1">
      <alignment horizontal="right"/>
    </xf>
    <xf numFmtId="43" fontId="9" fillId="0" borderId="0" xfId="1" applyFont="1"/>
    <xf numFmtId="0" fontId="10" fillId="0" borderId="0" xfId="0" applyFont="1" applyAlignment="1">
      <alignment horizontal="right"/>
    </xf>
    <xf numFmtId="0" fontId="10" fillId="0" borderId="0" xfId="0" applyFont="1"/>
    <xf numFmtId="164" fontId="10" fillId="0" borderId="0" xfId="0" applyNumberFormat="1" applyFont="1"/>
    <xf numFmtId="40" fontId="3" fillId="0" borderId="2" xfId="0" applyNumberFormat="1" applyFont="1" applyBorder="1"/>
    <xf numFmtId="0" fontId="0" fillId="0" borderId="3" xfId="0" applyBorder="1"/>
    <xf numFmtId="0" fontId="3" fillId="0" borderId="4" xfId="0" applyFont="1" applyBorder="1" applyAlignment="1">
      <alignment horizontal="right"/>
    </xf>
    <xf numFmtId="43" fontId="9" fillId="0" borderId="5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0" fontId="5" fillId="0" borderId="0" xfId="0" applyNumberFormat="1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right"/>
    </xf>
    <xf numFmtId="4" fontId="11" fillId="0" borderId="0" xfId="0" applyNumberFormat="1" applyFont="1"/>
    <xf numFmtId="4" fontId="0" fillId="0" borderId="0" xfId="0" applyNumberForma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43" fontId="9" fillId="0" borderId="3" xfId="1" applyFont="1" applyBorder="1"/>
    <xf numFmtId="0" fontId="4" fillId="0" borderId="1" xfId="0" applyFont="1" applyBorder="1" applyAlignment="1">
      <alignment horizontal="center"/>
    </xf>
    <xf numFmtId="4" fontId="3" fillId="0" borderId="2" xfId="0" applyNumberFormat="1" applyFont="1" applyBorder="1"/>
    <xf numFmtId="4" fontId="3" fillId="0" borderId="0" xfId="0" applyNumberFormat="1" applyFont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6DFB6-18E4-4D4C-AD7F-3871470D6CBF}">
  <dimension ref="A1:S169"/>
  <sheetViews>
    <sheetView tabSelected="1" workbookViewId="0">
      <selection sqref="A1:XFD5"/>
    </sheetView>
  </sheetViews>
  <sheetFormatPr defaultRowHeight="15" x14ac:dyDescent="0.25"/>
  <cols>
    <col min="1" max="1" width="19.28515625" customWidth="1"/>
    <col min="2" max="2" width="15.85546875" customWidth="1"/>
    <col min="3" max="3" width="15.7109375" customWidth="1"/>
    <col min="4" max="4" width="16.7109375" customWidth="1"/>
    <col min="5" max="5" width="15.7109375" customWidth="1"/>
    <col min="6" max="6" width="19.5703125" customWidth="1"/>
    <col min="7" max="7" width="16" customWidth="1"/>
    <col min="8" max="8" width="21.28515625" customWidth="1"/>
    <col min="9" max="9" width="18.140625" customWidth="1"/>
    <col min="10" max="10" width="23" customWidth="1"/>
    <col min="11" max="11" width="14.7109375" bestFit="1" customWidth="1"/>
    <col min="12" max="12" width="13.5703125" bestFit="1" customWidth="1"/>
    <col min="13" max="17" width="12.7109375" customWidth="1"/>
    <col min="257" max="257" width="19.28515625" customWidth="1"/>
    <col min="258" max="258" width="15.85546875" customWidth="1"/>
    <col min="259" max="259" width="15.7109375" customWidth="1"/>
    <col min="260" max="260" width="16.7109375" customWidth="1"/>
    <col min="261" max="261" width="15.7109375" customWidth="1"/>
    <col min="262" max="262" width="19.5703125" customWidth="1"/>
    <col min="263" max="263" width="16" customWidth="1"/>
    <col min="264" max="264" width="21.28515625" customWidth="1"/>
    <col min="265" max="265" width="18.140625" customWidth="1"/>
    <col min="266" max="266" width="23" customWidth="1"/>
    <col min="267" max="267" width="14.7109375" bestFit="1" customWidth="1"/>
    <col min="268" max="268" width="13.5703125" bestFit="1" customWidth="1"/>
    <col min="269" max="273" width="12.7109375" customWidth="1"/>
    <col min="513" max="513" width="19.28515625" customWidth="1"/>
    <col min="514" max="514" width="15.85546875" customWidth="1"/>
    <col min="515" max="515" width="15.7109375" customWidth="1"/>
    <col min="516" max="516" width="16.7109375" customWidth="1"/>
    <col min="517" max="517" width="15.7109375" customWidth="1"/>
    <col min="518" max="518" width="19.5703125" customWidth="1"/>
    <col min="519" max="519" width="16" customWidth="1"/>
    <col min="520" max="520" width="21.28515625" customWidth="1"/>
    <col min="521" max="521" width="18.140625" customWidth="1"/>
    <col min="522" max="522" width="23" customWidth="1"/>
    <col min="523" max="523" width="14.7109375" bestFit="1" customWidth="1"/>
    <col min="524" max="524" width="13.5703125" bestFit="1" customWidth="1"/>
    <col min="525" max="529" width="12.7109375" customWidth="1"/>
    <col min="769" max="769" width="19.28515625" customWidth="1"/>
    <col min="770" max="770" width="15.85546875" customWidth="1"/>
    <col min="771" max="771" width="15.7109375" customWidth="1"/>
    <col min="772" max="772" width="16.7109375" customWidth="1"/>
    <col min="773" max="773" width="15.7109375" customWidth="1"/>
    <col min="774" max="774" width="19.5703125" customWidth="1"/>
    <col min="775" max="775" width="16" customWidth="1"/>
    <col min="776" max="776" width="21.28515625" customWidth="1"/>
    <col min="777" max="777" width="18.140625" customWidth="1"/>
    <col min="778" max="778" width="23" customWidth="1"/>
    <col min="779" max="779" width="14.7109375" bestFit="1" customWidth="1"/>
    <col min="780" max="780" width="13.5703125" bestFit="1" customWidth="1"/>
    <col min="781" max="785" width="12.7109375" customWidth="1"/>
    <col min="1025" max="1025" width="19.28515625" customWidth="1"/>
    <col min="1026" max="1026" width="15.85546875" customWidth="1"/>
    <col min="1027" max="1027" width="15.7109375" customWidth="1"/>
    <col min="1028" max="1028" width="16.7109375" customWidth="1"/>
    <col min="1029" max="1029" width="15.7109375" customWidth="1"/>
    <col min="1030" max="1030" width="19.5703125" customWidth="1"/>
    <col min="1031" max="1031" width="16" customWidth="1"/>
    <col min="1032" max="1032" width="21.28515625" customWidth="1"/>
    <col min="1033" max="1033" width="18.140625" customWidth="1"/>
    <col min="1034" max="1034" width="23" customWidth="1"/>
    <col min="1035" max="1035" width="14.7109375" bestFit="1" customWidth="1"/>
    <col min="1036" max="1036" width="13.5703125" bestFit="1" customWidth="1"/>
    <col min="1037" max="1041" width="12.7109375" customWidth="1"/>
    <col min="1281" max="1281" width="19.28515625" customWidth="1"/>
    <col min="1282" max="1282" width="15.85546875" customWidth="1"/>
    <col min="1283" max="1283" width="15.7109375" customWidth="1"/>
    <col min="1284" max="1284" width="16.7109375" customWidth="1"/>
    <col min="1285" max="1285" width="15.7109375" customWidth="1"/>
    <col min="1286" max="1286" width="19.5703125" customWidth="1"/>
    <col min="1287" max="1287" width="16" customWidth="1"/>
    <col min="1288" max="1288" width="21.28515625" customWidth="1"/>
    <col min="1289" max="1289" width="18.140625" customWidth="1"/>
    <col min="1290" max="1290" width="23" customWidth="1"/>
    <col min="1291" max="1291" width="14.7109375" bestFit="1" customWidth="1"/>
    <col min="1292" max="1292" width="13.5703125" bestFit="1" customWidth="1"/>
    <col min="1293" max="1297" width="12.7109375" customWidth="1"/>
    <col min="1537" max="1537" width="19.28515625" customWidth="1"/>
    <col min="1538" max="1538" width="15.85546875" customWidth="1"/>
    <col min="1539" max="1539" width="15.7109375" customWidth="1"/>
    <col min="1540" max="1540" width="16.7109375" customWidth="1"/>
    <col min="1541" max="1541" width="15.7109375" customWidth="1"/>
    <col min="1542" max="1542" width="19.5703125" customWidth="1"/>
    <col min="1543" max="1543" width="16" customWidth="1"/>
    <col min="1544" max="1544" width="21.28515625" customWidth="1"/>
    <col min="1545" max="1545" width="18.140625" customWidth="1"/>
    <col min="1546" max="1546" width="23" customWidth="1"/>
    <col min="1547" max="1547" width="14.7109375" bestFit="1" customWidth="1"/>
    <col min="1548" max="1548" width="13.5703125" bestFit="1" customWidth="1"/>
    <col min="1549" max="1553" width="12.7109375" customWidth="1"/>
    <col min="1793" max="1793" width="19.28515625" customWidth="1"/>
    <col min="1794" max="1794" width="15.85546875" customWidth="1"/>
    <col min="1795" max="1795" width="15.7109375" customWidth="1"/>
    <col min="1796" max="1796" width="16.7109375" customWidth="1"/>
    <col min="1797" max="1797" width="15.7109375" customWidth="1"/>
    <col min="1798" max="1798" width="19.5703125" customWidth="1"/>
    <col min="1799" max="1799" width="16" customWidth="1"/>
    <col min="1800" max="1800" width="21.28515625" customWidth="1"/>
    <col min="1801" max="1801" width="18.140625" customWidth="1"/>
    <col min="1802" max="1802" width="23" customWidth="1"/>
    <col min="1803" max="1803" width="14.7109375" bestFit="1" customWidth="1"/>
    <col min="1804" max="1804" width="13.5703125" bestFit="1" customWidth="1"/>
    <col min="1805" max="1809" width="12.7109375" customWidth="1"/>
    <col min="2049" max="2049" width="19.28515625" customWidth="1"/>
    <col min="2050" max="2050" width="15.85546875" customWidth="1"/>
    <col min="2051" max="2051" width="15.7109375" customWidth="1"/>
    <col min="2052" max="2052" width="16.7109375" customWidth="1"/>
    <col min="2053" max="2053" width="15.7109375" customWidth="1"/>
    <col min="2054" max="2054" width="19.5703125" customWidth="1"/>
    <col min="2055" max="2055" width="16" customWidth="1"/>
    <col min="2056" max="2056" width="21.28515625" customWidth="1"/>
    <col min="2057" max="2057" width="18.140625" customWidth="1"/>
    <col min="2058" max="2058" width="23" customWidth="1"/>
    <col min="2059" max="2059" width="14.7109375" bestFit="1" customWidth="1"/>
    <col min="2060" max="2060" width="13.5703125" bestFit="1" customWidth="1"/>
    <col min="2061" max="2065" width="12.7109375" customWidth="1"/>
    <col min="2305" max="2305" width="19.28515625" customWidth="1"/>
    <col min="2306" max="2306" width="15.85546875" customWidth="1"/>
    <col min="2307" max="2307" width="15.7109375" customWidth="1"/>
    <col min="2308" max="2308" width="16.7109375" customWidth="1"/>
    <col min="2309" max="2309" width="15.7109375" customWidth="1"/>
    <col min="2310" max="2310" width="19.5703125" customWidth="1"/>
    <col min="2311" max="2311" width="16" customWidth="1"/>
    <col min="2312" max="2312" width="21.28515625" customWidth="1"/>
    <col min="2313" max="2313" width="18.140625" customWidth="1"/>
    <col min="2314" max="2314" width="23" customWidth="1"/>
    <col min="2315" max="2315" width="14.7109375" bestFit="1" customWidth="1"/>
    <col min="2316" max="2316" width="13.5703125" bestFit="1" customWidth="1"/>
    <col min="2317" max="2321" width="12.7109375" customWidth="1"/>
    <col min="2561" max="2561" width="19.28515625" customWidth="1"/>
    <col min="2562" max="2562" width="15.85546875" customWidth="1"/>
    <col min="2563" max="2563" width="15.7109375" customWidth="1"/>
    <col min="2564" max="2564" width="16.7109375" customWidth="1"/>
    <col min="2565" max="2565" width="15.7109375" customWidth="1"/>
    <col min="2566" max="2566" width="19.5703125" customWidth="1"/>
    <col min="2567" max="2567" width="16" customWidth="1"/>
    <col min="2568" max="2568" width="21.28515625" customWidth="1"/>
    <col min="2569" max="2569" width="18.140625" customWidth="1"/>
    <col min="2570" max="2570" width="23" customWidth="1"/>
    <col min="2571" max="2571" width="14.7109375" bestFit="1" customWidth="1"/>
    <col min="2572" max="2572" width="13.5703125" bestFit="1" customWidth="1"/>
    <col min="2573" max="2577" width="12.7109375" customWidth="1"/>
    <col min="2817" max="2817" width="19.28515625" customWidth="1"/>
    <col min="2818" max="2818" width="15.85546875" customWidth="1"/>
    <col min="2819" max="2819" width="15.7109375" customWidth="1"/>
    <col min="2820" max="2820" width="16.7109375" customWidth="1"/>
    <col min="2821" max="2821" width="15.7109375" customWidth="1"/>
    <col min="2822" max="2822" width="19.5703125" customWidth="1"/>
    <col min="2823" max="2823" width="16" customWidth="1"/>
    <col min="2824" max="2824" width="21.28515625" customWidth="1"/>
    <col min="2825" max="2825" width="18.140625" customWidth="1"/>
    <col min="2826" max="2826" width="23" customWidth="1"/>
    <col min="2827" max="2827" width="14.7109375" bestFit="1" customWidth="1"/>
    <col min="2828" max="2828" width="13.5703125" bestFit="1" customWidth="1"/>
    <col min="2829" max="2833" width="12.7109375" customWidth="1"/>
    <col min="3073" max="3073" width="19.28515625" customWidth="1"/>
    <col min="3074" max="3074" width="15.85546875" customWidth="1"/>
    <col min="3075" max="3075" width="15.7109375" customWidth="1"/>
    <col min="3076" max="3076" width="16.7109375" customWidth="1"/>
    <col min="3077" max="3077" width="15.7109375" customWidth="1"/>
    <col min="3078" max="3078" width="19.5703125" customWidth="1"/>
    <col min="3079" max="3079" width="16" customWidth="1"/>
    <col min="3080" max="3080" width="21.28515625" customWidth="1"/>
    <col min="3081" max="3081" width="18.140625" customWidth="1"/>
    <col min="3082" max="3082" width="23" customWidth="1"/>
    <col min="3083" max="3083" width="14.7109375" bestFit="1" customWidth="1"/>
    <col min="3084" max="3084" width="13.5703125" bestFit="1" customWidth="1"/>
    <col min="3085" max="3089" width="12.7109375" customWidth="1"/>
    <col min="3329" max="3329" width="19.28515625" customWidth="1"/>
    <col min="3330" max="3330" width="15.85546875" customWidth="1"/>
    <col min="3331" max="3331" width="15.7109375" customWidth="1"/>
    <col min="3332" max="3332" width="16.7109375" customWidth="1"/>
    <col min="3333" max="3333" width="15.7109375" customWidth="1"/>
    <col min="3334" max="3334" width="19.5703125" customWidth="1"/>
    <col min="3335" max="3335" width="16" customWidth="1"/>
    <col min="3336" max="3336" width="21.28515625" customWidth="1"/>
    <col min="3337" max="3337" width="18.140625" customWidth="1"/>
    <col min="3338" max="3338" width="23" customWidth="1"/>
    <col min="3339" max="3339" width="14.7109375" bestFit="1" customWidth="1"/>
    <col min="3340" max="3340" width="13.5703125" bestFit="1" customWidth="1"/>
    <col min="3341" max="3345" width="12.7109375" customWidth="1"/>
    <col min="3585" max="3585" width="19.28515625" customWidth="1"/>
    <col min="3586" max="3586" width="15.85546875" customWidth="1"/>
    <col min="3587" max="3587" width="15.7109375" customWidth="1"/>
    <col min="3588" max="3588" width="16.7109375" customWidth="1"/>
    <col min="3589" max="3589" width="15.7109375" customWidth="1"/>
    <col min="3590" max="3590" width="19.5703125" customWidth="1"/>
    <col min="3591" max="3591" width="16" customWidth="1"/>
    <col min="3592" max="3592" width="21.28515625" customWidth="1"/>
    <col min="3593" max="3593" width="18.140625" customWidth="1"/>
    <col min="3594" max="3594" width="23" customWidth="1"/>
    <col min="3595" max="3595" width="14.7109375" bestFit="1" customWidth="1"/>
    <col min="3596" max="3596" width="13.5703125" bestFit="1" customWidth="1"/>
    <col min="3597" max="3601" width="12.7109375" customWidth="1"/>
    <col min="3841" max="3841" width="19.28515625" customWidth="1"/>
    <col min="3842" max="3842" width="15.85546875" customWidth="1"/>
    <col min="3843" max="3843" width="15.7109375" customWidth="1"/>
    <col min="3844" max="3844" width="16.7109375" customWidth="1"/>
    <col min="3845" max="3845" width="15.7109375" customWidth="1"/>
    <col min="3846" max="3846" width="19.5703125" customWidth="1"/>
    <col min="3847" max="3847" width="16" customWidth="1"/>
    <col min="3848" max="3848" width="21.28515625" customWidth="1"/>
    <col min="3849" max="3849" width="18.140625" customWidth="1"/>
    <col min="3850" max="3850" width="23" customWidth="1"/>
    <col min="3851" max="3851" width="14.7109375" bestFit="1" customWidth="1"/>
    <col min="3852" max="3852" width="13.5703125" bestFit="1" customWidth="1"/>
    <col min="3853" max="3857" width="12.7109375" customWidth="1"/>
    <col min="4097" max="4097" width="19.28515625" customWidth="1"/>
    <col min="4098" max="4098" width="15.85546875" customWidth="1"/>
    <col min="4099" max="4099" width="15.7109375" customWidth="1"/>
    <col min="4100" max="4100" width="16.7109375" customWidth="1"/>
    <col min="4101" max="4101" width="15.7109375" customWidth="1"/>
    <col min="4102" max="4102" width="19.5703125" customWidth="1"/>
    <col min="4103" max="4103" width="16" customWidth="1"/>
    <col min="4104" max="4104" width="21.28515625" customWidth="1"/>
    <col min="4105" max="4105" width="18.140625" customWidth="1"/>
    <col min="4106" max="4106" width="23" customWidth="1"/>
    <col min="4107" max="4107" width="14.7109375" bestFit="1" customWidth="1"/>
    <col min="4108" max="4108" width="13.5703125" bestFit="1" customWidth="1"/>
    <col min="4109" max="4113" width="12.7109375" customWidth="1"/>
    <col min="4353" max="4353" width="19.28515625" customWidth="1"/>
    <col min="4354" max="4354" width="15.85546875" customWidth="1"/>
    <col min="4355" max="4355" width="15.7109375" customWidth="1"/>
    <col min="4356" max="4356" width="16.7109375" customWidth="1"/>
    <col min="4357" max="4357" width="15.7109375" customWidth="1"/>
    <col min="4358" max="4358" width="19.5703125" customWidth="1"/>
    <col min="4359" max="4359" width="16" customWidth="1"/>
    <col min="4360" max="4360" width="21.28515625" customWidth="1"/>
    <col min="4361" max="4361" width="18.140625" customWidth="1"/>
    <col min="4362" max="4362" width="23" customWidth="1"/>
    <col min="4363" max="4363" width="14.7109375" bestFit="1" customWidth="1"/>
    <col min="4364" max="4364" width="13.5703125" bestFit="1" customWidth="1"/>
    <col min="4365" max="4369" width="12.7109375" customWidth="1"/>
    <col min="4609" max="4609" width="19.28515625" customWidth="1"/>
    <col min="4610" max="4610" width="15.85546875" customWidth="1"/>
    <col min="4611" max="4611" width="15.7109375" customWidth="1"/>
    <col min="4612" max="4612" width="16.7109375" customWidth="1"/>
    <col min="4613" max="4613" width="15.7109375" customWidth="1"/>
    <col min="4614" max="4614" width="19.5703125" customWidth="1"/>
    <col min="4615" max="4615" width="16" customWidth="1"/>
    <col min="4616" max="4616" width="21.28515625" customWidth="1"/>
    <col min="4617" max="4617" width="18.140625" customWidth="1"/>
    <col min="4618" max="4618" width="23" customWidth="1"/>
    <col min="4619" max="4619" width="14.7109375" bestFit="1" customWidth="1"/>
    <col min="4620" max="4620" width="13.5703125" bestFit="1" customWidth="1"/>
    <col min="4621" max="4625" width="12.7109375" customWidth="1"/>
    <col min="4865" max="4865" width="19.28515625" customWidth="1"/>
    <col min="4866" max="4866" width="15.85546875" customWidth="1"/>
    <col min="4867" max="4867" width="15.7109375" customWidth="1"/>
    <col min="4868" max="4868" width="16.7109375" customWidth="1"/>
    <col min="4869" max="4869" width="15.7109375" customWidth="1"/>
    <col min="4870" max="4870" width="19.5703125" customWidth="1"/>
    <col min="4871" max="4871" width="16" customWidth="1"/>
    <col min="4872" max="4872" width="21.28515625" customWidth="1"/>
    <col min="4873" max="4873" width="18.140625" customWidth="1"/>
    <col min="4874" max="4874" width="23" customWidth="1"/>
    <col min="4875" max="4875" width="14.7109375" bestFit="1" customWidth="1"/>
    <col min="4876" max="4876" width="13.5703125" bestFit="1" customWidth="1"/>
    <col min="4877" max="4881" width="12.7109375" customWidth="1"/>
    <col min="5121" max="5121" width="19.28515625" customWidth="1"/>
    <col min="5122" max="5122" width="15.85546875" customWidth="1"/>
    <col min="5123" max="5123" width="15.7109375" customWidth="1"/>
    <col min="5124" max="5124" width="16.7109375" customWidth="1"/>
    <col min="5125" max="5125" width="15.7109375" customWidth="1"/>
    <col min="5126" max="5126" width="19.5703125" customWidth="1"/>
    <col min="5127" max="5127" width="16" customWidth="1"/>
    <col min="5128" max="5128" width="21.28515625" customWidth="1"/>
    <col min="5129" max="5129" width="18.140625" customWidth="1"/>
    <col min="5130" max="5130" width="23" customWidth="1"/>
    <col min="5131" max="5131" width="14.7109375" bestFit="1" customWidth="1"/>
    <col min="5132" max="5132" width="13.5703125" bestFit="1" customWidth="1"/>
    <col min="5133" max="5137" width="12.7109375" customWidth="1"/>
    <col min="5377" max="5377" width="19.28515625" customWidth="1"/>
    <col min="5378" max="5378" width="15.85546875" customWidth="1"/>
    <col min="5379" max="5379" width="15.7109375" customWidth="1"/>
    <col min="5380" max="5380" width="16.7109375" customWidth="1"/>
    <col min="5381" max="5381" width="15.7109375" customWidth="1"/>
    <col min="5382" max="5382" width="19.5703125" customWidth="1"/>
    <col min="5383" max="5383" width="16" customWidth="1"/>
    <col min="5384" max="5384" width="21.28515625" customWidth="1"/>
    <col min="5385" max="5385" width="18.140625" customWidth="1"/>
    <col min="5386" max="5386" width="23" customWidth="1"/>
    <col min="5387" max="5387" width="14.7109375" bestFit="1" customWidth="1"/>
    <col min="5388" max="5388" width="13.5703125" bestFit="1" customWidth="1"/>
    <col min="5389" max="5393" width="12.7109375" customWidth="1"/>
    <col min="5633" max="5633" width="19.28515625" customWidth="1"/>
    <col min="5634" max="5634" width="15.85546875" customWidth="1"/>
    <col min="5635" max="5635" width="15.7109375" customWidth="1"/>
    <col min="5636" max="5636" width="16.7109375" customWidth="1"/>
    <col min="5637" max="5637" width="15.7109375" customWidth="1"/>
    <col min="5638" max="5638" width="19.5703125" customWidth="1"/>
    <col min="5639" max="5639" width="16" customWidth="1"/>
    <col min="5640" max="5640" width="21.28515625" customWidth="1"/>
    <col min="5641" max="5641" width="18.140625" customWidth="1"/>
    <col min="5642" max="5642" width="23" customWidth="1"/>
    <col min="5643" max="5643" width="14.7109375" bestFit="1" customWidth="1"/>
    <col min="5644" max="5644" width="13.5703125" bestFit="1" customWidth="1"/>
    <col min="5645" max="5649" width="12.7109375" customWidth="1"/>
    <col min="5889" max="5889" width="19.28515625" customWidth="1"/>
    <col min="5890" max="5890" width="15.85546875" customWidth="1"/>
    <col min="5891" max="5891" width="15.7109375" customWidth="1"/>
    <col min="5892" max="5892" width="16.7109375" customWidth="1"/>
    <col min="5893" max="5893" width="15.7109375" customWidth="1"/>
    <col min="5894" max="5894" width="19.5703125" customWidth="1"/>
    <col min="5895" max="5895" width="16" customWidth="1"/>
    <col min="5896" max="5896" width="21.28515625" customWidth="1"/>
    <col min="5897" max="5897" width="18.140625" customWidth="1"/>
    <col min="5898" max="5898" width="23" customWidth="1"/>
    <col min="5899" max="5899" width="14.7109375" bestFit="1" customWidth="1"/>
    <col min="5900" max="5900" width="13.5703125" bestFit="1" customWidth="1"/>
    <col min="5901" max="5905" width="12.7109375" customWidth="1"/>
    <col min="6145" max="6145" width="19.28515625" customWidth="1"/>
    <col min="6146" max="6146" width="15.85546875" customWidth="1"/>
    <col min="6147" max="6147" width="15.7109375" customWidth="1"/>
    <col min="6148" max="6148" width="16.7109375" customWidth="1"/>
    <col min="6149" max="6149" width="15.7109375" customWidth="1"/>
    <col min="6150" max="6150" width="19.5703125" customWidth="1"/>
    <col min="6151" max="6151" width="16" customWidth="1"/>
    <col min="6152" max="6152" width="21.28515625" customWidth="1"/>
    <col min="6153" max="6153" width="18.140625" customWidth="1"/>
    <col min="6154" max="6154" width="23" customWidth="1"/>
    <col min="6155" max="6155" width="14.7109375" bestFit="1" customWidth="1"/>
    <col min="6156" max="6156" width="13.5703125" bestFit="1" customWidth="1"/>
    <col min="6157" max="6161" width="12.7109375" customWidth="1"/>
    <col min="6401" max="6401" width="19.28515625" customWidth="1"/>
    <col min="6402" max="6402" width="15.85546875" customWidth="1"/>
    <col min="6403" max="6403" width="15.7109375" customWidth="1"/>
    <col min="6404" max="6404" width="16.7109375" customWidth="1"/>
    <col min="6405" max="6405" width="15.7109375" customWidth="1"/>
    <col min="6406" max="6406" width="19.5703125" customWidth="1"/>
    <col min="6407" max="6407" width="16" customWidth="1"/>
    <col min="6408" max="6408" width="21.28515625" customWidth="1"/>
    <col min="6409" max="6409" width="18.140625" customWidth="1"/>
    <col min="6410" max="6410" width="23" customWidth="1"/>
    <col min="6411" max="6411" width="14.7109375" bestFit="1" customWidth="1"/>
    <col min="6412" max="6412" width="13.5703125" bestFit="1" customWidth="1"/>
    <col min="6413" max="6417" width="12.7109375" customWidth="1"/>
    <col min="6657" max="6657" width="19.28515625" customWidth="1"/>
    <col min="6658" max="6658" width="15.85546875" customWidth="1"/>
    <col min="6659" max="6659" width="15.7109375" customWidth="1"/>
    <col min="6660" max="6660" width="16.7109375" customWidth="1"/>
    <col min="6661" max="6661" width="15.7109375" customWidth="1"/>
    <col min="6662" max="6662" width="19.5703125" customWidth="1"/>
    <col min="6663" max="6663" width="16" customWidth="1"/>
    <col min="6664" max="6664" width="21.28515625" customWidth="1"/>
    <col min="6665" max="6665" width="18.140625" customWidth="1"/>
    <col min="6666" max="6666" width="23" customWidth="1"/>
    <col min="6667" max="6667" width="14.7109375" bestFit="1" customWidth="1"/>
    <col min="6668" max="6668" width="13.5703125" bestFit="1" customWidth="1"/>
    <col min="6669" max="6673" width="12.7109375" customWidth="1"/>
    <col min="6913" max="6913" width="19.28515625" customWidth="1"/>
    <col min="6914" max="6914" width="15.85546875" customWidth="1"/>
    <col min="6915" max="6915" width="15.7109375" customWidth="1"/>
    <col min="6916" max="6916" width="16.7109375" customWidth="1"/>
    <col min="6917" max="6917" width="15.7109375" customWidth="1"/>
    <col min="6918" max="6918" width="19.5703125" customWidth="1"/>
    <col min="6919" max="6919" width="16" customWidth="1"/>
    <col min="6920" max="6920" width="21.28515625" customWidth="1"/>
    <col min="6921" max="6921" width="18.140625" customWidth="1"/>
    <col min="6922" max="6922" width="23" customWidth="1"/>
    <col min="6923" max="6923" width="14.7109375" bestFit="1" customWidth="1"/>
    <col min="6924" max="6924" width="13.5703125" bestFit="1" customWidth="1"/>
    <col min="6925" max="6929" width="12.7109375" customWidth="1"/>
    <col min="7169" max="7169" width="19.28515625" customWidth="1"/>
    <col min="7170" max="7170" width="15.85546875" customWidth="1"/>
    <col min="7171" max="7171" width="15.7109375" customWidth="1"/>
    <col min="7172" max="7172" width="16.7109375" customWidth="1"/>
    <col min="7173" max="7173" width="15.7109375" customWidth="1"/>
    <col min="7174" max="7174" width="19.5703125" customWidth="1"/>
    <col min="7175" max="7175" width="16" customWidth="1"/>
    <col min="7176" max="7176" width="21.28515625" customWidth="1"/>
    <col min="7177" max="7177" width="18.140625" customWidth="1"/>
    <col min="7178" max="7178" width="23" customWidth="1"/>
    <col min="7179" max="7179" width="14.7109375" bestFit="1" customWidth="1"/>
    <col min="7180" max="7180" width="13.5703125" bestFit="1" customWidth="1"/>
    <col min="7181" max="7185" width="12.7109375" customWidth="1"/>
    <col min="7425" max="7425" width="19.28515625" customWidth="1"/>
    <col min="7426" max="7426" width="15.85546875" customWidth="1"/>
    <col min="7427" max="7427" width="15.7109375" customWidth="1"/>
    <col min="7428" max="7428" width="16.7109375" customWidth="1"/>
    <col min="7429" max="7429" width="15.7109375" customWidth="1"/>
    <col min="7430" max="7430" width="19.5703125" customWidth="1"/>
    <col min="7431" max="7431" width="16" customWidth="1"/>
    <col min="7432" max="7432" width="21.28515625" customWidth="1"/>
    <col min="7433" max="7433" width="18.140625" customWidth="1"/>
    <col min="7434" max="7434" width="23" customWidth="1"/>
    <col min="7435" max="7435" width="14.7109375" bestFit="1" customWidth="1"/>
    <col min="7436" max="7436" width="13.5703125" bestFit="1" customWidth="1"/>
    <col min="7437" max="7441" width="12.7109375" customWidth="1"/>
    <col min="7681" max="7681" width="19.28515625" customWidth="1"/>
    <col min="7682" max="7682" width="15.85546875" customWidth="1"/>
    <col min="7683" max="7683" width="15.7109375" customWidth="1"/>
    <col min="7684" max="7684" width="16.7109375" customWidth="1"/>
    <col min="7685" max="7685" width="15.7109375" customWidth="1"/>
    <col min="7686" max="7686" width="19.5703125" customWidth="1"/>
    <col min="7687" max="7687" width="16" customWidth="1"/>
    <col min="7688" max="7688" width="21.28515625" customWidth="1"/>
    <col min="7689" max="7689" width="18.140625" customWidth="1"/>
    <col min="7690" max="7690" width="23" customWidth="1"/>
    <col min="7691" max="7691" width="14.7109375" bestFit="1" customWidth="1"/>
    <col min="7692" max="7692" width="13.5703125" bestFit="1" customWidth="1"/>
    <col min="7693" max="7697" width="12.7109375" customWidth="1"/>
    <col min="7937" max="7937" width="19.28515625" customWidth="1"/>
    <col min="7938" max="7938" width="15.85546875" customWidth="1"/>
    <col min="7939" max="7939" width="15.7109375" customWidth="1"/>
    <col min="7940" max="7940" width="16.7109375" customWidth="1"/>
    <col min="7941" max="7941" width="15.7109375" customWidth="1"/>
    <col min="7942" max="7942" width="19.5703125" customWidth="1"/>
    <col min="7943" max="7943" width="16" customWidth="1"/>
    <col min="7944" max="7944" width="21.28515625" customWidth="1"/>
    <col min="7945" max="7945" width="18.140625" customWidth="1"/>
    <col min="7946" max="7946" width="23" customWidth="1"/>
    <col min="7947" max="7947" width="14.7109375" bestFit="1" customWidth="1"/>
    <col min="7948" max="7948" width="13.5703125" bestFit="1" customWidth="1"/>
    <col min="7949" max="7953" width="12.7109375" customWidth="1"/>
    <col min="8193" max="8193" width="19.28515625" customWidth="1"/>
    <col min="8194" max="8194" width="15.85546875" customWidth="1"/>
    <col min="8195" max="8195" width="15.7109375" customWidth="1"/>
    <col min="8196" max="8196" width="16.7109375" customWidth="1"/>
    <col min="8197" max="8197" width="15.7109375" customWidth="1"/>
    <col min="8198" max="8198" width="19.5703125" customWidth="1"/>
    <col min="8199" max="8199" width="16" customWidth="1"/>
    <col min="8200" max="8200" width="21.28515625" customWidth="1"/>
    <col min="8201" max="8201" width="18.140625" customWidth="1"/>
    <col min="8202" max="8202" width="23" customWidth="1"/>
    <col min="8203" max="8203" width="14.7109375" bestFit="1" customWidth="1"/>
    <col min="8204" max="8204" width="13.5703125" bestFit="1" customWidth="1"/>
    <col min="8205" max="8209" width="12.7109375" customWidth="1"/>
    <col min="8449" max="8449" width="19.28515625" customWidth="1"/>
    <col min="8450" max="8450" width="15.85546875" customWidth="1"/>
    <col min="8451" max="8451" width="15.7109375" customWidth="1"/>
    <col min="8452" max="8452" width="16.7109375" customWidth="1"/>
    <col min="8453" max="8453" width="15.7109375" customWidth="1"/>
    <col min="8454" max="8454" width="19.5703125" customWidth="1"/>
    <col min="8455" max="8455" width="16" customWidth="1"/>
    <col min="8456" max="8456" width="21.28515625" customWidth="1"/>
    <col min="8457" max="8457" width="18.140625" customWidth="1"/>
    <col min="8458" max="8458" width="23" customWidth="1"/>
    <col min="8459" max="8459" width="14.7109375" bestFit="1" customWidth="1"/>
    <col min="8460" max="8460" width="13.5703125" bestFit="1" customWidth="1"/>
    <col min="8461" max="8465" width="12.7109375" customWidth="1"/>
    <col min="8705" max="8705" width="19.28515625" customWidth="1"/>
    <col min="8706" max="8706" width="15.85546875" customWidth="1"/>
    <col min="8707" max="8707" width="15.7109375" customWidth="1"/>
    <col min="8708" max="8708" width="16.7109375" customWidth="1"/>
    <col min="8709" max="8709" width="15.7109375" customWidth="1"/>
    <col min="8710" max="8710" width="19.5703125" customWidth="1"/>
    <col min="8711" max="8711" width="16" customWidth="1"/>
    <col min="8712" max="8712" width="21.28515625" customWidth="1"/>
    <col min="8713" max="8713" width="18.140625" customWidth="1"/>
    <col min="8714" max="8714" width="23" customWidth="1"/>
    <col min="8715" max="8715" width="14.7109375" bestFit="1" customWidth="1"/>
    <col min="8716" max="8716" width="13.5703125" bestFit="1" customWidth="1"/>
    <col min="8717" max="8721" width="12.7109375" customWidth="1"/>
    <col min="8961" max="8961" width="19.28515625" customWidth="1"/>
    <col min="8962" max="8962" width="15.85546875" customWidth="1"/>
    <col min="8963" max="8963" width="15.7109375" customWidth="1"/>
    <col min="8964" max="8964" width="16.7109375" customWidth="1"/>
    <col min="8965" max="8965" width="15.7109375" customWidth="1"/>
    <col min="8966" max="8966" width="19.5703125" customWidth="1"/>
    <col min="8967" max="8967" width="16" customWidth="1"/>
    <col min="8968" max="8968" width="21.28515625" customWidth="1"/>
    <col min="8969" max="8969" width="18.140625" customWidth="1"/>
    <col min="8970" max="8970" width="23" customWidth="1"/>
    <col min="8971" max="8971" width="14.7109375" bestFit="1" customWidth="1"/>
    <col min="8972" max="8972" width="13.5703125" bestFit="1" customWidth="1"/>
    <col min="8973" max="8977" width="12.7109375" customWidth="1"/>
    <col min="9217" max="9217" width="19.28515625" customWidth="1"/>
    <col min="9218" max="9218" width="15.85546875" customWidth="1"/>
    <col min="9219" max="9219" width="15.7109375" customWidth="1"/>
    <col min="9220" max="9220" width="16.7109375" customWidth="1"/>
    <col min="9221" max="9221" width="15.7109375" customWidth="1"/>
    <col min="9222" max="9222" width="19.5703125" customWidth="1"/>
    <col min="9223" max="9223" width="16" customWidth="1"/>
    <col min="9224" max="9224" width="21.28515625" customWidth="1"/>
    <col min="9225" max="9225" width="18.140625" customWidth="1"/>
    <col min="9226" max="9226" width="23" customWidth="1"/>
    <col min="9227" max="9227" width="14.7109375" bestFit="1" customWidth="1"/>
    <col min="9228" max="9228" width="13.5703125" bestFit="1" customWidth="1"/>
    <col min="9229" max="9233" width="12.7109375" customWidth="1"/>
    <col min="9473" max="9473" width="19.28515625" customWidth="1"/>
    <col min="9474" max="9474" width="15.85546875" customWidth="1"/>
    <col min="9475" max="9475" width="15.7109375" customWidth="1"/>
    <col min="9476" max="9476" width="16.7109375" customWidth="1"/>
    <col min="9477" max="9477" width="15.7109375" customWidth="1"/>
    <col min="9478" max="9478" width="19.5703125" customWidth="1"/>
    <col min="9479" max="9479" width="16" customWidth="1"/>
    <col min="9480" max="9480" width="21.28515625" customWidth="1"/>
    <col min="9481" max="9481" width="18.140625" customWidth="1"/>
    <col min="9482" max="9482" width="23" customWidth="1"/>
    <col min="9483" max="9483" width="14.7109375" bestFit="1" customWidth="1"/>
    <col min="9484" max="9484" width="13.5703125" bestFit="1" customWidth="1"/>
    <col min="9485" max="9489" width="12.7109375" customWidth="1"/>
    <col min="9729" max="9729" width="19.28515625" customWidth="1"/>
    <col min="9730" max="9730" width="15.85546875" customWidth="1"/>
    <col min="9731" max="9731" width="15.7109375" customWidth="1"/>
    <col min="9732" max="9732" width="16.7109375" customWidth="1"/>
    <col min="9733" max="9733" width="15.7109375" customWidth="1"/>
    <col min="9734" max="9734" width="19.5703125" customWidth="1"/>
    <col min="9735" max="9735" width="16" customWidth="1"/>
    <col min="9736" max="9736" width="21.28515625" customWidth="1"/>
    <col min="9737" max="9737" width="18.140625" customWidth="1"/>
    <col min="9738" max="9738" width="23" customWidth="1"/>
    <col min="9739" max="9739" width="14.7109375" bestFit="1" customWidth="1"/>
    <col min="9740" max="9740" width="13.5703125" bestFit="1" customWidth="1"/>
    <col min="9741" max="9745" width="12.7109375" customWidth="1"/>
    <col min="9985" max="9985" width="19.28515625" customWidth="1"/>
    <col min="9986" max="9986" width="15.85546875" customWidth="1"/>
    <col min="9987" max="9987" width="15.7109375" customWidth="1"/>
    <col min="9988" max="9988" width="16.7109375" customWidth="1"/>
    <col min="9989" max="9989" width="15.7109375" customWidth="1"/>
    <col min="9990" max="9990" width="19.5703125" customWidth="1"/>
    <col min="9991" max="9991" width="16" customWidth="1"/>
    <col min="9992" max="9992" width="21.28515625" customWidth="1"/>
    <col min="9993" max="9993" width="18.140625" customWidth="1"/>
    <col min="9994" max="9994" width="23" customWidth="1"/>
    <col min="9995" max="9995" width="14.7109375" bestFit="1" customWidth="1"/>
    <col min="9996" max="9996" width="13.5703125" bestFit="1" customWidth="1"/>
    <col min="9997" max="10001" width="12.7109375" customWidth="1"/>
    <col min="10241" max="10241" width="19.28515625" customWidth="1"/>
    <col min="10242" max="10242" width="15.85546875" customWidth="1"/>
    <col min="10243" max="10243" width="15.7109375" customWidth="1"/>
    <col min="10244" max="10244" width="16.7109375" customWidth="1"/>
    <col min="10245" max="10245" width="15.7109375" customWidth="1"/>
    <col min="10246" max="10246" width="19.5703125" customWidth="1"/>
    <col min="10247" max="10247" width="16" customWidth="1"/>
    <col min="10248" max="10248" width="21.28515625" customWidth="1"/>
    <col min="10249" max="10249" width="18.140625" customWidth="1"/>
    <col min="10250" max="10250" width="23" customWidth="1"/>
    <col min="10251" max="10251" width="14.7109375" bestFit="1" customWidth="1"/>
    <col min="10252" max="10252" width="13.5703125" bestFit="1" customWidth="1"/>
    <col min="10253" max="10257" width="12.7109375" customWidth="1"/>
    <col min="10497" max="10497" width="19.28515625" customWidth="1"/>
    <col min="10498" max="10498" width="15.85546875" customWidth="1"/>
    <col min="10499" max="10499" width="15.7109375" customWidth="1"/>
    <col min="10500" max="10500" width="16.7109375" customWidth="1"/>
    <col min="10501" max="10501" width="15.7109375" customWidth="1"/>
    <col min="10502" max="10502" width="19.5703125" customWidth="1"/>
    <col min="10503" max="10503" width="16" customWidth="1"/>
    <col min="10504" max="10504" width="21.28515625" customWidth="1"/>
    <col min="10505" max="10505" width="18.140625" customWidth="1"/>
    <col min="10506" max="10506" width="23" customWidth="1"/>
    <col min="10507" max="10507" width="14.7109375" bestFit="1" customWidth="1"/>
    <col min="10508" max="10508" width="13.5703125" bestFit="1" customWidth="1"/>
    <col min="10509" max="10513" width="12.7109375" customWidth="1"/>
    <col min="10753" max="10753" width="19.28515625" customWidth="1"/>
    <col min="10754" max="10754" width="15.85546875" customWidth="1"/>
    <col min="10755" max="10755" width="15.7109375" customWidth="1"/>
    <col min="10756" max="10756" width="16.7109375" customWidth="1"/>
    <col min="10757" max="10757" width="15.7109375" customWidth="1"/>
    <col min="10758" max="10758" width="19.5703125" customWidth="1"/>
    <col min="10759" max="10759" width="16" customWidth="1"/>
    <col min="10760" max="10760" width="21.28515625" customWidth="1"/>
    <col min="10761" max="10761" width="18.140625" customWidth="1"/>
    <col min="10762" max="10762" width="23" customWidth="1"/>
    <col min="10763" max="10763" width="14.7109375" bestFit="1" customWidth="1"/>
    <col min="10764" max="10764" width="13.5703125" bestFit="1" customWidth="1"/>
    <col min="10765" max="10769" width="12.7109375" customWidth="1"/>
    <col min="11009" max="11009" width="19.28515625" customWidth="1"/>
    <col min="11010" max="11010" width="15.85546875" customWidth="1"/>
    <col min="11011" max="11011" width="15.7109375" customWidth="1"/>
    <col min="11012" max="11012" width="16.7109375" customWidth="1"/>
    <col min="11013" max="11013" width="15.7109375" customWidth="1"/>
    <col min="11014" max="11014" width="19.5703125" customWidth="1"/>
    <col min="11015" max="11015" width="16" customWidth="1"/>
    <col min="11016" max="11016" width="21.28515625" customWidth="1"/>
    <col min="11017" max="11017" width="18.140625" customWidth="1"/>
    <col min="11018" max="11018" width="23" customWidth="1"/>
    <col min="11019" max="11019" width="14.7109375" bestFit="1" customWidth="1"/>
    <col min="11020" max="11020" width="13.5703125" bestFit="1" customWidth="1"/>
    <col min="11021" max="11025" width="12.7109375" customWidth="1"/>
    <col min="11265" max="11265" width="19.28515625" customWidth="1"/>
    <col min="11266" max="11266" width="15.85546875" customWidth="1"/>
    <col min="11267" max="11267" width="15.7109375" customWidth="1"/>
    <col min="11268" max="11268" width="16.7109375" customWidth="1"/>
    <col min="11269" max="11269" width="15.7109375" customWidth="1"/>
    <col min="11270" max="11270" width="19.5703125" customWidth="1"/>
    <col min="11271" max="11271" width="16" customWidth="1"/>
    <col min="11272" max="11272" width="21.28515625" customWidth="1"/>
    <col min="11273" max="11273" width="18.140625" customWidth="1"/>
    <col min="11274" max="11274" width="23" customWidth="1"/>
    <col min="11275" max="11275" width="14.7109375" bestFit="1" customWidth="1"/>
    <col min="11276" max="11276" width="13.5703125" bestFit="1" customWidth="1"/>
    <col min="11277" max="11281" width="12.7109375" customWidth="1"/>
    <col min="11521" max="11521" width="19.28515625" customWidth="1"/>
    <col min="11522" max="11522" width="15.85546875" customWidth="1"/>
    <col min="11523" max="11523" width="15.7109375" customWidth="1"/>
    <col min="11524" max="11524" width="16.7109375" customWidth="1"/>
    <col min="11525" max="11525" width="15.7109375" customWidth="1"/>
    <col min="11526" max="11526" width="19.5703125" customWidth="1"/>
    <col min="11527" max="11527" width="16" customWidth="1"/>
    <col min="11528" max="11528" width="21.28515625" customWidth="1"/>
    <col min="11529" max="11529" width="18.140625" customWidth="1"/>
    <col min="11530" max="11530" width="23" customWidth="1"/>
    <col min="11531" max="11531" width="14.7109375" bestFit="1" customWidth="1"/>
    <col min="11532" max="11532" width="13.5703125" bestFit="1" customWidth="1"/>
    <col min="11533" max="11537" width="12.7109375" customWidth="1"/>
    <col min="11777" max="11777" width="19.28515625" customWidth="1"/>
    <col min="11778" max="11778" width="15.85546875" customWidth="1"/>
    <col min="11779" max="11779" width="15.7109375" customWidth="1"/>
    <col min="11780" max="11780" width="16.7109375" customWidth="1"/>
    <col min="11781" max="11781" width="15.7109375" customWidth="1"/>
    <col min="11782" max="11782" width="19.5703125" customWidth="1"/>
    <col min="11783" max="11783" width="16" customWidth="1"/>
    <col min="11784" max="11784" width="21.28515625" customWidth="1"/>
    <col min="11785" max="11785" width="18.140625" customWidth="1"/>
    <col min="11786" max="11786" width="23" customWidth="1"/>
    <col min="11787" max="11787" width="14.7109375" bestFit="1" customWidth="1"/>
    <col min="11788" max="11788" width="13.5703125" bestFit="1" customWidth="1"/>
    <col min="11789" max="11793" width="12.7109375" customWidth="1"/>
    <col min="12033" max="12033" width="19.28515625" customWidth="1"/>
    <col min="12034" max="12034" width="15.85546875" customWidth="1"/>
    <col min="12035" max="12035" width="15.7109375" customWidth="1"/>
    <col min="12036" max="12036" width="16.7109375" customWidth="1"/>
    <col min="12037" max="12037" width="15.7109375" customWidth="1"/>
    <col min="12038" max="12038" width="19.5703125" customWidth="1"/>
    <col min="12039" max="12039" width="16" customWidth="1"/>
    <col min="12040" max="12040" width="21.28515625" customWidth="1"/>
    <col min="12041" max="12041" width="18.140625" customWidth="1"/>
    <col min="12042" max="12042" width="23" customWidth="1"/>
    <col min="12043" max="12043" width="14.7109375" bestFit="1" customWidth="1"/>
    <col min="12044" max="12044" width="13.5703125" bestFit="1" customWidth="1"/>
    <col min="12045" max="12049" width="12.7109375" customWidth="1"/>
    <col min="12289" max="12289" width="19.28515625" customWidth="1"/>
    <col min="12290" max="12290" width="15.85546875" customWidth="1"/>
    <col min="12291" max="12291" width="15.7109375" customWidth="1"/>
    <col min="12292" max="12292" width="16.7109375" customWidth="1"/>
    <col min="12293" max="12293" width="15.7109375" customWidth="1"/>
    <col min="12294" max="12294" width="19.5703125" customWidth="1"/>
    <col min="12295" max="12295" width="16" customWidth="1"/>
    <col min="12296" max="12296" width="21.28515625" customWidth="1"/>
    <col min="12297" max="12297" width="18.140625" customWidth="1"/>
    <col min="12298" max="12298" width="23" customWidth="1"/>
    <col min="12299" max="12299" width="14.7109375" bestFit="1" customWidth="1"/>
    <col min="12300" max="12300" width="13.5703125" bestFit="1" customWidth="1"/>
    <col min="12301" max="12305" width="12.7109375" customWidth="1"/>
    <col min="12545" max="12545" width="19.28515625" customWidth="1"/>
    <col min="12546" max="12546" width="15.85546875" customWidth="1"/>
    <col min="12547" max="12547" width="15.7109375" customWidth="1"/>
    <col min="12548" max="12548" width="16.7109375" customWidth="1"/>
    <col min="12549" max="12549" width="15.7109375" customWidth="1"/>
    <col min="12550" max="12550" width="19.5703125" customWidth="1"/>
    <col min="12551" max="12551" width="16" customWidth="1"/>
    <col min="12552" max="12552" width="21.28515625" customWidth="1"/>
    <col min="12553" max="12553" width="18.140625" customWidth="1"/>
    <col min="12554" max="12554" width="23" customWidth="1"/>
    <col min="12555" max="12555" width="14.7109375" bestFit="1" customWidth="1"/>
    <col min="12556" max="12556" width="13.5703125" bestFit="1" customWidth="1"/>
    <col min="12557" max="12561" width="12.7109375" customWidth="1"/>
    <col min="12801" max="12801" width="19.28515625" customWidth="1"/>
    <col min="12802" max="12802" width="15.85546875" customWidth="1"/>
    <col min="12803" max="12803" width="15.7109375" customWidth="1"/>
    <col min="12804" max="12804" width="16.7109375" customWidth="1"/>
    <col min="12805" max="12805" width="15.7109375" customWidth="1"/>
    <col min="12806" max="12806" width="19.5703125" customWidth="1"/>
    <col min="12807" max="12807" width="16" customWidth="1"/>
    <col min="12808" max="12808" width="21.28515625" customWidth="1"/>
    <col min="12809" max="12809" width="18.140625" customWidth="1"/>
    <col min="12810" max="12810" width="23" customWidth="1"/>
    <col min="12811" max="12811" width="14.7109375" bestFit="1" customWidth="1"/>
    <col min="12812" max="12812" width="13.5703125" bestFit="1" customWidth="1"/>
    <col min="12813" max="12817" width="12.7109375" customWidth="1"/>
    <col min="13057" max="13057" width="19.28515625" customWidth="1"/>
    <col min="13058" max="13058" width="15.85546875" customWidth="1"/>
    <col min="13059" max="13059" width="15.7109375" customWidth="1"/>
    <col min="13060" max="13060" width="16.7109375" customWidth="1"/>
    <col min="13061" max="13061" width="15.7109375" customWidth="1"/>
    <col min="13062" max="13062" width="19.5703125" customWidth="1"/>
    <col min="13063" max="13063" width="16" customWidth="1"/>
    <col min="13064" max="13064" width="21.28515625" customWidth="1"/>
    <col min="13065" max="13065" width="18.140625" customWidth="1"/>
    <col min="13066" max="13066" width="23" customWidth="1"/>
    <col min="13067" max="13067" width="14.7109375" bestFit="1" customWidth="1"/>
    <col min="13068" max="13068" width="13.5703125" bestFit="1" customWidth="1"/>
    <col min="13069" max="13073" width="12.7109375" customWidth="1"/>
    <col min="13313" max="13313" width="19.28515625" customWidth="1"/>
    <col min="13314" max="13314" width="15.85546875" customWidth="1"/>
    <col min="13315" max="13315" width="15.7109375" customWidth="1"/>
    <col min="13316" max="13316" width="16.7109375" customWidth="1"/>
    <col min="13317" max="13317" width="15.7109375" customWidth="1"/>
    <col min="13318" max="13318" width="19.5703125" customWidth="1"/>
    <col min="13319" max="13319" width="16" customWidth="1"/>
    <col min="13320" max="13320" width="21.28515625" customWidth="1"/>
    <col min="13321" max="13321" width="18.140625" customWidth="1"/>
    <col min="13322" max="13322" width="23" customWidth="1"/>
    <col min="13323" max="13323" width="14.7109375" bestFit="1" customWidth="1"/>
    <col min="13324" max="13324" width="13.5703125" bestFit="1" customWidth="1"/>
    <col min="13325" max="13329" width="12.7109375" customWidth="1"/>
    <col min="13569" max="13569" width="19.28515625" customWidth="1"/>
    <col min="13570" max="13570" width="15.85546875" customWidth="1"/>
    <col min="13571" max="13571" width="15.7109375" customWidth="1"/>
    <col min="13572" max="13572" width="16.7109375" customWidth="1"/>
    <col min="13573" max="13573" width="15.7109375" customWidth="1"/>
    <col min="13574" max="13574" width="19.5703125" customWidth="1"/>
    <col min="13575" max="13575" width="16" customWidth="1"/>
    <col min="13576" max="13576" width="21.28515625" customWidth="1"/>
    <col min="13577" max="13577" width="18.140625" customWidth="1"/>
    <col min="13578" max="13578" width="23" customWidth="1"/>
    <col min="13579" max="13579" width="14.7109375" bestFit="1" customWidth="1"/>
    <col min="13580" max="13580" width="13.5703125" bestFit="1" customWidth="1"/>
    <col min="13581" max="13585" width="12.7109375" customWidth="1"/>
    <col min="13825" max="13825" width="19.28515625" customWidth="1"/>
    <col min="13826" max="13826" width="15.85546875" customWidth="1"/>
    <col min="13827" max="13827" width="15.7109375" customWidth="1"/>
    <col min="13828" max="13828" width="16.7109375" customWidth="1"/>
    <col min="13829" max="13829" width="15.7109375" customWidth="1"/>
    <col min="13830" max="13830" width="19.5703125" customWidth="1"/>
    <col min="13831" max="13831" width="16" customWidth="1"/>
    <col min="13832" max="13832" width="21.28515625" customWidth="1"/>
    <col min="13833" max="13833" width="18.140625" customWidth="1"/>
    <col min="13834" max="13834" width="23" customWidth="1"/>
    <col min="13835" max="13835" width="14.7109375" bestFit="1" customWidth="1"/>
    <col min="13836" max="13836" width="13.5703125" bestFit="1" customWidth="1"/>
    <col min="13837" max="13841" width="12.7109375" customWidth="1"/>
    <col min="14081" max="14081" width="19.28515625" customWidth="1"/>
    <col min="14082" max="14082" width="15.85546875" customWidth="1"/>
    <col min="14083" max="14083" width="15.7109375" customWidth="1"/>
    <col min="14084" max="14084" width="16.7109375" customWidth="1"/>
    <col min="14085" max="14085" width="15.7109375" customWidth="1"/>
    <col min="14086" max="14086" width="19.5703125" customWidth="1"/>
    <col min="14087" max="14087" width="16" customWidth="1"/>
    <col min="14088" max="14088" width="21.28515625" customWidth="1"/>
    <col min="14089" max="14089" width="18.140625" customWidth="1"/>
    <col min="14090" max="14090" width="23" customWidth="1"/>
    <col min="14091" max="14091" width="14.7109375" bestFit="1" customWidth="1"/>
    <col min="14092" max="14092" width="13.5703125" bestFit="1" customWidth="1"/>
    <col min="14093" max="14097" width="12.7109375" customWidth="1"/>
    <col min="14337" max="14337" width="19.28515625" customWidth="1"/>
    <col min="14338" max="14338" width="15.85546875" customWidth="1"/>
    <col min="14339" max="14339" width="15.7109375" customWidth="1"/>
    <col min="14340" max="14340" width="16.7109375" customWidth="1"/>
    <col min="14341" max="14341" width="15.7109375" customWidth="1"/>
    <col min="14342" max="14342" width="19.5703125" customWidth="1"/>
    <col min="14343" max="14343" width="16" customWidth="1"/>
    <col min="14344" max="14344" width="21.28515625" customWidth="1"/>
    <col min="14345" max="14345" width="18.140625" customWidth="1"/>
    <col min="14346" max="14346" width="23" customWidth="1"/>
    <col min="14347" max="14347" width="14.7109375" bestFit="1" customWidth="1"/>
    <col min="14348" max="14348" width="13.5703125" bestFit="1" customWidth="1"/>
    <col min="14349" max="14353" width="12.7109375" customWidth="1"/>
    <col min="14593" max="14593" width="19.28515625" customWidth="1"/>
    <col min="14594" max="14594" width="15.85546875" customWidth="1"/>
    <col min="14595" max="14595" width="15.7109375" customWidth="1"/>
    <col min="14596" max="14596" width="16.7109375" customWidth="1"/>
    <col min="14597" max="14597" width="15.7109375" customWidth="1"/>
    <col min="14598" max="14598" width="19.5703125" customWidth="1"/>
    <col min="14599" max="14599" width="16" customWidth="1"/>
    <col min="14600" max="14600" width="21.28515625" customWidth="1"/>
    <col min="14601" max="14601" width="18.140625" customWidth="1"/>
    <col min="14602" max="14602" width="23" customWidth="1"/>
    <col min="14603" max="14603" width="14.7109375" bestFit="1" customWidth="1"/>
    <col min="14604" max="14604" width="13.5703125" bestFit="1" customWidth="1"/>
    <col min="14605" max="14609" width="12.7109375" customWidth="1"/>
    <col min="14849" max="14849" width="19.28515625" customWidth="1"/>
    <col min="14850" max="14850" width="15.85546875" customWidth="1"/>
    <col min="14851" max="14851" width="15.7109375" customWidth="1"/>
    <col min="14852" max="14852" width="16.7109375" customWidth="1"/>
    <col min="14853" max="14853" width="15.7109375" customWidth="1"/>
    <col min="14854" max="14854" width="19.5703125" customWidth="1"/>
    <col min="14855" max="14855" width="16" customWidth="1"/>
    <col min="14856" max="14856" width="21.28515625" customWidth="1"/>
    <col min="14857" max="14857" width="18.140625" customWidth="1"/>
    <col min="14858" max="14858" width="23" customWidth="1"/>
    <col min="14859" max="14859" width="14.7109375" bestFit="1" customWidth="1"/>
    <col min="14860" max="14860" width="13.5703125" bestFit="1" customWidth="1"/>
    <col min="14861" max="14865" width="12.7109375" customWidth="1"/>
    <col min="15105" max="15105" width="19.28515625" customWidth="1"/>
    <col min="15106" max="15106" width="15.85546875" customWidth="1"/>
    <col min="15107" max="15107" width="15.7109375" customWidth="1"/>
    <col min="15108" max="15108" width="16.7109375" customWidth="1"/>
    <col min="15109" max="15109" width="15.7109375" customWidth="1"/>
    <col min="15110" max="15110" width="19.5703125" customWidth="1"/>
    <col min="15111" max="15111" width="16" customWidth="1"/>
    <col min="15112" max="15112" width="21.28515625" customWidth="1"/>
    <col min="15113" max="15113" width="18.140625" customWidth="1"/>
    <col min="15114" max="15114" width="23" customWidth="1"/>
    <col min="15115" max="15115" width="14.7109375" bestFit="1" customWidth="1"/>
    <col min="15116" max="15116" width="13.5703125" bestFit="1" customWidth="1"/>
    <col min="15117" max="15121" width="12.7109375" customWidth="1"/>
    <col min="15361" max="15361" width="19.28515625" customWidth="1"/>
    <col min="15362" max="15362" width="15.85546875" customWidth="1"/>
    <col min="15363" max="15363" width="15.7109375" customWidth="1"/>
    <col min="15364" max="15364" width="16.7109375" customWidth="1"/>
    <col min="15365" max="15365" width="15.7109375" customWidth="1"/>
    <col min="15366" max="15366" width="19.5703125" customWidth="1"/>
    <col min="15367" max="15367" width="16" customWidth="1"/>
    <col min="15368" max="15368" width="21.28515625" customWidth="1"/>
    <col min="15369" max="15369" width="18.140625" customWidth="1"/>
    <col min="15370" max="15370" width="23" customWidth="1"/>
    <col min="15371" max="15371" width="14.7109375" bestFit="1" customWidth="1"/>
    <col min="15372" max="15372" width="13.5703125" bestFit="1" customWidth="1"/>
    <col min="15373" max="15377" width="12.7109375" customWidth="1"/>
    <col min="15617" max="15617" width="19.28515625" customWidth="1"/>
    <col min="15618" max="15618" width="15.85546875" customWidth="1"/>
    <col min="15619" max="15619" width="15.7109375" customWidth="1"/>
    <col min="15620" max="15620" width="16.7109375" customWidth="1"/>
    <col min="15621" max="15621" width="15.7109375" customWidth="1"/>
    <col min="15622" max="15622" width="19.5703125" customWidth="1"/>
    <col min="15623" max="15623" width="16" customWidth="1"/>
    <col min="15624" max="15624" width="21.28515625" customWidth="1"/>
    <col min="15625" max="15625" width="18.140625" customWidth="1"/>
    <col min="15626" max="15626" width="23" customWidth="1"/>
    <col min="15627" max="15627" width="14.7109375" bestFit="1" customWidth="1"/>
    <col min="15628" max="15628" width="13.5703125" bestFit="1" customWidth="1"/>
    <col min="15629" max="15633" width="12.7109375" customWidth="1"/>
    <col min="15873" max="15873" width="19.28515625" customWidth="1"/>
    <col min="15874" max="15874" width="15.85546875" customWidth="1"/>
    <col min="15875" max="15875" width="15.7109375" customWidth="1"/>
    <col min="15876" max="15876" width="16.7109375" customWidth="1"/>
    <col min="15877" max="15877" width="15.7109375" customWidth="1"/>
    <col min="15878" max="15878" width="19.5703125" customWidth="1"/>
    <col min="15879" max="15879" width="16" customWidth="1"/>
    <col min="15880" max="15880" width="21.28515625" customWidth="1"/>
    <col min="15881" max="15881" width="18.140625" customWidth="1"/>
    <col min="15882" max="15882" width="23" customWidth="1"/>
    <col min="15883" max="15883" width="14.7109375" bestFit="1" customWidth="1"/>
    <col min="15884" max="15884" width="13.5703125" bestFit="1" customWidth="1"/>
    <col min="15885" max="15889" width="12.7109375" customWidth="1"/>
    <col min="16129" max="16129" width="19.28515625" customWidth="1"/>
    <col min="16130" max="16130" width="15.85546875" customWidth="1"/>
    <col min="16131" max="16131" width="15.7109375" customWidth="1"/>
    <col min="16132" max="16132" width="16.7109375" customWidth="1"/>
    <col min="16133" max="16133" width="15.7109375" customWidth="1"/>
    <col min="16134" max="16134" width="19.5703125" customWidth="1"/>
    <col min="16135" max="16135" width="16" customWidth="1"/>
    <col min="16136" max="16136" width="21.28515625" customWidth="1"/>
    <col min="16137" max="16137" width="18.140625" customWidth="1"/>
    <col min="16138" max="16138" width="23" customWidth="1"/>
    <col min="16139" max="16139" width="14.7109375" bestFit="1" customWidth="1"/>
    <col min="16140" max="16140" width="13.5703125" bestFit="1" customWidth="1"/>
    <col min="16141" max="16145" width="12.7109375" customWidth="1"/>
  </cols>
  <sheetData>
    <row r="1" spans="1:19" x14ac:dyDescent="0.25">
      <c r="A1" s="35" t="s">
        <v>35</v>
      </c>
      <c r="D1" s="36"/>
      <c r="E1" s="36"/>
      <c r="F1" s="36"/>
      <c r="G1" s="37"/>
      <c r="H1" s="36"/>
      <c r="I1" s="36"/>
      <c r="J1" t="s">
        <v>40</v>
      </c>
    </row>
    <row r="2" spans="1:19" x14ac:dyDescent="0.25">
      <c r="A2" s="35" t="s">
        <v>36</v>
      </c>
      <c r="D2" s="36"/>
      <c r="E2" s="36"/>
      <c r="F2" s="36"/>
      <c r="G2" s="19"/>
      <c r="H2" s="36"/>
      <c r="I2" s="36"/>
    </row>
    <row r="3" spans="1:19" x14ac:dyDescent="0.25">
      <c r="A3" s="35" t="s">
        <v>39</v>
      </c>
      <c r="D3" s="36"/>
      <c r="E3" s="36"/>
      <c r="F3" s="36"/>
      <c r="G3" s="19"/>
      <c r="H3" s="36"/>
      <c r="I3" s="36"/>
    </row>
    <row r="4" spans="1:19" s="35" customFormat="1" x14ac:dyDescent="0.25">
      <c r="A4" s="35" t="s">
        <v>37</v>
      </c>
      <c r="F4" s="38"/>
    </row>
    <row r="5" spans="1:19" x14ac:dyDescent="0.25">
      <c r="F5" s="39"/>
    </row>
    <row r="6" spans="1:19" ht="20.25" x14ac:dyDescent="0.3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N6" s="1"/>
      <c r="O6" s="1"/>
      <c r="P6" s="1"/>
      <c r="Q6" s="1"/>
    </row>
    <row r="7" spans="1:19" ht="15.75" x14ac:dyDescent="0.25">
      <c r="A7" s="1"/>
      <c r="B7" s="1"/>
      <c r="C7" s="1"/>
      <c r="D7" s="1"/>
      <c r="E7" s="1"/>
      <c r="F7" s="1"/>
      <c r="N7" s="1"/>
      <c r="O7" s="1"/>
      <c r="P7" s="1"/>
      <c r="Q7" s="1"/>
    </row>
    <row r="8" spans="1:19" ht="24.75" customHeight="1" x14ac:dyDescent="0.25">
      <c r="A8" s="33" t="s">
        <v>1</v>
      </c>
      <c r="B8" s="33"/>
      <c r="C8" s="33"/>
      <c r="D8" s="33"/>
      <c r="E8" s="33"/>
      <c r="F8" s="33"/>
      <c r="G8" s="33"/>
      <c r="H8" s="33"/>
      <c r="I8" s="33"/>
      <c r="J8" s="33"/>
      <c r="K8" s="3"/>
      <c r="L8" s="3"/>
      <c r="N8" s="1"/>
      <c r="O8" s="1"/>
      <c r="P8" s="1"/>
      <c r="Q8" s="2"/>
    </row>
    <row r="9" spans="1:19" ht="21" customHeight="1" x14ac:dyDescent="0.25">
      <c r="A9" s="4"/>
      <c r="B9" s="1"/>
      <c r="C9" s="2" t="s">
        <v>2</v>
      </c>
      <c r="D9" s="2" t="s">
        <v>3</v>
      </c>
      <c r="E9" s="2" t="s">
        <v>2</v>
      </c>
      <c r="F9" s="2" t="s">
        <v>3</v>
      </c>
      <c r="H9" s="1"/>
      <c r="K9" s="3"/>
      <c r="L9" s="3"/>
      <c r="N9" s="1"/>
      <c r="O9" s="1"/>
      <c r="P9" s="1"/>
      <c r="Q9" s="2"/>
    </row>
    <row r="10" spans="1:19" ht="15.75" x14ac:dyDescent="0.25">
      <c r="A10" s="4"/>
      <c r="B10" s="2">
        <v>2018</v>
      </c>
      <c r="C10" s="2" t="s">
        <v>4</v>
      </c>
      <c r="D10" s="2" t="s">
        <v>4</v>
      </c>
      <c r="E10" s="2" t="s">
        <v>5</v>
      </c>
      <c r="F10" s="2" t="s">
        <v>5</v>
      </c>
      <c r="G10" s="2"/>
      <c r="H10" s="1"/>
      <c r="K10" s="3"/>
      <c r="L10" s="3"/>
      <c r="N10" s="1"/>
      <c r="O10" s="1"/>
      <c r="P10" s="1"/>
      <c r="Q10" s="2"/>
    </row>
    <row r="11" spans="1:19" ht="15.75" x14ac:dyDescent="0.25">
      <c r="A11" s="4"/>
      <c r="B11" s="2" t="s">
        <v>6</v>
      </c>
      <c r="C11" s="2" t="s">
        <v>7</v>
      </c>
      <c r="D11" s="2" t="s">
        <v>7</v>
      </c>
      <c r="E11" s="2" t="s">
        <v>7</v>
      </c>
      <c r="F11" s="2" t="s">
        <v>7</v>
      </c>
      <c r="G11" s="2"/>
      <c r="H11" s="1"/>
      <c r="K11" s="3"/>
      <c r="L11" s="3"/>
      <c r="N11" s="1"/>
      <c r="O11" s="1"/>
      <c r="P11" s="1"/>
      <c r="Q11" s="2"/>
    </row>
    <row r="12" spans="1:19" ht="15.75" x14ac:dyDescent="0.25">
      <c r="A12" s="40" t="s">
        <v>38</v>
      </c>
      <c r="B12" s="41" t="s">
        <v>8</v>
      </c>
      <c r="C12" s="41" t="s">
        <v>9</v>
      </c>
      <c r="D12" s="41" t="str">
        <f>C12</f>
        <v>PD JAN 2018</v>
      </c>
      <c r="E12" s="41" t="s">
        <v>10</v>
      </c>
      <c r="F12" s="41" t="str">
        <f>E12</f>
        <v>PD JAN 2019</v>
      </c>
      <c r="G12" s="41" t="s">
        <v>11</v>
      </c>
      <c r="H12" s="42"/>
      <c r="K12" s="5"/>
      <c r="L12" s="5"/>
      <c r="M12" s="6"/>
      <c r="N12" s="2"/>
      <c r="O12" s="5"/>
      <c r="P12" s="5"/>
      <c r="Q12" s="6"/>
    </row>
    <row r="13" spans="1:19" ht="18" customHeight="1" x14ac:dyDescent="0.25">
      <c r="A13" s="7">
        <v>10700</v>
      </c>
      <c r="B13" s="3">
        <f>514930.6+2711</f>
        <v>517641.6</v>
      </c>
      <c r="C13" s="8">
        <v>12498.06</v>
      </c>
      <c r="D13" s="8"/>
      <c r="E13" s="8">
        <v>2455.5300000000002</v>
      </c>
      <c r="F13" s="8">
        <v>12834.93</v>
      </c>
      <c r="G13" s="8">
        <f>SUM(B13+C13+D13-E13-F13)</f>
        <v>514849.2</v>
      </c>
      <c r="H13" s="9"/>
      <c r="K13" s="10"/>
      <c r="L13" s="10"/>
      <c r="M13" s="3"/>
      <c r="N13" s="3"/>
      <c r="O13" s="3"/>
      <c r="P13" s="3"/>
      <c r="Q13" s="3"/>
      <c r="R13" s="3"/>
      <c r="S13" s="3"/>
    </row>
    <row r="14" spans="1:19" ht="18" customHeight="1" x14ac:dyDescent="0.25">
      <c r="A14" s="11">
        <v>10720</v>
      </c>
      <c r="B14" s="12">
        <v>303034.09999999998</v>
      </c>
      <c r="C14" s="13">
        <v>1941.93</v>
      </c>
      <c r="D14" s="13"/>
      <c r="E14" s="13">
        <v>373.79</v>
      </c>
      <c r="F14" s="13">
        <v>2583.4499999999998</v>
      </c>
      <c r="G14" s="13">
        <f>SUM(B14+C14+D14-E14-F14)</f>
        <v>302018.78999999998</v>
      </c>
      <c r="H14" s="14">
        <f>SUM(G13:G14)</f>
        <v>816867.99</v>
      </c>
      <c r="K14" s="10"/>
      <c r="L14" s="10"/>
      <c r="M14" s="3"/>
      <c r="N14" s="3"/>
      <c r="O14" s="3"/>
      <c r="P14" s="3"/>
      <c r="Q14" s="3"/>
      <c r="R14" s="3"/>
      <c r="S14" s="3"/>
    </row>
    <row r="15" spans="1:19" ht="18" customHeight="1" x14ac:dyDescent="0.25">
      <c r="A15" s="7">
        <v>10800</v>
      </c>
      <c r="B15" s="3">
        <f>28710.86+247.11</f>
        <v>28957.97</v>
      </c>
      <c r="C15" s="8"/>
      <c r="D15" s="8"/>
      <c r="E15" s="8"/>
      <c r="F15" s="8"/>
      <c r="G15" s="8">
        <f>SUM(B15+C15+D15-E15-F15)</f>
        <v>28957.97</v>
      </c>
      <c r="H15" s="9"/>
      <c r="K15" s="10"/>
      <c r="L15" s="10"/>
      <c r="M15" s="3"/>
      <c r="N15" s="3"/>
      <c r="O15" s="3"/>
      <c r="P15" s="3"/>
      <c r="Q15" s="3"/>
      <c r="R15" s="3"/>
      <c r="S15" s="3"/>
    </row>
    <row r="16" spans="1:19" ht="18" customHeight="1" x14ac:dyDescent="0.25">
      <c r="A16" s="11">
        <v>10880</v>
      </c>
      <c r="B16" s="12">
        <v>60342.3</v>
      </c>
      <c r="C16" s="13">
        <v>139.01</v>
      </c>
      <c r="D16" s="13"/>
      <c r="E16" s="13">
        <v>168.59</v>
      </c>
      <c r="F16" s="13">
        <v>862.01</v>
      </c>
      <c r="G16" s="13">
        <f>SUM(B16+C16+D16-E16-F16)</f>
        <v>59450.710000000006</v>
      </c>
      <c r="H16" s="14">
        <f>SUM(G15:G16)</f>
        <v>88408.680000000008</v>
      </c>
      <c r="K16" s="10"/>
      <c r="L16" s="10"/>
      <c r="M16" s="3"/>
      <c r="N16" s="3"/>
      <c r="O16" s="3"/>
      <c r="P16" s="3"/>
      <c r="Q16" s="3"/>
      <c r="R16" s="3"/>
      <c r="S16" s="3"/>
    </row>
    <row r="17" spans="1:19" ht="18" customHeight="1" thickBot="1" x14ac:dyDescent="0.3">
      <c r="A17" s="11">
        <v>39040</v>
      </c>
      <c r="B17" s="12"/>
      <c r="C17" s="13"/>
      <c r="D17" s="13"/>
      <c r="E17" s="13"/>
      <c r="F17" s="13"/>
      <c r="G17" s="13">
        <f>SUM(B17+C17+D17-E17-F17)</f>
        <v>0</v>
      </c>
      <c r="H17" s="14">
        <f>SUM(G17)</f>
        <v>0</v>
      </c>
      <c r="K17" s="10"/>
      <c r="L17" s="10"/>
      <c r="M17" s="3"/>
      <c r="N17" s="3"/>
      <c r="O17" s="3"/>
      <c r="P17" s="3"/>
      <c r="Q17" s="3"/>
      <c r="R17" s="3"/>
      <c r="S17" s="3"/>
    </row>
    <row r="18" spans="1:19" ht="18" customHeight="1" thickBot="1" x14ac:dyDescent="0.3">
      <c r="A18" s="7"/>
      <c r="B18" s="3"/>
      <c r="C18" s="8"/>
      <c r="D18" s="8"/>
      <c r="E18" s="8"/>
      <c r="F18" s="8"/>
      <c r="G18" s="8"/>
      <c r="I18" s="28">
        <f>SUM(H14:H17)</f>
        <v>905276.67</v>
      </c>
      <c r="J18" s="29" t="s">
        <v>12</v>
      </c>
      <c r="K18" s="10"/>
      <c r="L18" s="10"/>
      <c r="M18" s="3"/>
      <c r="N18" s="3"/>
      <c r="O18" s="3"/>
      <c r="P18" s="3"/>
      <c r="Q18" s="3"/>
      <c r="R18" s="3"/>
      <c r="S18" s="3"/>
    </row>
    <row r="19" spans="1:19" ht="18" customHeight="1" x14ac:dyDescent="0.25">
      <c r="A19" s="7">
        <v>16300</v>
      </c>
      <c r="B19" s="3">
        <f>86111.21+318.72</f>
        <v>86429.930000000008</v>
      </c>
      <c r="C19" s="8">
        <v>1080.76</v>
      </c>
      <c r="D19" s="8"/>
      <c r="E19" s="8"/>
      <c r="F19" s="8">
        <v>58.68</v>
      </c>
      <c r="G19" s="8">
        <f>SUM(B19+C19+D19-E19-F19)</f>
        <v>87452.010000000009</v>
      </c>
      <c r="H19" s="9"/>
      <c r="I19" s="1"/>
      <c r="K19" s="10"/>
      <c r="L19" s="10"/>
      <c r="M19" s="3"/>
      <c r="N19" s="3"/>
      <c r="O19" s="3"/>
      <c r="P19" s="3"/>
      <c r="Q19" s="3"/>
      <c r="R19" s="3"/>
      <c r="S19" s="3"/>
    </row>
    <row r="20" spans="1:19" ht="18" customHeight="1" x14ac:dyDescent="0.25">
      <c r="A20" s="7">
        <v>18400</v>
      </c>
      <c r="B20" s="3">
        <f>12812.67+272.51</f>
        <v>13085.18</v>
      </c>
      <c r="C20" s="8">
        <v>475.44</v>
      </c>
      <c r="D20" s="8"/>
      <c r="E20" s="8">
        <v>209.36</v>
      </c>
      <c r="F20" s="8">
        <v>628.08000000000004</v>
      </c>
      <c r="G20" s="8">
        <f>SUM(B20+C20+D20-E20-F20)</f>
        <v>12723.18</v>
      </c>
      <c r="H20" s="9"/>
      <c r="I20" s="1"/>
      <c r="K20" s="10"/>
      <c r="L20" s="10"/>
      <c r="M20" s="3"/>
      <c r="N20" s="3"/>
      <c r="O20" s="3"/>
      <c r="P20" s="3"/>
      <c r="Q20" s="3"/>
      <c r="R20" s="3"/>
      <c r="S20" s="3"/>
    </row>
    <row r="21" spans="1:19" ht="18" customHeight="1" thickBot="1" x14ac:dyDescent="0.3">
      <c r="A21" s="11">
        <v>18410</v>
      </c>
      <c r="B21" s="12">
        <v>78430.2</v>
      </c>
      <c r="C21" s="13">
        <v>890.82</v>
      </c>
      <c r="D21" s="13"/>
      <c r="E21" s="13">
        <v>150.38</v>
      </c>
      <c r="F21" s="13">
        <v>704.3</v>
      </c>
      <c r="G21" s="13">
        <f>SUM(B21+C21+D21-E21-F21)</f>
        <v>78466.34</v>
      </c>
      <c r="H21" s="14">
        <f>SUM(G19:G21)</f>
        <v>178641.53</v>
      </c>
      <c r="K21" s="10"/>
      <c r="L21" s="10"/>
      <c r="M21" s="3"/>
      <c r="N21" s="3"/>
      <c r="O21" s="3"/>
      <c r="P21" s="3"/>
      <c r="Q21" s="3"/>
      <c r="R21" s="3"/>
      <c r="S21" s="3"/>
    </row>
    <row r="22" spans="1:19" ht="18" customHeight="1" thickBot="1" x14ac:dyDescent="0.3">
      <c r="A22" s="7"/>
      <c r="B22" s="3"/>
      <c r="C22" s="8"/>
      <c r="D22" s="8"/>
      <c r="E22" s="8"/>
      <c r="F22" s="8"/>
      <c r="G22" s="8"/>
      <c r="I22" s="28">
        <f>SUM(G19:G21)</f>
        <v>178641.53</v>
      </c>
      <c r="J22" s="29" t="s">
        <v>13</v>
      </c>
      <c r="K22" s="10"/>
      <c r="L22" s="10"/>
      <c r="M22" s="3"/>
      <c r="N22" s="3"/>
      <c r="O22" s="3"/>
      <c r="P22" s="3"/>
      <c r="Q22" s="3"/>
      <c r="R22" s="3"/>
      <c r="S22" s="3"/>
    </row>
    <row r="23" spans="1:19" ht="18" customHeight="1" x14ac:dyDescent="0.25">
      <c r="A23" s="11">
        <v>42100</v>
      </c>
      <c r="B23" s="12"/>
      <c r="C23" s="13"/>
      <c r="D23" s="13"/>
      <c r="E23" s="13"/>
      <c r="F23" s="13"/>
      <c r="G23" s="13">
        <f>SUM(B23+C23+D23-E23-F23)</f>
        <v>0</v>
      </c>
      <c r="H23" s="14">
        <f>SUM(G23)</f>
        <v>0</v>
      </c>
      <c r="I23" s="9"/>
      <c r="K23" s="10"/>
      <c r="L23" s="10"/>
      <c r="M23" s="3"/>
      <c r="N23" s="3"/>
      <c r="O23" s="3"/>
      <c r="P23" s="3"/>
      <c r="Q23" s="3"/>
      <c r="R23" s="3"/>
      <c r="S23" s="3"/>
    </row>
    <row r="24" spans="1:19" ht="18" customHeight="1" x14ac:dyDescent="0.25">
      <c r="A24" s="7"/>
      <c r="B24" s="3"/>
      <c r="C24" s="8"/>
      <c r="D24" s="8"/>
      <c r="E24" s="8"/>
      <c r="F24" s="8"/>
      <c r="G24" s="8"/>
      <c r="H24" s="9"/>
      <c r="I24" s="9"/>
      <c r="K24" s="10"/>
      <c r="L24" s="10"/>
      <c r="M24" s="3"/>
      <c r="N24" s="3"/>
      <c r="O24" s="3"/>
      <c r="P24" s="3"/>
      <c r="Q24" s="3"/>
      <c r="R24" s="3"/>
      <c r="S24" s="3"/>
    </row>
    <row r="25" spans="1:19" ht="18" customHeight="1" x14ac:dyDescent="0.25">
      <c r="A25" s="7"/>
      <c r="B25" s="3"/>
      <c r="C25" s="8"/>
      <c r="D25" s="8"/>
      <c r="E25" s="8"/>
      <c r="F25" s="8"/>
      <c r="G25" s="8"/>
      <c r="H25" s="9"/>
      <c r="I25" s="9">
        <f>H23</f>
        <v>0</v>
      </c>
      <c r="J25" t="s">
        <v>14</v>
      </c>
      <c r="K25" s="10"/>
      <c r="L25" s="10"/>
      <c r="M25" s="3"/>
      <c r="N25" s="3"/>
      <c r="O25" s="3"/>
      <c r="P25" s="3"/>
      <c r="Q25" s="3"/>
      <c r="R25" s="3"/>
      <c r="S25" s="3"/>
    </row>
    <row r="26" spans="1:19" ht="18" customHeight="1" x14ac:dyDescent="0.25">
      <c r="A26" s="7">
        <v>58000</v>
      </c>
      <c r="B26" s="3">
        <f>125475.99+465.88</f>
        <v>125941.87000000001</v>
      </c>
      <c r="C26" s="8"/>
      <c r="D26" s="8"/>
      <c r="E26" s="8"/>
      <c r="F26" s="8"/>
      <c r="G26" s="8">
        <f t="shared" ref="G26:G37" si="0">SUM(B26+C26+D26-E26-F26)</f>
        <v>125941.87000000001</v>
      </c>
      <c r="H26" s="9"/>
      <c r="K26" s="10"/>
      <c r="L26" s="10"/>
      <c r="M26" s="3"/>
      <c r="N26" s="3"/>
      <c r="O26" s="3"/>
      <c r="P26" s="3"/>
      <c r="Q26" s="3"/>
      <c r="R26" s="3"/>
      <c r="S26" s="3"/>
    </row>
    <row r="27" spans="1:19" ht="18" customHeight="1" x14ac:dyDescent="0.25">
      <c r="A27" s="7">
        <v>58200</v>
      </c>
      <c r="B27" s="3">
        <f>4477.3+10</f>
        <v>4487.3</v>
      </c>
      <c r="C27" s="8"/>
      <c r="D27" s="8"/>
      <c r="E27" s="8"/>
      <c r="F27" s="8"/>
      <c r="G27" s="8">
        <f t="shared" si="0"/>
        <v>4487.3</v>
      </c>
      <c r="H27" s="9"/>
      <c r="K27" s="10"/>
      <c r="L27" s="10"/>
      <c r="M27" s="3"/>
      <c r="N27" s="3"/>
      <c r="O27" s="3"/>
      <c r="P27" s="3"/>
      <c r="Q27" s="3"/>
      <c r="R27" s="3"/>
      <c r="S27" s="3"/>
    </row>
    <row r="28" spans="1:19" ht="18" customHeight="1" x14ac:dyDescent="0.25">
      <c r="A28" s="7">
        <v>58300</v>
      </c>
      <c r="B28" s="3">
        <f>330043.89+1334.51</f>
        <v>331378.40000000002</v>
      </c>
      <c r="C28" s="8">
        <v>7577.55</v>
      </c>
      <c r="D28" s="8"/>
      <c r="E28" s="8">
        <v>1188.43</v>
      </c>
      <c r="F28" s="8">
        <v>9462.0499999999993</v>
      </c>
      <c r="G28" s="8">
        <f t="shared" si="0"/>
        <v>328305.47000000003</v>
      </c>
      <c r="H28" s="9"/>
      <c r="K28" s="10"/>
      <c r="L28" s="10"/>
      <c r="M28" s="3"/>
      <c r="N28" s="3"/>
      <c r="O28" s="3"/>
      <c r="P28" s="3"/>
      <c r="Q28" s="3"/>
      <c r="R28" s="3"/>
      <c r="S28" s="3"/>
    </row>
    <row r="29" spans="1:19" ht="18" customHeight="1" x14ac:dyDescent="0.25">
      <c r="A29" s="7">
        <v>58400</v>
      </c>
      <c r="B29" s="3">
        <f>2980.69+10.72</f>
        <v>2991.41</v>
      </c>
      <c r="C29" s="8"/>
      <c r="D29" s="8"/>
      <c r="E29" s="8"/>
      <c r="F29" s="8"/>
      <c r="G29" s="8">
        <f t="shared" si="0"/>
        <v>2991.41</v>
      </c>
      <c r="H29" s="9"/>
      <c r="K29" s="10"/>
      <c r="L29" s="10"/>
      <c r="M29" s="3"/>
      <c r="N29" s="3"/>
      <c r="O29" s="3"/>
      <c r="P29" s="3"/>
      <c r="Q29" s="3"/>
      <c r="R29" s="3"/>
      <c r="S29" s="3"/>
    </row>
    <row r="30" spans="1:19" ht="18" customHeight="1" x14ac:dyDescent="0.25">
      <c r="A30" s="7">
        <v>58600</v>
      </c>
      <c r="B30" s="3">
        <f>188114.13+465.69</f>
        <v>188579.82</v>
      </c>
      <c r="C30" s="8">
        <v>1874.52</v>
      </c>
      <c r="D30" s="8"/>
      <c r="E30" s="8">
        <v>640.76</v>
      </c>
      <c r="F30" s="8">
        <v>1583.83</v>
      </c>
      <c r="G30" s="8">
        <f t="shared" si="0"/>
        <v>188229.75</v>
      </c>
      <c r="H30" s="9"/>
      <c r="K30" s="10"/>
      <c r="L30" s="10"/>
      <c r="M30" s="3"/>
      <c r="N30" s="3"/>
      <c r="O30" s="3"/>
      <c r="P30" s="3"/>
      <c r="Q30" s="3"/>
      <c r="R30" s="3"/>
      <c r="S30" s="3"/>
    </row>
    <row r="31" spans="1:19" ht="18" customHeight="1" x14ac:dyDescent="0.25">
      <c r="A31" s="7">
        <v>58700</v>
      </c>
      <c r="B31" s="3">
        <f>6728.14+33.88</f>
        <v>6762.02</v>
      </c>
      <c r="C31" s="8">
        <v>28.2</v>
      </c>
      <c r="D31" s="8"/>
      <c r="E31" s="8"/>
      <c r="F31" s="8">
        <v>117.36</v>
      </c>
      <c r="G31" s="8">
        <f t="shared" si="0"/>
        <v>6672.8600000000006</v>
      </c>
      <c r="H31" s="9"/>
      <c r="K31" s="10"/>
      <c r="L31" s="10"/>
      <c r="M31" s="3"/>
      <c r="N31" s="3"/>
      <c r="O31" s="3"/>
      <c r="P31" s="3"/>
      <c r="Q31" s="3"/>
      <c r="R31" s="3"/>
      <c r="S31" s="3"/>
    </row>
    <row r="32" spans="1:19" ht="18" customHeight="1" x14ac:dyDescent="0.25">
      <c r="A32" s="11">
        <v>58800</v>
      </c>
      <c r="B32" s="14">
        <v>0</v>
      </c>
      <c r="C32" s="13"/>
      <c r="D32" s="13"/>
      <c r="E32" s="13"/>
      <c r="F32" s="13"/>
      <c r="G32" s="13">
        <f t="shared" si="0"/>
        <v>0</v>
      </c>
      <c r="H32" s="14">
        <f>SUM(G26:G32)</f>
        <v>656628.66</v>
      </c>
      <c r="K32" s="10"/>
      <c r="L32" s="10"/>
      <c r="M32" s="3"/>
      <c r="N32" s="3"/>
      <c r="O32" s="3"/>
      <c r="P32" s="3"/>
      <c r="Q32" s="3"/>
      <c r="R32" s="3"/>
      <c r="S32" s="3"/>
    </row>
    <row r="33" spans="1:19" ht="18" customHeight="1" x14ac:dyDescent="0.25">
      <c r="A33" s="7">
        <v>59000</v>
      </c>
      <c r="B33" s="3">
        <f>85074.7+294.94</f>
        <v>85369.64</v>
      </c>
      <c r="C33" s="8"/>
      <c r="D33" s="8"/>
      <c r="E33" s="8"/>
      <c r="F33" s="8"/>
      <c r="G33" s="8">
        <f t="shared" si="0"/>
        <v>85369.64</v>
      </c>
      <c r="H33" s="9"/>
      <c r="K33" s="10"/>
      <c r="L33" s="10"/>
      <c r="M33" s="3"/>
      <c r="N33" s="3"/>
      <c r="O33" s="3"/>
      <c r="P33" s="3"/>
      <c r="Q33" s="3"/>
      <c r="R33" s="3"/>
      <c r="S33" s="3"/>
    </row>
    <row r="34" spans="1:19" ht="18" customHeight="1" x14ac:dyDescent="0.25">
      <c r="A34" s="7">
        <v>59300</v>
      </c>
      <c r="B34" s="3">
        <f>469609.5+1426.78</f>
        <v>471036.28</v>
      </c>
      <c r="C34" s="8">
        <v>6442.84</v>
      </c>
      <c r="D34" s="8"/>
      <c r="E34" s="8">
        <v>2179</v>
      </c>
      <c r="F34" s="8">
        <v>5392.73</v>
      </c>
      <c r="G34" s="8">
        <f t="shared" si="0"/>
        <v>469907.39000000007</v>
      </c>
      <c r="H34" s="9"/>
      <c r="K34" s="10"/>
      <c r="L34" s="10"/>
      <c r="M34" s="3"/>
      <c r="N34" s="3"/>
      <c r="O34" s="3"/>
      <c r="P34" s="3"/>
      <c r="Q34" s="3"/>
      <c r="R34" s="3"/>
      <c r="S34" s="3"/>
    </row>
    <row r="35" spans="1:19" ht="18" customHeight="1" x14ac:dyDescent="0.25">
      <c r="A35" s="7">
        <v>59400</v>
      </c>
      <c r="B35" s="9">
        <f>4196.51+23.64</f>
        <v>4220.1500000000005</v>
      </c>
      <c r="C35" s="8"/>
      <c r="D35" s="8"/>
      <c r="E35" s="8"/>
      <c r="F35" s="8"/>
      <c r="G35" s="8">
        <f t="shared" si="0"/>
        <v>4220.1500000000005</v>
      </c>
      <c r="H35" s="9"/>
      <c r="K35" s="10"/>
      <c r="L35" s="10"/>
      <c r="M35" s="3"/>
      <c r="N35" s="3"/>
      <c r="O35" s="3"/>
      <c r="P35" s="3"/>
      <c r="Q35" s="3"/>
      <c r="R35" s="3"/>
      <c r="S35" s="3"/>
    </row>
    <row r="36" spans="1:19" ht="18" customHeight="1" x14ac:dyDescent="0.25">
      <c r="A36" s="7">
        <v>59500</v>
      </c>
      <c r="B36" s="3">
        <f>262.62+13.16</f>
        <v>275.78000000000003</v>
      </c>
      <c r="C36" s="8"/>
      <c r="D36" s="8"/>
      <c r="E36" s="8"/>
      <c r="F36" s="8"/>
      <c r="G36" s="8">
        <f t="shared" si="0"/>
        <v>275.78000000000003</v>
      </c>
      <c r="H36" s="9"/>
      <c r="K36" s="10"/>
      <c r="L36" s="10"/>
      <c r="M36" s="3"/>
      <c r="N36" s="3"/>
      <c r="O36" s="3"/>
      <c r="P36" s="3"/>
      <c r="Q36" s="3"/>
      <c r="R36" s="3"/>
      <c r="S36" s="3"/>
    </row>
    <row r="37" spans="1:19" ht="18" customHeight="1" x14ac:dyDescent="0.25">
      <c r="A37" s="7">
        <v>59700</v>
      </c>
      <c r="B37" s="3">
        <f>112.76+2.39</f>
        <v>115.15</v>
      </c>
      <c r="C37" s="8"/>
      <c r="D37" s="8"/>
      <c r="E37" s="8"/>
      <c r="F37" s="8"/>
      <c r="G37" s="8">
        <f t="shared" si="0"/>
        <v>115.15</v>
      </c>
      <c r="H37" s="9"/>
      <c r="K37" s="10"/>
      <c r="L37" s="10"/>
      <c r="M37" s="3"/>
      <c r="N37" s="3"/>
      <c r="O37" s="3"/>
      <c r="P37" s="3"/>
      <c r="Q37" s="3"/>
      <c r="R37" s="3"/>
      <c r="S37" s="3"/>
    </row>
    <row r="38" spans="1:19" ht="18" customHeight="1" x14ac:dyDescent="0.25">
      <c r="A38" s="11">
        <v>59800</v>
      </c>
      <c r="B38" s="12">
        <f>22880.16+81.98</f>
        <v>22962.14</v>
      </c>
      <c r="C38" s="13">
        <v>331.74</v>
      </c>
      <c r="D38" s="13"/>
      <c r="E38" s="13">
        <v>88.02</v>
      </c>
      <c r="F38" s="13">
        <v>318.83999999999997</v>
      </c>
      <c r="G38" s="13">
        <f>SUM(B38:C38:D38)-SUM(E38:F38)</f>
        <v>22887.02</v>
      </c>
      <c r="H38" s="14">
        <f>SUM(G33:G38)</f>
        <v>582775.13000000012</v>
      </c>
      <c r="K38" s="10"/>
      <c r="L38" s="10"/>
      <c r="M38" s="3"/>
      <c r="N38" s="3"/>
      <c r="O38" s="3"/>
      <c r="P38" s="3"/>
      <c r="Q38" s="3"/>
      <c r="R38" s="3"/>
      <c r="S38" s="3"/>
    </row>
    <row r="39" spans="1:19" ht="18" customHeight="1" x14ac:dyDescent="0.25">
      <c r="A39" s="7">
        <v>90200</v>
      </c>
      <c r="B39" s="3">
        <f>62874.22+78.79</f>
        <v>62953.01</v>
      </c>
      <c r="C39" s="8"/>
      <c r="D39" s="8"/>
      <c r="E39" s="8"/>
      <c r="F39" s="8"/>
      <c r="G39" s="8">
        <f t="shared" ref="G39:G49" si="1">SUM(B39+C39+D39-E39-F39)</f>
        <v>62953.01</v>
      </c>
      <c r="H39" s="9"/>
      <c r="K39" s="10"/>
      <c r="L39" s="10"/>
      <c r="M39" s="3"/>
      <c r="N39" s="3"/>
      <c r="O39" s="3"/>
      <c r="P39" s="3"/>
      <c r="Q39" s="3"/>
      <c r="R39" s="3"/>
      <c r="S39" s="3"/>
    </row>
    <row r="40" spans="1:19" ht="18" customHeight="1" x14ac:dyDescent="0.25">
      <c r="A40" s="11">
        <v>90300</v>
      </c>
      <c r="B40" s="12">
        <f>336354.75+1114.16+17.84</f>
        <v>337486.75</v>
      </c>
      <c r="C40" s="13">
        <v>5218.1899999999996</v>
      </c>
      <c r="D40" s="13"/>
      <c r="E40" s="13">
        <v>1299.73</v>
      </c>
      <c r="F40" s="13">
        <v>4373.38</v>
      </c>
      <c r="G40" s="13">
        <f t="shared" si="1"/>
        <v>337031.83</v>
      </c>
      <c r="H40" s="14">
        <f>SUM(G39:G40)</f>
        <v>399984.84</v>
      </c>
      <c r="K40" s="10"/>
      <c r="L40" s="10"/>
      <c r="M40" s="3"/>
      <c r="N40" s="3"/>
      <c r="O40" s="3"/>
      <c r="P40" s="3"/>
      <c r="Q40" s="3"/>
      <c r="R40" s="3"/>
      <c r="S40" s="3"/>
    </row>
    <row r="41" spans="1:19" ht="18" customHeight="1" x14ac:dyDescent="0.25">
      <c r="A41" s="7">
        <v>90700</v>
      </c>
      <c r="B41" s="3">
        <f>73982.72+263.31</f>
        <v>74246.03</v>
      </c>
      <c r="C41" s="8"/>
      <c r="D41" s="8"/>
      <c r="E41" s="8"/>
      <c r="F41" s="8"/>
      <c r="G41" s="8">
        <f t="shared" si="1"/>
        <v>74246.03</v>
      </c>
      <c r="H41" s="9"/>
      <c r="K41" s="10"/>
      <c r="L41" s="10"/>
      <c r="M41" s="3"/>
      <c r="N41" s="3"/>
      <c r="O41" s="3"/>
      <c r="P41" s="3"/>
      <c r="Q41" s="3"/>
      <c r="R41" s="3"/>
      <c r="S41" s="3"/>
    </row>
    <row r="42" spans="1:19" ht="18" customHeight="1" x14ac:dyDescent="0.25">
      <c r="A42" s="7">
        <v>90800</v>
      </c>
      <c r="B42" s="3"/>
      <c r="C42" s="8"/>
      <c r="D42" s="8"/>
      <c r="E42" s="8"/>
      <c r="F42" s="8"/>
      <c r="G42" s="8">
        <f t="shared" si="1"/>
        <v>0</v>
      </c>
      <c r="H42" s="9"/>
      <c r="K42" s="10"/>
      <c r="L42" s="10"/>
      <c r="M42" s="3"/>
      <c r="N42" s="3"/>
      <c r="O42" s="3"/>
      <c r="P42" s="3"/>
      <c r="Q42" s="3"/>
      <c r="R42" s="3"/>
      <c r="S42" s="3"/>
    </row>
    <row r="43" spans="1:19" ht="18" customHeight="1" x14ac:dyDescent="0.25">
      <c r="A43" s="7">
        <v>92000</v>
      </c>
      <c r="B43" s="3">
        <f>307306.03+1071.09</f>
        <v>308377.12000000005</v>
      </c>
      <c r="C43" s="8">
        <v>4199.57</v>
      </c>
      <c r="D43" s="8"/>
      <c r="E43" s="8">
        <v>647.32000000000005</v>
      </c>
      <c r="F43" s="8">
        <v>3707.04</v>
      </c>
      <c r="G43" s="8">
        <f t="shared" si="1"/>
        <v>308222.33000000007</v>
      </c>
      <c r="H43" s="9"/>
      <c r="K43" s="10"/>
      <c r="L43" s="10"/>
      <c r="M43" s="3"/>
      <c r="N43" s="3"/>
      <c r="O43" s="3"/>
      <c r="P43" s="3"/>
      <c r="Q43" s="3"/>
      <c r="R43" s="3"/>
      <c r="S43" s="3"/>
    </row>
    <row r="44" spans="1:19" ht="18" customHeight="1" x14ac:dyDescent="0.25">
      <c r="A44" s="7">
        <v>92500</v>
      </c>
      <c r="B44" s="3"/>
      <c r="C44" s="8"/>
      <c r="D44" s="8"/>
      <c r="E44" s="8"/>
      <c r="F44" s="8"/>
      <c r="G44" s="8">
        <f t="shared" si="1"/>
        <v>0</v>
      </c>
      <c r="H44" s="9"/>
      <c r="K44" s="10"/>
      <c r="L44" s="10"/>
      <c r="M44" s="3"/>
      <c r="N44" s="3"/>
      <c r="O44" s="3"/>
      <c r="P44" s="3"/>
      <c r="Q44" s="3"/>
      <c r="R44" s="3"/>
      <c r="S44" s="3"/>
    </row>
    <row r="45" spans="1:19" ht="18" customHeight="1" x14ac:dyDescent="0.25">
      <c r="A45" s="7">
        <v>92600</v>
      </c>
      <c r="B45" s="3">
        <f>609+2.18</f>
        <v>611.17999999999995</v>
      </c>
      <c r="C45" s="8"/>
      <c r="D45" s="8"/>
      <c r="E45" s="8"/>
      <c r="F45" s="8"/>
      <c r="G45" s="8">
        <f t="shared" si="1"/>
        <v>611.17999999999995</v>
      </c>
      <c r="H45" s="9"/>
      <c r="K45" s="10"/>
      <c r="L45" s="10"/>
      <c r="M45" s="3"/>
      <c r="N45" s="3"/>
      <c r="O45" s="3"/>
      <c r="P45" s="3"/>
      <c r="Q45" s="3"/>
      <c r="R45" s="3"/>
      <c r="S45" s="3"/>
    </row>
    <row r="46" spans="1:19" ht="18" customHeight="1" x14ac:dyDescent="0.25">
      <c r="A46" s="7">
        <v>93040</v>
      </c>
      <c r="B46" s="3">
        <v>12723.7</v>
      </c>
      <c r="C46" s="8"/>
      <c r="D46" s="8"/>
      <c r="E46" s="8"/>
      <c r="F46" s="8"/>
      <c r="G46" s="8">
        <f t="shared" si="1"/>
        <v>12723.7</v>
      </c>
      <c r="H46" s="9"/>
      <c r="K46" s="10"/>
      <c r="L46" s="10"/>
      <c r="M46" s="3"/>
      <c r="N46" s="3"/>
      <c r="O46" s="3"/>
      <c r="P46" s="3"/>
      <c r="Q46" s="3"/>
      <c r="R46" s="3"/>
      <c r="S46" s="3"/>
    </row>
    <row r="47" spans="1:19" ht="18" customHeight="1" thickBot="1" x14ac:dyDescent="0.3">
      <c r="A47" s="11">
        <v>93500</v>
      </c>
      <c r="B47" s="12">
        <f>53752.36+199.18</f>
        <v>53951.54</v>
      </c>
      <c r="C47" s="13">
        <v>822</v>
      </c>
      <c r="D47" s="13"/>
      <c r="E47" s="13">
        <v>171.04</v>
      </c>
      <c r="F47" s="13">
        <v>1555.76</v>
      </c>
      <c r="G47" s="13">
        <f t="shared" si="1"/>
        <v>53046.74</v>
      </c>
      <c r="H47" s="14">
        <f>SUM(G41:G47)</f>
        <v>448849.9800000001</v>
      </c>
      <c r="K47" s="10"/>
      <c r="L47" s="10"/>
      <c r="M47" s="3"/>
      <c r="N47" s="3"/>
      <c r="O47" s="3"/>
      <c r="P47" s="3"/>
      <c r="Q47" s="3"/>
      <c r="R47" s="3"/>
      <c r="S47" s="3"/>
    </row>
    <row r="48" spans="1:19" ht="18" customHeight="1" thickBot="1" x14ac:dyDescent="0.3">
      <c r="A48" s="7"/>
      <c r="B48" s="3"/>
      <c r="C48" s="8"/>
      <c r="D48" s="15"/>
      <c r="E48" s="15"/>
      <c r="F48" s="15"/>
      <c r="G48" s="8">
        <f t="shared" si="1"/>
        <v>0</v>
      </c>
      <c r="H48" s="9"/>
      <c r="I48" s="28">
        <f>SUM(H32:H47)</f>
        <v>2088238.6100000003</v>
      </c>
      <c r="J48" s="29" t="s">
        <v>15</v>
      </c>
      <c r="K48" s="10"/>
      <c r="L48" s="10"/>
      <c r="M48" s="3"/>
      <c r="N48" s="3"/>
      <c r="O48" s="3"/>
      <c r="P48" s="3"/>
      <c r="Q48" s="3"/>
      <c r="R48" s="3"/>
      <c r="S48" s="3"/>
    </row>
    <row r="49" spans="1:19" ht="18" customHeight="1" x14ac:dyDescent="0.25">
      <c r="A49" s="7"/>
      <c r="B49" s="3">
        <f>SUM(B13:B47)</f>
        <v>3182390.57</v>
      </c>
      <c r="C49" s="3">
        <f>SUM(C13:C47)</f>
        <v>43520.630000000005</v>
      </c>
      <c r="D49" s="3">
        <f>SUM(D13:D47)</f>
        <v>0</v>
      </c>
      <c r="E49" s="3">
        <f>SUM(E13:E47)</f>
        <v>9571.9500000000025</v>
      </c>
      <c r="F49" s="3">
        <f>SUM(F13:F47)</f>
        <v>44182.439999999995</v>
      </c>
      <c r="G49" s="8">
        <f t="shared" si="1"/>
        <v>3172156.8099999996</v>
      </c>
      <c r="K49" s="10"/>
      <c r="L49" s="10"/>
      <c r="M49" s="10"/>
      <c r="N49" s="3"/>
      <c r="O49" s="3"/>
      <c r="P49" s="3"/>
      <c r="Q49" s="3"/>
      <c r="R49" s="3"/>
      <c r="S49" s="3"/>
    </row>
    <row r="50" spans="1:19" ht="18" customHeight="1" x14ac:dyDescent="0.25">
      <c r="A50" s="7"/>
      <c r="B50" s="1"/>
      <c r="C50" s="1"/>
      <c r="D50" s="8"/>
      <c r="E50" s="8"/>
      <c r="F50" s="8"/>
      <c r="G50" s="8">
        <f>SUM(G13:G47)</f>
        <v>3172156.81</v>
      </c>
      <c r="H50" s="9">
        <f>SUM(H13:H48)</f>
        <v>3172156.81</v>
      </c>
      <c r="I50" s="9">
        <f>SUM(I17:I48)</f>
        <v>3172156.8100000005</v>
      </c>
      <c r="K50" s="3"/>
      <c r="L50" s="3"/>
      <c r="M50" s="3"/>
      <c r="N50" s="3"/>
      <c r="O50" s="3"/>
      <c r="P50" s="3"/>
      <c r="Q50" s="3"/>
      <c r="R50" s="3"/>
      <c r="S50" s="3"/>
    </row>
    <row r="51" spans="1:19" ht="18" customHeight="1" x14ac:dyDescent="0.25">
      <c r="A51" s="7" t="s">
        <v>16</v>
      </c>
      <c r="B51" s="3">
        <f>93954.34+4089.24+6542+3712+18.25+56</f>
        <v>108371.83</v>
      </c>
      <c r="C51" s="3">
        <f>737.75+14.25+256+672</f>
        <v>1680</v>
      </c>
      <c r="D51" s="3"/>
      <c r="E51" s="3">
        <f>244+84</f>
        <v>328</v>
      </c>
      <c r="F51" s="3">
        <f>739+33+212+656</f>
        <v>1640</v>
      </c>
      <c r="G51" s="8">
        <f>SUM(B51+C51+D51-E51-F51)</f>
        <v>108083.83</v>
      </c>
      <c r="H51" s="1"/>
      <c r="I51" s="9"/>
      <c r="K51" s="3"/>
      <c r="L51" s="3"/>
      <c r="M51" s="3"/>
      <c r="N51" s="3"/>
      <c r="O51" s="3"/>
      <c r="P51" s="3"/>
      <c r="Q51" s="3"/>
      <c r="R51" s="3"/>
      <c r="S51" s="3"/>
    </row>
    <row r="52" spans="1:19" ht="18" customHeight="1" x14ac:dyDescent="0.25">
      <c r="A52" s="7" t="s">
        <v>17</v>
      </c>
      <c r="B52" s="3">
        <f>5940.27+73</f>
        <v>6013.27</v>
      </c>
      <c r="C52" s="3">
        <f>74.24+22</f>
        <v>96.24</v>
      </c>
      <c r="D52" s="3"/>
      <c r="E52" s="3">
        <v>41.33</v>
      </c>
      <c r="F52" s="3">
        <f>111.75</f>
        <v>111.75</v>
      </c>
      <c r="G52" s="8">
        <f>SUM(B52+C52+D52-E52-F52)</f>
        <v>5956.43</v>
      </c>
      <c r="H52" s="1"/>
      <c r="I52" s="9"/>
      <c r="K52" s="3"/>
      <c r="L52" s="3"/>
      <c r="M52" s="3"/>
      <c r="N52" s="3"/>
      <c r="O52" s="3"/>
      <c r="P52" s="3"/>
      <c r="Q52" s="3"/>
      <c r="R52" s="3"/>
      <c r="S52" s="3"/>
    </row>
    <row r="53" spans="1:19" ht="18" customHeight="1" thickBot="1" x14ac:dyDescent="0.3">
      <c r="A53" s="1"/>
      <c r="B53" s="3">
        <f>SUM(B51:B52)</f>
        <v>114385.1</v>
      </c>
      <c r="C53" s="3">
        <f>SUM(C51:C52)</f>
        <v>1776.24</v>
      </c>
      <c r="D53" s="3"/>
      <c r="E53" s="3">
        <f>SUM(E51:E52)</f>
        <v>369.33</v>
      </c>
      <c r="F53" s="3">
        <f>SUM(F51:F52)</f>
        <v>1751.75</v>
      </c>
      <c r="G53" s="8">
        <f>SUM(B53+C53+D53-E53-F53)</f>
        <v>114040.26000000001</v>
      </c>
      <c r="H53" s="8">
        <f>SUM(G51:G52)</f>
        <v>114040.26000000001</v>
      </c>
      <c r="I53" s="9"/>
      <c r="K53" s="3"/>
      <c r="L53" s="3"/>
      <c r="M53" s="3"/>
      <c r="N53" s="3"/>
      <c r="O53" s="3"/>
      <c r="P53" s="3"/>
      <c r="Q53" s="3"/>
      <c r="R53" s="3"/>
      <c r="S53" s="3"/>
    </row>
    <row r="54" spans="1:19" ht="21" customHeight="1" thickBot="1" x14ac:dyDescent="0.3">
      <c r="A54" s="30" t="s">
        <v>31</v>
      </c>
      <c r="B54" s="31">
        <v>2939164.98</v>
      </c>
      <c r="G54" s="8"/>
      <c r="H54" s="15"/>
      <c r="K54" s="3"/>
      <c r="L54" s="3"/>
      <c r="M54" s="3"/>
      <c r="N54" s="3"/>
      <c r="O54" s="3"/>
      <c r="P54" s="3"/>
      <c r="Q54" s="3"/>
      <c r="R54" s="3"/>
      <c r="S54" s="3"/>
    </row>
    <row r="55" spans="1:19" ht="18" customHeight="1" thickBot="1" x14ac:dyDescent="0.3">
      <c r="A55" s="30" t="s">
        <v>32</v>
      </c>
      <c r="B55" s="31">
        <v>232991.83</v>
      </c>
      <c r="H55" s="15"/>
      <c r="K55" s="3"/>
      <c r="L55" s="3"/>
      <c r="M55" s="3"/>
      <c r="N55" s="3"/>
      <c r="O55" s="3"/>
      <c r="P55" s="3"/>
      <c r="Q55" s="3"/>
      <c r="R55" s="3"/>
      <c r="S55" s="3"/>
    </row>
    <row r="56" spans="1:19" ht="14.25" customHeight="1" x14ac:dyDescent="0.25">
      <c r="A56" s="4" t="s">
        <v>18</v>
      </c>
      <c r="B56" s="24">
        <f>SUM(B54:B55)</f>
        <v>3172156.81</v>
      </c>
      <c r="G56" s="15"/>
      <c r="H56" s="15" t="s">
        <v>34</v>
      </c>
      <c r="K56" s="3"/>
      <c r="L56" s="3"/>
      <c r="M56" s="3"/>
      <c r="N56" s="3"/>
      <c r="O56" s="3"/>
      <c r="P56" s="3"/>
      <c r="Q56" s="3"/>
      <c r="R56" s="3"/>
      <c r="S56" s="3"/>
    </row>
    <row r="57" spans="1:19" ht="14.25" customHeight="1" x14ac:dyDescent="0.25">
      <c r="B57" s="15"/>
      <c r="C57" s="15"/>
      <c r="D57" s="15"/>
      <c r="E57" s="15"/>
      <c r="F57" s="15"/>
      <c r="G57" s="15"/>
      <c r="H57" s="15"/>
      <c r="I57" s="15"/>
      <c r="K57" s="3"/>
      <c r="L57" s="3"/>
      <c r="M57" s="3"/>
      <c r="N57" s="3"/>
      <c r="O57" s="3"/>
      <c r="P57" s="3"/>
      <c r="Q57" s="3"/>
      <c r="R57" s="3"/>
      <c r="S57" s="3"/>
    </row>
    <row r="58" spans="1:19" ht="14.25" customHeight="1" x14ac:dyDescent="0.25">
      <c r="B58" s="15"/>
      <c r="C58" s="15"/>
      <c r="D58" s="15"/>
      <c r="E58" s="15"/>
      <c r="F58" s="15"/>
      <c r="G58" s="15"/>
      <c r="H58" s="15"/>
      <c r="I58" s="15"/>
      <c r="K58" s="3"/>
      <c r="L58" s="3"/>
      <c r="M58" s="3"/>
      <c r="N58" s="3"/>
      <c r="O58" s="3"/>
      <c r="P58" s="3"/>
      <c r="Q58" s="3"/>
      <c r="R58" s="3"/>
      <c r="S58" s="3"/>
    </row>
    <row r="59" spans="1:19" ht="24.6" customHeight="1" x14ac:dyDescent="0.25">
      <c r="B59" s="34"/>
      <c r="C59" s="34"/>
      <c r="D59" s="34"/>
      <c r="E59" s="34"/>
      <c r="F59" s="34"/>
      <c r="G59" s="34"/>
      <c r="H59" s="34"/>
      <c r="I59" s="34"/>
      <c r="K59" s="3"/>
      <c r="L59" s="3"/>
      <c r="M59" s="3"/>
      <c r="N59" s="3"/>
      <c r="O59" s="3"/>
      <c r="P59" s="3"/>
      <c r="Q59" s="3"/>
      <c r="R59" s="3"/>
      <c r="S59" s="3"/>
    </row>
    <row r="60" spans="1:19" ht="18" customHeight="1" x14ac:dyDescent="0.25">
      <c r="B60" s="16"/>
      <c r="C60" s="16"/>
      <c r="D60" s="16"/>
      <c r="E60" s="16"/>
      <c r="F60" s="16"/>
      <c r="G60" s="16"/>
      <c r="H60" s="16"/>
      <c r="I60" s="16"/>
      <c r="K60" s="3"/>
      <c r="L60" s="3"/>
      <c r="M60" s="3"/>
      <c r="N60" s="3"/>
      <c r="O60" s="3"/>
      <c r="P60" s="3"/>
      <c r="Q60" s="3"/>
      <c r="R60" s="3"/>
      <c r="S60" s="3"/>
    </row>
    <row r="61" spans="1:19" ht="18" customHeight="1" x14ac:dyDescent="0.25">
      <c r="B61" s="16"/>
      <c r="C61" s="16"/>
      <c r="D61" s="16"/>
      <c r="E61" s="16"/>
      <c r="F61" s="16"/>
      <c r="G61" s="16"/>
      <c r="H61" s="16"/>
      <c r="I61" s="16"/>
      <c r="K61" s="3"/>
      <c r="L61" s="3"/>
      <c r="M61" s="3"/>
      <c r="N61" s="3"/>
      <c r="O61" s="3"/>
      <c r="P61" s="3"/>
      <c r="Q61" s="3"/>
      <c r="R61" s="3"/>
      <c r="S61" s="3"/>
    </row>
    <row r="62" spans="1:19" ht="18" customHeight="1" x14ac:dyDescent="0.25">
      <c r="K62" s="3"/>
      <c r="L62" s="3"/>
      <c r="M62" s="3"/>
      <c r="N62" s="3"/>
      <c r="O62" s="3"/>
      <c r="P62" s="3"/>
      <c r="Q62" s="3"/>
      <c r="R62" s="3"/>
      <c r="S62" s="3"/>
    </row>
    <row r="63" spans="1:19" ht="18" customHeight="1" x14ac:dyDescent="0.25">
      <c r="K63" s="3"/>
      <c r="L63" s="3"/>
      <c r="M63" s="3"/>
      <c r="N63" s="3"/>
      <c r="O63" s="3"/>
      <c r="P63" s="3"/>
      <c r="Q63" s="3"/>
      <c r="R63" s="3"/>
      <c r="S63" s="3"/>
    </row>
    <row r="64" spans="1:19" ht="18" customHeight="1" x14ac:dyDescent="0.25">
      <c r="A64" s="17"/>
      <c r="B64" s="18"/>
      <c r="K64" s="3"/>
      <c r="L64" s="3"/>
      <c r="M64" s="3"/>
      <c r="N64" s="3"/>
      <c r="O64" s="3"/>
      <c r="P64" s="3"/>
      <c r="Q64" s="3"/>
      <c r="R64" s="3"/>
      <c r="S64" s="3"/>
    </row>
    <row r="65" spans="1:19" ht="18" customHeight="1" x14ac:dyDescent="0.25">
      <c r="A65" s="17"/>
      <c r="B65" s="18"/>
      <c r="F65" s="19"/>
      <c r="G65" s="20"/>
      <c r="H65" s="20"/>
      <c r="I65" s="20"/>
      <c r="J65" s="20"/>
      <c r="M65" s="3"/>
      <c r="N65" s="3"/>
      <c r="O65" s="3"/>
      <c r="P65" s="3"/>
      <c r="Q65" s="3"/>
      <c r="R65" s="3"/>
      <c r="S65" s="3"/>
    </row>
    <row r="66" spans="1:19" ht="18" customHeight="1" x14ac:dyDescent="0.25">
      <c r="A66" s="17"/>
      <c r="B66" s="18"/>
      <c r="F66" s="19"/>
      <c r="G66" s="20"/>
      <c r="H66" s="20"/>
      <c r="I66" s="20"/>
      <c r="J66" s="20"/>
      <c r="M66" s="3"/>
      <c r="N66" s="3"/>
      <c r="O66" s="3"/>
      <c r="P66" s="3"/>
      <c r="Q66" s="3"/>
      <c r="R66" s="3"/>
      <c r="S66" s="3"/>
    </row>
    <row r="67" spans="1:19" ht="18" customHeight="1" x14ac:dyDescent="0.25">
      <c r="A67" s="17"/>
      <c r="B67" s="18"/>
      <c r="G67" s="20"/>
      <c r="H67" s="20"/>
      <c r="I67" s="20"/>
      <c r="J67" s="20"/>
      <c r="M67" s="3"/>
      <c r="N67" s="3"/>
      <c r="O67" s="3"/>
      <c r="P67" s="3"/>
      <c r="Q67" s="3"/>
      <c r="R67" s="3"/>
      <c r="S67" s="3"/>
    </row>
    <row r="68" spans="1:19" ht="18" customHeight="1" x14ac:dyDescent="0.25">
      <c r="A68" s="17"/>
      <c r="B68" s="18"/>
      <c r="F68" s="19"/>
      <c r="G68" s="20"/>
      <c r="H68" s="20"/>
      <c r="I68" s="20"/>
      <c r="J68" s="20"/>
      <c r="M68" s="3"/>
      <c r="N68" s="3"/>
      <c r="O68" s="3"/>
      <c r="P68" s="3"/>
      <c r="Q68" s="3"/>
      <c r="R68" s="3"/>
      <c r="S68" s="3"/>
    </row>
    <row r="69" spans="1:19" ht="18" customHeight="1" x14ac:dyDescent="0.25">
      <c r="A69" s="17"/>
      <c r="B69" s="18"/>
      <c r="G69" s="20"/>
      <c r="H69" s="20"/>
      <c r="I69" s="20"/>
      <c r="J69" s="20"/>
      <c r="M69" s="3"/>
      <c r="N69" s="3"/>
      <c r="O69" s="3"/>
      <c r="P69" s="3"/>
      <c r="Q69" s="3"/>
      <c r="R69" s="3"/>
      <c r="S69" s="3"/>
    </row>
    <row r="70" spans="1:19" ht="18" customHeight="1" x14ac:dyDescent="0.25">
      <c r="A70" s="17"/>
      <c r="B70" s="18"/>
      <c r="G70" s="20"/>
      <c r="H70" s="20"/>
      <c r="I70" s="20"/>
      <c r="J70" s="20"/>
      <c r="K70" s="20"/>
      <c r="M70" s="3"/>
      <c r="N70" s="3"/>
      <c r="O70" s="3"/>
      <c r="P70" s="3"/>
      <c r="Q70" s="3"/>
      <c r="R70" s="3"/>
      <c r="S70" s="3"/>
    </row>
    <row r="71" spans="1:19" ht="18" customHeight="1" x14ac:dyDescent="0.25">
      <c r="A71" s="17"/>
      <c r="B71" s="18"/>
      <c r="G71" s="20"/>
      <c r="H71" s="20"/>
      <c r="I71" s="20"/>
      <c r="J71" s="20"/>
      <c r="M71" s="3"/>
      <c r="N71" s="3"/>
      <c r="O71" s="3"/>
      <c r="P71" s="3"/>
      <c r="Q71" s="3"/>
      <c r="R71" s="3"/>
      <c r="S71" s="3"/>
    </row>
    <row r="72" spans="1:19" ht="18" customHeight="1" x14ac:dyDescent="0.25">
      <c r="A72" s="17"/>
      <c r="B72" s="18"/>
      <c r="E72" s="21"/>
      <c r="G72" s="20"/>
      <c r="H72" s="20"/>
      <c r="I72" s="20"/>
      <c r="J72" s="20"/>
      <c r="M72" s="3"/>
      <c r="N72" s="3"/>
      <c r="O72" s="3"/>
      <c r="P72" s="3"/>
      <c r="Q72" s="3"/>
      <c r="R72" s="3"/>
      <c r="S72" s="3"/>
    </row>
    <row r="73" spans="1:19" ht="18" customHeight="1" x14ac:dyDescent="0.25">
      <c r="A73" s="17"/>
      <c r="B73" s="18"/>
      <c r="E73" s="22"/>
      <c r="G73" s="20"/>
      <c r="H73" s="20"/>
      <c r="I73" s="20"/>
      <c r="J73" s="20"/>
      <c r="M73" s="3"/>
      <c r="N73" s="3"/>
      <c r="O73" s="3"/>
      <c r="P73" s="3"/>
      <c r="Q73" s="3"/>
      <c r="R73" s="3"/>
      <c r="S73" s="3"/>
    </row>
    <row r="74" spans="1:19" ht="18" customHeight="1" x14ac:dyDescent="0.25">
      <c r="A74" s="17"/>
      <c r="B74" s="18"/>
      <c r="C74" s="18"/>
      <c r="D74" s="18"/>
      <c r="E74" s="22"/>
      <c r="G74" s="20"/>
      <c r="H74" s="20"/>
      <c r="I74" s="20"/>
      <c r="J74" s="20"/>
      <c r="M74" s="3"/>
      <c r="N74" s="3"/>
      <c r="O74" s="3"/>
      <c r="P74" s="3"/>
      <c r="Q74" s="3"/>
      <c r="R74" s="3"/>
      <c r="S74" s="3"/>
    </row>
    <row r="75" spans="1:19" ht="18" customHeight="1" x14ac:dyDescent="0.25">
      <c r="A75" s="17"/>
      <c r="B75" s="18"/>
      <c r="C75" s="18"/>
      <c r="D75" s="18"/>
      <c r="E75" s="22"/>
      <c r="G75" s="20"/>
      <c r="H75" s="20"/>
      <c r="I75" s="20"/>
      <c r="J75" s="20"/>
      <c r="M75" s="3"/>
      <c r="N75" s="3"/>
      <c r="O75" s="3"/>
      <c r="P75" s="3"/>
      <c r="Q75" s="3"/>
      <c r="R75" s="3"/>
      <c r="S75" s="3"/>
    </row>
    <row r="76" spans="1:19" ht="18" customHeight="1" x14ac:dyDescent="0.25">
      <c r="G76" s="20"/>
      <c r="H76" s="20"/>
      <c r="I76" s="20"/>
      <c r="J76" s="20"/>
      <c r="M76" s="3"/>
      <c r="N76" s="3"/>
      <c r="O76" s="3"/>
      <c r="P76" s="3"/>
      <c r="Q76" s="3"/>
      <c r="R76" s="3"/>
      <c r="S76" s="3"/>
    </row>
    <row r="77" spans="1:19" ht="18" customHeight="1" x14ac:dyDescent="0.25">
      <c r="M77" s="3"/>
      <c r="N77" s="3"/>
      <c r="O77" s="3"/>
      <c r="P77" s="3"/>
      <c r="Q77" s="3"/>
      <c r="R77" s="3"/>
      <c r="S77" s="3"/>
    </row>
    <row r="78" spans="1:19" ht="18" customHeight="1" x14ac:dyDescent="0.25">
      <c r="A78" s="1"/>
      <c r="B78" s="1"/>
      <c r="C78" s="1"/>
      <c r="D78" s="1"/>
      <c r="E78" s="1"/>
      <c r="F78" s="1"/>
      <c r="G78" s="1"/>
      <c r="H78" s="1"/>
      <c r="M78" s="3"/>
      <c r="N78" s="3"/>
      <c r="O78" s="3"/>
      <c r="P78" s="3"/>
      <c r="Q78" s="3"/>
      <c r="R78" s="3"/>
      <c r="S78" s="3"/>
    </row>
    <row r="79" spans="1:19" ht="18" customHeight="1" x14ac:dyDescent="0.25">
      <c r="G79" s="1"/>
      <c r="H79" s="1"/>
      <c r="M79" s="3"/>
      <c r="N79" s="3"/>
      <c r="O79" s="3"/>
      <c r="P79" s="3"/>
      <c r="Q79" s="3"/>
      <c r="R79" s="3"/>
      <c r="S79" s="3"/>
    </row>
    <row r="80" spans="1:19" ht="18" customHeight="1" x14ac:dyDescent="0.25">
      <c r="G80" s="1"/>
      <c r="H80" s="1"/>
      <c r="M80" s="3"/>
      <c r="N80" s="3"/>
      <c r="O80" s="3"/>
      <c r="P80" s="3"/>
      <c r="Q80" s="3"/>
      <c r="R80" s="3"/>
      <c r="S80" s="3"/>
    </row>
    <row r="81" spans="1:19" ht="18" customHeight="1" x14ac:dyDescent="0.3">
      <c r="A81" s="32"/>
      <c r="B81" s="32"/>
      <c r="C81" s="32"/>
      <c r="D81" s="32"/>
      <c r="E81" s="32"/>
      <c r="F81" s="32"/>
      <c r="G81" s="32"/>
      <c r="H81" s="32"/>
      <c r="I81" s="32"/>
      <c r="J81" s="32"/>
      <c r="M81" s="1"/>
      <c r="N81" s="1"/>
      <c r="O81" s="3"/>
      <c r="P81" s="3"/>
      <c r="Q81" s="3"/>
      <c r="R81" s="3"/>
      <c r="S81" s="3"/>
    </row>
    <row r="82" spans="1:19" ht="18" customHeight="1" x14ac:dyDescent="0.25">
      <c r="A82" s="1"/>
      <c r="B82" s="1"/>
      <c r="C82" s="1"/>
      <c r="D82" s="1"/>
      <c r="E82" s="1"/>
      <c r="F82" s="1"/>
      <c r="M82" s="1"/>
      <c r="N82" s="1"/>
      <c r="O82" s="3"/>
      <c r="P82" s="3"/>
      <c r="Q82" s="3"/>
      <c r="R82" s="3"/>
      <c r="S82" s="3"/>
    </row>
    <row r="83" spans="1:19" ht="18" customHeight="1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M83" s="1"/>
      <c r="N83" s="1"/>
      <c r="O83" s="3"/>
      <c r="P83" s="3"/>
      <c r="Q83" s="3"/>
      <c r="R83" s="3"/>
      <c r="S83" s="3"/>
    </row>
    <row r="84" spans="1:19" ht="15.75" x14ac:dyDescent="0.25">
      <c r="A84" s="1"/>
      <c r="B84" s="3"/>
      <c r="C84" s="9"/>
      <c r="D84" s="3"/>
      <c r="E84" s="3"/>
      <c r="F84" s="10"/>
      <c r="G84" s="8"/>
      <c r="H84" s="3"/>
      <c r="M84" s="1"/>
      <c r="N84" s="1"/>
      <c r="O84" s="3"/>
      <c r="P84" s="3"/>
      <c r="Q84" s="3"/>
      <c r="R84" s="3"/>
      <c r="S84" s="3"/>
    </row>
    <row r="85" spans="1:19" ht="15.75" x14ac:dyDescent="0.25">
      <c r="A85" s="1"/>
      <c r="B85" s="3"/>
      <c r="C85" s="9"/>
      <c r="D85" s="3"/>
      <c r="E85" s="3"/>
      <c r="F85" s="10"/>
      <c r="G85" s="8"/>
      <c r="H85" s="3"/>
      <c r="M85" s="1"/>
      <c r="N85" s="1"/>
      <c r="O85" s="3"/>
      <c r="P85" s="3"/>
      <c r="Q85" s="3"/>
      <c r="R85" s="3"/>
      <c r="S85" s="3"/>
    </row>
    <row r="86" spans="1:19" ht="15.75" x14ac:dyDescent="0.25">
      <c r="A86" s="1"/>
      <c r="B86" s="3"/>
      <c r="C86" s="9"/>
      <c r="D86" s="3"/>
      <c r="E86" s="3"/>
      <c r="F86" s="10"/>
      <c r="G86" s="8"/>
      <c r="H86" s="3"/>
      <c r="M86" s="1"/>
      <c r="N86" s="1"/>
      <c r="O86" s="3"/>
      <c r="P86" s="3"/>
      <c r="Q86" s="3"/>
      <c r="R86" s="3"/>
      <c r="S86" s="3"/>
    </row>
    <row r="87" spans="1:19" ht="15.75" x14ac:dyDescent="0.25">
      <c r="A87" s="1"/>
      <c r="B87" s="3"/>
      <c r="C87" s="9"/>
      <c r="D87" s="3"/>
      <c r="E87" s="3"/>
      <c r="F87" s="10"/>
      <c r="G87" s="8"/>
      <c r="H87" s="3"/>
      <c r="M87" s="1"/>
      <c r="N87" s="1"/>
      <c r="O87" s="3"/>
      <c r="P87" s="3"/>
      <c r="Q87" s="3"/>
      <c r="R87" s="3"/>
      <c r="S87" s="3"/>
    </row>
    <row r="88" spans="1:19" ht="15.75" x14ac:dyDescent="0.25">
      <c r="A88" s="1"/>
      <c r="B88" s="3"/>
      <c r="C88" s="9"/>
      <c r="D88" s="3"/>
      <c r="E88" s="3"/>
      <c r="F88" s="10"/>
      <c r="G88" s="8"/>
      <c r="H88" s="3"/>
      <c r="M88" s="1"/>
      <c r="N88" s="1"/>
      <c r="O88" s="3"/>
      <c r="P88" s="3"/>
      <c r="Q88" s="3"/>
      <c r="R88" s="3"/>
      <c r="S88" s="3"/>
    </row>
    <row r="89" spans="1:19" ht="15.75" x14ac:dyDescent="0.25">
      <c r="A89" s="1"/>
      <c r="B89" s="3"/>
      <c r="C89" s="9"/>
      <c r="D89" s="3"/>
      <c r="E89" s="3"/>
      <c r="F89" s="10"/>
      <c r="G89" s="8"/>
      <c r="H89" s="3"/>
      <c r="M89" s="1"/>
      <c r="N89" s="1"/>
      <c r="O89" s="3"/>
      <c r="P89" s="3"/>
      <c r="Q89" s="3"/>
      <c r="R89" s="3"/>
      <c r="S89" s="3"/>
    </row>
    <row r="90" spans="1:19" ht="15.75" x14ac:dyDescent="0.25">
      <c r="A90" s="1"/>
      <c r="B90" s="3"/>
      <c r="C90" s="9"/>
      <c r="D90" s="3"/>
      <c r="E90" s="3"/>
      <c r="F90" s="10"/>
      <c r="G90" s="8"/>
      <c r="H90" s="3"/>
      <c r="M90" s="1"/>
      <c r="N90" s="1"/>
      <c r="O90" s="3"/>
      <c r="P90" s="3"/>
      <c r="Q90" s="3"/>
      <c r="R90" s="3"/>
      <c r="S90" s="3"/>
    </row>
    <row r="91" spans="1:19" ht="15.75" x14ac:dyDescent="0.25">
      <c r="A91" s="1"/>
      <c r="B91" s="3"/>
      <c r="C91" s="9"/>
      <c r="D91" s="3"/>
      <c r="E91" s="3"/>
      <c r="F91" s="3"/>
      <c r="G91" s="8"/>
      <c r="H91" s="3"/>
      <c r="M91" s="1"/>
      <c r="N91" s="1"/>
      <c r="O91" s="3"/>
      <c r="P91" s="3"/>
      <c r="Q91" s="3"/>
      <c r="R91" s="3"/>
      <c r="S91" s="3"/>
    </row>
    <row r="92" spans="1:19" ht="15.75" x14ac:dyDescent="0.25">
      <c r="A92" s="1"/>
      <c r="B92" s="3"/>
      <c r="C92" s="9"/>
      <c r="D92" s="3"/>
      <c r="E92" s="3"/>
      <c r="F92" s="10"/>
      <c r="G92" s="8"/>
      <c r="H92" s="3"/>
      <c r="M92" s="1"/>
      <c r="N92" s="1"/>
      <c r="O92" s="3"/>
      <c r="P92" s="3"/>
      <c r="Q92" s="3"/>
      <c r="R92" s="3"/>
      <c r="S92" s="3"/>
    </row>
    <row r="93" spans="1:19" ht="15.75" x14ac:dyDescent="0.25">
      <c r="A93" s="1"/>
      <c r="B93" s="3"/>
      <c r="C93" s="9"/>
      <c r="D93" s="3"/>
      <c r="E93" s="3"/>
      <c r="F93" s="10"/>
      <c r="G93" s="8"/>
      <c r="H93" s="3"/>
      <c r="M93" s="1"/>
      <c r="N93" s="1"/>
      <c r="O93" s="3"/>
      <c r="P93" s="3"/>
      <c r="Q93" s="3"/>
      <c r="R93" s="3"/>
      <c r="S93" s="3"/>
    </row>
    <row r="94" spans="1:19" ht="15.75" x14ac:dyDescent="0.25">
      <c r="A94" s="1"/>
      <c r="B94" s="3"/>
      <c r="C94" s="9"/>
      <c r="D94" s="3"/>
      <c r="E94" s="3"/>
      <c r="F94" s="10"/>
      <c r="G94" s="8"/>
      <c r="H94" s="3"/>
      <c r="M94" s="1"/>
      <c r="N94" s="1"/>
      <c r="O94" s="3"/>
      <c r="P94" s="3"/>
      <c r="Q94" s="3"/>
      <c r="R94" s="3"/>
      <c r="S94" s="3"/>
    </row>
    <row r="95" spans="1:19" ht="15.75" x14ac:dyDescent="0.25">
      <c r="A95" s="1"/>
      <c r="B95" s="3"/>
      <c r="C95" s="9"/>
      <c r="D95" s="3"/>
      <c r="E95" s="3"/>
      <c r="F95" s="10"/>
      <c r="G95" s="8"/>
      <c r="H95" s="3"/>
      <c r="M95" s="1"/>
      <c r="N95" s="1"/>
      <c r="O95" s="3"/>
      <c r="P95" s="3"/>
      <c r="Q95" s="3"/>
      <c r="R95" s="3"/>
      <c r="S95" s="3"/>
    </row>
    <row r="96" spans="1:19" ht="15.75" x14ac:dyDescent="0.25">
      <c r="A96" s="1"/>
      <c r="B96" s="1"/>
      <c r="D96" s="1"/>
      <c r="E96" s="1"/>
      <c r="F96" s="8"/>
      <c r="G96" s="8"/>
      <c r="H96" s="1"/>
      <c r="M96" s="1"/>
      <c r="N96" s="1"/>
      <c r="O96" s="3"/>
      <c r="P96" s="3"/>
      <c r="Q96" s="3"/>
      <c r="R96" s="3"/>
      <c r="S96" s="3"/>
    </row>
    <row r="97" spans="1:19" ht="15.75" x14ac:dyDescent="0.25">
      <c r="A97" s="1"/>
      <c r="B97" s="3"/>
      <c r="C97" s="3"/>
      <c r="D97" s="3"/>
      <c r="E97" s="3"/>
      <c r="F97" s="3"/>
      <c r="G97" s="8"/>
      <c r="H97" s="1"/>
      <c r="M97" s="1"/>
      <c r="N97" s="1"/>
      <c r="O97" s="1"/>
      <c r="P97" s="1"/>
      <c r="Q97" s="1"/>
      <c r="R97" s="1"/>
      <c r="S97" s="1"/>
    </row>
    <row r="98" spans="1:19" ht="15.75" x14ac:dyDescent="0.25">
      <c r="G98" s="1"/>
      <c r="H98" s="1"/>
      <c r="M98" s="1"/>
      <c r="N98" s="1"/>
      <c r="O98" s="1"/>
      <c r="P98" s="1"/>
      <c r="Q98" s="1"/>
      <c r="R98" s="1"/>
      <c r="S98" s="1"/>
    </row>
    <row r="99" spans="1:19" ht="15.75" x14ac:dyDescent="0.25">
      <c r="G99" s="1"/>
      <c r="H99" s="1"/>
      <c r="M99" s="1"/>
      <c r="N99" s="1"/>
      <c r="O99" s="1"/>
      <c r="P99" s="1"/>
      <c r="Q99" s="1"/>
      <c r="R99" s="1"/>
      <c r="S99" s="1"/>
    </row>
    <row r="100" spans="1:19" ht="15.75" x14ac:dyDescent="0.25">
      <c r="G100" s="1"/>
      <c r="H100" s="1"/>
      <c r="M100" s="1"/>
      <c r="N100" s="1"/>
      <c r="O100" s="1"/>
      <c r="P100" s="1"/>
      <c r="Q100" s="1"/>
      <c r="R100" s="1"/>
      <c r="S100" s="1"/>
    </row>
    <row r="101" spans="1:19" ht="15.75" x14ac:dyDescent="0.25">
      <c r="G101" s="1"/>
      <c r="H101" s="1"/>
      <c r="M101" s="1"/>
      <c r="N101" s="1"/>
      <c r="O101" s="1"/>
      <c r="P101" s="1"/>
      <c r="Q101" s="1"/>
      <c r="R101" s="1"/>
      <c r="S101" s="1"/>
    </row>
    <row r="102" spans="1:19" ht="15.75" x14ac:dyDescent="0.25">
      <c r="G102" s="1"/>
      <c r="H102" s="1"/>
      <c r="M102" s="1"/>
      <c r="N102" s="1"/>
      <c r="O102" s="1"/>
      <c r="P102" s="1"/>
      <c r="Q102" s="1"/>
      <c r="R102" s="1"/>
      <c r="S102" s="1"/>
    </row>
    <row r="103" spans="1:19" ht="15.75" x14ac:dyDescent="0.25">
      <c r="G103" s="1"/>
      <c r="H103" s="1"/>
      <c r="M103" s="1"/>
      <c r="N103" s="1"/>
      <c r="O103" s="1"/>
      <c r="P103" s="1"/>
      <c r="Q103" s="1"/>
      <c r="R103" s="1"/>
      <c r="S103" s="1"/>
    </row>
    <row r="104" spans="1:19" ht="15.75" x14ac:dyDescent="0.25">
      <c r="G104" s="1"/>
      <c r="H104" s="1"/>
      <c r="M104" s="1"/>
      <c r="N104" s="1"/>
      <c r="O104" s="1"/>
      <c r="P104" s="1"/>
      <c r="Q104" s="1"/>
      <c r="R104" s="1"/>
      <c r="S104" s="1"/>
    </row>
    <row r="105" spans="1:19" ht="15.75" x14ac:dyDescent="0.25">
      <c r="G105" s="1"/>
      <c r="H105" s="1"/>
      <c r="M105" s="1"/>
      <c r="N105" s="1"/>
      <c r="O105" s="1"/>
      <c r="P105" s="1"/>
      <c r="Q105" s="1"/>
      <c r="R105" s="1"/>
      <c r="S105" s="1"/>
    </row>
    <row r="106" spans="1:19" ht="15.75" x14ac:dyDescent="0.25">
      <c r="G106" s="1"/>
      <c r="H106" s="1"/>
      <c r="M106" s="1"/>
      <c r="N106" s="1"/>
      <c r="O106" s="1"/>
      <c r="P106" s="1"/>
      <c r="Q106" s="1"/>
      <c r="R106" s="1"/>
      <c r="S106" s="1"/>
    </row>
    <row r="107" spans="1:19" ht="15.75" x14ac:dyDescent="0.25">
      <c r="G107" s="1"/>
      <c r="H107" s="1"/>
      <c r="M107" s="1"/>
      <c r="N107" s="1"/>
      <c r="O107" s="1"/>
      <c r="P107" s="1"/>
      <c r="Q107" s="1"/>
      <c r="R107" s="1"/>
      <c r="S107" s="1"/>
    </row>
    <row r="108" spans="1:19" ht="15.75" x14ac:dyDescent="0.25">
      <c r="G108" s="1"/>
      <c r="H108" s="1"/>
      <c r="M108" s="1"/>
      <c r="N108" s="1"/>
      <c r="O108" s="1"/>
      <c r="P108" s="1"/>
      <c r="Q108" s="1"/>
      <c r="R108" s="1"/>
      <c r="S108" s="1"/>
    </row>
    <row r="109" spans="1:19" ht="15.75" x14ac:dyDescent="0.25">
      <c r="G109" s="1"/>
      <c r="H109" s="1"/>
      <c r="M109" s="1"/>
      <c r="N109" s="1"/>
      <c r="O109" s="1"/>
      <c r="P109" s="1"/>
      <c r="Q109" s="1"/>
      <c r="R109" s="1"/>
      <c r="S109" s="1"/>
    </row>
    <row r="110" spans="1:19" ht="15.75" x14ac:dyDescent="0.25">
      <c r="G110" s="1"/>
      <c r="H110" s="1"/>
      <c r="M110" s="1"/>
      <c r="N110" s="1"/>
      <c r="O110" s="1"/>
      <c r="P110" s="1"/>
      <c r="Q110" s="1"/>
      <c r="R110" s="1"/>
      <c r="S110" s="1"/>
    </row>
    <row r="111" spans="1:19" ht="15.75" x14ac:dyDescent="0.25">
      <c r="G111" s="1"/>
      <c r="H111" s="1"/>
      <c r="M111" s="1"/>
      <c r="N111" s="1"/>
      <c r="O111" s="1"/>
      <c r="P111" s="1"/>
      <c r="Q111" s="1"/>
      <c r="R111" s="1"/>
      <c r="S111" s="1"/>
    </row>
    <row r="112" spans="1:19" ht="15.75" x14ac:dyDescent="0.25">
      <c r="G112" s="1"/>
      <c r="H112" s="1"/>
      <c r="M112" s="1"/>
      <c r="N112" s="1"/>
      <c r="O112" s="1"/>
      <c r="P112" s="1"/>
      <c r="Q112" s="1"/>
      <c r="R112" s="1"/>
      <c r="S112" s="1"/>
    </row>
    <row r="113" spans="7:19" ht="15.75" x14ac:dyDescent="0.25">
      <c r="G113" s="1"/>
      <c r="H113" s="1"/>
      <c r="M113" s="1"/>
      <c r="N113" s="1"/>
      <c r="O113" s="1"/>
      <c r="P113" s="1"/>
      <c r="Q113" s="1"/>
      <c r="R113" s="1"/>
      <c r="S113" s="1"/>
    </row>
    <row r="114" spans="7:19" ht="15.75" x14ac:dyDescent="0.25">
      <c r="G114" s="1"/>
      <c r="H114" s="1"/>
      <c r="M114" s="1"/>
      <c r="N114" s="1"/>
      <c r="O114" s="1"/>
      <c r="P114" s="1"/>
      <c r="Q114" s="1"/>
      <c r="R114" s="1"/>
      <c r="S114" s="1"/>
    </row>
    <row r="115" spans="7:19" ht="15.75" x14ac:dyDescent="0.25">
      <c r="G115" s="1"/>
      <c r="H115" s="1"/>
      <c r="M115" s="1"/>
      <c r="N115" s="1"/>
      <c r="O115" s="1"/>
      <c r="P115" s="1"/>
      <c r="Q115" s="1"/>
      <c r="R115" s="1"/>
      <c r="S115" s="1"/>
    </row>
    <row r="116" spans="7:19" ht="15.75" x14ac:dyDescent="0.25">
      <c r="G116" s="1"/>
      <c r="H116" s="1"/>
      <c r="M116" s="1"/>
      <c r="N116" s="1"/>
      <c r="O116" s="1"/>
      <c r="P116" s="1"/>
      <c r="Q116" s="1"/>
      <c r="R116" s="1"/>
      <c r="S116" s="1"/>
    </row>
    <row r="117" spans="7:19" ht="15.75" x14ac:dyDescent="0.25">
      <c r="G117" s="1"/>
      <c r="H117" s="1"/>
      <c r="M117" s="1"/>
      <c r="N117" s="1"/>
      <c r="O117" s="1"/>
      <c r="P117" s="1"/>
      <c r="Q117" s="1"/>
      <c r="R117" s="1"/>
      <c r="S117" s="1"/>
    </row>
    <row r="118" spans="7:19" ht="15.75" x14ac:dyDescent="0.25">
      <c r="G118" s="1"/>
      <c r="H118" s="1"/>
      <c r="M118" s="1"/>
      <c r="N118" s="1"/>
      <c r="O118" s="1"/>
      <c r="P118" s="1"/>
      <c r="Q118" s="1"/>
      <c r="R118" s="1"/>
      <c r="S118" s="1"/>
    </row>
    <row r="119" spans="7:19" ht="15.75" x14ac:dyDescent="0.25">
      <c r="G119" s="1"/>
      <c r="H119" s="1"/>
      <c r="M119" s="1"/>
      <c r="N119" s="1"/>
      <c r="O119" s="1"/>
      <c r="P119" s="1"/>
      <c r="Q119" s="1"/>
      <c r="R119" s="1"/>
      <c r="S119" s="1"/>
    </row>
    <row r="120" spans="7:19" ht="15.75" x14ac:dyDescent="0.25">
      <c r="G120" s="1"/>
      <c r="H120" s="1"/>
      <c r="M120" s="1"/>
      <c r="N120" s="1"/>
      <c r="O120" s="1"/>
      <c r="P120" s="1"/>
      <c r="Q120" s="1"/>
      <c r="R120" s="1"/>
      <c r="S120" s="1"/>
    </row>
    <row r="121" spans="7:19" ht="15.75" x14ac:dyDescent="0.25">
      <c r="G121" s="1"/>
      <c r="H121" s="1"/>
      <c r="M121" s="1"/>
      <c r="N121" s="1"/>
      <c r="O121" s="1"/>
      <c r="P121" s="1"/>
      <c r="Q121" s="1"/>
      <c r="R121" s="1"/>
      <c r="S121" s="1"/>
    </row>
    <row r="122" spans="7:19" ht="15.75" x14ac:dyDescent="0.25">
      <c r="G122" s="1"/>
      <c r="H122" s="1"/>
      <c r="M122" s="1"/>
      <c r="N122" s="1"/>
      <c r="O122" s="1"/>
      <c r="P122" s="1"/>
      <c r="Q122" s="1"/>
      <c r="R122" s="1"/>
      <c r="S122" s="1"/>
    </row>
    <row r="123" spans="7:19" ht="15.75" x14ac:dyDescent="0.25">
      <c r="G123" s="1"/>
      <c r="H123" s="1"/>
      <c r="M123" s="1"/>
      <c r="N123" s="1"/>
      <c r="O123" s="1"/>
      <c r="P123" s="1"/>
      <c r="Q123" s="1"/>
      <c r="R123" s="1"/>
      <c r="S123" s="1"/>
    </row>
    <row r="124" spans="7:19" ht="15.75" x14ac:dyDescent="0.25">
      <c r="G124" s="1"/>
      <c r="H124" s="1"/>
      <c r="M124" s="1"/>
      <c r="N124" s="1"/>
      <c r="O124" s="1"/>
      <c r="P124" s="1"/>
      <c r="Q124" s="1"/>
      <c r="R124" s="1"/>
      <c r="S124" s="1"/>
    </row>
    <row r="125" spans="7:19" ht="15.75" x14ac:dyDescent="0.25">
      <c r="G125" s="1"/>
      <c r="H125" s="1"/>
      <c r="M125" s="1"/>
      <c r="N125" s="1"/>
      <c r="O125" s="1"/>
      <c r="P125" s="1"/>
      <c r="Q125" s="1"/>
      <c r="R125" s="1"/>
      <c r="S125" s="1"/>
    </row>
    <row r="126" spans="7:19" ht="15.75" x14ac:dyDescent="0.25">
      <c r="G126" s="1"/>
      <c r="H126" s="1"/>
      <c r="M126" s="1"/>
      <c r="N126" s="1"/>
      <c r="O126" s="1"/>
      <c r="P126" s="1"/>
      <c r="Q126" s="1"/>
      <c r="R126" s="1"/>
      <c r="S126" s="1"/>
    </row>
    <row r="127" spans="7:19" ht="15.75" x14ac:dyDescent="0.25">
      <c r="G127" s="1"/>
      <c r="H127" s="1"/>
      <c r="M127" s="1"/>
      <c r="N127" s="1"/>
      <c r="O127" s="1"/>
      <c r="P127" s="1"/>
      <c r="Q127" s="1"/>
      <c r="R127" s="1"/>
      <c r="S127" s="1"/>
    </row>
    <row r="128" spans="7:19" ht="15.75" x14ac:dyDescent="0.25">
      <c r="G128" s="1"/>
      <c r="H128" s="1"/>
      <c r="M128" s="1"/>
      <c r="N128" s="1"/>
      <c r="O128" s="1"/>
      <c r="P128" s="1"/>
      <c r="Q128" s="1"/>
      <c r="R128" s="1"/>
      <c r="S128" s="1"/>
    </row>
    <row r="129" spans="7:19" ht="15.75" x14ac:dyDescent="0.25">
      <c r="G129" s="1"/>
      <c r="H129" s="1"/>
      <c r="M129" s="1"/>
      <c r="N129" s="1"/>
      <c r="O129" s="1"/>
      <c r="P129" s="1"/>
      <c r="Q129" s="1"/>
      <c r="R129" s="1"/>
      <c r="S129" s="1"/>
    </row>
    <row r="130" spans="7:19" ht="15.75" x14ac:dyDescent="0.25">
      <c r="G130" s="1"/>
      <c r="H130" s="1"/>
      <c r="M130" s="1"/>
      <c r="N130" s="1"/>
      <c r="O130" s="1"/>
      <c r="P130" s="1"/>
      <c r="Q130" s="1"/>
      <c r="R130" s="1"/>
      <c r="S130" s="1"/>
    </row>
    <row r="131" spans="7:19" ht="15.75" x14ac:dyDescent="0.25">
      <c r="G131" s="1"/>
      <c r="H131" s="1"/>
      <c r="M131" s="1"/>
      <c r="N131" s="1"/>
      <c r="O131" s="1"/>
      <c r="P131" s="1"/>
      <c r="Q131" s="1"/>
      <c r="R131" s="1"/>
      <c r="S131" s="1"/>
    </row>
    <row r="132" spans="7:19" ht="15.75" x14ac:dyDescent="0.25">
      <c r="G132" s="1"/>
      <c r="H132" s="1"/>
      <c r="M132" s="1"/>
      <c r="N132" s="1"/>
      <c r="O132" s="1"/>
      <c r="P132" s="1"/>
      <c r="Q132" s="1"/>
      <c r="R132" s="1"/>
      <c r="S132" s="1"/>
    </row>
    <row r="133" spans="7:19" ht="15.75" x14ac:dyDescent="0.25">
      <c r="G133" s="1"/>
      <c r="H133" s="1"/>
      <c r="M133" s="1"/>
      <c r="N133" s="1"/>
      <c r="O133" s="1"/>
      <c r="P133" s="1"/>
      <c r="Q133" s="1"/>
      <c r="R133" s="1"/>
      <c r="S133" s="1"/>
    </row>
    <row r="134" spans="7:19" ht="15.75" x14ac:dyDescent="0.25">
      <c r="G134" s="1"/>
      <c r="H134" s="1"/>
      <c r="M134" s="1"/>
      <c r="N134" s="1"/>
      <c r="O134" s="1"/>
      <c r="P134" s="1"/>
      <c r="Q134" s="1"/>
      <c r="R134" s="1"/>
      <c r="S134" s="1"/>
    </row>
    <row r="135" spans="7:19" ht="15.75" x14ac:dyDescent="0.25">
      <c r="G135" s="1"/>
      <c r="H135" s="1"/>
      <c r="M135" s="1"/>
      <c r="N135" s="1"/>
      <c r="O135" s="1"/>
      <c r="P135" s="1"/>
      <c r="Q135" s="1"/>
      <c r="R135" s="1"/>
      <c r="S135" s="1"/>
    </row>
    <row r="136" spans="7:19" ht="15.75" x14ac:dyDescent="0.25">
      <c r="G136" s="1"/>
      <c r="H136" s="1"/>
      <c r="M136" s="1"/>
      <c r="N136" s="1"/>
      <c r="O136" s="1"/>
      <c r="P136" s="1"/>
      <c r="Q136" s="1"/>
      <c r="R136" s="1"/>
      <c r="S136" s="1"/>
    </row>
    <row r="137" spans="7:19" ht="15.75" x14ac:dyDescent="0.25">
      <c r="G137" s="1"/>
      <c r="H137" s="1"/>
      <c r="M137" s="1"/>
      <c r="N137" s="1"/>
      <c r="O137" s="1"/>
      <c r="P137" s="1"/>
      <c r="Q137" s="1"/>
      <c r="R137" s="1"/>
      <c r="S137" s="1"/>
    </row>
    <row r="138" spans="7:19" ht="15.75" x14ac:dyDescent="0.25">
      <c r="G138" s="1"/>
      <c r="H138" s="1"/>
      <c r="M138" s="1"/>
      <c r="N138" s="1"/>
      <c r="O138" s="1"/>
      <c r="P138" s="1"/>
      <c r="Q138" s="1"/>
      <c r="R138" s="1"/>
      <c r="S138" s="1"/>
    </row>
    <row r="139" spans="7:19" ht="15.75" x14ac:dyDescent="0.25">
      <c r="G139" s="1"/>
      <c r="H139" s="1"/>
      <c r="M139" s="1"/>
      <c r="N139" s="1"/>
      <c r="O139" s="1"/>
      <c r="P139" s="1"/>
      <c r="Q139" s="1"/>
      <c r="R139" s="1"/>
      <c r="S139" s="1"/>
    </row>
    <row r="140" spans="7:19" ht="15.75" x14ac:dyDescent="0.25">
      <c r="G140" s="1"/>
      <c r="H140" s="1"/>
      <c r="M140" s="1"/>
      <c r="N140" s="1"/>
      <c r="O140" s="1"/>
      <c r="P140" s="1"/>
      <c r="Q140" s="1"/>
      <c r="R140" s="1"/>
      <c r="S140" s="1"/>
    </row>
    <row r="141" spans="7:19" ht="15.75" x14ac:dyDescent="0.25">
      <c r="G141" s="1"/>
      <c r="H141" s="1"/>
      <c r="M141" s="1"/>
      <c r="N141" s="1"/>
      <c r="O141" s="1"/>
      <c r="P141" s="1"/>
      <c r="Q141" s="1"/>
      <c r="R141" s="1"/>
      <c r="S141" s="1"/>
    </row>
    <row r="142" spans="7:19" ht="15.75" x14ac:dyDescent="0.25">
      <c r="G142" s="1"/>
      <c r="H142" s="1"/>
      <c r="M142" s="1"/>
      <c r="N142" s="1"/>
      <c r="O142" s="1"/>
      <c r="P142" s="1"/>
      <c r="Q142" s="1"/>
      <c r="R142" s="1"/>
      <c r="S142" s="1"/>
    </row>
    <row r="143" spans="7:19" ht="15.75" x14ac:dyDescent="0.25">
      <c r="G143" s="1"/>
      <c r="H143" s="1"/>
      <c r="M143" s="1"/>
      <c r="N143" s="1"/>
      <c r="O143" s="1"/>
      <c r="P143" s="1"/>
      <c r="Q143" s="1"/>
      <c r="R143" s="1"/>
      <c r="S143" s="1"/>
    </row>
    <row r="144" spans="7:19" ht="15.75" x14ac:dyDescent="0.25">
      <c r="G144" s="1"/>
      <c r="H144" s="1"/>
      <c r="M144" s="1"/>
      <c r="N144" s="1"/>
      <c r="O144" s="1"/>
      <c r="P144" s="1"/>
      <c r="Q144" s="1"/>
      <c r="R144" s="1"/>
      <c r="S144" s="1"/>
    </row>
    <row r="145" spans="7:19" ht="15.75" x14ac:dyDescent="0.25">
      <c r="G145" s="1"/>
      <c r="H145" s="1"/>
      <c r="M145" s="1"/>
      <c r="N145" s="1"/>
      <c r="O145" s="1"/>
      <c r="P145" s="1"/>
      <c r="Q145" s="1"/>
      <c r="R145" s="1"/>
      <c r="S145" s="1"/>
    </row>
    <row r="146" spans="7:19" ht="15.75" x14ac:dyDescent="0.25">
      <c r="G146" s="1"/>
      <c r="H146" s="1"/>
      <c r="M146" s="1"/>
      <c r="N146" s="1"/>
      <c r="O146" s="1"/>
      <c r="P146" s="1"/>
      <c r="Q146" s="1"/>
      <c r="R146" s="1"/>
      <c r="S146" s="1"/>
    </row>
    <row r="147" spans="7:19" ht="15.75" x14ac:dyDescent="0.25">
      <c r="G147" s="1"/>
      <c r="H147" s="1"/>
      <c r="M147" s="1"/>
      <c r="N147" s="1"/>
      <c r="O147" s="1"/>
      <c r="P147" s="1"/>
      <c r="Q147" s="1"/>
      <c r="R147" s="1"/>
      <c r="S147" s="1"/>
    </row>
    <row r="148" spans="7:19" ht="15.75" x14ac:dyDescent="0.25">
      <c r="G148" s="1"/>
      <c r="H148" s="1"/>
      <c r="M148" s="1"/>
      <c r="N148" s="1"/>
      <c r="O148" s="1"/>
      <c r="P148" s="1"/>
      <c r="Q148" s="1"/>
      <c r="R148" s="1"/>
      <c r="S148" s="1"/>
    </row>
    <row r="149" spans="7:19" ht="15.75" x14ac:dyDescent="0.25">
      <c r="G149" s="1"/>
      <c r="H149" s="1"/>
      <c r="M149" s="1"/>
      <c r="N149" s="1"/>
      <c r="O149" s="1"/>
      <c r="P149" s="1"/>
      <c r="Q149" s="1"/>
      <c r="R149" s="1"/>
      <c r="S149" s="1"/>
    </row>
    <row r="150" spans="7:19" ht="15.75" x14ac:dyDescent="0.25">
      <c r="G150" s="1"/>
      <c r="H150" s="1"/>
      <c r="M150" s="1"/>
      <c r="N150" s="1"/>
      <c r="O150" s="1"/>
      <c r="P150" s="1"/>
      <c r="Q150" s="1"/>
      <c r="R150" s="1"/>
      <c r="S150" s="1"/>
    </row>
    <row r="151" spans="7:19" ht="15.75" x14ac:dyDescent="0.25">
      <c r="G151" s="1"/>
      <c r="H151" s="1"/>
      <c r="M151" s="1"/>
      <c r="N151" s="1"/>
      <c r="O151" s="1"/>
      <c r="P151" s="1"/>
      <c r="Q151" s="1"/>
      <c r="R151" s="1"/>
      <c r="S151" s="1"/>
    </row>
    <row r="152" spans="7:19" ht="15.75" x14ac:dyDescent="0.25">
      <c r="G152" s="1"/>
      <c r="H152" s="1"/>
      <c r="M152" s="1"/>
      <c r="N152" s="1"/>
      <c r="O152" s="1"/>
      <c r="P152" s="1"/>
      <c r="Q152" s="1"/>
      <c r="R152" s="1"/>
      <c r="S152" s="1"/>
    </row>
    <row r="153" spans="7:19" ht="15.75" x14ac:dyDescent="0.25">
      <c r="G153" s="1"/>
      <c r="H153" s="1"/>
      <c r="M153" s="1"/>
      <c r="N153" s="1"/>
      <c r="O153" s="1"/>
      <c r="P153" s="1"/>
      <c r="Q153" s="1"/>
      <c r="R153" s="1"/>
      <c r="S153" s="1"/>
    </row>
    <row r="154" spans="7:19" ht="15.75" x14ac:dyDescent="0.25">
      <c r="G154" s="1"/>
      <c r="H154" s="1"/>
      <c r="M154" s="1"/>
      <c r="N154" s="1"/>
      <c r="O154" s="1"/>
      <c r="P154" s="1"/>
      <c r="Q154" s="1"/>
      <c r="R154" s="1"/>
      <c r="S154" s="1"/>
    </row>
    <row r="155" spans="7:19" ht="15.75" x14ac:dyDescent="0.25">
      <c r="G155" s="1"/>
      <c r="H155" s="1"/>
      <c r="M155" s="1"/>
      <c r="N155" s="1"/>
      <c r="O155" s="1"/>
      <c r="P155" s="1"/>
      <c r="Q155" s="1"/>
      <c r="R155" s="1"/>
      <c r="S155" s="1"/>
    </row>
    <row r="156" spans="7:19" ht="15.75" x14ac:dyDescent="0.25">
      <c r="G156" s="1"/>
      <c r="H156" s="1"/>
      <c r="M156" s="1"/>
      <c r="N156" s="1"/>
      <c r="O156" s="1"/>
      <c r="P156" s="1"/>
      <c r="Q156" s="1"/>
      <c r="R156" s="1"/>
      <c r="S156" s="1"/>
    </row>
    <row r="157" spans="7:19" ht="15.75" x14ac:dyDescent="0.25">
      <c r="G157" s="1"/>
      <c r="H157" s="1"/>
      <c r="M157" s="1"/>
      <c r="N157" s="1"/>
      <c r="O157" s="1"/>
      <c r="P157" s="1"/>
      <c r="Q157" s="1"/>
      <c r="R157" s="1"/>
      <c r="S157" s="1"/>
    </row>
    <row r="158" spans="7:19" ht="15.75" x14ac:dyDescent="0.25">
      <c r="G158" s="1"/>
      <c r="H158" s="1"/>
      <c r="M158" s="1"/>
      <c r="N158" s="1"/>
      <c r="O158" s="1"/>
      <c r="P158" s="1"/>
      <c r="Q158" s="1"/>
      <c r="R158" s="1"/>
      <c r="S158" s="1"/>
    </row>
    <row r="159" spans="7:19" ht="15.75" x14ac:dyDescent="0.25">
      <c r="G159" s="1"/>
      <c r="H159" s="1"/>
      <c r="M159" s="1"/>
      <c r="N159" s="1"/>
      <c r="O159" s="1"/>
      <c r="P159" s="1"/>
      <c r="Q159" s="1"/>
      <c r="R159" s="1"/>
      <c r="S159" s="1"/>
    </row>
    <row r="160" spans="7:19" ht="15.75" x14ac:dyDescent="0.25">
      <c r="G160" s="1"/>
      <c r="H160" s="1"/>
      <c r="M160" s="1"/>
      <c r="N160" s="1"/>
      <c r="O160" s="1"/>
      <c r="P160" s="1"/>
      <c r="Q160" s="1"/>
      <c r="R160" s="1"/>
      <c r="S160" s="1"/>
    </row>
    <row r="161" spans="7:19" ht="15.75" x14ac:dyDescent="0.25">
      <c r="G161" s="1"/>
      <c r="H161" s="1"/>
      <c r="M161" s="1"/>
      <c r="N161" s="1"/>
      <c r="O161" s="1"/>
      <c r="P161" s="1"/>
      <c r="Q161" s="1"/>
      <c r="R161" s="1"/>
      <c r="S161" s="1"/>
    </row>
    <row r="162" spans="7:19" ht="15.75" x14ac:dyDescent="0.25">
      <c r="G162" s="1"/>
      <c r="H162" s="1"/>
      <c r="M162" s="1"/>
      <c r="N162" s="1"/>
      <c r="O162" s="1"/>
      <c r="P162" s="1"/>
      <c r="Q162" s="1"/>
      <c r="R162" s="1"/>
      <c r="S162" s="1"/>
    </row>
    <row r="163" spans="7:19" ht="15.75" x14ac:dyDescent="0.25">
      <c r="G163" s="1"/>
      <c r="H163" s="1"/>
      <c r="M163" s="1"/>
      <c r="N163" s="1"/>
      <c r="O163" s="1"/>
      <c r="P163" s="1"/>
      <c r="Q163" s="1"/>
      <c r="R163" s="1"/>
      <c r="S163" s="1"/>
    </row>
    <row r="164" spans="7:19" ht="15.75" x14ac:dyDescent="0.25">
      <c r="G164" s="1"/>
      <c r="H164" s="1"/>
    </row>
    <row r="165" spans="7:19" ht="15.75" x14ac:dyDescent="0.25">
      <c r="G165" s="1"/>
      <c r="H165" s="1"/>
    </row>
    <row r="166" spans="7:19" ht="15.75" x14ac:dyDescent="0.25">
      <c r="G166" s="1"/>
      <c r="H166" s="1"/>
    </row>
    <row r="167" spans="7:19" ht="15.75" x14ac:dyDescent="0.25">
      <c r="G167" s="1"/>
      <c r="H167" s="1"/>
    </row>
    <row r="168" spans="7:19" ht="15.75" x14ac:dyDescent="0.25">
      <c r="G168" s="1"/>
      <c r="H168" s="1"/>
    </row>
    <row r="169" spans="7:19" ht="15.75" x14ac:dyDescent="0.25">
      <c r="G169" s="1"/>
      <c r="H169" s="1"/>
    </row>
  </sheetData>
  <mergeCells count="5">
    <mergeCell ref="A6:J6"/>
    <mergeCell ref="A8:J8"/>
    <mergeCell ref="B59:I59"/>
    <mergeCell ref="A81:J81"/>
    <mergeCell ref="A83:J8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2F8CB-19F1-40D2-B2BA-75FE27344A23}">
  <dimension ref="A1:S169"/>
  <sheetViews>
    <sheetView workbookViewId="0">
      <selection sqref="A1:XFD5"/>
    </sheetView>
  </sheetViews>
  <sheetFormatPr defaultRowHeight="15" x14ac:dyDescent="0.25"/>
  <cols>
    <col min="1" max="1" width="19.28515625" customWidth="1"/>
    <col min="2" max="2" width="15.85546875" customWidth="1"/>
    <col min="3" max="3" width="15.7109375" customWidth="1"/>
    <col min="4" max="4" width="16.7109375" customWidth="1"/>
    <col min="5" max="5" width="15.7109375" customWidth="1"/>
    <col min="6" max="6" width="19.5703125" customWidth="1"/>
    <col min="7" max="7" width="16" customWidth="1"/>
    <col min="8" max="8" width="21.28515625" customWidth="1"/>
    <col min="9" max="9" width="18.140625" customWidth="1"/>
    <col min="10" max="10" width="23" customWidth="1"/>
    <col min="11" max="11" width="14.7109375" bestFit="1" customWidth="1"/>
    <col min="12" max="12" width="13.5703125" bestFit="1" customWidth="1"/>
    <col min="13" max="17" width="12.7109375" customWidth="1"/>
    <col min="257" max="257" width="19.28515625" customWidth="1"/>
    <col min="258" max="258" width="15.85546875" customWidth="1"/>
    <col min="259" max="259" width="15.7109375" customWidth="1"/>
    <col min="260" max="260" width="16.7109375" customWidth="1"/>
    <col min="261" max="261" width="15.7109375" customWidth="1"/>
    <col min="262" max="262" width="19.5703125" customWidth="1"/>
    <col min="263" max="263" width="16" customWidth="1"/>
    <col min="264" max="264" width="21.28515625" customWidth="1"/>
    <col min="265" max="265" width="18.140625" customWidth="1"/>
    <col min="266" max="266" width="23" customWidth="1"/>
    <col min="267" max="267" width="14.7109375" bestFit="1" customWidth="1"/>
    <col min="268" max="268" width="13.5703125" bestFit="1" customWidth="1"/>
    <col min="269" max="273" width="12.7109375" customWidth="1"/>
    <col min="513" max="513" width="19.28515625" customWidth="1"/>
    <col min="514" max="514" width="15.85546875" customWidth="1"/>
    <col min="515" max="515" width="15.7109375" customWidth="1"/>
    <col min="516" max="516" width="16.7109375" customWidth="1"/>
    <col min="517" max="517" width="15.7109375" customWidth="1"/>
    <col min="518" max="518" width="19.5703125" customWidth="1"/>
    <col min="519" max="519" width="16" customWidth="1"/>
    <col min="520" max="520" width="21.28515625" customWidth="1"/>
    <col min="521" max="521" width="18.140625" customWidth="1"/>
    <col min="522" max="522" width="23" customWidth="1"/>
    <col min="523" max="523" width="14.7109375" bestFit="1" customWidth="1"/>
    <col min="524" max="524" width="13.5703125" bestFit="1" customWidth="1"/>
    <col min="525" max="529" width="12.7109375" customWidth="1"/>
    <col min="769" max="769" width="19.28515625" customWidth="1"/>
    <col min="770" max="770" width="15.85546875" customWidth="1"/>
    <col min="771" max="771" width="15.7109375" customWidth="1"/>
    <col min="772" max="772" width="16.7109375" customWidth="1"/>
    <col min="773" max="773" width="15.7109375" customWidth="1"/>
    <col min="774" max="774" width="19.5703125" customWidth="1"/>
    <col min="775" max="775" width="16" customWidth="1"/>
    <col min="776" max="776" width="21.28515625" customWidth="1"/>
    <col min="777" max="777" width="18.140625" customWidth="1"/>
    <col min="778" max="778" width="23" customWidth="1"/>
    <col min="779" max="779" width="14.7109375" bestFit="1" customWidth="1"/>
    <col min="780" max="780" width="13.5703125" bestFit="1" customWidth="1"/>
    <col min="781" max="785" width="12.7109375" customWidth="1"/>
    <col min="1025" max="1025" width="19.28515625" customWidth="1"/>
    <col min="1026" max="1026" width="15.85546875" customWidth="1"/>
    <col min="1027" max="1027" width="15.7109375" customWidth="1"/>
    <col min="1028" max="1028" width="16.7109375" customWidth="1"/>
    <col min="1029" max="1029" width="15.7109375" customWidth="1"/>
    <col min="1030" max="1030" width="19.5703125" customWidth="1"/>
    <col min="1031" max="1031" width="16" customWidth="1"/>
    <col min="1032" max="1032" width="21.28515625" customWidth="1"/>
    <col min="1033" max="1033" width="18.140625" customWidth="1"/>
    <col min="1034" max="1034" width="23" customWidth="1"/>
    <col min="1035" max="1035" width="14.7109375" bestFit="1" customWidth="1"/>
    <col min="1036" max="1036" width="13.5703125" bestFit="1" customWidth="1"/>
    <col min="1037" max="1041" width="12.7109375" customWidth="1"/>
    <col min="1281" max="1281" width="19.28515625" customWidth="1"/>
    <col min="1282" max="1282" width="15.85546875" customWidth="1"/>
    <col min="1283" max="1283" width="15.7109375" customWidth="1"/>
    <col min="1284" max="1284" width="16.7109375" customWidth="1"/>
    <col min="1285" max="1285" width="15.7109375" customWidth="1"/>
    <col min="1286" max="1286" width="19.5703125" customWidth="1"/>
    <col min="1287" max="1287" width="16" customWidth="1"/>
    <col min="1288" max="1288" width="21.28515625" customWidth="1"/>
    <col min="1289" max="1289" width="18.140625" customWidth="1"/>
    <col min="1290" max="1290" width="23" customWidth="1"/>
    <col min="1291" max="1291" width="14.7109375" bestFit="1" customWidth="1"/>
    <col min="1292" max="1292" width="13.5703125" bestFit="1" customWidth="1"/>
    <col min="1293" max="1297" width="12.7109375" customWidth="1"/>
    <col min="1537" max="1537" width="19.28515625" customWidth="1"/>
    <col min="1538" max="1538" width="15.85546875" customWidth="1"/>
    <col min="1539" max="1539" width="15.7109375" customWidth="1"/>
    <col min="1540" max="1540" width="16.7109375" customWidth="1"/>
    <col min="1541" max="1541" width="15.7109375" customWidth="1"/>
    <col min="1542" max="1542" width="19.5703125" customWidth="1"/>
    <col min="1543" max="1543" width="16" customWidth="1"/>
    <col min="1544" max="1544" width="21.28515625" customWidth="1"/>
    <col min="1545" max="1545" width="18.140625" customWidth="1"/>
    <col min="1546" max="1546" width="23" customWidth="1"/>
    <col min="1547" max="1547" width="14.7109375" bestFit="1" customWidth="1"/>
    <col min="1548" max="1548" width="13.5703125" bestFit="1" customWidth="1"/>
    <col min="1549" max="1553" width="12.7109375" customWidth="1"/>
    <col min="1793" max="1793" width="19.28515625" customWidth="1"/>
    <col min="1794" max="1794" width="15.85546875" customWidth="1"/>
    <col min="1795" max="1795" width="15.7109375" customWidth="1"/>
    <col min="1796" max="1796" width="16.7109375" customWidth="1"/>
    <col min="1797" max="1797" width="15.7109375" customWidth="1"/>
    <col min="1798" max="1798" width="19.5703125" customWidth="1"/>
    <col min="1799" max="1799" width="16" customWidth="1"/>
    <col min="1800" max="1800" width="21.28515625" customWidth="1"/>
    <col min="1801" max="1801" width="18.140625" customWidth="1"/>
    <col min="1802" max="1802" width="23" customWidth="1"/>
    <col min="1803" max="1803" width="14.7109375" bestFit="1" customWidth="1"/>
    <col min="1804" max="1804" width="13.5703125" bestFit="1" customWidth="1"/>
    <col min="1805" max="1809" width="12.7109375" customWidth="1"/>
    <col min="2049" max="2049" width="19.28515625" customWidth="1"/>
    <col min="2050" max="2050" width="15.85546875" customWidth="1"/>
    <col min="2051" max="2051" width="15.7109375" customWidth="1"/>
    <col min="2052" max="2052" width="16.7109375" customWidth="1"/>
    <col min="2053" max="2053" width="15.7109375" customWidth="1"/>
    <col min="2054" max="2054" width="19.5703125" customWidth="1"/>
    <col min="2055" max="2055" width="16" customWidth="1"/>
    <col min="2056" max="2056" width="21.28515625" customWidth="1"/>
    <col min="2057" max="2057" width="18.140625" customWidth="1"/>
    <col min="2058" max="2058" width="23" customWidth="1"/>
    <col min="2059" max="2059" width="14.7109375" bestFit="1" customWidth="1"/>
    <col min="2060" max="2060" width="13.5703125" bestFit="1" customWidth="1"/>
    <col min="2061" max="2065" width="12.7109375" customWidth="1"/>
    <col min="2305" max="2305" width="19.28515625" customWidth="1"/>
    <col min="2306" max="2306" width="15.85546875" customWidth="1"/>
    <col min="2307" max="2307" width="15.7109375" customWidth="1"/>
    <col min="2308" max="2308" width="16.7109375" customWidth="1"/>
    <col min="2309" max="2309" width="15.7109375" customWidth="1"/>
    <col min="2310" max="2310" width="19.5703125" customWidth="1"/>
    <col min="2311" max="2311" width="16" customWidth="1"/>
    <col min="2312" max="2312" width="21.28515625" customWidth="1"/>
    <col min="2313" max="2313" width="18.140625" customWidth="1"/>
    <col min="2314" max="2314" width="23" customWidth="1"/>
    <col min="2315" max="2315" width="14.7109375" bestFit="1" customWidth="1"/>
    <col min="2316" max="2316" width="13.5703125" bestFit="1" customWidth="1"/>
    <col min="2317" max="2321" width="12.7109375" customWidth="1"/>
    <col min="2561" max="2561" width="19.28515625" customWidth="1"/>
    <col min="2562" max="2562" width="15.85546875" customWidth="1"/>
    <col min="2563" max="2563" width="15.7109375" customWidth="1"/>
    <col min="2564" max="2564" width="16.7109375" customWidth="1"/>
    <col min="2565" max="2565" width="15.7109375" customWidth="1"/>
    <col min="2566" max="2566" width="19.5703125" customWidth="1"/>
    <col min="2567" max="2567" width="16" customWidth="1"/>
    <col min="2568" max="2568" width="21.28515625" customWidth="1"/>
    <col min="2569" max="2569" width="18.140625" customWidth="1"/>
    <col min="2570" max="2570" width="23" customWidth="1"/>
    <col min="2571" max="2571" width="14.7109375" bestFit="1" customWidth="1"/>
    <col min="2572" max="2572" width="13.5703125" bestFit="1" customWidth="1"/>
    <col min="2573" max="2577" width="12.7109375" customWidth="1"/>
    <col min="2817" max="2817" width="19.28515625" customWidth="1"/>
    <col min="2818" max="2818" width="15.85546875" customWidth="1"/>
    <col min="2819" max="2819" width="15.7109375" customWidth="1"/>
    <col min="2820" max="2820" width="16.7109375" customWidth="1"/>
    <col min="2821" max="2821" width="15.7109375" customWidth="1"/>
    <col min="2822" max="2822" width="19.5703125" customWidth="1"/>
    <col min="2823" max="2823" width="16" customWidth="1"/>
    <col min="2824" max="2824" width="21.28515625" customWidth="1"/>
    <col min="2825" max="2825" width="18.140625" customWidth="1"/>
    <col min="2826" max="2826" width="23" customWidth="1"/>
    <col min="2827" max="2827" width="14.7109375" bestFit="1" customWidth="1"/>
    <col min="2828" max="2828" width="13.5703125" bestFit="1" customWidth="1"/>
    <col min="2829" max="2833" width="12.7109375" customWidth="1"/>
    <col min="3073" max="3073" width="19.28515625" customWidth="1"/>
    <col min="3074" max="3074" width="15.85546875" customWidth="1"/>
    <col min="3075" max="3075" width="15.7109375" customWidth="1"/>
    <col min="3076" max="3076" width="16.7109375" customWidth="1"/>
    <col min="3077" max="3077" width="15.7109375" customWidth="1"/>
    <col min="3078" max="3078" width="19.5703125" customWidth="1"/>
    <col min="3079" max="3079" width="16" customWidth="1"/>
    <col min="3080" max="3080" width="21.28515625" customWidth="1"/>
    <col min="3081" max="3081" width="18.140625" customWidth="1"/>
    <col min="3082" max="3082" width="23" customWidth="1"/>
    <col min="3083" max="3083" width="14.7109375" bestFit="1" customWidth="1"/>
    <col min="3084" max="3084" width="13.5703125" bestFit="1" customWidth="1"/>
    <col min="3085" max="3089" width="12.7109375" customWidth="1"/>
    <col min="3329" max="3329" width="19.28515625" customWidth="1"/>
    <col min="3330" max="3330" width="15.85546875" customWidth="1"/>
    <col min="3331" max="3331" width="15.7109375" customWidth="1"/>
    <col min="3332" max="3332" width="16.7109375" customWidth="1"/>
    <col min="3333" max="3333" width="15.7109375" customWidth="1"/>
    <col min="3334" max="3334" width="19.5703125" customWidth="1"/>
    <col min="3335" max="3335" width="16" customWidth="1"/>
    <col min="3336" max="3336" width="21.28515625" customWidth="1"/>
    <col min="3337" max="3337" width="18.140625" customWidth="1"/>
    <col min="3338" max="3338" width="23" customWidth="1"/>
    <col min="3339" max="3339" width="14.7109375" bestFit="1" customWidth="1"/>
    <col min="3340" max="3340" width="13.5703125" bestFit="1" customWidth="1"/>
    <col min="3341" max="3345" width="12.7109375" customWidth="1"/>
    <col min="3585" max="3585" width="19.28515625" customWidth="1"/>
    <col min="3586" max="3586" width="15.85546875" customWidth="1"/>
    <col min="3587" max="3587" width="15.7109375" customWidth="1"/>
    <col min="3588" max="3588" width="16.7109375" customWidth="1"/>
    <col min="3589" max="3589" width="15.7109375" customWidth="1"/>
    <col min="3590" max="3590" width="19.5703125" customWidth="1"/>
    <col min="3591" max="3591" width="16" customWidth="1"/>
    <col min="3592" max="3592" width="21.28515625" customWidth="1"/>
    <col min="3593" max="3593" width="18.140625" customWidth="1"/>
    <col min="3594" max="3594" width="23" customWidth="1"/>
    <col min="3595" max="3595" width="14.7109375" bestFit="1" customWidth="1"/>
    <col min="3596" max="3596" width="13.5703125" bestFit="1" customWidth="1"/>
    <col min="3597" max="3601" width="12.7109375" customWidth="1"/>
    <col min="3841" max="3841" width="19.28515625" customWidth="1"/>
    <col min="3842" max="3842" width="15.85546875" customWidth="1"/>
    <col min="3843" max="3843" width="15.7109375" customWidth="1"/>
    <col min="3844" max="3844" width="16.7109375" customWidth="1"/>
    <col min="3845" max="3845" width="15.7109375" customWidth="1"/>
    <col min="3846" max="3846" width="19.5703125" customWidth="1"/>
    <col min="3847" max="3847" width="16" customWidth="1"/>
    <col min="3848" max="3848" width="21.28515625" customWidth="1"/>
    <col min="3849" max="3849" width="18.140625" customWidth="1"/>
    <col min="3850" max="3850" width="23" customWidth="1"/>
    <col min="3851" max="3851" width="14.7109375" bestFit="1" customWidth="1"/>
    <col min="3852" max="3852" width="13.5703125" bestFit="1" customWidth="1"/>
    <col min="3853" max="3857" width="12.7109375" customWidth="1"/>
    <col min="4097" max="4097" width="19.28515625" customWidth="1"/>
    <col min="4098" max="4098" width="15.85546875" customWidth="1"/>
    <col min="4099" max="4099" width="15.7109375" customWidth="1"/>
    <col min="4100" max="4100" width="16.7109375" customWidth="1"/>
    <col min="4101" max="4101" width="15.7109375" customWidth="1"/>
    <col min="4102" max="4102" width="19.5703125" customWidth="1"/>
    <col min="4103" max="4103" width="16" customWidth="1"/>
    <col min="4104" max="4104" width="21.28515625" customWidth="1"/>
    <col min="4105" max="4105" width="18.140625" customWidth="1"/>
    <col min="4106" max="4106" width="23" customWidth="1"/>
    <col min="4107" max="4107" width="14.7109375" bestFit="1" customWidth="1"/>
    <col min="4108" max="4108" width="13.5703125" bestFit="1" customWidth="1"/>
    <col min="4109" max="4113" width="12.7109375" customWidth="1"/>
    <col min="4353" max="4353" width="19.28515625" customWidth="1"/>
    <col min="4354" max="4354" width="15.85546875" customWidth="1"/>
    <col min="4355" max="4355" width="15.7109375" customWidth="1"/>
    <col min="4356" max="4356" width="16.7109375" customWidth="1"/>
    <col min="4357" max="4357" width="15.7109375" customWidth="1"/>
    <col min="4358" max="4358" width="19.5703125" customWidth="1"/>
    <col min="4359" max="4359" width="16" customWidth="1"/>
    <col min="4360" max="4360" width="21.28515625" customWidth="1"/>
    <col min="4361" max="4361" width="18.140625" customWidth="1"/>
    <col min="4362" max="4362" width="23" customWidth="1"/>
    <col min="4363" max="4363" width="14.7109375" bestFit="1" customWidth="1"/>
    <col min="4364" max="4364" width="13.5703125" bestFit="1" customWidth="1"/>
    <col min="4365" max="4369" width="12.7109375" customWidth="1"/>
    <col min="4609" max="4609" width="19.28515625" customWidth="1"/>
    <col min="4610" max="4610" width="15.85546875" customWidth="1"/>
    <col min="4611" max="4611" width="15.7109375" customWidth="1"/>
    <col min="4612" max="4612" width="16.7109375" customWidth="1"/>
    <col min="4613" max="4613" width="15.7109375" customWidth="1"/>
    <col min="4614" max="4614" width="19.5703125" customWidth="1"/>
    <col min="4615" max="4615" width="16" customWidth="1"/>
    <col min="4616" max="4616" width="21.28515625" customWidth="1"/>
    <col min="4617" max="4617" width="18.140625" customWidth="1"/>
    <col min="4618" max="4618" width="23" customWidth="1"/>
    <col min="4619" max="4619" width="14.7109375" bestFit="1" customWidth="1"/>
    <col min="4620" max="4620" width="13.5703125" bestFit="1" customWidth="1"/>
    <col min="4621" max="4625" width="12.7109375" customWidth="1"/>
    <col min="4865" max="4865" width="19.28515625" customWidth="1"/>
    <col min="4866" max="4866" width="15.85546875" customWidth="1"/>
    <col min="4867" max="4867" width="15.7109375" customWidth="1"/>
    <col min="4868" max="4868" width="16.7109375" customWidth="1"/>
    <col min="4869" max="4869" width="15.7109375" customWidth="1"/>
    <col min="4870" max="4870" width="19.5703125" customWidth="1"/>
    <col min="4871" max="4871" width="16" customWidth="1"/>
    <col min="4872" max="4872" width="21.28515625" customWidth="1"/>
    <col min="4873" max="4873" width="18.140625" customWidth="1"/>
    <col min="4874" max="4874" width="23" customWidth="1"/>
    <col min="4875" max="4875" width="14.7109375" bestFit="1" customWidth="1"/>
    <col min="4876" max="4876" width="13.5703125" bestFit="1" customWidth="1"/>
    <col min="4877" max="4881" width="12.7109375" customWidth="1"/>
    <col min="5121" max="5121" width="19.28515625" customWidth="1"/>
    <col min="5122" max="5122" width="15.85546875" customWidth="1"/>
    <col min="5123" max="5123" width="15.7109375" customWidth="1"/>
    <col min="5124" max="5124" width="16.7109375" customWidth="1"/>
    <col min="5125" max="5125" width="15.7109375" customWidth="1"/>
    <col min="5126" max="5126" width="19.5703125" customWidth="1"/>
    <col min="5127" max="5127" width="16" customWidth="1"/>
    <col min="5128" max="5128" width="21.28515625" customWidth="1"/>
    <col min="5129" max="5129" width="18.140625" customWidth="1"/>
    <col min="5130" max="5130" width="23" customWidth="1"/>
    <col min="5131" max="5131" width="14.7109375" bestFit="1" customWidth="1"/>
    <col min="5132" max="5132" width="13.5703125" bestFit="1" customWidth="1"/>
    <col min="5133" max="5137" width="12.7109375" customWidth="1"/>
    <col min="5377" max="5377" width="19.28515625" customWidth="1"/>
    <col min="5378" max="5378" width="15.85546875" customWidth="1"/>
    <col min="5379" max="5379" width="15.7109375" customWidth="1"/>
    <col min="5380" max="5380" width="16.7109375" customWidth="1"/>
    <col min="5381" max="5381" width="15.7109375" customWidth="1"/>
    <col min="5382" max="5382" width="19.5703125" customWidth="1"/>
    <col min="5383" max="5383" width="16" customWidth="1"/>
    <col min="5384" max="5384" width="21.28515625" customWidth="1"/>
    <col min="5385" max="5385" width="18.140625" customWidth="1"/>
    <col min="5386" max="5386" width="23" customWidth="1"/>
    <col min="5387" max="5387" width="14.7109375" bestFit="1" customWidth="1"/>
    <col min="5388" max="5388" width="13.5703125" bestFit="1" customWidth="1"/>
    <col min="5389" max="5393" width="12.7109375" customWidth="1"/>
    <col min="5633" max="5633" width="19.28515625" customWidth="1"/>
    <col min="5634" max="5634" width="15.85546875" customWidth="1"/>
    <col min="5635" max="5635" width="15.7109375" customWidth="1"/>
    <col min="5636" max="5636" width="16.7109375" customWidth="1"/>
    <col min="5637" max="5637" width="15.7109375" customWidth="1"/>
    <col min="5638" max="5638" width="19.5703125" customWidth="1"/>
    <col min="5639" max="5639" width="16" customWidth="1"/>
    <col min="5640" max="5640" width="21.28515625" customWidth="1"/>
    <col min="5641" max="5641" width="18.140625" customWidth="1"/>
    <col min="5642" max="5642" width="23" customWidth="1"/>
    <col min="5643" max="5643" width="14.7109375" bestFit="1" customWidth="1"/>
    <col min="5644" max="5644" width="13.5703125" bestFit="1" customWidth="1"/>
    <col min="5645" max="5649" width="12.7109375" customWidth="1"/>
    <col min="5889" max="5889" width="19.28515625" customWidth="1"/>
    <col min="5890" max="5890" width="15.85546875" customWidth="1"/>
    <col min="5891" max="5891" width="15.7109375" customWidth="1"/>
    <col min="5892" max="5892" width="16.7109375" customWidth="1"/>
    <col min="5893" max="5893" width="15.7109375" customWidth="1"/>
    <col min="5894" max="5894" width="19.5703125" customWidth="1"/>
    <col min="5895" max="5895" width="16" customWidth="1"/>
    <col min="5896" max="5896" width="21.28515625" customWidth="1"/>
    <col min="5897" max="5897" width="18.140625" customWidth="1"/>
    <col min="5898" max="5898" width="23" customWidth="1"/>
    <col min="5899" max="5899" width="14.7109375" bestFit="1" customWidth="1"/>
    <col min="5900" max="5900" width="13.5703125" bestFit="1" customWidth="1"/>
    <col min="5901" max="5905" width="12.7109375" customWidth="1"/>
    <col min="6145" max="6145" width="19.28515625" customWidth="1"/>
    <col min="6146" max="6146" width="15.85546875" customWidth="1"/>
    <col min="6147" max="6147" width="15.7109375" customWidth="1"/>
    <col min="6148" max="6148" width="16.7109375" customWidth="1"/>
    <col min="6149" max="6149" width="15.7109375" customWidth="1"/>
    <col min="6150" max="6150" width="19.5703125" customWidth="1"/>
    <col min="6151" max="6151" width="16" customWidth="1"/>
    <col min="6152" max="6152" width="21.28515625" customWidth="1"/>
    <col min="6153" max="6153" width="18.140625" customWidth="1"/>
    <col min="6154" max="6154" width="23" customWidth="1"/>
    <col min="6155" max="6155" width="14.7109375" bestFit="1" customWidth="1"/>
    <col min="6156" max="6156" width="13.5703125" bestFit="1" customWidth="1"/>
    <col min="6157" max="6161" width="12.7109375" customWidth="1"/>
    <col min="6401" max="6401" width="19.28515625" customWidth="1"/>
    <col min="6402" max="6402" width="15.85546875" customWidth="1"/>
    <col min="6403" max="6403" width="15.7109375" customWidth="1"/>
    <col min="6404" max="6404" width="16.7109375" customWidth="1"/>
    <col min="6405" max="6405" width="15.7109375" customWidth="1"/>
    <col min="6406" max="6406" width="19.5703125" customWidth="1"/>
    <col min="6407" max="6407" width="16" customWidth="1"/>
    <col min="6408" max="6408" width="21.28515625" customWidth="1"/>
    <col min="6409" max="6409" width="18.140625" customWidth="1"/>
    <col min="6410" max="6410" width="23" customWidth="1"/>
    <col min="6411" max="6411" width="14.7109375" bestFit="1" customWidth="1"/>
    <col min="6412" max="6412" width="13.5703125" bestFit="1" customWidth="1"/>
    <col min="6413" max="6417" width="12.7109375" customWidth="1"/>
    <col min="6657" max="6657" width="19.28515625" customWidth="1"/>
    <col min="6658" max="6658" width="15.85546875" customWidth="1"/>
    <col min="6659" max="6659" width="15.7109375" customWidth="1"/>
    <col min="6660" max="6660" width="16.7109375" customWidth="1"/>
    <col min="6661" max="6661" width="15.7109375" customWidth="1"/>
    <col min="6662" max="6662" width="19.5703125" customWidth="1"/>
    <col min="6663" max="6663" width="16" customWidth="1"/>
    <col min="6664" max="6664" width="21.28515625" customWidth="1"/>
    <col min="6665" max="6665" width="18.140625" customWidth="1"/>
    <col min="6666" max="6666" width="23" customWidth="1"/>
    <col min="6667" max="6667" width="14.7109375" bestFit="1" customWidth="1"/>
    <col min="6668" max="6668" width="13.5703125" bestFit="1" customWidth="1"/>
    <col min="6669" max="6673" width="12.7109375" customWidth="1"/>
    <col min="6913" max="6913" width="19.28515625" customWidth="1"/>
    <col min="6914" max="6914" width="15.85546875" customWidth="1"/>
    <col min="6915" max="6915" width="15.7109375" customWidth="1"/>
    <col min="6916" max="6916" width="16.7109375" customWidth="1"/>
    <col min="6917" max="6917" width="15.7109375" customWidth="1"/>
    <col min="6918" max="6918" width="19.5703125" customWidth="1"/>
    <col min="6919" max="6919" width="16" customWidth="1"/>
    <col min="6920" max="6920" width="21.28515625" customWidth="1"/>
    <col min="6921" max="6921" width="18.140625" customWidth="1"/>
    <col min="6922" max="6922" width="23" customWidth="1"/>
    <col min="6923" max="6923" width="14.7109375" bestFit="1" customWidth="1"/>
    <col min="6924" max="6924" width="13.5703125" bestFit="1" customWidth="1"/>
    <col min="6925" max="6929" width="12.7109375" customWidth="1"/>
    <col min="7169" max="7169" width="19.28515625" customWidth="1"/>
    <col min="7170" max="7170" width="15.85546875" customWidth="1"/>
    <col min="7171" max="7171" width="15.7109375" customWidth="1"/>
    <col min="7172" max="7172" width="16.7109375" customWidth="1"/>
    <col min="7173" max="7173" width="15.7109375" customWidth="1"/>
    <col min="7174" max="7174" width="19.5703125" customWidth="1"/>
    <col min="7175" max="7175" width="16" customWidth="1"/>
    <col min="7176" max="7176" width="21.28515625" customWidth="1"/>
    <col min="7177" max="7177" width="18.140625" customWidth="1"/>
    <col min="7178" max="7178" width="23" customWidth="1"/>
    <col min="7179" max="7179" width="14.7109375" bestFit="1" customWidth="1"/>
    <col min="7180" max="7180" width="13.5703125" bestFit="1" customWidth="1"/>
    <col min="7181" max="7185" width="12.7109375" customWidth="1"/>
    <col min="7425" max="7425" width="19.28515625" customWidth="1"/>
    <col min="7426" max="7426" width="15.85546875" customWidth="1"/>
    <col min="7427" max="7427" width="15.7109375" customWidth="1"/>
    <col min="7428" max="7428" width="16.7109375" customWidth="1"/>
    <col min="7429" max="7429" width="15.7109375" customWidth="1"/>
    <col min="7430" max="7430" width="19.5703125" customWidth="1"/>
    <col min="7431" max="7431" width="16" customWidth="1"/>
    <col min="7432" max="7432" width="21.28515625" customWidth="1"/>
    <col min="7433" max="7433" width="18.140625" customWidth="1"/>
    <col min="7434" max="7434" width="23" customWidth="1"/>
    <col min="7435" max="7435" width="14.7109375" bestFit="1" customWidth="1"/>
    <col min="7436" max="7436" width="13.5703125" bestFit="1" customWidth="1"/>
    <col min="7437" max="7441" width="12.7109375" customWidth="1"/>
    <col min="7681" max="7681" width="19.28515625" customWidth="1"/>
    <col min="7682" max="7682" width="15.85546875" customWidth="1"/>
    <col min="7683" max="7683" width="15.7109375" customWidth="1"/>
    <col min="7684" max="7684" width="16.7109375" customWidth="1"/>
    <col min="7685" max="7685" width="15.7109375" customWidth="1"/>
    <col min="7686" max="7686" width="19.5703125" customWidth="1"/>
    <col min="7687" max="7687" width="16" customWidth="1"/>
    <col min="7688" max="7688" width="21.28515625" customWidth="1"/>
    <col min="7689" max="7689" width="18.140625" customWidth="1"/>
    <col min="7690" max="7690" width="23" customWidth="1"/>
    <col min="7691" max="7691" width="14.7109375" bestFit="1" customWidth="1"/>
    <col min="7692" max="7692" width="13.5703125" bestFit="1" customWidth="1"/>
    <col min="7693" max="7697" width="12.7109375" customWidth="1"/>
    <col min="7937" max="7937" width="19.28515625" customWidth="1"/>
    <col min="7938" max="7938" width="15.85546875" customWidth="1"/>
    <col min="7939" max="7939" width="15.7109375" customWidth="1"/>
    <col min="7940" max="7940" width="16.7109375" customWidth="1"/>
    <col min="7941" max="7941" width="15.7109375" customWidth="1"/>
    <col min="7942" max="7942" width="19.5703125" customWidth="1"/>
    <col min="7943" max="7943" width="16" customWidth="1"/>
    <col min="7944" max="7944" width="21.28515625" customWidth="1"/>
    <col min="7945" max="7945" width="18.140625" customWidth="1"/>
    <col min="7946" max="7946" width="23" customWidth="1"/>
    <col min="7947" max="7947" width="14.7109375" bestFit="1" customWidth="1"/>
    <col min="7948" max="7948" width="13.5703125" bestFit="1" customWidth="1"/>
    <col min="7949" max="7953" width="12.7109375" customWidth="1"/>
    <col min="8193" max="8193" width="19.28515625" customWidth="1"/>
    <col min="8194" max="8194" width="15.85546875" customWidth="1"/>
    <col min="8195" max="8195" width="15.7109375" customWidth="1"/>
    <col min="8196" max="8196" width="16.7109375" customWidth="1"/>
    <col min="8197" max="8197" width="15.7109375" customWidth="1"/>
    <col min="8198" max="8198" width="19.5703125" customWidth="1"/>
    <col min="8199" max="8199" width="16" customWidth="1"/>
    <col min="8200" max="8200" width="21.28515625" customWidth="1"/>
    <col min="8201" max="8201" width="18.140625" customWidth="1"/>
    <col min="8202" max="8202" width="23" customWidth="1"/>
    <col min="8203" max="8203" width="14.7109375" bestFit="1" customWidth="1"/>
    <col min="8204" max="8204" width="13.5703125" bestFit="1" customWidth="1"/>
    <col min="8205" max="8209" width="12.7109375" customWidth="1"/>
    <col min="8449" max="8449" width="19.28515625" customWidth="1"/>
    <col min="8450" max="8450" width="15.85546875" customWidth="1"/>
    <col min="8451" max="8451" width="15.7109375" customWidth="1"/>
    <col min="8452" max="8452" width="16.7109375" customWidth="1"/>
    <col min="8453" max="8453" width="15.7109375" customWidth="1"/>
    <col min="8454" max="8454" width="19.5703125" customWidth="1"/>
    <col min="8455" max="8455" width="16" customWidth="1"/>
    <col min="8456" max="8456" width="21.28515625" customWidth="1"/>
    <col min="8457" max="8457" width="18.140625" customWidth="1"/>
    <col min="8458" max="8458" width="23" customWidth="1"/>
    <col min="8459" max="8459" width="14.7109375" bestFit="1" customWidth="1"/>
    <col min="8460" max="8460" width="13.5703125" bestFit="1" customWidth="1"/>
    <col min="8461" max="8465" width="12.7109375" customWidth="1"/>
    <col min="8705" max="8705" width="19.28515625" customWidth="1"/>
    <col min="8706" max="8706" width="15.85546875" customWidth="1"/>
    <col min="8707" max="8707" width="15.7109375" customWidth="1"/>
    <col min="8708" max="8708" width="16.7109375" customWidth="1"/>
    <col min="8709" max="8709" width="15.7109375" customWidth="1"/>
    <col min="8710" max="8710" width="19.5703125" customWidth="1"/>
    <col min="8711" max="8711" width="16" customWidth="1"/>
    <col min="8712" max="8712" width="21.28515625" customWidth="1"/>
    <col min="8713" max="8713" width="18.140625" customWidth="1"/>
    <col min="8714" max="8714" width="23" customWidth="1"/>
    <col min="8715" max="8715" width="14.7109375" bestFit="1" customWidth="1"/>
    <col min="8716" max="8716" width="13.5703125" bestFit="1" customWidth="1"/>
    <col min="8717" max="8721" width="12.7109375" customWidth="1"/>
    <col min="8961" max="8961" width="19.28515625" customWidth="1"/>
    <col min="8962" max="8962" width="15.85546875" customWidth="1"/>
    <col min="8963" max="8963" width="15.7109375" customWidth="1"/>
    <col min="8964" max="8964" width="16.7109375" customWidth="1"/>
    <col min="8965" max="8965" width="15.7109375" customWidth="1"/>
    <col min="8966" max="8966" width="19.5703125" customWidth="1"/>
    <col min="8967" max="8967" width="16" customWidth="1"/>
    <col min="8968" max="8968" width="21.28515625" customWidth="1"/>
    <col min="8969" max="8969" width="18.140625" customWidth="1"/>
    <col min="8970" max="8970" width="23" customWidth="1"/>
    <col min="8971" max="8971" width="14.7109375" bestFit="1" customWidth="1"/>
    <col min="8972" max="8972" width="13.5703125" bestFit="1" customWidth="1"/>
    <col min="8973" max="8977" width="12.7109375" customWidth="1"/>
    <col min="9217" max="9217" width="19.28515625" customWidth="1"/>
    <col min="9218" max="9218" width="15.85546875" customWidth="1"/>
    <col min="9219" max="9219" width="15.7109375" customWidth="1"/>
    <col min="9220" max="9220" width="16.7109375" customWidth="1"/>
    <col min="9221" max="9221" width="15.7109375" customWidth="1"/>
    <col min="9222" max="9222" width="19.5703125" customWidth="1"/>
    <col min="9223" max="9223" width="16" customWidth="1"/>
    <col min="9224" max="9224" width="21.28515625" customWidth="1"/>
    <col min="9225" max="9225" width="18.140625" customWidth="1"/>
    <col min="9226" max="9226" width="23" customWidth="1"/>
    <col min="9227" max="9227" width="14.7109375" bestFit="1" customWidth="1"/>
    <col min="9228" max="9228" width="13.5703125" bestFit="1" customWidth="1"/>
    <col min="9229" max="9233" width="12.7109375" customWidth="1"/>
    <col min="9473" max="9473" width="19.28515625" customWidth="1"/>
    <col min="9474" max="9474" width="15.85546875" customWidth="1"/>
    <col min="9475" max="9475" width="15.7109375" customWidth="1"/>
    <col min="9476" max="9476" width="16.7109375" customWidth="1"/>
    <col min="9477" max="9477" width="15.7109375" customWidth="1"/>
    <col min="9478" max="9478" width="19.5703125" customWidth="1"/>
    <col min="9479" max="9479" width="16" customWidth="1"/>
    <col min="9480" max="9480" width="21.28515625" customWidth="1"/>
    <col min="9481" max="9481" width="18.140625" customWidth="1"/>
    <col min="9482" max="9482" width="23" customWidth="1"/>
    <col min="9483" max="9483" width="14.7109375" bestFit="1" customWidth="1"/>
    <col min="9484" max="9484" width="13.5703125" bestFit="1" customWidth="1"/>
    <col min="9485" max="9489" width="12.7109375" customWidth="1"/>
    <col min="9729" max="9729" width="19.28515625" customWidth="1"/>
    <col min="9730" max="9730" width="15.85546875" customWidth="1"/>
    <col min="9731" max="9731" width="15.7109375" customWidth="1"/>
    <col min="9732" max="9732" width="16.7109375" customWidth="1"/>
    <col min="9733" max="9733" width="15.7109375" customWidth="1"/>
    <col min="9734" max="9734" width="19.5703125" customWidth="1"/>
    <col min="9735" max="9735" width="16" customWidth="1"/>
    <col min="9736" max="9736" width="21.28515625" customWidth="1"/>
    <col min="9737" max="9737" width="18.140625" customWidth="1"/>
    <col min="9738" max="9738" width="23" customWidth="1"/>
    <col min="9739" max="9739" width="14.7109375" bestFit="1" customWidth="1"/>
    <col min="9740" max="9740" width="13.5703125" bestFit="1" customWidth="1"/>
    <col min="9741" max="9745" width="12.7109375" customWidth="1"/>
    <col min="9985" max="9985" width="19.28515625" customWidth="1"/>
    <col min="9986" max="9986" width="15.85546875" customWidth="1"/>
    <col min="9987" max="9987" width="15.7109375" customWidth="1"/>
    <col min="9988" max="9988" width="16.7109375" customWidth="1"/>
    <col min="9989" max="9989" width="15.7109375" customWidth="1"/>
    <col min="9990" max="9990" width="19.5703125" customWidth="1"/>
    <col min="9991" max="9991" width="16" customWidth="1"/>
    <col min="9992" max="9992" width="21.28515625" customWidth="1"/>
    <col min="9993" max="9993" width="18.140625" customWidth="1"/>
    <col min="9994" max="9994" width="23" customWidth="1"/>
    <col min="9995" max="9995" width="14.7109375" bestFit="1" customWidth="1"/>
    <col min="9996" max="9996" width="13.5703125" bestFit="1" customWidth="1"/>
    <col min="9997" max="10001" width="12.7109375" customWidth="1"/>
    <col min="10241" max="10241" width="19.28515625" customWidth="1"/>
    <col min="10242" max="10242" width="15.85546875" customWidth="1"/>
    <col min="10243" max="10243" width="15.7109375" customWidth="1"/>
    <col min="10244" max="10244" width="16.7109375" customWidth="1"/>
    <col min="10245" max="10245" width="15.7109375" customWidth="1"/>
    <col min="10246" max="10246" width="19.5703125" customWidth="1"/>
    <col min="10247" max="10247" width="16" customWidth="1"/>
    <col min="10248" max="10248" width="21.28515625" customWidth="1"/>
    <col min="10249" max="10249" width="18.140625" customWidth="1"/>
    <col min="10250" max="10250" width="23" customWidth="1"/>
    <col min="10251" max="10251" width="14.7109375" bestFit="1" customWidth="1"/>
    <col min="10252" max="10252" width="13.5703125" bestFit="1" customWidth="1"/>
    <col min="10253" max="10257" width="12.7109375" customWidth="1"/>
    <col min="10497" max="10497" width="19.28515625" customWidth="1"/>
    <col min="10498" max="10498" width="15.85546875" customWidth="1"/>
    <col min="10499" max="10499" width="15.7109375" customWidth="1"/>
    <col min="10500" max="10500" width="16.7109375" customWidth="1"/>
    <col min="10501" max="10501" width="15.7109375" customWidth="1"/>
    <col min="10502" max="10502" width="19.5703125" customWidth="1"/>
    <col min="10503" max="10503" width="16" customWidth="1"/>
    <col min="10504" max="10504" width="21.28515625" customWidth="1"/>
    <col min="10505" max="10505" width="18.140625" customWidth="1"/>
    <col min="10506" max="10506" width="23" customWidth="1"/>
    <col min="10507" max="10507" width="14.7109375" bestFit="1" customWidth="1"/>
    <col min="10508" max="10508" width="13.5703125" bestFit="1" customWidth="1"/>
    <col min="10509" max="10513" width="12.7109375" customWidth="1"/>
    <col min="10753" max="10753" width="19.28515625" customWidth="1"/>
    <col min="10754" max="10754" width="15.85546875" customWidth="1"/>
    <col min="10755" max="10755" width="15.7109375" customWidth="1"/>
    <col min="10756" max="10756" width="16.7109375" customWidth="1"/>
    <col min="10757" max="10757" width="15.7109375" customWidth="1"/>
    <col min="10758" max="10758" width="19.5703125" customWidth="1"/>
    <col min="10759" max="10759" width="16" customWidth="1"/>
    <col min="10760" max="10760" width="21.28515625" customWidth="1"/>
    <col min="10761" max="10761" width="18.140625" customWidth="1"/>
    <col min="10762" max="10762" width="23" customWidth="1"/>
    <col min="10763" max="10763" width="14.7109375" bestFit="1" customWidth="1"/>
    <col min="10764" max="10764" width="13.5703125" bestFit="1" customWidth="1"/>
    <col min="10765" max="10769" width="12.7109375" customWidth="1"/>
    <col min="11009" max="11009" width="19.28515625" customWidth="1"/>
    <col min="11010" max="11010" width="15.85546875" customWidth="1"/>
    <col min="11011" max="11011" width="15.7109375" customWidth="1"/>
    <col min="11012" max="11012" width="16.7109375" customWidth="1"/>
    <col min="11013" max="11013" width="15.7109375" customWidth="1"/>
    <col min="11014" max="11014" width="19.5703125" customWidth="1"/>
    <col min="11015" max="11015" width="16" customWidth="1"/>
    <col min="11016" max="11016" width="21.28515625" customWidth="1"/>
    <col min="11017" max="11017" width="18.140625" customWidth="1"/>
    <col min="11018" max="11018" width="23" customWidth="1"/>
    <col min="11019" max="11019" width="14.7109375" bestFit="1" customWidth="1"/>
    <col min="11020" max="11020" width="13.5703125" bestFit="1" customWidth="1"/>
    <col min="11021" max="11025" width="12.7109375" customWidth="1"/>
    <col min="11265" max="11265" width="19.28515625" customWidth="1"/>
    <col min="11266" max="11266" width="15.85546875" customWidth="1"/>
    <col min="11267" max="11267" width="15.7109375" customWidth="1"/>
    <col min="11268" max="11268" width="16.7109375" customWidth="1"/>
    <col min="11269" max="11269" width="15.7109375" customWidth="1"/>
    <col min="11270" max="11270" width="19.5703125" customWidth="1"/>
    <col min="11271" max="11271" width="16" customWidth="1"/>
    <col min="11272" max="11272" width="21.28515625" customWidth="1"/>
    <col min="11273" max="11273" width="18.140625" customWidth="1"/>
    <col min="11274" max="11274" width="23" customWidth="1"/>
    <col min="11275" max="11275" width="14.7109375" bestFit="1" customWidth="1"/>
    <col min="11276" max="11276" width="13.5703125" bestFit="1" customWidth="1"/>
    <col min="11277" max="11281" width="12.7109375" customWidth="1"/>
    <col min="11521" max="11521" width="19.28515625" customWidth="1"/>
    <col min="11522" max="11522" width="15.85546875" customWidth="1"/>
    <col min="11523" max="11523" width="15.7109375" customWidth="1"/>
    <col min="11524" max="11524" width="16.7109375" customWidth="1"/>
    <col min="11525" max="11525" width="15.7109375" customWidth="1"/>
    <col min="11526" max="11526" width="19.5703125" customWidth="1"/>
    <col min="11527" max="11527" width="16" customWidth="1"/>
    <col min="11528" max="11528" width="21.28515625" customWidth="1"/>
    <col min="11529" max="11529" width="18.140625" customWidth="1"/>
    <col min="11530" max="11530" width="23" customWidth="1"/>
    <col min="11531" max="11531" width="14.7109375" bestFit="1" customWidth="1"/>
    <col min="11532" max="11532" width="13.5703125" bestFit="1" customWidth="1"/>
    <col min="11533" max="11537" width="12.7109375" customWidth="1"/>
    <col min="11777" max="11777" width="19.28515625" customWidth="1"/>
    <col min="11778" max="11778" width="15.85546875" customWidth="1"/>
    <col min="11779" max="11779" width="15.7109375" customWidth="1"/>
    <col min="11780" max="11780" width="16.7109375" customWidth="1"/>
    <col min="11781" max="11781" width="15.7109375" customWidth="1"/>
    <col min="11782" max="11782" width="19.5703125" customWidth="1"/>
    <col min="11783" max="11783" width="16" customWidth="1"/>
    <col min="11784" max="11784" width="21.28515625" customWidth="1"/>
    <col min="11785" max="11785" width="18.140625" customWidth="1"/>
    <col min="11786" max="11786" width="23" customWidth="1"/>
    <col min="11787" max="11787" width="14.7109375" bestFit="1" customWidth="1"/>
    <col min="11788" max="11788" width="13.5703125" bestFit="1" customWidth="1"/>
    <col min="11789" max="11793" width="12.7109375" customWidth="1"/>
    <col min="12033" max="12033" width="19.28515625" customWidth="1"/>
    <col min="12034" max="12034" width="15.85546875" customWidth="1"/>
    <col min="12035" max="12035" width="15.7109375" customWidth="1"/>
    <col min="12036" max="12036" width="16.7109375" customWidth="1"/>
    <col min="12037" max="12037" width="15.7109375" customWidth="1"/>
    <col min="12038" max="12038" width="19.5703125" customWidth="1"/>
    <col min="12039" max="12039" width="16" customWidth="1"/>
    <col min="12040" max="12040" width="21.28515625" customWidth="1"/>
    <col min="12041" max="12041" width="18.140625" customWidth="1"/>
    <col min="12042" max="12042" width="23" customWidth="1"/>
    <col min="12043" max="12043" width="14.7109375" bestFit="1" customWidth="1"/>
    <col min="12044" max="12044" width="13.5703125" bestFit="1" customWidth="1"/>
    <col min="12045" max="12049" width="12.7109375" customWidth="1"/>
    <col min="12289" max="12289" width="19.28515625" customWidth="1"/>
    <col min="12290" max="12290" width="15.85546875" customWidth="1"/>
    <col min="12291" max="12291" width="15.7109375" customWidth="1"/>
    <col min="12292" max="12292" width="16.7109375" customWidth="1"/>
    <col min="12293" max="12293" width="15.7109375" customWidth="1"/>
    <col min="12294" max="12294" width="19.5703125" customWidth="1"/>
    <col min="12295" max="12295" width="16" customWidth="1"/>
    <col min="12296" max="12296" width="21.28515625" customWidth="1"/>
    <col min="12297" max="12297" width="18.140625" customWidth="1"/>
    <col min="12298" max="12298" width="23" customWidth="1"/>
    <col min="12299" max="12299" width="14.7109375" bestFit="1" customWidth="1"/>
    <col min="12300" max="12300" width="13.5703125" bestFit="1" customWidth="1"/>
    <col min="12301" max="12305" width="12.7109375" customWidth="1"/>
    <col min="12545" max="12545" width="19.28515625" customWidth="1"/>
    <col min="12546" max="12546" width="15.85546875" customWidth="1"/>
    <col min="12547" max="12547" width="15.7109375" customWidth="1"/>
    <col min="12548" max="12548" width="16.7109375" customWidth="1"/>
    <col min="12549" max="12549" width="15.7109375" customWidth="1"/>
    <col min="12550" max="12550" width="19.5703125" customWidth="1"/>
    <col min="12551" max="12551" width="16" customWidth="1"/>
    <col min="12552" max="12552" width="21.28515625" customWidth="1"/>
    <col min="12553" max="12553" width="18.140625" customWidth="1"/>
    <col min="12554" max="12554" width="23" customWidth="1"/>
    <col min="12555" max="12555" width="14.7109375" bestFit="1" customWidth="1"/>
    <col min="12556" max="12556" width="13.5703125" bestFit="1" customWidth="1"/>
    <col min="12557" max="12561" width="12.7109375" customWidth="1"/>
    <col min="12801" max="12801" width="19.28515625" customWidth="1"/>
    <col min="12802" max="12802" width="15.85546875" customWidth="1"/>
    <col min="12803" max="12803" width="15.7109375" customWidth="1"/>
    <col min="12804" max="12804" width="16.7109375" customWidth="1"/>
    <col min="12805" max="12805" width="15.7109375" customWidth="1"/>
    <col min="12806" max="12806" width="19.5703125" customWidth="1"/>
    <col min="12807" max="12807" width="16" customWidth="1"/>
    <col min="12808" max="12808" width="21.28515625" customWidth="1"/>
    <col min="12809" max="12809" width="18.140625" customWidth="1"/>
    <col min="12810" max="12810" width="23" customWidth="1"/>
    <col min="12811" max="12811" width="14.7109375" bestFit="1" customWidth="1"/>
    <col min="12812" max="12812" width="13.5703125" bestFit="1" customWidth="1"/>
    <col min="12813" max="12817" width="12.7109375" customWidth="1"/>
    <col min="13057" max="13057" width="19.28515625" customWidth="1"/>
    <col min="13058" max="13058" width="15.85546875" customWidth="1"/>
    <col min="13059" max="13059" width="15.7109375" customWidth="1"/>
    <col min="13060" max="13060" width="16.7109375" customWidth="1"/>
    <col min="13061" max="13061" width="15.7109375" customWidth="1"/>
    <col min="13062" max="13062" width="19.5703125" customWidth="1"/>
    <col min="13063" max="13063" width="16" customWidth="1"/>
    <col min="13064" max="13064" width="21.28515625" customWidth="1"/>
    <col min="13065" max="13065" width="18.140625" customWidth="1"/>
    <col min="13066" max="13066" width="23" customWidth="1"/>
    <col min="13067" max="13067" width="14.7109375" bestFit="1" customWidth="1"/>
    <col min="13068" max="13068" width="13.5703125" bestFit="1" customWidth="1"/>
    <col min="13069" max="13073" width="12.7109375" customWidth="1"/>
    <col min="13313" max="13313" width="19.28515625" customWidth="1"/>
    <col min="13314" max="13314" width="15.85546875" customWidth="1"/>
    <col min="13315" max="13315" width="15.7109375" customWidth="1"/>
    <col min="13316" max="13316" width="16.7109375" customWidth="1"/>
    <col min="13317" max="13317" width="15.7109375" customWidth="1"/>
    <col min="13318" max="13318" width="19.5703125" customWidth="1"/>
    <col min="13319" max="13319" width="16" customWidth="1"/>
    <col min="13320" max="13320" width="21.28515625" customWidth="1"/>
    <col min="13321" max="13321" width="18.140625" customWidth="1"/>
    <col min="13322" max="13322" width="23" customWidth="1"/>
    <col min="13323" max="13323" width="14.7109375" bestFit="1" customWidth="1"/>
    <col min="13324" max="13324" width="13.5703125" bestFit="1" customWidth="1"/>
    <col min="13325" max="13329" width="12.7109375" customWidth="1"/>
    <col min="13569" max="13569" width="19.28515625" customWidth="1"/>
    <col min="13570" max="13570" width="15.85546875" customWidth="1"/>
    <col min="13571" max="13571" width="15.7109375" customWidth="1"/>
    <col min="13572" max="13572" width="16.7109375" customWidth="1"/>
    <col min="13573" max="13573" width="15.7109375" customWidth="1"/>
    <col min="13574" max="13574" width="19.5703125" customWidth="1"/>
    <col min="13575" max="13575" width="16" customWidth="1"/>
    <col min="13576" max="13576" width="21.28515625" customWidth="1"/>
    <col min="13577" max="13577" width="18.140625" customWidth="1"/>
    <col min="13578" max="13578" width="23" customWidth="1"/>
    <col min="13579" max="13579" width="14.7109375" bestFit="1" customWidth="1"/>
    <col min="13580" max="13580" width="13.5703125" bestFit="1" customWidth="1"/>
    <col min="13581" max="13585" width="12.7109375" customWidth="1"/>
    <col min="13825" max="13825" width="19.28515625" customWidth="1"/>
    <col min="13826" max="13826" width="15.85546875" customWidth="1"/>
    <col min="13827" max="13827" width="15.7109375" customWidth="1"/>
    <col min="13828" max="13828" width="16.7109375" customWidth="1"/>
    <col min="13829" max="13829" width="15.7109375" customWidth="1"/>
    <col min="13830" max="13830" width="19.5703125" customWidth="1"/>
    <col min="13831" max="13831" width="16" customWidth="1"/>
    <col min="13832" max="13832" width="21.28515625" customWidth="1"/>
    <col min="13833" max="13833" width="18.140625" customWidth="1"/>
    <col min="13834" max="13834" width="23" customWidth="1"/>
    <col min="13835" max="13835" width="14.7109375" bestFit="1" customWidth="1"/>
    <col min="13836" max="13836" width="13.5703125" bestFit="1" customWidth="1"/>
    <col min="13837" max="13841" width="12.7109375" customWidth="1"/>
    <col min="14081" max="14081" width="19.28515625" customWidth="1"/>
    <col min="14082" max="14082" width="15.85546875" customWidth="1"/>
    <col min="14083" max="14083" width="15.7109375" customWidth="1"/>
    <col min="14084" max="14084" width="16.7109375" customWidth="1"/>
    <col min="14085" max="14085" width="15.7109375" customWidth="1"/>
    <col min="14086" max="14086" width="19.5703125" customWidth="1"/>
    <col min="14087" max="14087" width="16" customWidth="1"/>
    <col min="14088" max="14088" width="21.28515625" customWidth="1"/>
    <col min="14089" max="14089" width="18.140625" customWidth="1"/>
    <col min="14090" max="14090" width="23" customWidth="1"/>
    <col min="14091" max="14091" width="14.7109375" bestFit="1" customWidth="1"/>
    <col min="14092" max="14092" width="13.5703125" bestFit="1" customWidth="1"/>
    <col min="14093" max="14097" width="12.7109375" customWidth="1"/>
    <col min="14337" max="14337" width="19.28515625" customWidth="1"/>
    <col min="14338" max="14338" width="15.85546875" customWidth="1"/>
    <col min="14339" max="14339" width="15.7109375" customWidth="1"/>
    <col min="14340" max="14340" width="16.7109375" customWidth="1"/>
    <col min="14341" max="14341" width="15.7109375" customWidth="1"/>
    <col min="14342" max="14342" width="19.5703125" customWidth="1"/>
    <col min="14343" max="14343" width="16" customWidth="1"/>
    <col min="14344" max="14344" width="21.28515625" customWidth="1"/>
    <col min="14345" max="14345" width="18.140625" customWidth="1"/>
    <col min="14346" max="14346" width="23" customWidth="1"/>
    <col min="14347" max="14347" width="14.7109375" bestFit="1" customWidth="1"/>
    <col min="14348" max="14348" width="13.5703125" bestFit="1" customWidth="1"/>
    <col min="14349" max="14353" width="12.7109375" customWidth="1"/>
    <col min="14593" max="14593" width="19.28515625" customWidth="1"/>
    <col min="14594" max="14594" width="15.85546875" customWidth="1"/>
    <col min="14595" max="14595" width="15.7109375" customWidth="1"/>
    <col min="14596" max="14596" width="16.7109375" customWidth="1"/>
    <col min="14597" max="14597" width="15.7109375" customWidth="1"/>
    <col min="14598" max="14598" width="19.5703125" customWidth="1"/>
    <col min="14599" max="14599" width="16" customWidth="1"/>
    <col min="14600" max="14600" width="21.28515625" customWidth="1"/>
    <col min="14601" max="14601" width="18.140625" customWidth="1"/>
    <col min="14602" max="14602" width="23" customWidth="1"/>
    <col min="14603" max="14603" width="14.7109375" bestFit="1" customWidth="1"/>
    <col min="14604" max="14604" width="13.5703125" bestFit="1" customWidth="1"/>
    <col min="14605" max="14609" width="12.7109375" customWidth="1"/>
    <col min="14849" max="14849" width="19.28515625" customWidth="1"/>
    <col min="14850" max="14850" width="15.85546875" customWidth="1"/>
    <col min="14851" max="14851" width="15.7109375" customWidth="1"/>
    <col min="14852" max="14852" width="16.7109375" customWidth="1"/>
    <col min="14853" max="14853" width="15.7109375" customWidth="1"/>
    <col min="14854" max="14854" width="19.5703125" customWidth="1"/>
    <col min="14855" max="14855" width="16" customWidth="1"/>
    <col min="14856" max="14856" width="21.28515625" customWidth="1"/>
    <col min="14857" max="14857" width="18.140625" customWidth="1"/>
    <col min="14858" max="14858" width="23" customWidth="1"/>
    <col min="14859" max="14859" width="14.7109375" bestFit="1" customWidth="1"/>
    <col min="14860" max="14860" width="13.5703125" bestFit="1" customWidth="1"/>
    <col min="14861" max="14865" width="12.7109375" customWidth="1"/>
    <col min="15105" max="15105" width="19.28515625" customWidth="1"/>
    <col min="15106" max="15106" width="15.85546875" customWidth="1"/>
    <col min="15107" max="15107" width="15.7109375" customWidth="1"/>
    <col min="15108" max="15108" width="16.7109375" customWidth="1"/>
    <col min="15109" max="15109" width="15.7109375" customWidth="1"/>
    <col min="15110" max="15110" width="19.5703125" customWidth="1"/>
    <col min="15111" max="15111" width="16" customWidth="1"/>
    <col min="15112" max="15112" width="21.28515625" customWidth="1"/>
    <col min="15113" max="15113" width="18.140625" customWidth="1"/>
    <col min="15114" max="15114" width="23" customWidth="1"/>
    <col min="15115" max="15115" width="14.7109375" bestFit="1" customWidth="1"/>
    <col min="15116" max="15116" width="13.5703125" bestFit="1" customWidth="1"/>
    <col min="15117" max="15121" width="12.7109375" customWidth="1"/>
    <col min="15361" max="15361" width="19.28515625" customWidth="1"/>
    <col min="15362" max="15362" width="15.85546875" customWidth="1"/>
    <col min="15363" max="15363" width="15.7109375" customWidth="1"/>
    <col min="15364" max="15364" width="16.7109375" customWidth="1"/>
    <col min="15365" max="15365" width="15.7109375" customWidth="1"/>
    <col min="15366" max="15366" width="19.5703125" customWidth="1"/>
    <col min="15367" max="15367" width="16" customWidth="1"/>
    <col min="15368" max="15368" width="21.28515625" customWidth="1"/>
    <col min="15369" max="15369" width="18.140625" customWidth="1"/>
    <col min="15370" max="15370" width="23" customWidth="1"/>
    <col min="15371" max="15371" width="14.7109375" bestFit="1" customWidth="1"/>
    <col min="15372" max="15372" width="13.5703125" bestFit="1" customWidth="1"/>
    <col min="15373" max="15377" width="12.7109375" customWidth="1"/>
    <col min="15617" max="15617" width="19.28515625" customWidth="1"/>
    <col min="15618" max="15618" width="15.85546875" customWidth="1"/>
    <col min="15619" max="15619" width="15.7109375" customWidth="1"/>
    <col min="15620" max="15620" width="16.7109375" customWidth="1"/>
    <col min="15621" max="15621" width="15.7109375" customWidth="1"/>
    <col min="15622" max="15622" width="19.5703125" customWidth="1"/>
    <col min="15623" max="15623" width="16" customWidth="1"/>
    <col min="15624" max="15624" width="21.28515625" customWidth="1"/>
    <col min="15625" max="15625" width="18.140625" customWidth="1"/>
    <col min="15626" max="15626" width="23" customWidth="1"/>
    <col min="15627" max="15627" width="14.7109375" bestFit="1" customWidth="1"/>
    <col min="15628" max="15628" width="13.5703125" bestFit="1" customWidth="1"/>
    <col min="15629" max="15633" width="12.7109375" customWidth="1"/>
    <col min="15873" max="15873" width="19.28515625" customWidth="1"/>
    <col min="15874" max="15874" width="15.85546875" customWidth="1"/>
    <col min="15875" max="15875" width="15.7109375" customWidth="1"/>
    <col min="15876" max="15876" width="16.7109375" customWidth="1"/>
    <col min="15877" max="15877" width="15.7109375" customWidth="1"/>
    <col min="15878" max="15878" width="19.5703125" customWidth="1"/>
    <col min="15879" max="15879" width="16" customWidth="1"/>
    <col min="15880" max="15880" width="21.28515625" customWidth="1"/>
    <col min="15881" max="15881" width="18.140625" customWidth="1"/>
    <col min="15882" max="15882" width="23" customWidth="1"/>
    <col min="15883" max="15883" width="14.7109375" bestFit="1" customWidth="1"/>
    <col min="15884" max="15884" width="13.5703125" bestFit="1" customWidth="1"/>
    <col min="15885" max="15889" width="12.7109375" customWidth="1"/>
    <col min="16129" max="16129" width="19.28515625" customWidth="1"/>
    <col min="16130" max="16130" width="15.85546875" customWidth="1"/>
    <col min="16131" max="16131" width="15.7109375" customWidth="1"/>
    <col min="16132" max="16132" width="16.7109375" customWidth="1"/>
    <col min="16133" max="16133" width="15.7109375" customWidth="1"/>
    <col min="16134" max="16134" width="19.5703125" customWidth="1"/>
    <col min="16135" max="16135" width="16" customWidth="1"/>
    <col min="16136" max="16136" width="21.28515625" customWidth="1"/>
    <col min="16137" max="16137" width="18.140625" customWidth="1"/>
    <col min="16138" max="16138" width="23" customWidth="1"/>
    <col min="16139" max="16139" width="14.7109375" bestFit="1" customWidth="1"/>
    <col min="16140" max="16140" width="13.5703125" bestFit="1" customWidth="1"/>
    <col min="16141" max="16145" width="12.7109375" customWidth="1"/>
  </cols>
  <sheetData>
    <row r="1" spans="1:19" x14ac:dyDescent="0.25">
      <c r="A1" s="35" t="s">
        <v>35</v>
      </c>
      <c r="D1" s="36"/>
      <c r="E1" s="36"/>
      <c r="F1" s="36"/>
      <c r="G1" s="37"/>
      <c r="H1" s="36"/>
      <c r="I1" s="36"/>
      <c r="J1" t="s">
        <v>41</v>
      </c>
    </row>
    <row r="2" spans="1:19" x14ac:dyDescent="0.25">
      <c r="A2" s="35" t="s">
        <v>36</v>
      </c>
      <c r="D2" s="36"/>
      <c r="E2" s="36"/>
      <c r="F2" s="36"/>
      <c r="G2" s="19"/>
      <c r="H2" s="36"/>
      <c r="I2" s="36"/>
    </row>
    <row r="3" spans="1:19" x14ac:dyDescent="0.25">
      <c r="A3" s="35" t="s">
        <v>39</v>
      </c>
      <c r="D3" s="36"/>
      <c r="E3" s="36"/>
      <c r="F3" s="36"/>
      <c r="G3" s="19"/>
      <c r="H3" s="36"/>
      <c r="I3" s="36"/>
    </row>
    <row r="4" spans="1:19" s="35" customFormat="1" x14ac:dyDescent="0.25">
      <c r="A4" s="35" t="s">
        <v>37</v>
      </c>
      <c r="F4" s="38"/>
    </row>
    <row r="5" spans="1:19" x14ac:dyDescent="0.25">
      <c r="F5" s="39"/>
    </row>
    <row r="6" spans="1:19" ht="20.25" x14ac:dyDescent="0.3">
      <c r="A6" s="32" t="s">
        <v>19</v>
      </c>
      <c r="B6" s="32"/>
      <c r="C6" s="32"/>
      <c r="D6" s="32"/>
      <c r="E6" s="32"/>
      <c r="F6" s="32"/>
      <c r="G6" s="32"/>
      <c r="H6" s="32"/>
      <c r="I6" s="32"/>
      <c r="J6" s="32"/>
      <c r="N6" s="1"/>
      <c r="O6" s="1"/>
      <c r="P6" s="1"/>
      <c r="Q6" s="1"/>
    </row>
    <row r="7" spans="1:19" ht="15.75" x14ac:dyDescent="0.25">
      <c r="A7" s="1"/>
      <c r="B7" s="1"/>
      <c r="C7" s="1"/>
      <c r="D7" s="1"/>
      <c r="E7" s="1"/>
      <c r="F7" s="1"/>
      <c r="N7" s="1"/>
      <c r="O7" s="1"/>
      <c r="P7" s="1"/>
      <c r="Q7" s="1"/>
    </row>
    <row r="8" spans="1:19" ht="24.75" customHeight="1" x14ac:dyDescent="0.25">
      <c r="A8" s="33" t="s">
        <v>20</v>
      </c>
      <c r="B8" s="33"/>
      <c r="C8" s="33"/>
      <c r="D8" s="33"/>
      <c r="E8" s="33"/>
      <c r="F8" s="33"/>
      <c r="G8" s="33"/>
      <c r="H8" s="33"/>
      <c r="I8" s="33"/>
      <c r="J8" s="33"/>
      <c r="K8" s="3"/>
      <c r="L8" s="3"/>
      <c r="N8" s="1"/>
      <c r="O8" s="1"/>
      <c r="P8" s="1"/>
      <c r="Q8" s="2"/>
    </row>
    <row r="9" spans="1:19" ht="21" customHeight="1" x14ac:dyDescent="0.25">
      <c r="A9" s="4"/>
      <c r="B9" s="1"/>
      <c r="C9" s="2" t="s">
        <v>2</v>
      </c>
      <c r="D9" s="2" t="s">
        <v>3</v>
      </c>
      <c r="E9" s="2" t="s">
        <v>2</v>
      </c>
      <c r="F9" s="2" t="s">
        <v>3</v>
      </c>
      <c r="H9" s="1"/>
      <c r="K9" s="3"/>
      <c r="L9" s="3"/>
      <c r="N9" s="1"/>
      <c r="O9" s="1"/>
      <c r="P9" s="1"/>
      <c r="Q9" s="2"/>
    </row>
    <row r="10" spans="1:19" ht="15.75" x14ac:dyDescent="0.25">
      <c r="A10" s="4"/>
      <c r="B10" s="2">
        <v>2019</v>
      </c>
      <c r="C10" s="2" t="s">
        <v>4</v>
      </c>
      <c r="D10" s="2" t="s">
        <v>4</v>
      </c>
      <c r="E10" s="2" t="s">
        <v>5</v>
      </c>
      <c r="F10" s="2" t="s">
        <v>5</v>
      </c>
      <c r="G10" s="2"/>
      <c r="H10" s="1"/>
      <c r="K10" s="3"/>
      <c r="L10" s="3"/>
      <c r="N10" s="1"/>
      <c r="O10" s="1"/>
      <c r="P10" s="1"/>
      <c r="Q10" s="2"/>
    </row>
    <row r="11" spans="1:19" ht="15.75" x14ac:dyDescent="0.25">
      <c r="A11" s="4"/>
      <c r="B11" s="2" t="s">
        <v>6</v>
      </c>
      <c r="C11" s="2" t="s">
        <v>7</v>
      </c>
      <c r="D11" s="2" t="s">
        <v>7</v>
      </c>
      <c r="E11" s="2" t="s">
        <v>7</v>
      </c>
      <c r="F11" s="2" t="s">
        <v>7</v>
      </c>
      <c r="G11" s="2"/>
      <c r="H11" s="1"/>
      <c r="K11" s="3"/>
      <c r="L11" s="3"/>
      <c r="N11" s="1"/>
      <c r="O11" s="1"/>
      <c r="P11" s="1"/>
      <c r="Q11" s="2"/>
    </row>
    <row r="12" spans="1:19" ht="15.75" x14ac:dyDescent="0.25">
      <c r="A12" s="40" t="s">
        <v>38</v>
      </c>
      <c r="B12" s="41" t="s">
        <v>8</v>
      </c>
      <c r="C12" s="41" t="s">
        <v>10</v>
      </c>
      <c r="D12" s="41" t="str">
        <f>C12</f>
        <v>PD JAN 2019</v>
      </c>
      <c r="E12" s="41" t="s">
        <v>21</v>
      </c>
      <c r="F12" s="41" t="str">
        <f>E12</f>
        <v>PD JAN 2020</v>
      </c>
      <c r="G12" s="41" t="s">
        <v>11</v>
      </c>
      <c r="H12" s="42"/>
      <c r="K12" s="5"/>
      <c r="L12" s="5"/>
      <c r="M12" s="6"/>
      <c r="N12" s="2"/>
      <c r="O12" s="5"/>
      <c r="P12" s="5"/>
      <c r="Q12" s="6"/>
    </row>
    <row r="13" spans="1:19" ht="18" customHeight="1" x14ac:dyDescent="0.25">
      <c r="A13" s="7">
        <v>10700</v>
      </c>
      <c r="B13" s="3">
        <v>516625.31</v>
      </c>
      <c r="C13" s="8">
        <v>12834.93</v>
      </c>
      <c r="D13" s="8">
        <v>2455.5300000000002</v>
      </c>
      <c r="E13" s="8">
        <v>12314.78</v>
      </c>
      <c r="F13" s="8">
        <v>3208.72</v>
      </c>
      <c r="G13" s="8">
        <f>SUM(B13+C13+D13-E13-F13)</f>
        <v>516392.27</v>
      </c>
      <c r="H13" s="9"/>
      <c r="K13" s="10"/>
      <c r="L13" s="10"/>
      <c r="M13" s="3"/>
      <c r="N13" s="3"/>
      <c r="O13" s="3"/>
      <c r="P13" s="3"/>
      <c r="Q13" s="3"/>
      <c r="R13" s="3"/>
      <c r="S13" s="3"/>
    </row>
    <row r="14" spans="1:19" ht="18" customHeight="1" x14ac:dyDescent="0.25">
      <c r="A14" s="11">
        <v>10720</v>
      </c>
      <c r="B14" s="12">
        <v>390474.14</v>
      </c>
      <c r="C14" s="13">
        <v>2583.4499999999998</v>
      </c>
      <c r="D14" s="13">
        <v>373.79</v>
      </c>
      <c r="E14" s="13">
        <v>4481.8100000000004</v>
      </c>
      <c r="F14" s="13">
        <v>3412.42</v>
      </c>
      <c r="G14" s="13">
        <f>SUM(B14+C14+D14-E14-F14)</f>
        <v>385537.15</v>
      </c>
      <c r="H14" s="14">
        <f>SUM(G13:G14)</f>
        <v>901929.42</v>
      </c>
      <c r="K14" s="10"/>
      <c r="L14" s="10"/>
      <c r="M14" s="3"/>
      <c r="N14" s="3"/>
      <c r="O14" s="3"/>
      <c r="P14" s="3"/>
      <c r="Q14" s="3"/>
      <c r="R14" s="3"/>
      <c r="S14" s="3"/>
    </row>
    <row r="15" spans="1:19" ht="18" customHeight="1" x14ac:dyDescent="0.25">
      <c r="A15" s="7">
        <v>10800</v>
      </c>
      <c r="B15" s="3">
        <v>33038.07</v>
      </c>
      <c r="C15" s="8"/>
      <c r="D15" s="8"/>
      <c r="E15" s="8"/>
      <c r="F15" s="8"/>
      <c r="G15" s="8">
        <f>SUM(B15+C15+D15-E15-F15)</f>
        <v>33038.07</v>
      </c>
      <c r="H15" s="9"/>
      <c r="K15" s="10"/>
      <c r="L15" s="10"/>
      <c r="M15" s="3"/>
      <c r="N15" s="3"/>
      <c r="O15" s="3"/>
      <c r="P15" s="3"/>
      <c r="Q15" s="3"/>
      <c r="R15" s="3"/>
      <c r="S15" s="3"/>
    </row>
    <row r="16" spans="1:19" ht="18" customHeight="1" x14ac:dyDescent="0.25">
      <c r="A16" s="11">
        <v>10880</v>
      </c>
      <c r="B16" s="12">
        <v>87360.38</v>
      </c>
      <c r="C16" s="13">
        <v>862.01</v>
      </c>
      <c r="D16" s="13">
        <v>168.59</v>
      </c>
      <c r="E16" s="13">
        <v>365.91</v>
      </c>
      <c r="F16" s="13">
        <v>1121.67</v>
      </c>
      <c r="G16" s="13">
        <f>SUM(B16+C16+D16-E16-F16)</f>
        <v>86903.4</v>
      </c>
      <c r="H16" s="14">
        <f>SUM(G15:G16)</f>
        <v>119941.47</v>
      </c>
      <c r="K16" s="10"/>
      <c r="L16" s="10"/>
      <c r="M16" s="3"/>
      <c r="N16" s="3"/>
      <c r="O16" s="3"/>
      <c r="P16" s="3"/>
      <c r="Q16" s="3"/>
      <c r="R16" s="3"/>
      <c r="S16" s="3"/>
    </row>
    <row r="17" spans="1:19" ht="18" customHeight="1" thickBot="1" x14ac:dyDescent="0.3">
      <c r="A17" s="11">
        <v>39040</v>
      </c>
      <c r="B17" s="12"/>
      <c r="C17" s="13"/>
      <c r="D17" s="13"/>
      <c r="E17" s="13"/>
      <c r="F17" s="13"/>
      <c r="G17" s="13">
        <f>SUM(B17+C17+D17-E17-F17)</f>
        <v>0</v>
      </c>
      <c r="H17" s="14">
        <f>SUM(G17)</f>
        <v>0</v>
      </c>
      <c r="K17" s="10"/>
      <c r="L17" s="10"/>
      <c r="M17" s="3"/>
      <c r="N17" s="3"/>
      <c r="O17" s="3"/>
      <c r="P17" s="3"/>
      <c r="Q17" s="3"/>
      <c r="R17" s="3"/>
      <c r="S17" s="3"/>
    </row>
    <row r="18" spans="1:19" ht="18" customHeight="1" thickBot="1" x14ac:dyDescent="0.3">
      <c r="A18" s="7"/>
      <c r="B18" s="3"/>
      <c r="C18" s="8"/>
      <c r="D18" s="8"/>
      <c r="E18" s="8"/>
      <c r="F18" s="8"/>
      <c r="G18" s="8"/>
      <c r="I18" s="28">
        <f>SUM(H14:H17)</f>
        <v>1021870.89</v>
      </c>
      <c r="J18" s="29" t="s">
        <v>12</v>
      </c>
      <c r="K18" s="10"/>
      <c r="L18" s="10"/>
      <c r="M18" s="3"/>
      <c r="N18" s="3"/>
      <c r="O18" s="3"/>
      <c r="P18" s="3"/>
      <c r="Q18" s="3"/>
      <c r="R18" s="3"/>
      <c r="S18" s="3"/>
    </row>
    <row r="19" spans="1:19" ht="18" customHeight="1" x14ac:dyDescent="0.25">
      <c r="A19" s="7">
        <v>16300</v>
      </c>
      <c r="B19" s="3">
        <v>81298.62</v>
      </c>
      <c r="C19" s="8">
        <v>58.68</v>
      </c>
      <c r="D19" s="8"/>
      <c r="E19" s="8">
        <v>86.55</v>
      </c>
      <c r="F19" s="8">
        <v>83.31</v>
      </c>
      <c r="G19" s="8">
        <f>SUM(B19+C19+D19-E19-F19)</f>
        <v>81187.439999999988</v>
      </c>
      <c r="H19" s="9"/>
      <c r="I19" s="1"/>
      <c r="K19" s="10"/>
      <c r="L19" s="10"/>
      <c r="M19" s="3"/>
      <c r="N19" s="3"/>
      <c r="O19" s="3"/>
      <c r="P19" s="3"/>
      <c r="Q19" s="3"/>
      <c r="R19" s="3"/>
      <c r="S19" s="3"/>
    </row>
    <row r="20" spans="1:19" ht="18" customHeight="1" x14ac:dyDescent="0.25">
      <c r="A20" s="7">
        <v>18400</v>
      </c>
      <c r="B20" s="3">
        <v>13526.04</v>
      </c>
      <c r="C20" s="8">
        <v>628.08000000000004</v>
      </c>
      <c r="D20" s="8">
        <v>209.36</v>
      </c>
      <c r="E20" s="8">
        <v>907.46</v>
      </c>
      <c r="F20" s="8">
        <v>106.76</v>
      </c>
      <c r="G20" s="8">
        <f>SUM(B20+C20+D20-E20-F20)</f>
        <v>13349.26</v>
      </c>
      <c r="H20" s="9"/>
      <c r="I20" s="1"/>
      <c r="K20" s="10"/>
      <c r="L20" s="10"/>
      <c r="M20" s="3"/>
      <c r="N20" s="3"/>
      <c r="O20" s="3"/>
      <c r="P20" s="3"/>
      <c r="Q20" s="3"/>
      <c r="R20" s="3"/>
      <c r="S20" s="3"/>
    </row>
    <row r="21" spans="1:19" ht="18" customHeight="1" thickBot="1" x14ac:dyDescent="0.3">
      <c r="A21" s="11">
        <v>18410</v>
      </c>
      <c r="B21" s="12">
        <v>81793.990000000005</v>
      </c>
      <c r="C21" s="13">
        <v>704.3</v>
      </c>
      <c r="D21" s="13">
        <v>150.38</v>
      </c>
      <c r="E21" s="13">
        <v>354.96</v>
      </c>
      <c r="F21" s="13">
        <v>671.77</v>
      </c>
      <c r="G21" s="13">
        <f>SUM(B21+C21+D21-E21-F21)</f>
        <v>81621.94</v>
      </c>
      <c r="H21" s="14">
        <f>SUM(G19:G21)</f>
        <v>176158.63999999998</v>
      </c>
      <c r="K21" s="10"/>
      <c r="L21" s="10"/>
      <c r="M21" s="3"/>
      <c r="N21" s="3"/>
      <c r="O21" s="3"/>
      <c r="P21" s="3"/>
      <c r="Q21" s="3"/>
      <c r="R21" s="3"/>
      <c r="S21" s="3"/>
    </row>
    <row r="22" spans="1:19" ht="18" customHeight="1" thickBot="1" x14ac:dyDescent="0.3">
      <c r="A22" s="7"/>
      <c r="B22" s="3"/>
      <c r="C22" s="8"/>
      <c r="D22" s="8"/>
      <c r="E22" s="8"/>
      <c r="F22" s="8"/>
      <c r="G22" s="8"/>
      <c r="I22" s="28">
        <f>SUM(G19:G21)</f>
        <v>176158.63999999998</v>
      </c>
      <c r="J22" s="29" t="s">
        <v>13</v>
      </c>
      <c r="K22" s="10"/>
      <c r="L22" s="10"/>
      <c r="M22" s="3"/>
      <c r="N22" s="3"/>
      <c r="O22" s="3"/>
      <c r="P22" s="3"/>
      <c r="Q22" s="3"/>
      <c r="R22" s="3"/>
      <c r="S22" s="3"/>
    </row>
    <row r="23" spans="1:19" ht="18" customHeight="1" x14ac:dyDescent="0.25">
      <c r="A23" s="11">
        <v>42100</v>
      </c>
      <c r="B23" s="12"/>
      <c r="C23" s="13"/>
      <c r="D23" s="13"/>
      <c r="E23" s="13"/>
      <c r="F23" s="13"/>
      <c r="G23" s="13">
        <f>SUM(B23+C23+D23-E23-F23)</f>
        <v>0</v>
      </c>
      <c r="H23" s="14">
        <f>SUM(G23)</f>
        <v>0</v>
      </c>
      <c r="I23" s="9"/>
      <c r="K23" s="10"/>
      <c r="L23" s="10"/>
      <c r="M23" s="3"/>
      <c r="N23" s="3"/>
      <c r="O23" s="3"/>
      <c r="P23" s="3"/>
      <c r="Q23" s="3"/>
      <c r="R23" s="3"/>
      <c r="S23" s="3"/>
    </row>
    <row r="24" spans="1:19" ht="18" customHeight="1" x14ac:dyDescent="0.25">
      <c r="A24" s="7"/>
      <c r="B24" s="3"/>
      <c r="C24" s="8"/>
      <c r="D24" s="8"/>
      <c r="E24" s="8"/>
      <c r="F24" s="8"/>
      <c r="G24" s="8"/>
      <c r="H24" s="9"/>
      <c r="I24" s="9"/>
      <c r="K24" s="10"/>
      <c r="L24" s="10"/>
      <c r="M24" s="3"/>
      <c r="N24" s="3"/>
      <c r="O24" s="3"/>
      <c r="P24" s="3"/>
      <c r="Q24" s="3"/>
      <c r="R24" s="3"/>
      <c r="S24" s="3"/>
    </row>
    <row r="25" spans="1:19" ht="18" customHeight="1" x14ac:dyDescent="0.25">
      <c r="A25" s="7"/>
      <c r="B25" s="3"/>
      <c r="C25" s="8"/>
      <c r="D25" s="8"/>
      <c r="E25" s="8"/>
      <c r="F25" s="8"/>
      <c r="G25" s="8"/>
      <c r="H25" s="9"/>
      <c r="I25" s="9">
        <f>H23</f>
        <v>0</v>
      </c>
      <c r="J25" t="s">
        <v>14</v>
      </c>
      <c r="K25" s="10"/>
      <c r="L25" s="10"/>
      <c r="M25" s="3"/>
      <c r="N25" s="3"/>
      <c r="O25" s="3"/>
      <c r="P25" s="3"/>
      <c r="Q25" s="3"/>
      <c r="R25" s="3"/>
      <c r="S25" s="3"/>
    </row>
    <row r="26" spans="1:19" ht="18" customHeight="1" x14ac:dyDescent="0.25">
      <c r="A26" s="7">
        <v>58000</v>
      </c>
      <c r="B26" s="3">
        <v>131689.63</v>
      </c>
      <c r="C26" s="8">
        <v>9462.0499999999993</v>
      </c>
      <c r="D26" s="8"/>
      <c r="E26" s="8"/>
      <c r="F26" s="8"/>
      <c r="G26" s="8">
        <f t="shared" ref="G26:G37" si="0">SUM(B26+C26+D26-E26-F26)</f>
        <v>141151.67999999999</v>
      </c>
      <c r="H26" s="9"/>
      <c r="K26" s="10"/>
      <c r="L26" s="10"/>
      <c r="M26" s="3"/>
      <c r="N26" s="3"/>
      <c r="O26" s="3"/>
      <c r="P26" s="3"/>
      <c r="Q26" s="3"/>
      <c r="R26" s="3"/>
      <c r="S26" s="3"/>
    </row>
    <row r="27" spans="1:19" ht="18" customHeight="1" x14ac:dyDescent="0.25">
      <c r="A27" s="7">
        <v>58200</v>
      </c>
      <c r="B27" s="3">
        <v>2768.12</v>
      </c>
      <c r="C27" s="8"/>
      <c r="D27" s="8"/>
      <c r="E27" s="8"/>
      <c r="F27" s="8"/>
      <c r="G27" s="8">
        <f t="shared" si="0"/>
        <v>2768.12</v>
      </c>
      <c r="H27" s="9"/>
      <c r="K27" s="10"/>
      <c r="L27" s="10"/>
      <c r="M27" s="3"/>
      <c r="N27" s="3"/>
      <c r="O27" s="3"/>
      <c r="P27" s="3"/>
      <c r="Q27" s="3"/>
      <c r="R27" s="3"/>
      <c r="S27" s="3"/>
    </row>
    <row r="28" spans="1:19" ht="18" customHeight="1" x14ac:dyDescent="0.25">
      <c r="A28" s="7">
        <v>58300</v>
      </c>
      <c r="B28" s="3">
        <v>329814.78000000003</v>
      </c>
      <c r="C28" s="8"/>
      <c r="D28" s="8">
        <v>1188.43</v>
      </c>
      <c r="E28" s="8">
        <v>9726.76</v>
      </c>
      <c r="F28" s="8">
        <v>2398.4</v>
      </c>
      <c r="G28" s="8">
        <f t="shared" si="0"/>
        <v>318878.05</v>
      </c>
      <c r="H28" s="9"/>
      <c r="K28" s="10"/>
      <c r="L28" s="10"/>
      <c r="M28" s="3"/>
      <c r="N28" s="3"/>
      <c r="O28" s="3"/>
      <c r="P28" s="3"/>
      <c r="Q28" s="3"/>
      <c r="R28" s="3"/>
      <c r="S28" s="3"/>
    </row>
    <row r="29" spans="1:19" ht="18" customHeight="1" x14ac:dyDescent="0.25">
      <c r="A29" s="7">
        <v>58400</v>
      </c>
      <c r="B29" s="3">
        <v>3679.09</v>
      </c>
      <c r="C29" s="8"/>
      <c r="D29" s="8"/>
      <c r="E29" s="8"/>
      <c r="F29" s="8"/>
      <c r="G29" s="8">
        <f t="shared" si="0"/>
        <v>3679.09</v>
      </c>
      <c r="H29" s="9"/>
      <c r="K29" s="10"/>
      <c r="L29" s="10"/>
      <c r="M29" s="3"/>
      <c r="N29" s="3"/>
      <c r="O29" s="3"/>
      <c r="P29" s="3"/>
      <c r="Q29" s="3"/>
      <c r="R29" s="3"/>
      <c r="S29" s="3"/>
    </row>
    <row r="30" spans="1:19" ht="18" customHeight="1" x14ac:dyDescent="0.25">
      <c r="A30" s="7">
        <v>58600</v>
      </c>
      <c r="B30" s="3">
        <v>185800.83</v>
      </c>
      <c r="C30" s="8">
        <v>1583.83</v>
      </c>
      <c r="D30" s="8">
        <v>640.76</v>
      </c>
      <c r="E30" s="8">
        <v>1574.67</v>
      </c>
      <c r="F30" s="8">
        <v>1277.3900000000001</v>
      </c>
      <c r="G30" s="8">
        <f t="shared" si="0"/>
        <v>185173.35999999996</v>
      </c>
      <c r="H30" s="9"/>
      <c r="K30" s="10"/>
      <c r="L30" s="10"/>
      <c r="M30" s="3"/>
      <c r="N30" s="3"/>
      <c r="O30" s="3"/>
      <c r="P30" s="3"/>
      <c r="Q30" s="3"/>
      <c r="R30" s="3"/>
      <c r="S30" s="3"/>
    </row>
    <row r="31" spans="1:19" ht="18" customHeight="1" x14ac:dyDescent="0.25">
      <c r="A31" s="7">
        <v>58700</v>
      </c>
      <c r="B31" s="3">
        <v>904.23</v>
      </c>
      <c r="C31" s="8">
        <v>117.36</v>
      </c>
      <c r="D31" s="8"/>
      <c r="E31" s="8"/>
      <c r="F31" s="8">
        <v>111.46</v>
      </c>
      <c r="G31" s="8">
        <f t="shared" si="0"/>
        <v>910.13</v>
      </c>
      <c r="H31" s="9"/>
      <c r="K31" s="10"/>
      <c r="L31" s="10"/>
      <c r="M31" s="3"/>
      <c r="N31" s="3"/>
      <c r="O31" s="3"/>
      <c r="P31" s="3"/>
      <c r="Q31" s="3"/>
      <c r="R31" s="3"/>
      <c r="S31" s="3"/>
    </row>
    <row r="32" spans="1:19" ht="18" customHeight="1" x14ac:dyDescent="0.25">
      <c r="A32" s="11">
        <v>58800</v>
      </c>
      <c r="B32" s="14">
        <v>0</v>
      </c>
      <c r="C32" s="13"/>
      <c r="D32" s="13"/>
      <c r="E32" s="13"/>
      <c r="F32" s="13"/>
      <c r="G32" s="13">
        <f t="shared" si="0"/>
        <v>0</v>
      </c>
      <c r="H32" s="14">
        <f>SUM(G26:G32)</f>
        <v>652560.42999999993</v>
      </c>
      <c r="K32" s="10"/>
      <c r="L32" s="10"/>
      <c r="M32" s="3"/>
      <c r="N32" s="3"/>
      <c r="O32" s="3"/>
      <c r="P32" s="3"/>
      <c r="Q32" s="3"/>
      <c r="R32" s="3"/>
      <c r="S32" s="3"/>
    </row>
    <row r="33" spans="1:19" ht="18" customHeight="1" x14ac:dyDescent="0.25">
      <c r="A33" s="7">
        <v>59000</v>
      </c>
      <c r="B33" s="3">
        <v>89117.6</v>
      </c>
      <c r="C33" s="8"/>
      <c r="D33" s="8"/>
      <c r="E33" s="8"/>
      <c r="F33" s="8"/>
      <c r="G33" s="8">
        <f t="shared" si="0"/>
        <v>89117.6</v>
      </c>
      <c r="H33" s="9"/>
      <c r="K33" s="10"/>
      <c r="L33" s="10"/>
      <c r="M33" s="3"/>
      <c r="N33" s="3"/>
      <c r="O33" s="3"/>
      <c r="P33" s="3"/>
      <c r="Q33" s="3"/>
      <c r="R33" s="3"/>
      <c r="S33" s="3"/>
    </row>
    <row r="34" spans="1:19" ht="18" customHeight="1" x14ac:dyDescent="0.25">
      <c r="A34" s="7">
        <v>59300</v>
      </c>
      <c r="B34" s="3">
        <v>468599.3</v>
      </c>
      <c r="C34" s="8">
        <v>5392.73</v>
      </c>
      <c r="D34" s="8">
        <v>2179</v>
      </c>
      <c r="E34" s="8">
        <v>4415.1499999999996</v>
      </c>
      <c r="F34" s="8">
        <v>2242.23</v>
      </c>
      <c r="G34" s="8">
        <f t="shared" si="0"/>
        <v>469513.64999999997</v>
      </c>
      <c r="H34" s="9"/>
      <c r="K34" s="10"/>
      <c r="L34" s="10"/>
      <c r="M34" s="3"/>
      <c r="N34" s="3"/>
      <c r="O34" s="3"/>
      <c r="P34" s="3"/>
      <c r="Q34" s="3"/>
      <c r="R34" s="3"/>
      <c r="S34" s="3"/>
    </row>
    <row r="35" spans="1:19" ht="18" customHeight="1" x14ac:dyDescent="0.25">
      <c r="A35" s="7">
        <v>59400</v>
      </c>
      <c r="B35" s="9">
        <v>4012.9</v>
      </c>
      <c r="C35" s="8"/>
      <c r="D35" s="8"/>
      <c r="E35" s="8">
        <v>81.27</v>
      </c>
      <c r="F35" s="8"/>
      <c r="G35" s="8">
        <f t="shared" si="0"/>
        <v>3931.63</v>
      </c>
      <c r="H35" s="9"/>
      <c r="K35" s="10"/>
      <c r="L35" s="10"/>
      <c r="M35" s="3"/>
      <c r="N35" s="3"/>
      <c r="O35" s="3"/>
      <c r="P35" s="3"/>
      <c r="Q35" s="3"/>
      <c r="R35" s="3"/>
      <c r="S35" s="3"/>
    </row>
    <row r="36" spans="1:19" ht="18" customHeight="1" x14ac:dyDescent="0.25">
      <c r="A36" s="7">
        <v>59500</v>
      </c>
      <c r="B36" s="3">
        <v>173.75</v>
      </c>
      <c r="C36" s="8"/>
      <c r="D36" s="8"/>
      <c r="E36" s="8"/>
      <c r="F36" s="8"/>
      <c r="G36" s="8">
        <f t="shared" si="0"/>
        <v>173.75</v>
      </c>
      <c r="H36" s="9"/>
      <c r="K36" s="10"/>
      <c r="L36" s="10"/>
      <c r="M36" s="3"/>
      <c r="N36" s="3"/>
      <c r="O36" s="3"/>
      <c r="P36" s="3"/>
      <c r="Q36" s="3"/>
      <c r="R36" s="3"/>
      <c r="S36" s="3"/>
    </row>
    <row r="37" spans="1:19" ht="18" customHeight="1" x14ac:dyDescent="0.25">
      <c r="A37" s="7">
        <v>59700</v>
      </c>
      <c r="B37" s="3">
        <v>172.5</v>
      </c>
      <c r="C37" s="8"/>
      <c r="D37" s="8"/>
      <c r="E37" s="8"/>
      <c r="F37" s="8"/>
      <c r="G37" s="8">
        <f t="shared" si="0"/>
        <v>172.5</v>
      </c>
      <c r="H37" s="9"/>
      <c r="K37" s="10"/>
      <c r="L37" s="10"/>
      <c r="M37" s="3"/>
      <c r="N37" s="3"/>
      <c r="O37" s="3"/>
      <c r="P37" s="3"/>
      <c r="Q37" s="3"/>
      <c r="R37" s="3"/>
      <c r="S37" s="3"/>
    </row>
    <row r="38" spans="1:19" ht="18" customHeight="1" x14ac:dyDescent="0.25">
      <c r="A38" s="11">
        <v>59800</v>
      </c>
      <c r="B38" s="12">
        <v>4733.88</v>
      </c>
      <c r="C38" s="13">
        <v>318.83999999999997</v>
      </c>
      <c r="D38" s="13">
        <v>88.02</v>
      </c>
      <c r="E38" s="13">
        <v>156.36000000000001</v>
      </c>
      <c r="F38" s="13">
        <v>59.86</v>
      </c>
      <c r="G38" s="13">
        <f>SUM(B38:C38:D38)-SUM(E38:F38)</f>
        <v>4924.5200000000004</v>
      </c>
      <c r="H38" s="14">
        <f>SUM(G33:G38)</f>
        <v>567833.65</v>
      </c>
      <c r="K38" s="10"/>
      <c r="L38" s="10"/>
      <c r="M38" s="3"/>
      <c r="N38" s="3"/>
      <c r="O38" s="3"/>
      <c r="P38" s="3"/>
      <c r="Q38" s="3"/>
      <c r="R38" s="3"/>
      <c r="S38" s="3"/>
    </row>
    <row r="39" spans="1:19" ht="18" customHeight="1" x14ac:dyDescent="0.25">
      <c r="A39" s="7">
        <v>90200</v>
      </c>
      <c r="B39" s="3">
        <v>51685.02</v>
      </c>
      <c r="C39" s="8"/>
      <c r="D39" s="8"/>
      <c r="E39" s="8"/>
      <c r="F39" s="8">
        <v>368.96</v>
      </c>
      <c r="G39" s="8">
        <f t="shared" ref="G39:G49" si="1">SUM(B39+C39+D39-E39-F39)</f>
        <v>51316.06</v>
      </c>
      <c r="H39" s="9"/>
      <c r="K39" s="10"/>
      <c r="L39" s="10"/>
      <c r="M39" s="3"/>
      <c r="N39" s="3"/>
      <c r="O39" s="3"/>
      <c r="P39" s="3"/>
      <c r="Q39" s="3"/>
      <c r="R39" s="3"/>
      <c r="S39" s="3"/>
    </row>
    <row r="40" spans="1:19" ht="18" customHeight="1" x14ac:dyDescent="0.25">
      <c r="A40" s="11">
        <v>90300</v>
      </c>
      <c r="B40" s="12">
        <v>338352.31</v>
      </c>
      <c r="C40" s="13">
        <v>4373.38</v>
      </c>
      <c r="D40" s="13">
        <v>1299.73</v>
      </c>
      <c r="E40" s="13">
        <v>5125.88</v>
      </c>
      <c r="F40" s="13">
        <v>2328.42</v>
      </c>
      <c r="G40" s="13">
        <f t="shared" si="1"/>
        <v>336571.12</v>
      </c>
      <c r="H40" s="14">
        <f>SUM(G39:G40)</f>
        <v>387887.18</v>
      </c>
      <c r="K40" s="10"/>
      <c r="L40" s="10"/>
      <c r="M40" s="3"/>
      <c r="N40" s="3"/>
      <c r="O40" s="3"/>
      <c r="P40" s="3"/>
      <c r="Q40" s="3"/>
      <c r="R40" s="3"/>
      <c r="S40" s="3"/>
    </row>
    <row r="41" spans="1:19" ht="18" customHeight="1" x14ac:dyDescent="0.25">
      <c r="A41" s="7">
        <v>90700</v>
      </c>
      <c r="B41" s="3">
        <v>75862.850000000006</v>
      </c>
      <c r="C41" s="8"/>
      <c r="D41" s="8"/>
      <c r="E41" s="8"/>
      <c r="F41" s="8"/>
      <c r="G41" s="8">
        <f t="shared" si="1"/>
        <v>75862.850000000006</v>
      </c>
      <c r="H41" s="9"/>
      <c r="K41" s="10"/>
      <c r="L41" s="10"/>
      <c r="M41" s="3"/>
      <c r="N41" s="3"/>
      <c r="O41" s="3"/>
      <c r="P41" s="3"/>
      <c r="Q41" s="3"/>
      <c r="R41" s="3"/>
      <c r="S41" s="3"/>
    </row>
    <row r="42" spans="1:19" ht="18" customHeight="1" x14ac:dyDescent="0.25">
      <c r="A42" s="7">
        <v>90800</v>
      </c>
      <c r="B42" s="3"/>
      <c r="C42" s="8"/>
      <c r="D42" s="8"/>
      <c r="E42" s="8"/>
      <c r="F42" s="8"/>
      <c r="G42" s="8">
        <f t="shared" si="1"/>
        <v>0</v>
      </c>
      <c r="H42" s="9"/>
      <c r="K42" s="10"/>
      <c r="L42" s="10"/>
      <c r="M42" s="3"/>
      <c r="N42" s="3"/>
      <c r="O42" s="3"/>
      <c r="P42" s="3"/>
      <c r="Q42" s="3"/>
      <c r="R42" s="3"/>
      <c r="S42" s="3"/>
    </row>
    <row r="43" spans="1:19" ht="18" customHeight="1" x14ac:dyDescent="0.25">
      <c r="A43" s="7">
        <v>92000</v>
      </c>
      <c r="B43" s="3">
        <v>338337.31</v>
      </c>
      <c r="C43" s="8">
        <v>3707.04</v>
      </c>
      <c r="D43" s="8">
        <v>647.32000000000005</v>
      </c>
      <c r="E43" s="8">
        <v>3834.76</v>
      </c>
      <c r="F43" s="8">
        <v>1526.2</v>
      </c>
      <c r="G43" s="8">
        <f t="shared" si="1"/>
        <v>337330.70999999996</v>
      </c>
      <c r="H43" s="9"/>
      <c r="K43" s="10"/>
      <c r="L43" s="10"/>
      <c r="M43" s="3"/>
      <c r="N43" s="3"/>
      <c r="O43" s="3"/>
      <c r="P43" s="3"/>
      <c r="Q43" s="3"/>
      <c r="R43" s="3"/>
      <c r="S43" s="3"/>
    </row>
    <row r="44" spans="1:19" ht="18" customHeight="1" x14ac:dyDescent="0.25">
      <c r="A44" s="7">
        <v>92500</v>
      </c>
      <c r="B44" s="3"/>
      <c r="C44" s="8"/>
      <c r="D44" s="8"/>
      <c r="E44" s="8"/>
      <c r="F44" s="8"/>
      <c r="G44" s="8">
        <f t="shared" si="1"/>
        <v>0</v>
      </c>
      <c r="H44" s="9"/>
      <c r="K44" s="10"/>
      <c r="L44" s="10"/>
      <c r="M44" s="3"/>
      <c r="N44" s="3"/>
      <c r="O44" s="3"/>
      <c r="P44" s="3"/>
      <c r="Q44" s="3"/>
      <c r="R44" s="3"/>
      <c r="S44" s="3"/>
    </row>
    <row r="45" spans="1:19" ht="18" customHeight="1" x14ac:dyDescent="0.25">
      <c r="A45" s="7">
        <v>92600</v>
      </c>
      <c r="B45" s="3">
        <v>613.5</v>
      </c>
      <c r="C45" s="8"/>
      <c r="D45" s="8"/>
      <c r="E45" s="8"/>
      <c r="F45" s="8"/>
      <c r="G45" s="8">
        <f t="shared" si="1"/>
        <v>613.5</v>
      </c>
      <c r="H45" s="9"/>
      <c r="K45" s="10"/>
      <c r="L45" s="10"/>
      <c r="M45" s="3"/>
      <c r="N45" s="3"/>
      <c r="O45" s="3"/>
      <c r="P45" s="3"/>
      <c r="Q45" s="3"/>
      <c r="R45" s="3"/>
      <c r="S45" s="3"/>
    </row>
    <row r="46" spans="1:19" ht="18" customHeight="1" x14ac:dyDescent="0.25">
      <c r="A46" s="7">
        <v>93040</v>
      </c>
      <c r="B46" s="3">
        <v>11575.54</v>
      </c>
      <c r="C46" s="8"/>
      <c r="D46" s="8"/>
      <c r="E46" s="8"/>
      <c r="F46" s="8"/>
      <c r="G46" s="8">
        <f t="shared" si="1"/>
        <v>11575.54</v>
      </c>
      <c r="H46" s="9"/>
      <c r="K46" s="10"/>
      <c r="L46" s="10"/>
      <c r="M46" s="3"/>
      <c r="N46" s="3"/>
      <c r="O46" s="3"/>
      <c r="P46" s="3"/>
      <c r="Q46" s="3"/>
      <c r="R46" s="3"/>
      <c r="S46" s="3"/>
    </row>
    <row r="47" spans="1:19" ht="18" customHeight="1" thickBot="1" x14ac:dyDescent="0.3">
      <c r="A47" s="11">
        <v>93500</v>
      </c>
      <c r="B47" s="12">
        <v>55916.31</v>
      </c>
      <c r="C47" s="13">
        <v>1555.76</v>
      </c>
      <c r="D47" s="13">
        <v>171.04</v>
      </c>
      <c r="E47" s="13">
        <v>980.36</v>
      </c>
      <c r="F47" s="13">
        <v>402.34</v>
      </c>
      <c r="G47" s="13">
        <f t="shared" si="1"/>
        <v>56260.41</v>
      </c>
      <c r="H47" s="14">
        <f>SUM(G41:G47)</f>
        <v>481643.00999999989</v>
      </c>
      <c r="K47" s="10"/>
      <c r="L47" s="10"/>
      <c r="M47" s="3"/>
      <c r="N47" s="3"/>
      <c r="O47" s="3"/>
      <c r="P47" s="3"/>
      <c r="Q47" s="3"/>
      <c r="R47" s="3"/>
      <c r="S47" s="3"/>
    </row>
    <row r="48" spans="1:19" ht="18" customHeight="1" thickBot="1" x14ac:dyDescent="0.3">
      <c r="A48" s="7"/>
      <c r="B48" s="3"/>
      <c r="C48" s="8"/>
      <c r="D48" s="15"/>
      <c r="E48" s="15"/>
      <c r="F48" s="15"/>
      <c r="G48" s="8">
        <f t="shared" si="1"/>
        <v>0</v>
      </c>
      <c r="H48" s="9"/>
      <c r="I48" s="28">
        <f>SUM(H32:H47)</f>
        <v>2089924.27</v>
      </c>
      <c r="J48" s="29" t="s">
        <v>15</v>
      </c>
      <c r="K48" s="10"/>
      <c r="L48" s="10"/>
      <c r="M48" s="3"/>
      <c r="N48" s="3"/>
      <c r="O48" s="3"/>
      <c r="P48" s="3"/>
      <c r="Q48" s="3"/>
      <c r="R48" s="3"/>
      <c r="S48" s="3"/>
    </row>
    <row r="49" spans="1:19" ht="18" customHeight="1" x14ac:dyDescent="0.25">
      <c r="A49" s="7"/>
      <c r="B49" s="3">
        <f>SUM(B13:B47)</f>
        <v>3297926.0000000005</v>
      </c>
      <c r="C49" s="3">
        <f>SUM(C13:C47)</f>
        <v>44182.439999999995</v>
      </c>
      <c r="D49" s="3">
        <f>SUM(D13:D47)</f>
        <v>9571.9500000000025</v>
      </c>
      <c r="E49" s="3">
        <f>SUM(E13:E47)</f>
        <v>44406.679999999993</v>
      </c>
      <c r="F49" s="3">
        <f>SUM(F13:F47)</f>
        <v>19319.909999999996</v>
      </c>
      <c r="G49" s="8">
        <f t="shared" si="1"/>
        <v>3287953.8000000003</v>
      </c>
      <c r="K49" s="10"/>
      <c r="L49" s="10"/>
      <c r="M49" s="10"/>
      <c r="N49" s="3"/>
      <c r="O49" s="3"/>
      <c r="P49" s="3"/>
      <c r="Q49" s="3"/>
      <c r="R49" s="3"/>
      <c r="S49" s="3"/>
    </row>
    <row r="50" spans="1:19" ht="18" customHeight="1" x14ac:dyDescent="0.25">
      <c r="A50" s="7"/>
      <c r="B50" s="1"/>
      <c r="C50" s="1"/>
      <c r="D50" s="8"/>
      <c r="E50" s="8"/>
      <c r="F50" s="8"/>
      <c r="G50" s="8">
        <f>SUM(G13:G47)</f>
        <v>3287953.8000000003</v>
      </c>
      <c r="H50" s="9">
        <f>SUM(H13:H48)</f>
        <v>3287953.8</v>
      </c>
      <c r="I50" s="9">
        <f>SUM(I17:I48)</f>
        <v>3287953.8</v>
      </c>
      <c r="K50" s="3"/>
      <c r="L50" s="3"/>
      <c r="M50" s="3"/>
      <c r="N50" s="3"/>
      <c r="O50" s="3"/>
      <c r="P50" s="3"/>
      <c r="Q50" s="3"/>
      <c r="R50" s="3"/>
      <c r="S50" s="3"/>
    </row>
    <row r="51" spans="1:19" ht="18" customHeight="1" x14ac:dyDescent="0.25">
      <c r="A51" s="7" t="s">
        <v>16</v>
      </c>
      <c r="B51" s="3">
        <f>95924.66+5195.84+6788+3752+32</f>
        <v>111692.5</v>
      </c>
      <c r="C51" s="3">
        <f>739+33+212+656</f>
        <v>1640</v>
      </c>
      <c r="D51" s="3">
        <f>244+84</f>
        <v>328</v>
      </c>
      <c r="E51" s="3">
        <f>626+2+332+640</f>
        <v>1600</v>
      </c>
      <c r="F51" s="3">
        <f>516+16+108</f>
        <v>640</v>
      </c>
      <c r="G51" s="8">
        <f>SUM(B51+C51+D51-E51-F51)</f>
        <v>111420.5</v>
      </c>
      <c r="H51" s="1"/>
      <c r="I51" s="9"/>
      <c r="K51" s="3"/>
      <c r="L51" s="3"/>
      <c r="M51" s="3"/>
      <c r="N51" s="3"/>
      <c r="O51" s="3"/>
      <c r="P51" s="3"/>
      <c r="Q51" s="3"/>
      <c r="R51" s="3"/>
      <c r="S51" s="3"/>
    </row>
    <row r="52" spans="1:19" ht="18" customHeight="1" x14ac:dyDescent="0.25">
      <c r="A52" s="7" t="s">
        <v>17</v>
      </c>
      <c r="B52" s="3">
        <f>5730.29+75</f>
        <v>5805.29</v>
      </c>
      <c r="C52" s="3">
        <f>111.75</f>
        <v>111.75</v>
      </c>
      <c r="D52" s="3">
        <f>41.33</f>
        <v>41.33</v>
      </c>
      <c r="E52" s="3">
        <v>86.84</v>
      </c>
      <c r="F52" s="3">
        <v>74.67</v>
      </c>
      <c r="G52" s="8">
        <f>SUM(B52+C52+D52-E52-F52)</f>
        <v>5796.86</v>
      </c>
      <c r="H52" s="1"/>
      <c r="I52" s="9"/>
      <c r="K52" s="3"/>
      <c r="L52" s="3"/>
      <c r="M52" s="3"/>
      <c r="N52" s="3"/>
      <c r="O52" s="3"/>
      <c r="P52" s="3"/>
      <c r="Q52" s="3"/>
      <c r="R52" s="3"/>
      <c r="S52" s="3"/>
    </row>
    <row r="53" spans="1:19" ht="18" customHeight="1" thickBot="1" x14ac:dyDescent="0.3">
      <c r="A53" s="1"/>
      <c r="B53" s="3">
        <f>SUM(B51:B52)</f>
        <v>117497.79</v>
      </c>
      <c r="C53" s="3">
        <f>SUM(C51:C52)</f>
        <v>1751.75</v>
      </c>
      <c r="D53" s="3">
        <f>SUM(D51:D52)</f>
        <v>369.33</v>
      </c>
      <c r="E53" s="3">
        <f>SUM(E51:E52)</f>
        <v>1686.84</v>
      </c>
      <c r="F53" s="3">
        <f>SUM(F51:F52)</f>
        <v>714.67</v>
      </c>
      <c r="G53" s="8">
        <f>SUM(B53+C53+D53-E53-F53)</f>
        <v>117217.36</v>
      </c>
      <c r="H53" s="8">
        <f>SUM(G51:G52)</f>
        <v>117217.36</v>
      </c>
      <c r="I53" s="9"/>
      <c r="K53" s="3"/>
      <c r="L53" s="3"/>
      <c r="M53" s="3"/>
      <c r="N53" s="3"/>
      <c r="O53" s="3"/>
      <c r="P53" s="3"/>
      <c r="Q53" s="3"/>
      <c r="R53" s="3"/>
      <c r="S53" s="3"/>
    </row>
    <row r="54" spans="1:19" ht="21" customHeight="1" thickBot="1" x14ac:dyDescent="0.3">
      <c r="A54" s="43" t="s">
        <v>31</v>
      </c>
      <c r="B54" s="44">
        <v>3057720.03</v>
      </c>
      <c r="G54" s="8"/>
      <c r="H54" s="15"/>
      <c r="K54" s="3"/>
      <c r="L54" s="3"/>
      <c r="M54" s="3"/>
      <c r="N54" s="3"/>
      <c r="O54" s="3"/>
      <c r="P54" s="3"/>
      <c r="Q54" s="3"/>
      <c r="R54" s="3"/>
      <c r="S54" s="3"/>
    </row>
    <row r="55" spans="1:19" ht="18.75" customHeight="1" thickBot="1" x14ac:dyDescent="0.3">
      <c r="A55" s="43" t="s">
        <v>32</v>
      </c>
      <c r="B55" s="44">
        <v>230233.77</v>
      </c>
      <c r="H55" s="15"/>
      <c r="K55" s="3"/>
      <c r="L55" s="3"/>
      <c r="M55" s="3"/>
      <c r="N55" s="3"/>
      <c r="O55" s="3"/>
      <c r="P55" s="3"/>
      <c r="Q55" s="3"/>
      <c r="R55" s="3"/>
      <c r="S55" s="3"/>
    </row>
    <row r="56" spans="1:19" ht="18.75" customHeight="1" x14ac:dyDescent="0.25">
      <c r="A56" s="4" t="s">
        <v>18</v>
      </c>
      <c r="B56" s="24">
        <f>SUM(B54:B55)</f>
        <v>3287953.8</v>
      </c>
      <c r="G56" s="15"/>
      <c r="H56" s="15"/>
      <c r="K56" s="3"/>
      <c r="L56" s="3"/>
      <c r="M56" s="3"/>
      <c r="N56" s="3"/>
      <c r="O56" s="3"/>
      <c r="P56" s="3"/>
      <c r="Q56" s="3"/>
      <c r="R56" s="3"/>
      <c r="S56" s="3"/>
    </row>
    <row r="57" spans="1:19" ht="14.25" customHeight="1" x14ac:dyDescent="0.25">
      <c r="B57" s="15"/>
      <c r="C57" s="15"/>
      <c r="D57" s="15"/>
      <c r="E57" s="15"/>
      <c r="F57" s="15"/>
      <c r="G57" s="15"/>
      <c r="H57" s="15"/>
      <c r="I57" s="15"/>
      <c r="K57" s="3"/>
      <c r="L57" s="3"/>
      <c r="M57" s="3"/>
      <c r="N57" s="3"/>
      <c r="O57" s="3"/>
      <c r="P57" s="3"/>
      <c r="Q57" s="3"/>
      <c r="R57" s="3"/>
      <c r="S57" s="3"/>
    </row>
    <row r="58" spans="1:19" ht="14.25" customHeight="1" x14ac:dyDescent="0.25">
      <c r="B58" s="15"/>
      <c r="C58" s="15"/>
      <c r="D58" s="15"/>
      <c r="E58" s="15"/>
      <c r="F58" s="15"/>
      <c r="G58" s="15"/>
      <c r="H58" s="15"/>
      <c r="I58" s="15"/>
      <c r="K58" s="3"/>
      <c r="L58" s="3"/>
      <c r="M58" s="3"/>
      <c r="N58" s="3"/>
      <c r="O58" s="3"/>
      <c r="P58" s="3"/>
      <c r="Q58" s="3"/>
      <c r="R58" s="3"/>
      <c r="S58" s="3"/>
    </row>
    <row r="59" spans="1:19" ht="24.6" customHeight="1" x14ac:dyDescent="0.25">
      <c r="B59" s="34"/>
      <c r="C59" s="34"/>
      <c r="D59" s="34"/>
      <c r="E59" s="34"/>
      <c r="F59" s="34"/>
      <c r="G59" s="34"/>
      <c r="H59" s="34"/>
      <c r="I59" s="34"/>
      <c r="K59" s="3"/>
      <c r="L59" s="3"/>
      <c r="M59" s="3"/>
      <c r="N59" s="3"/>
      <c r="O59" s="3"/>
      <c r="P59" s="3"/>
      <c r="Q59" s="3"/>
      <c r="R59" s="3"/>
      <c r="S59" s="3"/>
    </row>
    <row r="60" spans="1:19" ht="18" customHeight="1" x14ac:dyDescent="0.25">
      <c r="B60" s="16"/>
      <c r="C60" s="16"/>
      <c r="D60" s="16"/>
      <c r="E60" s="16"/>
      <c r="F60" s="16"/>
      <c r="G60" s="16"/>
      <c r="H60" s="16"/>
      <c r="I60" s="16"/>
      <c r="K60" s="3"/>
      <c r="L60" s="3"/>
      <c r="M60" s="3"/>
      <c r="N60" s="3"/>
      <c r="O60" s="3"/>
      <c r="P60" s="3"/>
      <c r="Q60" s="3"/>
      <c r="R60" s="3"/>
      <c r="S60" s="3"/>
    </row>
    <row r="61" spans="1:19" ht="18" customHeight="1" x14ac:dyDescent="0.25">
      <c r="B61" s="16"/>
      <c r="C61" s="16"/>
      <c r="D61" s="16"/>
      <c r="E61" s="16"/>
      <c r="F61" s="16"/>
      <c r="G61" s="16"/>
      <c r="H61" s="16"/>
      <c r="I61" s="16"/>
      <c r="K61" s="3"/>
      <c r="L61" s="3"/>
      <c r="M61" s="3"/>
      <c r="N61" s="3"/>
      <c r="O61" s="3"/>
      <c r="P61" s="3"/>
      <c r="Q61" s="3"/>
      <c r="R61" s="3"/>
      <c r="S61" s="3"/>
    </row>
    <row r="62" spans="1:19" ht="18" customHeight="1" x14ac:dyDescent="0.25">
      <c r="K62" s="3"/>
      <c r="L62" s="3"/>
      <c r="M62" s="3"/>
      <c r="N62" s="3"/>
      <c r="O62" s="3"/>
      <c r="P62" s="3"/>
      <c r="Q62" s="3"/>
      <c r="R62" s="3"/>
      <c r="S62" s="3"/>
    </row>
    <row r="63" spans="1:19" ht="18" customHeight="1" x14ac:dyDescent="0.25">
      <c r="K63" s="3"/>
      <c r="L63" s="3"/>
      <c r="M63" s="3"/>
      <c r="N63" s="3"/>
      <c r="O63" s="3"/>
      <c r="P63" s="3"/>
      <c r="Q63" s="3"/>
      <c r="R63" s="3"/>
      <c r="S63" s="3"/>
    </row>
    <row r="64" spans="1:19" ht="18" customHeight="1" x14ac:dyDescent="0.25">
      <c r="A64" s="17"/>
      <c r="B64" s="18"/>
      <c r="K64" s="3"/>
      <c r="L64" s="3"/>
      <c r="M64" s="3"/>
      <c r="N64" s="3"/>
      <c r="O64" s="3"/>
      <c r="P64" s="3"/>
      <c r="Q64" s="3"/>
      <c r="R64" s="3"/>
      <c r="S64" s="3"/>
    </row>
    <row r="65" spans="1:19" ht="18" customHeight="1" x14ac:dyDescent="0.25">
      <c r="A65" s="17"/>
      <c r="B65" s="18"/>
      <c r="F65" s="19"/>
      <c r="G65" s="20"/>
      <c r="H65" s="20"/>
      <c r="I65" s="20"/>
      <c r="J65" s="20"/>
      <c r="M65" s="3"/>
      <c r="N65" s="3"/>
      <c r="O65" s="3"/>
      <c r="P65" s="3"/>
      <c r="Q65" s="3"/>
      <c r="R65" s="3"/>
      <c r="S65" s="3"/>
    </row>
    <row r="66" spans="1:19" ht="18" customHeight="1" x14ac:dyDescent="0.25">
      <c r="A66" s="17"/>
      <c r="B66" s="18"/>
      <c r="F66" s="19"/>
      <c r="G66" s="20"/>
      <c r="H66" s="20"/>
      <c r="I66" s="20"/>
      <c r="J66" s="20"/>
      <c r="M66" s="3"/>
      <c r="N66" s="3"/>
      <c r="O66" s="3"/>
      <c r="P66" s="3"/>
      <c r="Q66" s="3"/>
      <c r="R66" s="3"/>
      <c r="S66" s="3"/>
    </row>
    <row r="67" spans="1:19" ht="18" customHeight="1" x14ac:dyDescent="0.25">
      <c r="A67" s="17"/>
      <c r="B67" s="18"/>
      <c r="G67" s="20"/>
      <c r="H67" s="20"/>
      <c r="I67" s="20"/>
      <c r="J67" s="20"/>
      <c r="M67" s="3"/>
      <c r="N67" s="3"/>
      <c r="O67" s="3"/>
      <c r="P67" s="3"/>
      <c r="Q67" s="3"/>
      <c r="R67" s="3"/>
      <c r="S67" s="3"/>
    </row>
    <row r="68" spans="1:19" ht="18" customHeight="1" x14ac:dyDescent="0.25">
      <c r="A68" s="17"/>
      <c r="B68" s="18"/>
      <c r="F68" s="19"/>
      <c r="G68" s="20"/>
      <c r="H68" s="20"/>
      <c r="I68" s="20"/>
      <c r="J68" s="20"/>
      <c r="M68" s="3"/>
      <c r="N68" s="3"/>
      <c r="O68" s="3"/>
      <c r="P68" s="3"/>
      <c r="Q68" s="3"/>
      <c r="R68" s="3"/>
      <c r="S68" s="3"/>
    </row>
    <row r="69" spans="1:19" ht="18" customHeight="1" x14ac:dyDescent="0.25">
      <c r="A69" s="17"/>
      <c r="B69" s="18"/>
      <c r="G69" s="20"/>
      <c r="H69" s="20"/>
      <c r="I69" s="20"/>
      <c r="J69" s="20"/>
      <c r="M69" s="3"/>
      <c r="N69" s="3"/>
      <c r="O69" s="3"/>
      <c r="P69" s="3"/>
      <c r="Q69" s="3"/>
      <c r="R69" s="3"/>
      <c r="S69" s="3"/>
    </row>
    <row r="70" spans="1:19" ht="18" customHeight="1" x14ac:dyDescent="0.25">
      <c r="A70" s="17"/>
      <c r="B70" s="18"/>
      <c r="G70" s="20"/>
      <c r="H70" s="20"/>
      <c r="I70" s="20"/>
      <c r="J70" s="20"/>
      <c r="K70" s="20"/>
      <c r="M70" s="3"/>
      <c r="N70" s="3"/>
      <c r="O70" s="3"/>
      <c r="P70" s="3"/>
      <c r="Q70" s="3"/>
      <c r="R70" s="3"/>
      <c r="S70" s="3"/>
    </row>
    <row r="71" spans="1:19" ht="18" customHeight="1" x14ac:dyDescent="0.25">
      <c r="A71" s="17"/>
      <c r="B71" s="18"/>
      <c r="G71" s="20"/>
      <c r="H71" s="20"/>
      <c r="I71" s="20"/>
      <c r="J71" s="20"/>
      <c r="M71" s="3"/>
      <c r="N71" s="3"/>
      <c r="O71" s="3"/>
      <c r="P71" s="3"/>
      <c r="Q71" s="3"/>
      <c r="R71" s="3"/>
      <c r="S71" s="3"/>
    </row>
    <row r="72" spans="1:19" ht="18" customHeight="1" x14ac:dyDescent="0.25">
      <c r="A72" s="17"/>
      <c r="B72" s="18"/>
      <c r="E72" s="21"/>
      <c r="G72" s="20"/>
      <c r="H72" s="20"/>
      <c r="I72" s="20"/>
      <c r="J72" s="20"/>
      <c r="M72" s="3"/>
      <c r="N72" s="3"/>
      <c r="O72" s="3"/>
      <c r="P72" s="3"/>
      <c r="Q72" s="3"/>
      <c r="R72" s="3"/>
      <c r="S72" s="3"/>
    </row>
    <row r="73" spans="1:19" ht="18" customHeight="1" x14ac:dyDescent="0.25">
      <c r="A73" s="17"/>
      <c r="B73" s="18"/>
      <c r="E73" s="22"/>
      <c r="G73" s="20"/>
      <c r="H73" s="20"/>
      <c r="I73" s="20"/>
      <c r="J73" s="20"/>
      <c r="M73" s="3"/>
      <c r="N73" s="3"/>
      <c r="O73" s="3"/>
      <c r="P73" s="3"/>
      <c r="Q73" s="3"/>
      <c r="R73" s="3"/>
      <c r="S73" s="3"/>
    </row>
    <row r="74" spans="1:19" ht="18" customHeight="1" x14ac:dyDescent="0.25">
      <c r="A74" s="17"/>
      <c r="B74" s="18"/>
      <c r="C74" s="18"/>
      <c r="D74" s="18"/>
      <c r="E74" s="22"/>
      <c r="G74" s="20"/>
      <c r="H74" s="20"/>
      <c r="I74" s="20"/>
      <c r="J74" s="20"/>
      <c r="M74" s="3"/>
      <c r="N74" s="3"/>
      <c r="O74" s="3"/>
      <c r="P74" s="3"/>
      <c r="Q74" s="3"/>
      <c r="R74" s="3"/>
      <c r="S74" s="3"/>
    </row>
    <row r="75" spans="1:19" ht="18" customHeight="1" x14ac:dyDescent="0.25">
      <c r="A75" s="17"/>
      <c r="B75" s="18"/>
      <c r="C75" s="18"/>
      <c r="D75" s="18"/>
      <c r="E75" s="22"/>
      <c r="G75" s="20"/>
      <c r="H75" s="20"/>
      <c r="I75" s="20"/>
      <c r="J75" s="20"/>
      <c r="M75" s="3"/>
      <c r="N75" s="3"/>
      <c r="O75" s="3"/>
      <c r="P75" s="3"/>
      <c r="Q75" s="3"/>
      <c r="R75" s="3"/>
      <c r="S75" s="3"/>
    </row>
    <row r="76" spans="1:19" ht="18" customHeight="1" x14ac:dyDescent="0.25">
      <c r="G76" s="20"/>
      <c r="H76" s="20"/>
      <c r="I76" s="20"/>
      <c r="J76" s="20"/>
      <c r="M76" s="3"/>
      <c r="N76" s="3"/>
      <c r="O76" s="3"/>
      <c r="P76" s="3"/>
      <c r="Q76" s="3"/>
      <c r="R76" s="3"/>
      <c r="S76" s="3"/>
    </row>
    <row r="77" spans="1:19" ht="18" customHeight="1" x14ac:dyDescent="0.25">
      <c r="M77" s="3"/>
      <c r="N77" s="3"/>
      <c r="O77" s="3"/>
      <c r="P77" s="3"/>
      <c r="Q77" s="3"/>
      <c r="R77" s="3"/>
      <c r="S77" s="3"/>
    </row>
    <row r="78" spans="1:19" ht="18" customHeight="1" x14ac:dyDescent="0.25">
      <c r="A78" s="1"/>
      <c r="B78" s="1"/>
      <c r="C78" s="1"/>
      <c r="D78" s="1"/>
      <c r="E78" s="1"/>
      <c r="F78" s="1"/>
      <c r="G78" s="1"/>
      <c r="H78" s="1"/>
      <c r="M78" s="3"/>
      <c r="N78" s="3"/>
      <c r="O78" s="3"/>
      <c r="P78" s="3"/>
      <c r="Q78" s="3"/>
      <c r="R78" s="3"/>
      <c r="S78" s="3"/>
    </row>
    <row r="79" spans="1:19" ht="18" customHeight="1" x14ac:dyDescent="0.25">
      <c r="G79" s="1"/>
      <c r="H79" s="1"/>
      <c r="M79" s="3"/>
      <c r="N79" s="3"/>
      <c r="O79" s="3"/>
      <c r="P79" s="3"/>
      <c r="Q79" s="3"/>
      <c r="R79" s="3"/>
      <c r="S79" s="3"/>
    </row>
    <row r="80" spans="1:19" ht="18" customHeight="1" x14ac:dyDescent="0.25">
      <c r="G80" s="1"/>
      <c r="H80" s="1"/>
      <c r="M80" s="3"/>
      <c r="N80" s="3"/>
      <c r="O80" s="3"/>
      <c r="P80" s="3"/>
      <c r="Q80" s="3"/>
      <c r="R80" s="3"/>
      <c r="S80" s="3"/>
    </row>
    <row r="81" spans="1:19" ht="18" customHeight="1" x14ac:dyDescent="0.3">
      <c r="A81" s="32"/>
      <c r="B81" s="32"/>
      <c r="C81" s="32"/>
      <c r="D81" s="32"/>
      <c r="E81" s="32"/>
      <c r="F81" s="32"/>
      <c r="G81" s="32"/>
      <c r="H81" s="32"/>
      <c r="I81" s="32"/>
      <c r="J81" s="32"/>
      <c r="M81" s="1"/>
      <c r="N81" s="1"/>
      <c r="O81" s="3"/>
      <c r="P81" s="3"/>
      <c r="Q81" s="3"/>
      <c r="R81" s="3"/>
      <c r="S81" s="3"/>
    </row>
    <row r="82" spans="1:19" ht="18" customHeight="1" x14ac:dyDescent="0.25">
      <c r="A82" s="1"/>
      <c r="B82" s="1"/>
      <c r="C82" s="1"/>
      <c r="D82" s="1"/>
      <c r="E82" s="1"/>
      <c r="F82" s="1"/>
      <c r="M82" s="1"/>
      <c r="N82" s="1"/>
      <c r="O82" s="3"/>
      <c r="P82" s="3"/>
      <c r="Q82" s="3"/>
      <c r="R82" s="3"/>
      <c r="S82" s="3"/>
    </row>
    <row r="83" spans="1:19" ht="18" customHeight="1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M83" s="1"/>
      <c r="N83" s="1"/>
      <c r="O83" s="3"/>
      <c r="P83" s="3"/>
      <c r="Q83" s="3"/>
      <c r="R83" s="3"/>
      <c r="S83" s="3"/>
    </row>
    <row r="84" spans="1:19" ht="15.75" x14ac:dyDescent="0.25">
      <c r="A84" s="1"/>
      <c r="B84" s="3"/>
      <c r="C84" s="9"/>
      <c r="D84" s="3"/>
      <c r="E84" s="3"/>
      <c r="F84" s="10"/>
      <c r="G84" s="8"/>
      <c r="H84" s="3"/>
      <c r="M84" s="1"/>
      <c r="N84" s="1"/>
      <c r="O84" s="3"/>
      <c r="P84" s="3"/>
      <c r="Q84" s="3"/>
      <c r="R84" s="3"/>
      <c r="S84" s="3"/>
    </row>
    <row r="85" spans="1:19" ht="15.75" x14ac:dyDescent="0.25">
      <c r="A85" s="1"/>
      <c r="B85" s="3"/>
      <c r="C85" s="9"/>
      <c r="D85" s="3"/>
      <c r="E85" s="3"/>
      <c r="F85" s="10"/>
      <c r="G85" s="8"/>
      <c r="H85" s="3"/>
      <c r="M85" s="1"/>
      <c r="N85" s="1"/>
      <c r="O85" s="3"/>
      <c r="P85" s="3"/>
      <c r="Q85" s="3"/>
      <c r="R85" s="3"/>
      <c r="S85" s="3"/>
    </row>
    <row r="86" spans="1:19" ht="15.75" x14ac:dyDescent="0.25">
      <c r="A86" s="1"/>
      <c r="B86" s="3"/>
      <c r="C86" s="9"/>
      <c r="D86" s="3"/>
      <c r="E86" s="3"/>
      <c r="F86" s="10"/>
      <c r="G86" s="8"/>
      <c r="H86" s="3"/>
      <c r="M86" s="1"/>
      <c r="N86" s="1"/>
      <c r="O86" s="3"/>
      <c r="P86" s="3"/>
      <c r="Q86" s="3"/>
      <c r="R86" s="3"/>
      <c r="S86" s="3"/>
    </row>
    <row r="87" spans="1:19" ht="15.75" x14ac:dyDescent="0.25">
      <c r="A87" s="1"/>
      <c r="B87" s="3"/>
      <c r="C87" s="9"/>
      <c r="D87" s="3"/>
      <c r="E87" s="3"/>
      <c r="F87" s="10"/>
      <c r="G87" s="8"/>
      <c r="H87" s="3"/>
      <c r="M87" s="1"/>
      <c r="N87" s="1"/>
      <c r="O87" s="3"/>
      <c r="P87" s="3"/>
      <c r="Q87" s="3"/>
      <c r="R87" s="3"/>
      <c r="S87" s="3"/>
    </row>
    <row r="88" spans="1:19" ht="15.75" x14ac:dyDescent="0.25">
      <c r="A88" s="1"/>
      <c r="B88" s="3"/>
      <c r="C88" s="9"/>
      <c r="D88" s="3"/>
      <c r="E88" s="3"/>
      <c r="F88" s="10"/>
      <c r="G88" s="8"/>
      <c r="H88" s="3"/>
      <c r="M88" s="1"/>
      <c r="N88" s="1"/>
      <c r="O88" s="3"/>
      <c r="P88" s="3"/>
      <c r="Q88" s="3"/>
      <c r="R88" s="3"/>
      <c r="S88" s="3"/>
    </row>
    <row r="89" spans="1:19" ht="15.75" x14ac:dyDescent="0.25">
      <c r="A89" s="1"/>
      <c r="B89" s="3"/>
      <c r="C89" s="9"/>
      <c r="D89" s="3"/>
      <c r="E89" s="3"/>
      <c r="F89" s="10"/>
      <c r="G89" s="8"/>
      <c r="H89" s="3"/>
      <c r="M89" s="1"/>
      <c r="N89" s="1"/>
      <c r="O89" s="3"/>
      <c r="P89" s="3"/>
      <c r="Q89" s="3"/>
      <c r="R89" s="3"/>
      <c r="S89" s="3"/>
    </row>
    <row r="90" spans="1:19" ht="15.75" x14ac:dyDescent="0.25">
      <c r="A90" s="1"/>
      <c r="B90" s="3"/>
      <c r="C90" s="9"/>
      <c r="D90" s="3"/>
      <c r="E90" s="3"/>
      <c r="F90" s="10"/>
      <c r="G90" s="8"/>
      <c r="H90" s="3"/>
      <c r="M90" s="1"/>
      <c r="N90" s="1"/>
      <c r="O90" s="3"/>
      <c r="P90" s="3"/>
      <c r="Q90" s="3"/>
      <c r="R90" s="3"/>
      <c r="S90" s="3"/>
    </row>
    <row r="91" spans="1:19" ht="15.75" x14ac:dyDescent="0.25">
      <c r="A91" s="1"/>
      <c r="B91" s="3"/>
      <c r="C91" s="9"/>
      <c r="D91" s="3"/>
      <c r="E91" s="3"/>
      <c r="F91" s="3"/>
      <c r="G91" s="8"/>
      <c r="H91" s="3"/>
      <c r="M91" s="1"/>
      <c r="N91" s="1"/>
      <c r="O91" s="3"/>
      <c r="P91" s="3"/>
      <c r="Q91" s="3"/>
      <c r="R91" s="3"/>
      <c r="S91" s="3"/>
    </row>
    <row r="92" spans="1:19" ht="15.75" x14ac:dyDescent="0.25">
      <c r="A92" s="1"/>
      <c r="B92" s="3"/>
      <c r="C92" s="9"/>
      <c r="D92" s="3"/>
      <c r="E92" s="3"/>
      <c r="F92" s="10"/>
      <c r="G92" s="8"/>
      <c r="H92" s="3"/>
      <c r="M92" s="1"/>
      <c r="N92" s="1"/>
      <c r="O92" s="3"/>
      <c r="P92" s="3"/>
      <c r="Q92" s="3"/>
      <c r="R92" s="3"/>
      <c r="S92" s="3"/>
    </row>
    <row r="93" spans="1:19" ht="15.75" x14ac:dyDescent="0.25">
      <c r="A93" s="1"/>
      <c r="B93" s="3"/>
      <c r="C93" s="9"/>
      <c r="D93" s="3"/>
      <c r="E93" s="3"/>
      <c r="F93" s="10"/>
      <c r="G93" s="8"/>
      <c r="H93" s="3"/>
      <c r="M93" s="1"/>
      <c r="N93" s="1"/>
      <c r="O93" s="3"/>
      <c r="P93" s="3"/>
      <c r="Q93" s="3"/>
      <c r="R93" s="3"/>
      <c r="S93" s="3"/>
    </row>
    <row r="94" spans="1:19" ht="15.75" x14ac:dyDescent="0.25">
      <c r="A94" s="1"/>
      <c r="B94" s="3"/>
      <c r="C94" s="9"/>
      <c r="D94" s="3"/>
      <c r="E94" s="3"/>
      <c r="F94" s="10"/>
      <c r="G94" s="8"/>
      <c r="H94" s="3"/>
      <c r="M94" s="1"/>
      <c r="N94" s="1"/>
      <c r="O94" s="3"/>
      <c r="P94" s="3"/>
      <c r="Q94" s="3"/>
      <c r="R94" s="3"/>
      <c r="S94" s="3"/>
    </row>
    <row r="95" spans="1:19" ht="15.75" x14ac:dyDescent="0.25">
      <c r="A95" s="1"/>
      <c r="B95" s="3"/>
      <c r="C95" s="9"/>
      <c r="D95" s="3"/>
      <c r="E95" s="3"/>
      <c r="F95" s="10"/>
      <c r="G95" s="8"/>
      <c r="H95" s="3"/>
      <c r="M95" s="1"/>
      <c r="N95" s="1"/>
      <c r="O95" s="3"/>
      <c r="P95" s="3"/>
      <c r="Q95" s="3"/>
      <c r="R95" s="3"/>
      <c r="S95" s="3"/>
    </row>
    <row r="96" spans="1:19" ht="15.75" x14ac:dyDescent="0.25">
      <c r="A96" s="1"/>
      <c r="B96" s="1"/>
      <c r="D96" s="1"/>
      <c r="E96" s="1"/>
      <c r="F96" s="8"/>
      <c r="G96" s="8"/>
      <c r="H96" s="1"/>
      <c r="M96" s="1"/>
      <c r="N96" s="1"/>
      <c r="O96" s="3"/>
      <c r="P96" s="3"/>
      <c r="Q96" s="3"/>
      <c r="R96" s="3"/>
      <c r="S96" s="3"/>
    </row>
    <row r="97" spans="1:19" ht="15.75" x14ac:dyDescent="0.25">
      <c r="A97" s="1"/>
      <c r="B97" s="3"/>
      <c r="C97" s="3"/>
      <c r="D97" s="3"/>
      <c r="E97" s="3"/>
      <c r="F97" s="3"/>
      <c r="G97" s="8"/>
      <c r="H97" s="1"/>
      <c r="M97" s="1"/>
      <c r="N97" s="1"/>
      <c r="O97" s="1"/>
      <c r="P97" s="1"/>
      <c r="Q97" s="1"/>
      <c r="R97" s="1"/>
      <c r="S97" s="1"/>
    </row>
    <row r="98" spans="1:19" ht="15.75" x14ac:dyDescent="0.25">
      <c r="G98" s="1"/>
      <c r="H98" s="1"/>
      <c r="M98" s="1"/>
      <c r="N98" s="1"/>
      <c r="O98" s="1"/>
      <c r="P98" s="1"/>
      <c r="Q98" s="1"/>
      <c r="R98" s="1"/>
      <c r="S98" s="1"/>
    </row>
    <row r="99" spans="1:19" ht="15.75" x14ac:dyDescent="0.25">
      <c r="G99" s="1"/>
      <c r="H99" s="1"/>
      <c r="M99" s="1"/>
      <c r="N99" s="1"/>
      <c r="O99" s="1"/>
      <c r="P99" s="1"/>
      <c r="Q99" s="1"/>
      <c r="R99" s="1"/>
      <c r="S99" s="1"/>
    </row>
    <row r="100" spans="1:19" ht="15.75" x14ac:dyDescent="0.25">
      <c r="G100" s="1"/>
      <c r="H100" s="1"/>
      <c r="M100" s="1"/>
      <c r="N100" s="1"/>
      <c r="O100" s="1"/>
      <c r="P100" s="1"/>
      <c r="Q100" s="1"/>
      <c r="R100" s="1"/>
      <c r="S100" s="1"/>
    </row>
    <row r="101" spans="1:19" ht="15.75" x14ac:dyDescent="0.25">
      <c r="G101" s="1"/>
      <c r="H101" s="1"/>
      <c r="M101" s="1"/>
      <c r="N101" s="1"/>
      <c r="O101" s="1"/>
      <c r="P101" s="1"/>
      <c r="Q101" s="1"/>
      <c r="R101" s="1"/>
      <c r="S101" s="1"/>
    </row>
    <row r="102" spans="1:19" ht="15.75" x14ac:dyDescent="0.25">
      <c r="G102" s="1"/>
      <c r="H102" s="1"/>
      <c r="M102" s="1"/>
      <c r="N102" s="1"/>
      <c r="O102" s="1"/>
      <c r="P102" s="1"/>
      <c r="Q102" s="1"/>
      <c r="R102" s="1"/>
      <c r="S102" s="1"/>
    </row>
    <row r="103" spans="1:19" ht="15.75" x14ac:dyDescent="0.25">
      <c r="G103" s="1"/>
      <c r="H103" s="1"/>
      <c r="M103" s="1"/>
      <c r="N103" s="1"/>
      <c r="O103" s="1"/>
      <c r="P103" s="1"/>
      <c r="Q103" s="1"/>
      <c r="R103" s="1"/>
      <c r="S103" s="1"/>
    </row>
    <row r="104" spans="1:19" ht="15.75" x14ac:dyDescent="0.25">
      <c r="G104" s="1"/>
      <c r="H104" s="1"/>
      <c r="M104" s="1"/>
      <c r="N104" s="1"/>
      <c r="O104" s="1"/>
      <c r="P104" s="1"/>
      <c r="Q104" s="1"/>
      <c r="R104" s="1"/>
      <c r="S104" s="1"/>
    </row>
    <row r="105" spans="1:19" ht="15.75" x14ac:dyDescent="0.25">
      <c r="G105" s="1"/>
      <c r="H105" s="1"/>
      <c r="M105" s="1"/>
      <c r="N105" s="1"/>
      <c r="O105" s="1"/>
      <c r="P105" s="1"/>
      <c r="Q105" s="1"/>
      <c r="R105" s="1"/>
      <c r="S105" s="1"/>
    </row>
    <row r="106" spans="1:19" ht="15.75" x14ac:dyDescent="0.25">
      <c r="G106" s="1"/>
      <c r="H106" s="1"/>
      <c r="M106" s="1"/>
      <c r="N106" s="1"/>
      <c r="O106" s="1"/>
      <c r="P106" s="1"/>
      <c r="Q106" s="1"/>
      <c r="R106" s="1"/>
      <c r="S106" s="1"/>
    </row>
    <row r="107" spans="1:19" ht="15.75" x14ac:dyDescent="0.25">
      <c r="G107" s="1"/>
      <c r="H107" s="1"/>
      <c r="M107" s="1"/>
      <c r="N107" s="1"/>
      <c r="O107" s="1"/>
      <c r="P107" s="1"/>
      <c r="Q107" s="1"/>
      <c r="R107" s="1"/>
      <c r="S107" s="1"/>
    </row>
    <row r="108" spans="1:19" ht="15.75" x14ac:dyDescent="0.25">
      <c r="G108" s="1"/>
      <c r="H108" s="1"/>
      <c r="M108" s="1"/>
      <c r="N108" s="1"/>
      <c r="O108" s="1"/>
      <c r="P108" s="1"/>
      <c r="Q108" s="1"/>
      <c r="R108" s="1"/>
      <c r="S108" s="1"/>
    </row>
    <row r="109" spans="1:19" ht="15.75" x14ac:dyDescent="0.25">
      <c r="G109" s="1"/>
      <c r="H109" s="1"/>
      <c r="M109" s="1"/>
      <c r="N109" s="1"/>
      <c r="O109" s="1"/>
      <c r="P109" s="1"/>
      <c r="Q109" s="1"/>
      <c r="R109" s="1"/>
      <c r="S109" s="1"/>
    </row>
    <row r="110" spans="1:19" ht="15.75" x14ac:dyDescent="0.25">
      <c r="G110" s="1"/>
      <c r="H110" s="1"/>
      <c r="M110" s="1"/>
      <c r="N110" s="1"/>
      <c r="O110" s="1"/>
      <c r="P110" s="1"/>
      <c r="Q110" s="1"/>
      <c r="R110" s="1"/>
      <c r="S110" s="1"/>
    </row>
    <row r="111" spans="1:19" ht="15.75" x14ac:dyDescent="0.25">
      <c r="G111" s="1"/>
      <c r="H111" s="1"/>
      <c r="M111" s="1"/>
      <c r="N111" s="1"/>
      <c r="O111" s="1"/>
      <c r="P111" s="1"/>
      <c r="Q111" s="1"/>
      <c r="R111" s="1"/>
      <c r="S111" s="1"/>
    </row>
    <row r="112" spans="1:19" ht="15.75" x14ac:dyDescent="0.25">
      <c r="G112" s="1"/>
      <c r="H112" s="1"/>
      <c r="M112" s="1"/>
      <c r="N112" s="1"/>
      <c r="O112" s="1"/>
      <c r="P112" s="1"/>
      <c r="Q112" s="1"/>
      <c r="R112" s="1"/>
      <c r="S112" s="1"/>
    </row>
    <row r="113" spans="7:19" ht="15.75" x14ac:dyDescent="0.25">
      <c r="G113" s="1"/>
      <c r="H113" s="1"/>
      <c r="M113" s="1"/>
      <c r="N113" s="1"/>
      <c r="O113" s="1"/>
      <c r="P113" s="1"/>
      <c r="Q113" s="1"/>
      <c r="R113" s="1"/>
      <c r="S113" s="1"/>
    </row>
    <row r="114" spans="7:19" ht="15.75" x14ac:dyDescent="0.25">
      <c r="G114" s="1"/>
      <c r="H114" s="1"/>
      <c r="M114" s="1"/>
      <c r="N114" s="1"/>
      <c r="O114" s="1"/>
      <c r="P114" s="1"/>
      <c r="Q114" s="1"/>
      <c r="R114" s="1"/>
      <c r="S114" s="1"/>
    </row>
    <row r="115" spans="7:19" ht="15.75" x14ac:dyDescent="0.25">
      <c r="G115" s="1"/>
      <c r="H115" s="1"/>
      <c r="M115" s="1"/>
      <c r="N115" s="1"/>
      <c r="O115" s="1"/>
      <c r="P115" s="1"/>
      <c r="Q115" s="1"/>
      <c r="R115" s="1"/>
      <c r="S115" s="1"/>
    </row>
    <row r="116" spans="7:19" ht="15.75" x14ac:dyDescent="0.25">
      <c r="G116" s="1"/>
      <c r="H116" s="1"/>
      <c r="M116" s="1"/>
      <c r="N116" s="1"/>
      <c r="O116" s="1"/>
      <c r="P116" s="1"/>
      <c r="Q116" s="1"/>
      <c r="R116" s="1"/>
      <c r="S116" s="1"/>
    </row>
    <row r="117" spans="7:19" ht="15.75" x14ac:dyDescent="0.25">
      <c r="G117" s="1"/>
      <c r="H117" s="1"/>
      <c r="M117" s="1"/>
      <c r="N117" s="1"/>
      <c r="O117" s="1"/>
      <c r="P117" s="1"/>
      <c r="Q117" s="1"/>
      <c r="R117" s="1"/>
      <c r="S117" s="1"/>
    </row>
    <row r="118" spans="7:19" ht="15.75" x14ac:dyDescent="0.25">
      <c r="G118" s="1"/>
      <c r="H118" s="1"/>
      <c r="M118" s="1"/>
      <c r="N118" s="1"/>
      <c r="O118" s="1"/>
      <c r="P118" s="1"/>
      <c r="Q118" s="1"/>
      <c r="R118" s="1"/>
      <c r="S118" s="1"/>
    </row>
    <row r="119" spans="7:19" ht="15.75" x14ac:dyDescent="0.25">
      <c r="G119" s="1"/>
      <c r="H119" s="1"/>
      <c r="M119" s="1"/>
      <c r="N119" s="1"/>
      <c r="O119" s="1"/>
      <c r="P119" s="1"/>
      <c r="Q119" s="1"/>
      <c r="R119" s="1"/>
      <c r="S119" s="1"/>
    </row>
    <row r="120" spans="7:19" ht="15.75" x14ac:dyDescent="0.25">
      <c r="G120" s="1"/>
      <c r="H120" s="1"/>
      <c r="M120" s="1"/>
      <c r="N120" s="1"/>
      <c r="O120" s="1"/>
      <c r="P120" s="1"/>
      <c r="Q120" s="1"/>
      <c r="R120" s="1"/>
      <c r="S120" s="1"/>
    </row>
    <row r="121" spans="7:19" ht="15.75" x14ac:dyDescent="0.25">
      <c r="G121" s="1"/>
      <c r="H121" s="1"/>
      <c r="M121" s="1"/>
      <c r="N121" s="1"/>
      <c r="O121" s="1"/>
      <c r="P121" s="1"/>
      <c r="Q121" s="1"/>
      <c r="R121" s="1"/>
      <c r="S121" s="1"/>
    </row>
    <row r="122" spans="7:19" ht="15.75" x14ac:dyDescent="0.25">
      <c r="G122" s="1"/>
      <c r="H122" s="1"/>
      <c r="M122" s="1"/>
      <c r="N122" s="1"/>
      <c r="O122" s="1"/>
      <c r="P122" s="1"/>
      <c r="Q122" s="1"/>
      <c r="R122" s="1"/>
      <c r="S122" s="1"/>
    </row>
    <row r="123" spans="7:19" ht="15.75" x14ac:dyDescent="0.25">
      <c r="G123" s="1"/>
      <c r="H123" s="1"/>
      <c r="M123" s="1"/>
      <c r="N123" s="1"/>
      <c r="O123" s="1"/>
      <c r="P123" s="1"/>
      <c r="Q123" s="1"/>
      <c r="R123" s="1"/>
      <c r="S123" s="1"/>
    </row>
    <row r="124" spans="7:19" ht="15.75" x14ac:dyDescent="0.25">
      <c r="G124" s="1"/>
      <c r="H124" s="1"/>
      <c r="M124" s="1"/>
      <c r="N124" s="1"/>
      <c r="O124" s="1"/>
      <c r="P124" s="1"/>
      <c r="Q124" s="1"/>
      <c r="R124" s="1"/>
      <c r="S124" s="1"/>
    </row>
    <row r="125" spans="7:19" ht="15.75" x14ac:dyDescent="0.25">
      <c r="G125" s="1"/>
      <c r="H125" s="1"/>
      <c r="M125" s="1"/>
      <c r="N125" s="1"/>
      <c r="O125" s="1"/>
      <c r="P125" s="1"/>
      <c r="Q125" s="1"/>
      <c r="R125" s="1"/>
      <c r="S125" s="1"/>
    </row>
    <row r="126" spans="7:19" ht="15.75" x14ac:dyDescent="0.25">
      <c r="G126" s="1"/>
      <c r="H126" s="1"/>
      <c r="M126" s="1"/>
      <c r="N126" s="1"/>
      <c r="O126" s="1"/>
      <c r="P126" s="1"/>
      <c r="Q126" s="1"/>
      <c r="R126" s="1"/>
      <c r="S126" s="1"/>
    </row>
    <row r="127" spans="7:19" ht="15.75" x14ac:dyDescent="0.25">
      <c r="G127" s="1"/>
      <c r="H127" s="1"/>
      <c r="M127" s="1"/>
      <c r="N127" s="1"/>
      <c r="O127" s="1"/>
      <c r="P127" s="1"/>
      <c r="Q127" s="1"/>
      <c r="R127" s="1"/>
      <c r="S127" s="1"/>
    </row>
    <row r="128" spans="7:19" ht="15.75" x14ac:dyDescent="0.25">
      <c r="G128" s="1"/>
      <c r="H128" s="1"/>
      <c r="M128" s="1"/>
      <c r="N128" s="1"/>
      <c r="O128" s="1"/>
      <c r="P128" s="1"/>
      <c r="Q128" s="1"/>
      <c r="R128" s="1"/>
      <c r="S128" s="1"/>
    </row>
    <row r="129" spans="7:19" ht="15.75" x14ac:dyDescent="0.25">
      <c r="G129" s="1"/>
      <c r="H129" s="1"/>
      <c r="M129" s="1"/>
      <c r="N129" s="1"/>
      <c r="O129" s="1"/>
      <c r="P129" s="1"/>
      <c r="Q129" s="1"/>
      <c r="R129" s="1"/>
      <c r="S129" s="1"/>
    </row>
    <row r="130" spans="7:19" ht="15.75" x14ac:dyDescent="0.25">
      <c r="G130" s="1"/>
      <c r="H130" s="1"/>
      <c r="M130" s="1"/>
      <c r="N130" s="1"/>
      <c r="O130" s="1"/>
      <c r="P130" s="1"/>
      <c r="Q130" s="1"/>
      <c r="R130" s="1"/>
      <c r="S130" s="1"/>
    </row>
    <row r="131" spans="7:19" ht="15.75" x14ac:dyDescent="0.25">
      <c r="G131" s="1"/>
      <c r="H131" s="1"/>
      <c r="M131" s="1"/>
      <c r="N131" s="1"/>
      <c r="O131" s="1"/>
      <c r="P131" s="1"/>
      <c r="Q131" s="1"/>
      <c r="R131" s="1"/>
      <c r="S131" s="1"/>
    </row>
    <row r="132" spans="7:19" ht="15.75" x14ac:dyDescent="0.25">
      <c r="G132" s="1"/>
      <c r="H132" s="1"/>
      <c r="M132" s="1"/>
      <c r="N132" s="1"/>
      <c r="O132" s="1"/>
      <c r="P132" s="1"/>
      <c r="Q132" s="1"/>
      <c r="R132" s="1"/>
      <c r="S132" s="1"/>
    </row>
    <row r="133" spans="7:19" ht="15.75" x14ac:dyDescent="0.25">
      <c r="G133" s="1"/>
      <c r="H133" s="1"/>
      <c r="M133" s="1"/>
      <c r="N133" s="1"/>
      <c r="O133" s="1"/>
      <c r="P133" s="1"/>
      <c r="Q133" s="1"/>
      <c r="R133" s="1"/>
      <c r="S133" s="1"/>
    </row>
    <row r="134" spans="7:19" ht="15.75" x14ac:dyDescent="0.25">
      <c r="G134" s="1"/>
      <c r="H134" s="1"/>
      <c r="M134" s="1"/>
      <c r="N134" s="1"/>
      <c r="O134" s="1"/>
      <c r="P134" s="1"/>
      <c r="Q134" s="1"/>
      <c r="R134" s="1"/>
      <c r="S134" s="1"/>
    </row>
    <row r="135" spans="7:19" ht="15.75" x14ac:dyDescent="0.25">
      <c r="G135" s="1"/>
      <c r="H135" s="1"/>
      <c r="M135" s="1"/>
      <c r="N135" s="1"/>
      <c r="O135" s="1"/>
      <c r="P135" s="1"/>
      <c r="Q135" s="1"/>
      <c r="R135" s="1"/>
      <c r="S135" s="1"/>
    </row>
    <row r="136" spans="7:19" ht="15.75" x14ac:dyDescent="0.25">
      <c r="G136" s="1"/>
      <c r="H136" s="1"/>
      <c r="M136" s="1"/>
      <c r="N136" s="1"/>
      <c r="O136" s="1"/>
      <c r="P136" s="1"/>
      <c r="Q136" s="1"/>
      <c r="R136" s="1"/>
      <c r="S136" s="1"/>
    </row>
    <row r="137" spans="7:19" ht="15.75" x14ac:dyDescent="0.25">
      <c r="G137" s="1"/>
      <c r="H137" s="1"/>
      <c r="M137" s="1"/>
      <c r="N137" s="1"/>
      <c r="O137" s="1"/>
      <c r="P137" s="1"/>
      <c r="Q137" s="1"/>
      <c r="R137" s="1"/>
      <c r="S137" s="1"/>
    </row>
    <row r="138" spans="7:19" ht="15.75" x14ac:dyDescent="0.25">
      <c r="G138" s="1"/>
      <c r="H138" s="1"/>
      <c r="M138" s="1"/>
      <c r="N138" s="1"/>
      <c r="O138" s="1"/>
      <c r="P138" s="1"/>
      <c r="Q138" s="1"/>
      <c r="R138" s="1"/>
      <c r="S138" s="1"/>
    </row>
    <row r="139" spans="7:19" ht="15.75" x14ac:dyDescent="0.25">
      <c r="G139" s="1"/>
      <c r="H139" s="1"/>
      <c r="M139" s="1"/>
      <c r="N139" s="1"/>
      <c r="O139" s="1"/>
      <c r="P139" s="1"/>
      <c r="Q139" s="1"/>
      <c r="R139" s="1"/>
      <c r="S139" s="1"/>
    </row>
    <row r="140" spans="7:19" ht="15.75" x14ac:dyDescent="0.25">
      <c r="G140" s="1"/>
      <c r="H140" s="1"/>
      <c r="M140" s="1"/>
      <c r="N140" s="1"/>
      <c r="O140" s="1"/>
      <c r="P140" s="1"/>
      <c r="Q140" s="1"/>
      <c r="R140" s="1"/>
      <c r="S140" s="1"/>
    </row>
    <row r="141" spans="7:19" ht="15.75" x14ac:dyDescent="0.25">
      <c r="G141" s="1"/>
      <c r="H141" s="1"/>
      <c r="M141" s="1"/>
      <c r="N141" s="1"/>
      <c r="O141" s="1"/>
      <c r="P141" s="1"/>
      <c r="Q141" s="1"/>
      <c r="R141" s="1"/>
      <c r="S141" s="1"/>
    </row>
    <row r="142" spans="7:19" ht="15.75" x14ac:dyDescent="0.25">
      <c r="G142" s="1"/>
      <c r="H142" s="1"/>
      <c r="M142" s="1"/>
      <c r="N142" s="1"/>
      <c r="O142" s="1"/>
      <c r="P142" s="1"/>
      <c r="Q142" s="1"/>
      <c r="R142" s="1"/>
      <c r="S142" s="1"/>
    </row>
    <row r="143" spans="7:19" ht="15.75" x14ac:dyDescent="0.25">
      <c r="G143" s="1"/>
      <c r="H143" s="1"/>
      <c r="M143" s="1"/>
      <c r="N143" s="1"/>
      <c r="O143" s="1"/>
      <c r="P143" s="1"/>
      <c r="Q143" s="1"/>
      <c r="R143" s="1"/>
      <c r="S143" s="1"/>
    </row>
    <row r="144" spans="7:19" ht="15.75" x14ac:dyDescent="0.25">
      <c r="G144" s="1"/>
      <c r="H144" s="1"/>
      <c r="M144" s="1"/>
      <c r="N144" s="1"/>
      <c r="O144" s="1"/>
      <c r="P144" s="1"/>
      <c r="Q144" s="1"/>
      <c r="R144" s="1"/>
      <c r="S144" s="1"/>
    </row>
    <row r="145" spans="7:19" ht="15.75" x14ac:dyDescent="0.25">
      <c r="G145" s="1"/>
      <c r="H145" s="1"/>
      <c r="M145" s="1"/>
      <c r="N145" s="1"/>
      <c r="O145" s="1"/>
      <c r="P145" s="1"/>
      <c r="Q145" s="1"/>
      <c r="R145" s="1"/>
      <c r="S145" s="1"/>
    </row>
    <row r="146" spans="7:19" ht="15.75" x14ac:dyDescent="0.25">
      <c r="G146" s="1"/>
      <c r="H146" s="1"/>
      <c r="M146" s="1"/>
      <c r="N146" s="1"/>
      <c r="O146" s="1"/>
      <c r="P146" s="1"/>
      <c r="Q146" s="1"/>
      <c r="R146" s="1"/>
      <c r="S146" s="1"/>
    </row>
    <row r="147" spans="7:19" ht="15.75" x14ac:dyDescent="0.25">
      <c r="G147" s="1"/>
      <c r="H147" s="1"/>
      <c r="M147" s="1"/>
      <c r="N147" s="1"/>
      <c r="O147" s="1"/>
      <c r="P147" s="1"/>
      <c r="Q147" s="1"/>
      <c r="R147" s="1"/>
      <c r="S147" s="1"/>
    </row>
    <row r="148" spans="7:19" ht="15.75" x14ac:dyDescent="0.25">
      <c r="G148" s="1"/>
      <c r="H148" s="1"/>
      <c r="M148" s="1"/>
      <c r="N148" s="1"/>
      <c r="O148" s="1"/>
      <c r="P148" s="1"/>
      <c r="Q148" s="1"/>
      <c r="R148" s="1"/>
      <c r="S148" s="1"/>
    </row>
    <row r="149" spans="7:19" ht="15.75" x14ac:dyDescent="0.25">
      <c r="G149" s="1"/>
      <c r="H149" s="1"/>
      <c r="M149" s="1"/>
      <c r="N149" s="1"/>
      <c r="O149" s="1"/>
      <c r="P149" s="1"/>
      <c r="Q149" s="1"/>
      <c r="R149" s="1"/>
      <c r="S149" s="1"/>
    </row>
    <row r="150" spans="7:19" ht="15.75" x14ac:dyDescent="0.25">
      <c r="G150" s="1"/>
      <c r="H150" s="1"/>
      <c r="M150" s="1"/>
      <c r="N150" s="1"/>
      <c r="O150" s="1"/>
      <c r="P150" s="1"/>
      <c r="Q150" s="1"/>
      <c r="R150" s="1"/>
      <c r="S150" s="1"/>
    </row>
    <row r="151" spans="7:19" ht="15.75" x14ac:dyDescent="0.25">
      <c r="G151" s="1"/>
      <c r="H151" s="1"/>
      <c r="M151" s="1"/>
      <c r="N151" s="1"/>
      <c r="O151" s="1"/>
      <c r="P151" s="1"/>
      <c r="Q151" s="1"/>
      <c r="R151" s="1"/>
      <c r="S151" s="1"/>
    </row>
    <row r="152" spans="7:19" ht="15.75" x14ac:dyDescent="0.25">
      <c r="G152" s="1"/>
      <c r="H152" s="1"/>
      <c r="M152" s="1"/>
      <c r="N152" s="1"/>
      <c r="O152" s="1"/>
      <c r="P152" s="1"/>
      <c r="Q152" s="1"/>
      <c r="R152" s="1"/>
      <c r="S152" s="1"/>
    </row>
    <row r="153" spans="7:19" ht="15.75" x14ac:dyDescent="0.25">
      <c r="G153" s="1"/>
      <c r="H153" s="1"/>
      <c r="M153" s="1"/>
      <c r="N153" s="1"/>
      <c r="O153" s="1"/>
      <c r="P153" s="1"/>
      <c r="Q153" s="1"/>
      <c r="R153" s="1"/>
      <c r="S153" s="1"/>
    </row>
    <row r="154" spans="7:19" ht="15.75" x14ac:dyDescent="0.25">
      <c r="G154" s="1"/>
      <c r="H154" s="1"/>
      <c r="M154" s="1"/>
      <c r="N154" s="1"/>
      <c r="O154" s="1"/>
      <c r="P154" s="1"/>
      <c r="Q154" s="1"/>
      <c r="R154" s="1"/>
      <c r="S154" s="1"/>
    </row>
    <row r="155" spans="7:19" ht="15.75" x14ac:dyDescent="0.25">
      <c r="G155" s="1"/>
      <c r="H155" s="1"/>
      <c r="M155" s="1"/>
      <c r="N155" s="1"/>
      <c r="O155" s="1"/>
      <c r="P155" s="1"/>
      <c r="Q155" s="1"/>
      <c r="R155" s="1"/>
      <c r="S155" s="1"/>
    </row>
    <row r="156" spans="7:19" ht="15.75" x14ac:dyDescent="0.25">
      <c r="G156" s="1"/>
      <c r="H156" s="1"/>
      <c r="M156" s="1"/>
      <c r="N156" s="1"/>
      <c r="O156" s="1"/>
      <c r="P156" s="1"/>
      <c r="Q156" s="1"/>
      <c r="R156" s="1"/>
      <c r="S156" s="1"/>
    </row>
    <row r="157" spans="7:19" ht="15.75" x14ac:dyDescent="0.25">
      <c r="G157" s="1"/>
      <c r="H157" s="1"/>
      <c r="M157" s="1"/>
      <c r="N157" s="1"/>
      <c r="O157" s="1"/>
      <c r="P157" s="1"/>
      <c r="Q157" s="1"/>
      <c r="R157" s="1"/>
      <c r="S157" s="1"/>
    </row>
    <row r="158" spans="7:19" ht="15.75" x14ac:dyDescent="0.25">
      <c r="G158" s="1"/>
      <c r="H158" s="1"/>
      <c r="M158" s="1"/>
      <c r="N158" s="1"/>
      <c r="O158" s="1"/>
      <c r="P158" s="1"/>
      <c r="Q158" s="1"/>
      <c r="R158" s="1"/>
      <c r="S158" s="1"/>
    </row>
    <row r="159" spans="7:19" ht="15.75" x14ac:dyDescent="0.25">
      <c r="G159" s="1"/>
      <c r="H159" s="1"/>
      <c r="M159" s="1"/>
      <c r="N159" s="1"/>
      <c r="O159" s="1"/>
      <c r="P159" s="1"/>
      <c r="Q159" s="1"/>
      <c r="R159" s="1"/>
      <c r="S159" s="1"/>
    </row>
    <row r="160" spans="7:19" ht="15.75" x14ac:dyDescent="0.25">
      <c r="G160" s="1"/>
      <c r="H160" s="1"/>
      <c r="M160" s="1"/>
      <c r="N160" s="1"/>
      <c r="O160" s="1"/>
      <c r="P160" s="1"/>
      <c r="Q160" s="1"/>
      <c r="R160" s="1"/>
      <c r="S160" s="1"/>
    </row>
    <row r="161" spans="7:19" ht="15.75" x14ac:dyDescent="0.25">
      <c r="G161" s="1"/>
      <c r="H161" s="1"/>
      <c r="M161" s="1"/>
      <c r="N161" s="1"/>
      <c r="O161" s="1"/>
      <c r="P161" s="1"/>
      <c r="Q161" s="1"/>
      <c r="R161" s="1"/>
      <c r="S161" s="1"/>
    </row>
    <row r="162" spans="7:19" ht="15.75" x14ac:dyDescent="0.25">
      <c r="G162" s="1"/>
      <c r="H162" s="1"/>
      <c r="M162" s="1"/>
      <c r="N162" s="1"/>
      <c r="O162" s="1"/>
      <c r="P162" s="1"/>
      <c r="Q162" s="1"/>
      <c r="R162" s="1"/>
      <c r="S162" s="1"/>
    </row>
    <row r="163" spans="7:19" ht="15.75" x14ac:dyDescent="0.25">
      <c r="G163" s="1"/>
      <c r="H163" s="1"/>
      <c r="M163" s="1"/>
      <c r="N163" s="1"/>
      <c r="O163" s="1"/>
      <c r="P163" s="1"/>
      <c r="Q163" s="1"/>
      <c r="R163" s="1"/>
      <c r="S163" s="1"/>
    </row>
    <row r="164" spans="7:19" ht="15.75" x14ac:dyDescent="0.25">
      <c r="G164" s="1"/>
      <c r="H164" s="1"/>
    </row>
    <row r="165" spans="7:19" ht="15.75" x14ac:dyDescent="0.25">
      <c r="G165" s="1"/>
      <c r="H165" s="1"/>
    </row>
    <row r="166" spans="7:19" ht="15.75" x14ac:dyDescent="0.25">
      <c r="G166" s="1"/>
      <c r="H166" s="1"/>
    </row>
    <row r="167" spans="7:19" ht="15.75" x14ac:dyDescent="0.25">
      <c r="G167" s="1"/>
      <c r="H167" s="1"/>
    </row>
    <row r="168" spans="7:19" ht="15.75" x14ac:dyDescent="0.25">
      <c r="G168" s="1"/>
      <c r="H168" s="1"/>
    </row>
    <row r="169" spans="7:19" ht="15.75" x14ac:dyDescent="0.25">
      <c r="G169" s="1"/>
      <c r="H169" s="1"/>
    </row>
  </sheetData>
  <mergeCells count="5">
    <mergeCell ref="A6:J6"/>
    <mergeCell ref="A8:J8"/>
    <mergeCell ref="B59:I59"/>
    <mergeCell ref="A81:J81"/>
    <mergeCell ref="A83:J8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5F5D8-9897-4AE0-93D8-E59C55AED4CA}">
  <dimension ref="A1:S169"/>
  <sheetViews>
    <sheetView workbookViewId="0">
      <selection sqref="A1:XFD5"/>
    </sheetView>
  </sheetViews>
  <sheetFormatPr defaultRowHeight="15" x14ac:dyDescent="0.25"/>
  <cols>
    <col min="1" max="1" width="19.28515625" customWidth="1"/>
    <col min="2" max="2" width="15.85546875" customWidth="1"/>
    <col min="3" max="3" width="15.7109375" customWidth="1"/>
    <col min="4" max="4" width="16.7109375" customWidth="1"/>
    <col min="5" max="5" width="15.7109375" customWidth="1"/>
    <col min="6" max="6" width="19.5703125" customWidth="1"/>
    <col min="7" max="7" width="16" customWidth="1"/>
    <col min="8" max="8" width="21.28515625" customWidth="1"/>
    <col min="9" max="9" width="18.140625" customWidth="1"/>
    <col min="10" max="10" width="23" customWidth="1"/>
    <col min="11" max="11" width="14.7109375" bestFit="1" customWidth="1"/>
    <col min="12" max="12" width="13.5703125" bestFit="1" customWidth="1"/>
    <col min="13" max="17" width="12.7109375" customWidth="1"/>
    <col min="257" max="257" width="19.28515625" customWidth="1"/>
    <col min="258" max="258" width="15.85546875" customWidth="1"/>
    <col min="259" max="259" width="15.7109375" customWidth="1"/>
    <col min="260" max="260" width="16.7109375" customWidth="1"/>
    <col min="261" max="261" width="15.7109375" customWidth="1"/>
    <col min="262" max="262" width="19.5703125" customWidth="1"/>
    <col min="263" max="263" width="16" customWidth="1"/>
    <col min="264" max="264" width="21.28515625" customWidth="1"/>
    <col min="265" max="265" width="18.140625" customWidth="1"/>
    <col min="266" max="266" width="23" customWidth="1"/>
    <col min="267" max="267" width="14.7109375" bestFit="1" customWidth="1"/>
    <col min="268" max="268" width="13.5703125" bestFit="1" customWidth="1"/>
    <col min="269" max="273" width="12.7109375" customWidth="1"/>
    <col min="513" max="513" width="19.28515625" customWidth="1"/>
    <col min="514" max="514" width="15.85546875" customWidth="1"/>
    <col min="515" max="515" width="15.7109375" customWidth="1"/>
    <col min="516" max="516" width="16.7109375" customWidth="1"/>
    <col min="517" max="517" width="15.7109375" customWidth="1"/>
    <col min="518" max="518" width="19.5703125" customWidth="1"/>
    <col min="519" max="519" width="16" customWidth="1"/>
    <col min="520" max="520" width="21.28515625" customWidth="1"/>
    <col min="521" max="521" width="18.140625" customWidth="1"/>
    <col min="522" max="522" width="23" customWidth="1"/>
    <col min="523" max="523" width="14.7109375" bestFit="1" customWidth="1"/>
    <col min="524" max="524" width="13.5703125" bestFit="1" customWidth="1"/>
    <col min="525" max="529" width="12.7109375" customWidth="1"/>
    <col min="769" max="769" width="19.28515625" customWidth="1"/>
    <col min="770" max="770" width="15.85546875" customWidth="1"/>
    <col min="771" max="771" width="15.7109375" customWidth="1"/>
    <col min="772" max="772" width="16.7109375" customWidth="1"/>
    <col min="773" max="773" width="15.7109375" customWidth="1"/>
    <col min="774" max="774" width="19.5703125" customWidth="1"/>
    <col min="775" max="775" width="16" customWidth="1"/>
    <col min="776" max="776" width="21.28515625" customWidth="1"/>
    <col min="777" max="777" width="18.140625" customWidth="1"/>
    <col min="778" max="778" width="23" customWidth="1"/>
    <col min="779" max="779" width="14.7109375" bestFit="1" customWidth="1"/>
    <col min="780" max="780" width="13.5703125" bestFit="1" customWidth="1"/>
    <col min="781" max="785" width="12.7109375" customWidth="1"/>
    <col min="1025" max="1025" width="19.28515625" customWidth="1"/>
    <col min="1026" max="1026" width="15.85546875" customWidth="1"/>
    <col min="1027" max="1027" width="15.7109375" customWidth="1"/>
    <col min="1028" max="1028" width="16.7109375" customWidth="1"/>
    <col min="1029" max="1029" width="15.7109375" customWidth="1"/>
    <col min="1030" max="1030" width="19.5703125" customWidth="1"/>
    <col min="1031" max="1031" width="16" customWidth="1"/>
    <col min="1032" max="1032" width="21.28515625" customWidth="1"/>
    <col min="1033" max="1033" width="18.140625" customWidth="1"/>
    <col min="1034" max="1034" width="23" customWidth="1"/>
    <col min="1035" max="1035" width="14.7109375" bestFit="1" customWidth="1"/>
    <col min="1036" max="1036" width="13.5703125" bestFit="1" customWidth="1"/>
    <col min="1037" max="1041" width="12.7109375" customWidth="1"/>
    <col min="1281" max="1281" width="19.28515625" customWidth="1"/>
    <col min="1282" max="1282" width="15.85546875" customWidth="1"/>
    <col min="1283" max="1283" width="15.7109375" customWidth="1"/>
    <col min="1284" max="1284" width="16.7109375" customWidth="1"/>
    <col min="1285" max="1285" width="15.7109375" customWidth="1"/>
    <col min="1286" max="1286" width="19.5703125" customWidth="1"/>
    <col min="1287" max="1287" width="16" customWidth="1"/>
    <col min="1288" max="1288" width="21.28515625" customWidth="1"/>
    <col min="1289" max="1289" width="18.140625" customWidth="1"/>
    <col min="1290" max="1290" width="23" customWidth="1"/>
    <col min="1291" max="1291" width="14.7109375" bestFit="1" customWidth="1"/>
    <col min="1292" max="1292" width="13.5703125" bestFit="1" customWidth="1"/>
    <col min="1293" max="1297" width="12.7109375" customWidth="1"/>
    <col min="1537" max="1537" width="19.28515625" customWidth="1"/>
    <col min="1538" max="1538" width="15.85546875" customWidth="1"/>
    <col min="1539" max="1539" width="15.7109375" customWidth="1"/>
    <col min="1540" max="1540" width="16.7109375" customWidth="1"/>
    <col min="1541" max="1541" width="15.7109375" customWidth="1"/>
    <col min="1542" max="1542" width="19.5703125" customWidth="1"/>
    <col min="1543" max="1543" width="16" customWidth="1"/>
    <col min="1544" max="1544" width="21.28515625" customWidth="1"/>
    <col min="1545" max="1545" width="18.140625" customWidth="1"/>
    <col min="1546" max="1546" width="23" customWidth="1"/>
    <col min="1547" max="1547" width="14.7109375" bestFit="1" customWidth="1"/>
    <col min="1548" max="1548" width="13.5703125" bestFit="1" customWidth="1"/>
    <col min="1549" max="1553" width="12.7109375" customWidth="1"/>
    <col min="1793" max="1793" width="19.28515625" customWidth="1"/>
    <col min="1794" max="1794" width="15.85546875" customWidth="1"/>
    <col min="1795" max="1795" width="15.7109375" customWidth="1"/>
    <col min="1796" max="1796" width="16.7109375" customWidth="1"/>
    <col min="1797" max="1797" width="15.7109375" customWidth="1"/>
    <col min="1798" max="1798" width="19.5703125" customWidth="1"/>
    <col min="1799" max="1799" width="16" customWidth="1"/>
    <col min="1800" max="1800" width="21.28515625" customWidth="1"/>
    <col min="1801" max="1801" width="18.140625" customWidth="1"/>
    <col min="1802" max="1802" width="23" customWidth="1"/>
    <col min="1803" max="1803" width="14.7109375" bestFit="1" customWidth="1"/>
    <col min="1804" max="1804" width="13.5703125" bestFit="1" customWidth="1"/>
    <col min="1805" max="1809" width="12.7109375" customWidth="1"/>
    <col min="2049" max="2049" width="19.28515625" customWidth="1"/>
    <col min="2050" max="2050" width="15.85546875" customWidth="1"/>
    <col min="2051" max="2051" width="15.7109375" customWidth="1"/>
    <col min="2052" max="2052" width="16.7109375" customWidth="1"/>
    <col min="2053" max="2053" width="15.7109375" customWidth="1"/>
    <col min="2054" max="2054" width="19.5703125" customWidth="1"/>
    <col min="2055" max="2055" width="16" customWidth="1"/>
    <col min="2056" max="2056" width="21.28515625" customWidth="1"/>
    <col min="2057" max="2057" width="18.140625" customWidth="1"/>
    <col min="2058" max="2058" width="23" customWidth="1"/>
    <col min="2059" max="2059" width="14.7109375" bestFit="1" customWidth="1"/>
    <col min="2060" max="2060" width="13.5703125" bestFit="1" customWidth="1"/>
    <col min="2061" max="2065" width="12.7109375" customWidth="1"/>
    <col min="2305" max="2305" width="19.28515625" customWidth="1"/>
    <col min="2306" max="2306" width="15.85546875" customWidth="1"/>
    <col min="2307" max="2307" width="15.7109375" customWidth="1"/>
    <col min="2308" max="2308" width="16.7109375" customWidth="1"/>
    <col min="2309" max="2309" width="15.7109375" customWidth="1"/>
    <col min="2310" max="2310" width="19.5703125" customWidth="1"/>
    <col min="2311" max="2311" width="16" customWidth="1"/>
    <col min="2312" max="2312" width="21.28515625" customWidth="1"/>
    <col min="2313" max="2313" width="18.140625" customWidth="1"/>
    <col min="2314" max="2314" width="23" customWidth="1"/>
    <col min="2315" max="2315" width="14.7109375" bestFit="1" customWidth="1"/>
    <col min="2316" max="2316" width="13.5703125" bestFit="1" customWidth="1"/>
    <col min="2317" max="2321" width="12.7109375" customWidth="1"/>
    <col min="2561" max="2561" width="19.28515625" customWidth="1"/>
    <col min="2562" max="2562" width="15.85546875" customWidth="1"/>
    <col min="2563" max="2563" width="15.7109375" customWidth="1"/>
    <col min="2564" max="2564" width="16.7109375" customWidth="1"/>
    <col min="2565" max="2565" width="15.7109375" customWidth="1"/>
    <col min="2566" max="2566" width="19.5703125" customWidth="1"/>
    <col min="2567" max="2567" width="16" customWidth="1"/>
    <col min="2568" max="2568" width="21.28515625" customWidth="1"/>
    <col min="2569" max="2569" width="18.140625" customWidth="1"/>
    <col min="2570" max="2570" width="23" customWidth="1"/>
    <col min="2571" max="2571" width="14.7109375" bestFit="1" customWidth="1"/>
    <col min="2572" max="2572" width="13.5703125" bestFit="1" customWidth="1"/>
    <col min="2573" max="2577" width="12.7109375" customWidth="1"/>
    <col min="2817" max="2817" width="19.28515625" customWidth="1"/>
    <col min="2818" max="2818" width="15.85546875" customWidth="1"/>
    <col min="2819" max="2819" width="15.7109375" customWidth="1"/>
    <col min="2820" max="2820" width="16.7109375" customWidth="1"/>
    <col min="2821" max="2821" width="15.7109375" customWidth="1"/>
    <col min="2822" max="2822" width="19.5703125" customWidth="1"/>
    <col min="2823" max="2823" width="16" customWidth="1"/>
    <col min="2824" max="2824" width="21.28515625" customWidth="1"/>
    <col min="2825" max="2825" width="18.140625" customWidth="1"/>
    <col min="2826" max="2826" width="23" customWidth="1"/>
    <col min="2827" max="2827" width="14.7109375" bestFit="1" customWidth="1"/>
    <col min="2828" max="2828" width="13.5703125" bestFit="1" customWidth="1"/>
    <col min="2829" max="2833" width="12.7109375" customWidth="1"/>
    <col min="3073" max="3073" width="19.28515625" customWidth="1"/>
    <col min="3074" max="3074" width="15.85546875" customWidth="1"/>
    <col min="3075" max="3075" width="15.7109375" customWidth="1"/>
    <col min="3076" max="3076" width="16.7109375" customWidth="1"/>
    <col min="3077" max="3077" width="15.7109375" customWidth="1"/>
    <col min="3078" max="3078" width="19.5703125" customWidth="1"/>
    <col min="3079" max="3079" width="16" customWidth="1"/>
    <col min="3080" max="3080" width="21.28515625" customWidth="1"/>
    <col min="3081" max="3081" width="18.140625" customWidth="1"/>
    <col min="3082" max="3082" width="23" customWidth="1"/>
    <col min="3083" max="3083" width="14.7109375" bestFit="1" customWidth="1"/>
    <col min="3084" max="3084" width="13.5703125" bestFit="1" customWidth="1"/>
    <col min="3085" max="3089" width="12.7109375" customWidth="1"/>
    <col min="3329" max="3329" width="19.28515625" customWidth="1"/>
    <col min="3330" max="3330" width="15.85546875" customWidth="1"/>
    <col min="3331" max="3331" width="15.7109375" customWidth="1"/>
    <col min="3332" max="3332" width="16.7109375" customWidth="1"/>
    <col min="3333" max="3333" width="15.7109375" customWidth="1"/>
    <col min="3334" max="3334" width="19.5703125" customWidth="1"/>
    <col min="3335" max="3335" width="16" customWidth="1"/>
    <col min="3336" max="3336" width="21.28515625" customWidth="1"/>
    <col min="3337" max="3337" width="18.140625" customWidth="1"/>
    <col min="3338" max="3338" width="23" customWidth="1"/>
    <col min="3339" max="3339" width="14.7109375" bestFit="1" customWidth="1"/>
    <col min="3340" max="3340" width="13.5703125" bestFit="1" customWidth="1"/>
    <col min="3341" max="3345" width="12.7109375" customWidth="1"/>
    <col min="3585" max="3585" width="19.28515625" customWidth="1"/>
    <col min="3586" max="3586" width="15.85546875" customWidth="1"/>
    <col min="3587" max="3587" width="15.7109375" customWidth="1"/>
    <col min="3588" max="3588" width="16.7109375" customWidth="1"/>
    <col min="3589" max="3589" width="15.7109375" customWidth="1"/>
    <col min="3590" max="3590" width="19.5703125" customWidth="1"/>
    <col min="3591" max="3591" width="16" customWidth="1"/>
    <col min="3592" max="3592" width="21.28515625" customWidth="1"/>
    <col min="3593" max="3593" width="18.140625" customWidth="1"/>
    <col min="3594" max="3594" width="23" customWidth="1"/>
    <col min="3595" max="3595" width="14.7109375" bestFit="1" customWidth="1"/>
    <col min="3596" max="3596" width="13.5703125" bestFit="1" customWidth="1"/>
    <col min="3597" max="3601" width="12.7109375" customWidth="1"/>
    <col min="3841" max="3841" width="19.28515625" customWidth="1"/>
    <col min="3842" max="3842" width="15.85546875" customWidth="1"/>
    <col min="3843" max="3843" width="15.7109375" customWidth="1"/>
    <col min="3844" max="3844" width="16.7109375" customWidth="1"/>
    <col min="3845" max="3845" width="15.7109375" customWidth="1"/>
    <col min="3846" max="3846" width="19.5703125" customWidth="1"/>
    <col min="3847" max="3847" width="16" customWidth="1"/>
    <col min="3848" max="3848" width="21.28515625" customWidth="1"/>
    <col min="3849" max="3849" width="18.140625" customWidth="1"/>
    <col min="3850" max="3850" width="23" customWidth="1"/>
    <col min="3851" max="3851" width="14.7109375" bestFit="1" customWidth="1"/>
    <col min="3852" max="3852" width="13.5703125" bestFit="1" customWidth="1"/>
    <col min="3853" max="3857" width="12.7109375" customWidth="1"/>
    <col min="4097" max="4097" width="19.28515625" customWidth="1"/>
    <col min="4098" max="4098" width="15.85546875" customWidth="1"/>
    <col min="4099" max="4099" width="15.7109375" customWidth="1"/>
    <col min="4100" max="4100" width="16.7109375" customWidth="1"/>
    <col min="4101" max="4101" width="15.7109375" customWidth="1"/>
    <col min="4102" max="4102" width="19.5703125" customWidth="1"/>
    <col min="4103" max="4103" width="16" customWidth="1"/>
    <col min="4104" max="4104" width="21.28515625" customWidth="1"/>
    <col min="4105" max="4105" width="18.140625" customWidth="1"/>
    <col min="4106" max="4106" width="23" customWidth="1"/>
    <col min="4107" max="4107" width="14.7109375" bestFit="1" customWidth="1"/>
    <col min="4108" max="4108" width="13.5703125" bestFit="1" customWidth="1"/>
    <col min="4109" max="4113" width="12.7109375" customWidth="1"/>
    <col min="4353" max="4353" width="19.28515625" customWidth="1"/>
    <col min="4354" max="4354" width="15.85546875" customWidth="1"/>
    <col min="4355" max="4355" width="15.7109375" customWidth="1"/>
    <col min="4356" max="4356" width="16.7109375" customWidth="1"/>
    <col min="4357" max="4357" width="15.7109375" customWidth="1"/>
    <col min="4358" max="4358" width="19.5703125" customWidth="1"/>
    <col min="4359" max="4359" width="16" customWidth="1"/>
    <col min="4360" max="4360" width="21.28515625" customWidth="1"/>
    <col min="4361" max="4361" width="18.140625" customWidth="1"/>
    <col min="4362" max="4362" width="23" customWidth="1"/>
    <col min="4363" max="4363" width="14.7109375" bestFit="1" customWidth="1"/>
    <col min="4364" max="4364" width="13.5703125" bestFit="1" customWidth="1"/>
    <col min="4365" max="4369" width="12.7109375" customWidth="1"/>
    <col min="4609" max="4609" width="19.28515625" customWidth="1"/>
    <col min="4610" max="4610" width="15.85546875" customWidth="1"/>
    <col min="4611" max="4611" width="15.7109375" customWidth="1"/>
    <col min="4612" max="4612" width="16.7109375" customWidth="1"/>
    <col min="4613" max="4613" width="15.7109375" customWidth="1"/>
    <col min="4614" max="4614" width="19.5703125" customWidth="1"/>
    <col min="4615" max="4615" width="16" customWidth="1"/>
    <col min="4616" max="4616" width="21.28515625" customWidth="1"/>
    <col min="4617" max="4617" width="18.140625" customWidth="1"/>
    <col min="4618" max="4618" width="23" customWidth="1"/>
    <col min="4619" max="4619" width="14.7109375" bestFit="1" customWidth="1"/>
    <col min="4620" max="4620" width="13.5703125" bestFit="1" customWidth="1"/>
    <col min="4621" max="4625" width="12.7109375" customWidth="1"/>
    <col min="4865" max="4865" width="19.28515625" customWidth="1"/>
    <col min="4866" max="4866" width="15.85546875" customWidth="1"/>
    <col min="4867" max="4867" width="15.7109375" customWidth="1"/>
    <col min="4868" max="4868" width="16.7109375" customWidth="1"/>
    <col min="4869" max="4869" width="15.7109375" customWidth="1"/>
    <col min="4870" max="4870" width="19.5703125" customWidth="1"/>
    <col min="4871" max="4871" width="16" customWidth="1"/>
    <col min="4872" max="4872" width="21.28515625" customWidth="1"/>
    <col min="4873" max="4873" width="18.140625" customWidth="1"/>
    <col min="4874" max="4874" width="23" customWidth="1"/>
    <col min="4875" max="4875" width="14.7109375" bestFit="1" customWidth="1"/>
    <col min="4876" max="4876" width="13.5703125" bestFit="1" customWidth="1"/>
    <col min="4877" max="4881" width="12.7109375" customWidth="1"/>
    <col min="5121" max="5121" width="19.28515625" customWidth="1"/>
    <col min="5122" max="5122" width="15.85546875" customWidth="1"/>
    <col min="5123" max="5123" width="15.7109375" customWidth="1"/>
    <col min="5124" max="5124" width="16.7109375" customWidth="1"/>
    <col min="5125" max="5125" width="15.7109375" customWidth="1"/>
    <col min="5126" max="5126" width="19.5703125" customWidth="1"/>
    <col min="5127" max="5127" width="16" customWidth="1"/>
    <col min="5128" max="5128" width="21.28515625" customWidth="1"/>
    <col min="5129" max="5129" width="18.140625" customWidth="1"/>
    <col min="5130" max="5130" width="23" customWidth="1"/>
    <col min="5131" max="5131" width="14.7109375" bestFit="1" customWidth="1"/>
    <col min="5132" max="5132" width="13.5703125" bestFit="1" customWidth="1"/>
    <col min="5133" max="5137" width="12.7109375" customWidth="1"/>
    <col min="5377" max="5377" width="19.28515625" customWidth="1"/>
    <col min="5378" max="5378" width="15.85546875" customWidth="1"/>
    <col min="5379" max="5379" width="15.7109375" customWidth="1"/>
    <col min="5380" max="5380" width="16.7109375" customWidth="1"/>
    <col min="5381" max="5381" width="15.7109375" customWidth="1"/>
    <col min="5382" max="5382" width="19.5703125" customWidth="1"/>
    <col min="5383" max="5383" width="16" customWidth="1"/>
    <col min="5384" max="5384" width="21.28515625" customWidth="1"/>
    <col min="5385" max="5385" width="18.140625" customWidth="1"/>
    <col min="5386" max="5386" width="23" customWidth="1"/>
    <col min="5387" max="5387" width="14.7109375" bestFit="1" customWidth="1"/>
    <col min="5388" max="5388" width="13.5703125" bestFit="1" customWidth="1"/>
    <col min="5389" max="5393" width="12.7109375" customWidth="1"/>
    <col min="5633" max="5633" width="19.28515625" customWidth="1"/>
    <col min="5634" max="5634" width="15.85546875" customWidth="1"/>
    <col min="5635" max="5635" width="15.7109375" customWidth="1"/>
    <col min="5636" max="5636" width="16.7109375" customWidth="1"/>
    <col min="5637" max="5637" width="15.7109375" customWidth="1"/>
    <col min="5638" max="5638" width="19.5703125" customWidth="1"/>
    <col min="5639" max="5639" width="16" customWidth="1"/>
    <col min="5640" max="5640" width="21.28515625" customWidth="1"/>
    <col min="5641" max="5641" width="18.140625" customWidth="1"/>
    <col min="5642" max="5642" width="23" customWidth="1"/>
    <col min="5643" max="5643" width="14.7109375" bestFit="1" customWidth="1"/>
    <col min="5644" max="5644" width="13.5703125" bestFit="1" customWidth="1"/>
    <col min="5645" max="5649" width="12.7109375" customWidth="1"/>
    <col min="5889" max="5889" width="19.28515625" customWidth="1"/>
    <col min="5890" max="5890" width="15.85546875" customWidth="1"/>
    <col min="5891" max="5891" width="15.7109375" customWidth="1"/>
    <col min="5892" max="5892" width="16.7109375" customWidth="1"/>
    <col min="5893" max="5893" width="15.7109375" customWidth="1"/>
    <col min="5894" max="5894" width="19.5703125" customWidth="1"/>
    <col min="5895" max="5895" width="16" customWidth="1"/>
    <col min="5896" max="5896" width="21.28515625" customWidth="1"/>
    <col min="5897" max="5897" width="18.140625" customWidth="1"/>
    <col min="5898" max="5898" width="23" customWidth="1"/>
    <col min="5899" max="5899" width="14.7109375" bestFit="1" customWidth="1"/>
    <col min="5900" max="5900" width="13.5703125" bestFit="1" customWidth="1"/>
    <col min="5901" max="5905" width="12.7109375" customWidth="1"/>
    <col min="6145" max="6145" width="19.28515625" customWidth="1"/>
    <col min="6146" max="6146" width="15.85546875" customWidth="1"/>
    <col min="6147" max="6147" width="15.7109375" customWidth="1"/>
    <col min="6148" max="6148" width="16.7109375" customWidth="1"/>
    <col min="6149" max="6149" width="15.7109375" customWidth="1"/>
    <col min="6150" max="6150" width="19.5703125" customWidth="1"/>
    <col min="6151" max="6151" width="16" customWidth="1"/>
    <col min="6152" max="6152" width="21.28515625" customWidth="1"/>
    <col min="6153" max="6153" width="18.140625" customWidth="1"/>
    <col min="6154" max="6154" width="23" customWidth="1"/>
    <col min="6155" max="6155" width="14.7109375" bestFit="1" customWidth="1"/>
    <col min="6156" max="6156" width="13.5703125" bestFit="1" customWidth="1"/>
    <col min="6157" max="6161" width="12.7109375" customWidth="1"/>
    <col min="6401" max="6401" width="19.28515625" customWidth="1"/>
    <col min="6402" max="6402" width="15.85546875" customWidth="1"/>
    <col min="6403" max="6403" width="15.7109375" customWidth="1"/>
    <col min="6404" max="6404" width="16.7109375" customWidth="1"/>
    <col min="6405" max="6405" width="15.7109375" customWidth="1"/>
    <col min="6406" max="6406" width="19.5703125" customWidth="1"/>
    <col min="6407" max="6407" width="16" customWidth="1"/>
    <col min="6408" max="6408" width="21.28515625" customWidth="1"/>
    <col min="6409" max="6409" width="18.140625" customWidth="1"/>
    <col min="6410" max="6410" width="23" customWidth="1"/>
    <col min="6411" max="6411" width="14.7109375" bestFit="1" customWidth="1"/>
    <col min="6412" max="6412" width="13.5703125" bestFit="1" customWidth="1"/>
    <col min="6413" max="6417" width="12.7109375" customWidth="1"/>
    <col min="6657" max="6657" width="19.28515625" customWidth="1"/>
    <col min="6658" max="6658" width="15.85546875" customWidth="1"/>
    <col min="6659" max="6659" width="15.7109375" customWidth="1"/>
    <col min="6660" max="6660" width="16.7109375" customWidth="1"/>
    <col min="6661" max="6661" width="15.7109375" customWidth="1"/>
    <col min="6662" max="6662" width="19.5703125" customWidth="1"/>
    <col min="6663" max="6663" width="16" customWidth="1"/>
    <col min="6664" max="6664" width="21.28515625" customWidth="1"/>
    <col min="6665" max="6665" width="18.140625" customWidth="1"/>
    <col min="6666" max="6666" width="23" customWidth="1"/>
    <col min="6667" max="6667" width="14.7109375" bestFit="1" customWidth="1"/>
    <col min="6668" max="6668" width="13.5703125" bestFit="1" customWidth="1"/>
    <col min="6669" max="6673" width="12.7109375" customWidth="1"/>
    <col min="6913" max="6913" width="19.28515625" customWidth="1"/>
    <col min="6914" max="6914" width="15.85546875" customWidth="1"/>
    <col min="6915" max="6915" width="15.7109375" customWidth="1"/>
    <col min="6916" max="6916" width="16.7109375" customWidth="1"/>
    <col min="6917" max="6917" width="15.7109375" customWidth="1"/>
    <col min="6918" max="6918" width="19.5703125" customWidth="1"/>
    <col min="6919" max="6919" width="16" customWidth="1"/>
    <col min="6920" max="6920" width="21.28515625" customWidth="1"/>
    <col min="6921" max="6921" width="18.140625" customWidth="1"/>
    <col min="6922" max="6922" width="23" customWidth="1"/>
    <col min="6923" max="6923" width="14.7109375" bestFit="1" customWidth="1"/>
    <col min="6924" max="6924" width="13.5703125" bestFit="1" customWidth="1"/>
    <col min="6925" max="6929" width="12.7109375" customWidth="1"/>
    <col min="7169" max="7169" width="19.28515625" customWidth="1"/>
    <col min="7170" max="7170" width="15.85546875" customWidth="1"/>
    <col min="7171" max="7171" width="15.7109375" customWidth="1"/>
    <col min="7172" max="7172" width="16.7109375" customWidth="1"/>
    <col min="7173" max="7173" width="15.7109375" customWidth="1"/>
    <col min="7174" max="7174" width="19.5703125" customWidth="1"/>
    <col min="7175" max="7175" width="16" customWidth="1"/>
    <col min="7176" max="7176" width="21.28515625" customWidth="1"/>
    <col min="7177" max="7177" width="18.140625" customWidth="1"/>
    <col min="7178" max="7178" width="23" customWidth="1"/>
    <col min="7179" max="7179" width="14.7109375" bestFit="1" customWidth="1"/>
    <col min="7180" max="7180" width="13.5703125" bestFit="1" customWidth="1"/>
    <col min="7181" max="7185" width="12.7109375" customWidth="1"/>
    <col min="7425" max="7425" width="19.28515625" customWidth="1"/>
    <col min="7426" max="7426" width="15.85546875" customWidth="1"/>
    <col min="7427" max="7427" width="15.7109375" customWidth="1"/>
    <col min="7428" max="7428" width="16.7109375" customWidth="1"/>
    <col min="7429" max="7429" width="15.7109375" customWidth="1"/>
    <col min="7430" max="7430" width="19.5703125" customWidth="1"/>
    <col min="7431" max="7431" width="16" customWidth="1"/>
    <col min="7432" max="7432" width="21.28515625" customWidth="1"/>
    <col min="7433" max="7433" width="18.140625" customWidth="1"/>
    <col min="7434" max="7434" width="23" customWidth="1"/>
    <col min="7435" max="7435" width="14.7109375" bestFit="1" customWidth="1"/>
    <col min="7436" max="7436" width="13.5703125" bestFit="1" customWidth="1"/>
    <col min="7437" max="7441" width="12.7109375" customWidth="1"/>
    <col min="7681" max="7681" width="19.28515625" customWidth="1"/>
    <col min="7682" max="7682" width="15.85546875" customWidth="1"/>
    <col min="7683" max="7683" width="15.7109375" customWidth="1"/>
    <col min="7684" max="7684" width="16.7109375" customWidth="1"/>
    <col min="7685" max="7685" width="15.7109375" customWidth="1"/>
    <col min="7686" max="7686" width="19.5703125" customWidth="1"/>
    <col min="7687" max="7687" width="16" customWidth="1"/>
    <col min="7688" max="7688" width="21.28515625" customWidth="1"/>
    <col min="7689" max="7689" width="18.140625" customWidth="1"/>
    <col min="7690" max="7690" width="23" customWidth="1"/>
    <col min="7691" max="7691" width="14.7109375" bestFit="1" customWidth="1"/>
    <col min="7692" max="7692" width="13.5703125" bestFit="1" customWidth="1"/>
    <col min="7693" max="7697" width="12.7109375" customWidth="1"/>
    <col min="7937" max="7937" width="19.28515625" customWidth="1"/>
    <col min="7938" max="7938" width="15.85546875" customWidth="1"/>
    <col min="7939" max="7939" width="15.7109375" customWidth="1"/>
    <col min="7940" max="7940" width="16.7109375" customWidth="1"/>
    <col min="7941" max="7941" width="15.7109375" customWidth="1"/>
    <col min="7942" max="7942" width="19.5703125" customWidth="1"/>
    <col min="7943" max="7943" width="16" customWidth="1"/>
    <col min="7944" max="7944" width="21.28515625" customWidth="1"/>
    <col min="7945" max="7945" width="18.140625" customWidth="1"/>
    <col min="7946" max="7946" width="23" customWidth="1"/>
    <col min="7947" max="7947" width="14.7109375" bestFit="1" customWidth="1"/>
    <col min="7948" max="7948" width="13.5703125" bestFit="1" customWidth="1"/>
    <col min="7949" max="7953" width="12.7109375" customWidth="1"/>
    <col min="8193" max="8193" width="19.28515625" customWidth="1"/>
    <col min="8194" max="8194" width="15.85546875" customWidth="1"/>
    <col min="8195" max="8195" width="15.7109375" customWidth="1"/>
    <col min="8196" max="8196" width="16.7109375" customWidth="1"/>
    <col min="8197" max="8197" width="15.7109375" customWidth="1"/>
    <col min="8198" max="8198" width="19.5703125" customWidth="1"/>
    <col min="8199" max="8199" width="16" customWidth="1"/>
    <col min="8200" max="8200" width="21.28515625" customWidth="1"/>
    <col min="8201" max="8201" width="18.140625" customWidth="1"/>
    <col min="8202" max="8202" width="23" customWidth="1"/>
    <col min="8203" max="8203" width="14.7109375" bestFit="1" customWidth="1"/>
    <col min="8204" max="8204" width="13.5703125" bestFit="1" customWidth="1"/>
    <col min="8205" max="8209" width="12.7109375" customWidth="1"/>
    <col min="8449" max="8449" width="19.28515625" customWidth="1"/>
    <col min="8450" max="8450" width="15.85546875" customWidth="1"/>
    <col min="8451" max="8451" width="15.7109375" customWidth="1"/>
    <col min="8452" max="8452" width="16.7109375" customWidth="1"/>
    <col min="8453" max="8453" width="15.7109375" customWidth="1"/>
    <col min="8454" max="8454" width="19.5703125" customWidth="1"/>
    <col min="8455" max="8455" width="16" customWidth="1"/>
    <col min="8456" max="8456" width="21.28515625" customWidth="1"/>
    <col min="8457" max="8457" width="18.140625" customWidth="1"/>
    <col min="8458" max="8458" width="23" customWidth="1"/>
    <col min="8459" max="8459" width="14.7109375" bestFit="1" customWidth="1"/>
    <col min="8460" max="8460" width="13.5703125" bestFit="1" customWidth="1"/>
    <col min="8461" max="8465" width="12.7109375" customWidth="1"/>
    <col min="8705" max="8705" width="19.28515625" customWidth="1"/>
    <col min="8706" max="8706" width="15.85546875" customWidth="1"/>
    <col min="8707" max="8707" width="15.7109375" customWidth="1"/>
    <col min="8708" max="8708" width="16.7109375" customWidth="1"/>
    <col min="8709" max="8709" width="15.7109375" customWidth="1"/>
    <col min="8710" max="8710" width="19.5703125" customWidth="1"/>
    <col min="8711" max="8711" width="16" customWidth="1"/>
    <col min="8712" max="8712" width="21.28515625" customWidth="1"/>
    <col min="8713" max="8713" width="18.140625" customWidth="1"/>
    <col min="8714" max="8714" width="23" customWidth="1"/>
    <col min="8715" max="8715" width="14.7109375" bestFit="1" customWidth="1"/>
    <col min="8716" max="8716" width="13.5703125" bestFit="1" customWidth="1"/>
    <col min="8717" max="8721" width="12.7109375" customWidth="1"/>
    <col min="8961" max="8961" width="19.28515625" customWidth="1"/>
    <col min="8962" max="8962" width="15.85546875" customWidth="1"/>
    <col min="8963" max="8963" width="15.7109375" customWidth="1"/>
    <col min="8964" max="8964" width="16.7109375" customWidth="1"/>
    <col min="8965" max="8965" width="15.7109375" customWidth="1"/>
    <col min="8966" max="8966" width="19.5703125" customWidth="1"/>
    <col min="8967" max="8967" width="16" customWidth="1"/>
    <col min="8968" max="8968" width="21.28515625" customWidth="1"/>
    <col min="8969" max="8969" width="18.140625" customWidth="1"/>
    <col min="8970" max="8970" width="23" customWidth="1"/>
    <col min="8971" max="8971" width="14.7109375" bestFit="1" customWidth="1"/>
    <col min="8972" max="8972" width="13.5703125" bestFit="1" customWidth="1"/>
    <col min="8973" max="8977" width="12.7109375" customWidth="1"/>
    <col min="9217" max="9217" width="19.28515625" customWidth="1"/>
    <col min="9218" max="9218" width="15.85546875" customWidth="1"/>
    <col min="9219" max="9219" width="15.7109375" customWidth="1"/>
    <col min="9220" max="9220" width="16.7109375" customWidth="1"/>
    <col min="9221" max="9221" width="15.7109375" customWidth="1"/>
    <col min="9222" max="9222" width="19.5703125" customWidth="1"/>
    <col min="9223" max="9223" width="16" customWidth="1"/>
    <col min="9224" max="9224" width="21.28515625" customWidth="1"/>
    <col min="9225" max="9225" width="18.140625" customWidth="1"/>
    <col min="9226" max="9226" width="23" customWidth="1"/>
    <col min="9227" max="9227" width="14.7109375" bestFit="1" customWidth="1"/>
    <col min="9228" max="9228" width="13.5703125" bestFit="1" customWidth="1"/>
    <col min="9229" max="9233" width="12.7109375" customWidth="1"/>
    <col min="9473" max="9473" width="19.28515625" customWidth="1"/>
    <col min="9474" max="9474" width="15.85546875" customWidth="1"/>
    <col min="9475" max="9475" width="15.7109375" customWidth="1"/>
    <col min="9476" max="9476" width="16.7109375" customWidth="1"/>
    <col min="9477" max="9477" width="15.7109375" customWidth="1"/>
    <col min="9478" max="9478" width="19.5703125" customWidth="1"/>
    <col min="9479" max="9479" width="16" customWidth="1"/>
    <col min="9480" max="9480" width="21.28515625" customWidth="1"/>
    <col min="9481" max="9481" width="18.140625" customWidth="1"/>
    <col min="9482" max="9482" width="23" customWidth="1"/>
    <col min="9483" max="9483" width="14.7109375" bestFit="1" customWidth="1"/>
    <col min="9484" max="9484" width="13.5703125" bestFit="1" customWidth="1"/>
    <col min="9485" max="9489" width="12.7109375" customWidth="1"/>
    <col min="9729" max="9729" width="19.28515625" customWidth="1"/>
    <col min="9730" max="9730" width="15.85546875" customWidth="1"/>
    <col min="9731" max="9731" width="15.7109375" customWidth="1"/>
    <col min="9732" max="9732" width="16.7109375" customWidth="1"/>
    <col min="9733" max="9733" width="15.7109375" customWidth="1"/>
    <col min="9734" max="9734" width="19.5703125" customWidth="1"/>
    <col min="9735" max="9735" width="16" customWidth="1"/>
    <col min="9736" max="9736" width="21.28515625" customWidth="1"/>
    <col min="9737" max="9737" width="18.140625" customWidth="1"/>
    <col min="9738" max="9738" width="23" customWidth="1"/>
    <col min="9739" max="9739" width="14.7109375" bestFit="1" customWidth="1"/>
    <col min="9740" max="9740" width="13.5703125" bestFit="1" customWidth="1"/>
    <col min="9741" max="9745" width="12.7109375" customWidth="1"/>
    <col min="9985" max="9985" width="19.28515625" customWidth="1"/>
    <col min="9986" max="9986" width="15.85546875" customWidth="1"/>
    <col min="9987" max="9987" width="15.7109375" customWidth="1"/>
    <col min="9988" max="9988" width="16.7109375" customWidth="1"/>
    <col min="9989" max="9989" width="15.7109375" customWidth="1"/>
    <col min="9990" max="9990" width="19.5703125" customWidth="1"/>
    <col min="9991" max="9991" width="16" customWidth="1"/>
    <col min="9992" max="9992" width="21.28515625" customWidth="1"/>
    <col min="9993" max="9993" width="18.140625" customWidth="1"/>
    <col min="9994" max="9994" width="23" customWidth="1"/>
    <col min="9995" max="9995" width="14.7109375" bestFit="1" customWidth="1"/>
    <col min="9996" max="9996" width="13.5703125" bestFit="1" customWidth="1"/>
    <col min="9997" max="10001" width="12.7109375" customWidth="1"/>
    <col min="10241" max="10241" width="19.28515625" customWidth="1"/>
    <col min="10242" max="10242" width="15.85546875" customWidth="1"/>
    <col min="10243" max="10243" width="15.7109375" customWidth="1"/>
    <col min="10244" max="10244" width="16.7109375" customWidth="1"/>
    <col min="10245" max="10245" width="15.7109375" customWidth="1"/>
    <col min="10246" max="10246" width="19.5703125" customWidth="1"/>
    <col min="10247" max="10247" width="16" customWidth="1"/>
    <col min="10248" max="10248" width="21.28515625" customWidth="1"/>
    <col min="10249" max="10249" width="18.140625" customWidth="1"/>
    <col min="10250" max="10250" width="23" customWidth="1"/>
    <col min="10251" max="10251" width="14.7109375" bestFit="1" customWidth="1"/>
    <col min="10252" max="10252" width="13.5703125" bestFit="1" customWidth="1"/>
    <col min="10253" max="10257" width="12.7109375" customWidth="1"/>
    <col min="10497" max="10497" width="19.28515625" customWidth="1"/>
    <col min="10498" max="10498" width="15.85546875" customWidth="1"/>
    <col min="10499" max="10499" width="15.7109375" customWidth="1"/>
    <col min="10500" max="10500" width="16.7109375" customWidth="1"/>
    <col min="10501" max="10501" width="15.7109375" customWidth="1"/>
    <col min="10502" max="10502" width="19.5703125" customWidth="1"/>
    <col min="10503" max="10503" width="16" customWidth="1"/>
    <col min="10504" max="10504" width="21.28515625" customWidth="1"/>
    <col min="10505" max="10505" width="18.140625" customWidth="1"/>
    <col min="10506" max="10506" width="23" customWidth="1"/>
    <col min="10507" max="10507" width="14.7109375" bestFit="1" customWidth="1"/>
    <col min="10508" max="10508" width="13.5703125" bestFit="1" customWidth="1"/>
    <col min="10509" max="10513" width="12.7109375" customWidth="1"/>
    <col min="10753" max="10753" width="19.28515625" customWidth="1"/>
    <col min="10754" max="10754" width="15.85546875" customWidth="1"/>
    <col min="10755" max="10755" width="15.7109375" customWidth="1"/>
    <col min="10756" max="10756" width="16.7109375" customWidth="1"/>
    <col min="10757" max="10757" width="15.7109375" customWidth="1"/>
    <col min="10758" max="10758" width="19.5703125" customWidth="1"/>
    <col min="10759" max="10759" width="16" customWidth="1"/>
    <col min="10760" max="10760" width="21.28515625" customWidth="1"/>
    <col min="10761" max="10761" width="18.140625" customWidth="1"/>
    <col min="10762" max="10762" width="23" customWidth="1"/>
    <col min="10763" max="10763" width="14.7109375" bestFit="1" customWidth="1"/>
    <col min="10764" max="10764" width="13.5703125" bestFit="1" customWidth="1"/>
    <col min="10765" max="10769" width="12.7109375" customWidth="1"/>
    <col min="11009" max="11009" width="19.28515625" customWidth="1"/>
    <col min="11010" max="11010" width="15.85546875" customWidth="1"/>
    <col min="11011" max="11011" width="15.7109375" customWidth="1"/>
    <col min="11012" max="11012" width="16.7109375" customWidth="1"/>
    <col min="11013" max="11013" width="15.7109375" customWidth="1"/>
    <col min="11014" max="11014" width="19.5703125" customWidth="1"/>
    <col min="11015" max="11015" width="16" customWidth="1"/>
    <col min="11016" max="11016" width="21.28515625" customWidth="1"/>
    <col min="11017" max="11017" width="18.140625" customWidth="1"/>
    <col min="11018" max="11018" width="23" customWidth="1"/>
    <col min="11019" max="11019" width="14.7109375" bestFit="1" customWidth="1"/>
    <col min="11020" max="11020" width="13.5703125" bestFit="1" customWidth="1"/>
    <col min="11021" max="11025" width="12.7109375" customWidth="1"/>
    <col min="11265" max="11265" width="19.28515625" customWidth="1"/>
    <col min="11266" max="11266" width="15.85546875" customWidth="1"/>
    <col min="11267" max="11267" width="15.7109375" customWidth="1"/>
    <col min="11268" max="11268" width="16.7109375" customWidth="1"/>
    <col min="11269" max="11269" width="15.7109375" customWidth="1"/>
    <col min="11270" max="11270" width="19.5703125" customWidth="1"/>
    <col min="11271" max="11271" width="16" customWidth="1"/>
    <col min="11272" max="11272" width="21.28515625" customWidth="1"/>
    <col min="11273" max="11273" width="18.140625" customWidth="1"/>
    <col min="11274" max="11274" width="23" customWidth="1"/>
    <col min="11275" max="11275" width="14.7109375" bestFit="1" customWidth="1"/>
    <col min="11276" max="11276" width="13.5703125" bestFit="1" customWidth="1"/>
    <col min="11277" max="11281" width="12.7109375" customWidth="1"/>
    <col min="11521" max="11521" width="19.28515625" customWidth="1"/>
    <col min="11522" max="11522" width="15.85546875" customWidth="1"/>
    <col min="11523" max="11523" width="15.7109375" customWidth="1"/>
    <col min="11524" max="11524" width="16.7109375" customWidth="1"/>
    <col min="11525" max="11525" width="15.7109375" customWidth="1"/>
    <col min="11526" max="11526" width="19.5703125" customWidth="1"/>
    <col min="11527" max="11527" width="16" customWidth="1"/>
    <col min="11528" max="11528" width="21.28515625" customWidth="1"/>
    <col min="11529" max="11529" width="18.140625" customWidth="1"/>
    <col min="11530" max="11530" width="23" customWidth="1"/>
    <col min="11531" max="11531" width="14.7109375" bestFit="1" customWidth="1"/>
    <col min="11532" max="11532" width="13.5703125" bestFit="1" customWidth="1"/>
    <col min="11533" max="11537" width="12.7109375" customWidth="1"/>
    <col min="11777" max="11777" width="19.28515625" customWidth="1"/>
    <col min="11778" max="11778" width="15.85546875" customWidth="1"/>
    <col min="11779" max="11779" width="15.7109375" customWidth="1"/>
    <col min="11780" max="11780" width="16.7109375" customWidth="1"/>
    <col min="11781" max="11781" width="15.7109375" customWidth="1"/>
    <col min="11782" max="11782" width="19.5703125" customWidth="1"/>
    <col min="11783" max="11783" width="16" customWidth="1"/>
    <col min="11784" max="11784" width="21.28515625" customWidth="1"/>
    <col min="11785" max="11785" width="18.140625" customWidth="1"/>
    <col min="11786" max="11786" width="23" customWidth="1"/>
    <col min="11787" max="11787" width="14.7109375" bestFit="1" customWidth="1"/>
    <col min="11788" max="11788" width="13.5703125" bestFit="1" customWidth="1"/>
    <col min="11789" max="11793" width="12.7109375" customWidth="1"/>
    <col min="12033" max="12033" width="19.28515625" customWidth="1"/>
    <col min="12034" max="12034" width="15.85546875" customWidth="1"/>
    <col min="12035" max="12035" width="15.7109375" customWidth="1"/>
    <col min="12036" max="12036" width="16.7109375" customWidth="1"/>
    <col min="12037" max="12037" width="15.7109375" customWidth="1"/>
    <col min="12038" max="12038" width="19.5703125" customWidth="1"/>
    <col min="12039" max="12039" width="16" customWidth="1"/>
    <col min="12040" max="12040" width="21.28515625" customWidth="1"/>
    <col min="12041" max="12041" width="18.140625" customWidth="1"/>
    <col min="12042" max="12042" width="23" customWidth="1"/>
    <col min="12043" max="12043" width="14.7109375" bestFit="1" customWidth="1"/>
    <col min="12044" max="12044" width="13.5703125" bestFit="1" customWidth="1"/>
    <col min="12045" max="12049" width="12.7109375" customWidth="1"/>
    <col min="12289" max="12289" width="19.28515625" customWidth="1"/>
    <col min="12290" max="12290" width="15.85546875" customWidth="1"/>
    <col min="12291" max="12291" width="15.7109375" customWidth="1"/>
    <col min="12292" max="12292" width="16.7109375" customWidth="1"/>
    <col min="12293" max="12293" width="15.7109375" customWidth="1"/>
    <col min="12294" max="12294" width="19.5703125" customWidth="1"/>
    <col min="12295" max="12295" width="16" customWidth="1"/>
    <col min="12296" max="12296" width="21.28515625" customWidth="1"/>
    <col min="12297" max="12297" width="18.140625" customWidth="1"/>
    <col min="12298" max="12298" width="23" customWidth="1"/>
    <col min="12299" max="12299" width="14.7109375" bestFit="1" customWidth="1"/>
    <col min="12300" max="12300" width="13.5703125" bestFit="1" customWidth="1"/>
    <col min="12301" max="12305" width="12.7109375" customWidth="1"/>
    <col min="12545" max="12545" width="19.28515625" customWidth="1"/>
    <col min="12546" max="12546" width="15.85546875" customWidth="1"/>
    <col min="12547" max="12547" width="15.7109375" customWidth="1"/>
    <col min="12548" max="12548" width="16.7109375" customWidth="1"/>
    <col min="12549" max="12549" width="15.7109375" customWidth="1"/>
    <col min="12550" max="12550" width="19.5703125" customWidth="1"/>
    <col min="12551" max="12551" width="16" customWidth="1"/>
    <col min="12552" max="12552" width="21.28515625" customWidth="1"/>
    <col min="12553" max="12553" width="18.140625" customWidth="1"/>
    <col min="12554" max="12554" width="23" customWidth="1"/>
    <col min="12555" max="12555" width="14.7109375" bestFit="1" customWidth="1"/>
    <col min="12556" max="12556" width="13.5703125" bestFit="1" customWidth="1"/>
    <col min="12557" max="12561" width="12.7109375" customWidth="1"/>
    <col min="12801" max="12801" width="19.28515625" customWidth="1"/>
    <col min="12802" max="12802" width="15.85546875" customWidth="1"/>
    <col min="12803" max="12803" width="15.7109375" customWidth="1"/>
    <col min="12804" max="12804" width="16.7109375" customWidth="1"/>
    <col min="12805" max="12805" width="15.7109375" customWidth="1"/>
    <col min="12806" max="12806" width="19.5703125" customWidth="1"/>
    <col min="12807" max="12807" width="16" customWidth="1"/>
    <col min="12808" max="12808" width="21.28515625" customWidth="1"/>
    <col min="12809" max="12809" width="18.140625" customWidth="1"/>
    <col min="12810" max="12810" width="23" customWidth="1"/>
    <col min="12811" max="12811" width="14.7109375" bestFit="1" customWidth="1"/>
    <col min="12812" max="12812" width="13.5703125" bestFit="1" customWidth="1"/>
    <col min="12813" max="12817" width="12.7109375" customWidth="1"/>
    <col min="13057" max="13057" width="19.28515625" customWidth="1"/>
    <col min="13058" max="13058" width="15.85546875" customWidth="1"/>
    <col min="13059" max="13059" width="15.7109375" customWidth="1"/>
    <col min="13060" max="13060" width="16.7109375" customWidth="1"/>
    <col min="13061" max="13061" width="15.7109375" customWidth="1"/>
    <col min="13062" max="13062" width="19.5703125" customWidth="1"/>
    <col min="13063" max="13063" width="16" customWidth="1"/>
    <col min="13064" max="13064" width="21.28515625" customWidth="1"/>
    <col min="13065" max="13065" width="18.140625" customWidth="1"/>
    <col min="13066" max="13066" width="23" customWidth="1"/>
    <col min="13067" max="13067" width="14.7109375" bestFit="1" customWidth="1"/>
    <col min="13068" max="13068" width="13.5703125" bestFit="1" customWidth="1"/>
    <col min="13069" max="13073" width="12.7109375" customWidth="1"/>
    <col min="13313" max="13313" width="19.28515625" customWidth="1"/>
    <col min="13314" max="13314" width="15.85546875" customWidth="1"/>
    <col min="13315" max="13315" width="15.7109375" customWidth="1"/>
    <col min="13316" max="13316" width="16.7109375" customWidth="1"/>
    <col min="13317" max="13317" width="15.7109375" customWidth="1"/>
    <col min="13318" max="13318" width="19.5703125" customWidth="1"/>
    <col min="13319" max="13319" width="16" customWidth="1"/>
    <col min="13320" max="13320" width="21.28515625" customWidth="1"/>
    <col min="13321" max="13321" width="18.140625" customWidth="1"/>
    <col min="13322" max="13322" width="23" customWidth="1"/>
    <col min="13323" max="13323" width="14.7109375" bestFit="1" customWidth="1"/>
    <col min="13324" max="13324" width="13.5703125" bestFit="1" customWidth="1"/>
    <col min="13325" max="13329" width="12.7109375" customWidth="1"/>
    <col min="13569" max="13569" width="19.28515625" customWidth="1"/>
    <col min="13570" max="13570" width="15.85546875" customWidth="1"/>
    <col min="13571" max="13571" width="15.7109375" customWidth="1"/>
    <col min="13572" max="13572" width="16.7109375" customWidth="1"/>
    <col min="13573" max="13573" width="15.7109375" customWidth="1"/>
    <col min="13574" max="13574" width="19.5703125" customWidth="1"/>
    <col min="13575" max="13575" width="16" customWidth="1"/>
    <col min="13576" max="13576" width="21.28515625" customWidth="1"/>
    <col min="13577" max="13577" width="18.140625" customWidth="1"/>
    <col min="13578" max="13578" width="23" customWidth="1"/>
    <col min="13579" max="13579" width="14.7109375" bestFit="1" customWidth="1"/>
    <col min="13580" max="13580" width="13.5703125" bestFit="1" customWidth="1"/>
    <col min="13581" max="13585" width="12.7109375" customWidth="1"/>
    <col min="13825" max="13825" width="19.28515625" customWidth="1"/>
    <col min="13826" max="13826" width="15.85546875" customWidth="1"/>
    <col min="13827" max="13827" width="15.7109375" customWidth="1"/>
    <col min="13828" max="13828" width="16.7109375" customWidth="1"/>
    <col min="13829" max="13829" width="15.7109375" customWidth="1"/>
    <col min="13830" max="13830" width="19.5703125" customWidth="1"/>
    <col min="13831" max="13831" width="16" customWidth="1"/>
    <col min="13832" max="13832" width="21.28515625" customWidth="1"/>
    <col min="13833" max="13833" width="18.140625" customWidth="1"/>
    <col min="13834" max="13834" width="23" customWidth="1"/>
    <col min="13835" max="13835" width="14.7109375" bestFit="1" customWidth="1"/>
    <col min="13836" max="13836" width="13.5703125" bestFit="1" customWidth="1"/>
    <col min="13837" max="13841" width="12.7109375" customWidth="1"/>
    <col min="14081" max="14081" width="19.28515625" customWidth="1"/>
    <col min="14082" max="14082" width="15.85546875" customWidth="1"/>
    <col min="14083" max="14083" width="15.7109375" customWidth="1"/>
    <col min="14084" max="14084" width="16.7109375" customWidth="1"/>
    <col min="14085" max="14085" width="15.7109375" customWidth="1"/>
    <col min="14086" max="14086" width="19.5703125" customWidth="1"/>
    <col min="14087" max="14087" width="16" customWidth="1"/>
    <col min="14088" max="14088" width="21.28515625" customWidth="1"/>
    <col min="14089" max="14089" width="18.140625" customWidth="1"/>
    <col min="14090" max="14090" width="23" customWidth="1"/>
    <col min="14091" max="14091" width="14.7109375" bestFit="1" customWidth="1"/>
    <col min="14092" max="14092" width="13.5703125" bestFit="1" customWidth="1"/>
    <col min="14093" max="14097" width="12.7109375" customWidth="1"/>
    <col min="14337" max="14337" width="19.28515625" customWidth="1"/>
    <col min="14338" max="14338" width="15.85546875" customWidth="1"/>
    <col min="14339" max="14339" width="15.7109375" customWidth="1"/>
    <col min="14340" max="14340" width="16.7109375" customWidth="1"/>
    <col min="14341" max="14341" width="15.7109375" customWidth="1"/>
    <col min="14342" max="14342" width="19.5703125" customWidth="1"/>
    <col min="14343" max="14343" width="16" customWidth="1"/>
    <col min="14344" max="14344" width="21.28515625" customWidth="1"/>
    <col min="14345" max="14345" width="18.140625" customWidth="1"/>
    <col min="14346" max="14346" width="23" customWidth="1"/>
    <col min="14347" max="14347" width="14.7109375" bestFit="1" customWidth="1"/>
    <col min="14348" max="14348" width="13.5703125" bestFit="1" customWidth="1"/>
    <col min="14349" max="14353" width="12.7109375" customWidth="1"/>
    <col min="14593" max="14593" width="19.28515625" customWidth="1"/>
    <col min="14594" max="14594" width="15.85546875" customWidth="1"/>
    <col min="14595" max="14595" width="15.7109375" customWidth="1"/>
    <col min="14596" max="14596" width="16.7109375" customWidth="1"/>
    <col min="14597" max="14597" width="15.7109375" customWidth="1"/>
    <col min="14598" max="14598" width="19.5703125" customWidth="1"/>
    <col min="14599" max="14599" width="16" customWidth="1"/>
    <col min="14600" max="14600" width="21.28515625" customWidth="1"/>
    <col min="14601" max="14601" width="18.140625" customWidth="1"/>
    <col min="14602" max="14602" width="23" customWidth="1"/>
    <col min="14603" max="14603" width="14.7109375" bestFit="1" customWidth="1"/>
    <col min="14604" max="14604" width="13.5703125" bestFit="1" customWidth="1"/>
    <col min="14605" max="14609" width="12.7109375" customWidth="1"/>
    <col min="14849" max="14849" width="19.28515625" customWidth="1"/>
    <col min="14850" max="14850" width="15.85546875" customWidth="1"/>
    <col min="14851" max="14851" width="15.7109375" customWidth="1"/>
    <col min="14852" max="14852" width="16.7109375" customWidth="1"/>
    <col min="14853" max="14853" width="15.7109375" customWidth="1"/>
    <col min="14854" max="14854" width="19.5703125" customWidth="1"/>
    <col min="14855" max="14855" width="16" customWidth="1"/>
    <col min="14856" max="14856" width="21.28515625" customWidth="1"/>
    <col min="14857" max="14857" width="18.140625" customWidth="1"/>
    <col min="14858" max="14858" width="23" customWidth="1"/>
    <col min="14859" max="14859" width="14.7109375" bestFit="1" customWidth="1"/>
    <col min="14860" max="14860" width="13.5703125" bestFit="1" customWidth="1"/>
    <col min="14861" max="14865" width="12.7109375" customWidth="1"/>
    <col min="15105" max="15105" width="19.28515625" customWidth="1"/>
    <col min="15106" max="15106" width="15.85546875" customWidth="1"/>
    <col min="15107" max="15107" width="15.7109375" customWidth="1"/>
    <col min="15108" max="15108" width="16.7109375" customWidth="1"/>
    <col min="15109" max="15109" width="15.7109375" customWidth="1"/>
    <col min="15110" max="15110" width="19.5703125" customWidth="1"/>
    <col min="15111" max="15111" width="16" customWidth="1"/>
    <col min="15112" max="15112" width="21.28515625" customWidth="1"/>
    <col min="15113" max="15113" width="18.140625" customWidth="1"/>
    <col min="15114" max="15114" width="23" customWidth="1"/>
    <col min="15115" max="15115" width="14.7109375" bestFit="1" customWidth="1"/>
    <col min="15116" max="15116" width="13.5703125" bestFit="1" customWidth="1"/>
    <col min="15117" max="15121" width="12.7109375" customWidth="1"/>
    <col min="15361" max="15361" width="19.28515625" customWidth="1"/>
    <col min="15362" max="15362" width="15.85546875" customWidth="1"/>
    <col min="15363" max="15363" width="15.7109375" customWidth="1"/>
    <col min="15364" max="15364" width="16.7109375" customWidth="1"/>
    <col min="15365" max="15365" width="15.7109375" customWidth="1"/>
    <col min="15366" max="15366" width="19.5703125" customWidth="1"/>
    <col min="15367" max="15367" width="16" customWidth="1"/>
    <col min="15368" max="15368" width="21.28515625" customWidth="1"/>
    <col min="15369" max="15369" width="18.140625" customWidth="1"/>
    <col min="15370" max="15370" width="23" customWidth="1"/>
    <col min="15371" max="15371" width="14.7109375" bestFit="1" customWidth="1"/>
    <col min="15372" max="15372" width="13.5703125" bestFit="1" customWidth="1"/>
    <col min="15373" max="15377" width="12.7109375" customWidth="1"/>
    <col min="15617" max="15617" width="19.28515625" customWidth="1"/>
    <col min="15618" max="15618" width="15.85546875" customWidth="1"/>
    <col min="15619" max="15619" width="15.7109375" customWidth="1"/>
    <col min="15620" max="15620" width="16.7109375" customWidth="1"/>
    <col min="15621" max="15621" width="15.7109375" customWidth="1"/>
    <col min="15622" max="15622" width="19.5703125" customWidth="1"/>
    <col min="15623" max="15623" width="16" customWidth="1"/>
    <col min="15624" max="15624" width="21.28515625" customWidth="1"/>
    <col min="15625" max="15625" width="18.140625" customWidth="1"/>
    <col min="15626" max="15626" width="23" customWidth="1"/>
    <col min="15627" max="15627" width="14.7109375" bestFit="1" customWidth="1"/>
    <col min="15628" max="15628" width="13.5703125" bestFit="1" customWidth="1"/>
    <col min="15629" max="15633" width="12.7109375" customWidth="1"/>
    <col min="15873" max="15873" width="19.28515625" customWidth="1"/>
    <col min="15874" max="15874" width="15.85546875" customWidth="1"/>
    <col min="15875" max="15875" width="15.7109375" customWidth="1"/>
    <col min="15876" max="15876" width="16.7109375" customWidth="1"/>
    <col min="15877" max="15877" width="15.7109375" customWidth="1"/>
    <col min="15878" max="15878" width="19.5703125" customWidth="1"/>
    <col min="15879" max="15879" width="16" customWidth="1"/>
    <col min="15880" max="15880" width="21.28515625" customWidth="1"/>
    <col min="15881" max="15881" width="18.140625" customWidth="1"/>
    <col min="15882" max="15882" width="23" customWidth="1"/>
    <col min="15883" max="15883" width="14.7109375" bestFit="1" customWidth="1"/>
    <col min="15884" max="15884" width="13.5703125" bestFit="1" customWidth="1"/>
    <col min="15885" max="15889" width="12.7109375" customWidth="1"/>
    <col min="16129" max="16129" width="19.28515625" customWidth="1"/>
    <col min="16130" max="16130" width="15.85546875" customWidth="1"/>
    <col min="16131" max="16131" width="15.7109375" customWidth="1"/>
    <col min="16132" max="16132" width="16.7109375" customWidth="1"/>
    <col min="16133" max="16133" width="15.7109375" customWidth="1"/>
    <col min="16134" max="16134" width="19.5703125" customWidth="1"/>
    <col min="16135" max="16135" width="16" customWidth="1"/>
    <col min="16136" max="16136" width="21.28515625" customWidth="1"/>
    <col min="16137" max="16137" width="18.140625" customWidth="1"/>
    <col min="16138" max="16138" width="23" customWidth="1"/>
    <col min="16139" max="16139" width="14.7109375" bestFit="1" customWidth="1"/>
    <col min="16140" max="16140" width="13.5703125" bestFit="1" customWidth="1"/>
    <col min="16141" max="16145" width="12.7109375" customWidth="1"/>
  </cols>
  <sheetData>
    <row r="1" spans="1:19" x14ac:dyDescent="0.25">
      <c r="A1" s="35" t="s">
        <v>35</v>
      </c>
      <c r="D1" s="36"/>
      <c r="E1" s="36"/>
      <c r="F1" s="36"/>
      <c r="G1" s="37"/>
      <c r="H1" s="36"/>
      <c r="I1" s="36"/>
      <c r="J1" t="s">
        <v>42</v>
      </c>
    </row>
    <row r="2" spans="1:19" x14ac:dyDescent="0.25">
      <c r="A2" s="35" t="s">
        <v>36</v>
      </c>
      <c r="D2" s="36"/>
      <c r="E2" s="36"/>
      <c r="F2" s="36"/>
      <c r="G2" s="19"/>
      <c r="H2" s="36"/>
      <c r="I2" s="36"/>
    </row>
    <row r="3" spans="1:19" x14ac:dyDescent="0.25">
      <c r="A3" s="35" t="s">
        <v>39</v>
      </c>
      <c r="D3" s="36"/>
      <c r="E3" s="36"/>
      <c r="F3" s="36"/>
      <c r="G3" s="19"/>
      <c r="H3" s="36"/>
      <c r="I3" s="36"/>
    </row>
    <row r="4" spans="1:19" s="35" customFormat="1" x14ac:dyDescent="0.25">
      <c r="A4" s="35" t="s">
        <v>37</v>
      </c>
      <c r="F4" s="38"/>
    </row>
    <row r="5" spans="1:19" x14ac:dyDescent="0.25">
      <c r="F5" s="39"/>
    </row>
    <row r="6" spans="1:19" ht="20.25" x14ac:dyDescent="0.3">
      <c r="A6" s="32" t="s">
        <v>22</v>
      </c>
      <c r="B6" s="32"/>
      <c r="C6" s="32"/>
      <c r="D6" s="32"/>
      <c r="E6" s="32"/>
      <c r="F6" s="32"/>
      <c r="G6" s="32"/>
      <c r="H6" s="32"/>
      <c r="I6" s="32"/>
      <c r="J6" s="32"/>
      <c r="N6" s="1"/>
      <c r="O6" s="1"/>
      <c r="P6" s="1"/>
      <c r="Q6" s="1"/>
    </row>
    <row r="7" spans="1:19" ht="15.75" x14ac:dyDescent="0.25">
      <c r="A7" s="1"/>
      <c r="B7" s="1"/>
      <c r="C7" s="1"/>
      <c r="D7" s="1"/>
      <c r="E7" s="1"/>
      <c r="F7" s="1"/>
      <c r="N7" s="1"/>
      <c r="O7" s="1"/>
      <c r="P7" s="1"/>
      <c r="Q7" s="1"/>
    </row>
    <row r="8" spans="1:19" ht="24.75" customHeight="1" x14ac:dyDescent="0.25">
      <c r="A8" s="33" t="s">
        <v>23</v>
      </c>
      <c r="B8" s="33"/>
      <c r="C8" s="33"/>
      <c r="D8" s="33"/>
      <c r="E8" s="33"/>
      <c r="F8" s="33"/>
      <c r="G8" s="33"/>
      <c r="H8" s="33"/>
      <c r="I8" s="33"/>
      <c r="J8" s="33"/>
      <c r="K8" s="3"/>
      <c r="L8" s="3"/>
      <c r="N8" s="1"/>
      <c r="O8" s="1"/>
      <c r="P8" s="1"/>
      <c r="Q8" s="2"/>
    </row>
    <row r="9" spans="1:19" ht="21" customHeight="1" x14ac:dyDescent="0.25">
      <c r="A9" s="4"/>
      <c r="B9" s="1"/>
      <c r="C9" s="2" t="s">
        <v>2</v>
      </c>
      <c r="D9" s="2" t="s">
        <v>3</v>
      </c>
      <c r="E9" s="2" t="s">
        <v>2</v>
      </c>
      <c r="F9" s="2" t="s">
        <v>3</v>
      </c>
      <c r="H9" s="1"/>
      <c r="K9" s="3"/>
      <c r="L9" s="3"/>
      <c r="N9" s="1"/>
      <c r="O9" s="1"/>
      <c r="P9" s="1"/>
      <c r="Q9" s="2"/>
    </row>
    <row r="10" spans="1:19" ht="15.75" x14ac:dyDescent="0.25">
      <c r="A10" s="4"/>
      <c r="B10" s="2">
        <v>2020</v>
      </c>
      <c r="C10" s="2" t="s">
        <v>4</v>
      </c>
      <c r="D10" s="2" t="s">
        <v>4</v>
      </c>
      <c r="E10" s="2" t="s">
        <v>5</v>
      </c>
      <c r="F10" s="2" t="s">
        <v>5</v>
      </c>
      <c r="G10" s="2"/>
      <c r="H10" s="1"/>
      <c r="K10" s="3"/>
      <c r="L10" s="3"/>
      <c r="N10" s="1"/>
      <c r="O10" s="1"/>
      <c r="P10" s="1"/>
      <c r="Q10" s="2"/>
    </row>
    <row r="11" spans="1:19" ht="15.75" x14ac:dyDescent="0.25">
      <c r="A11" s="4"/>
      <c r="B11" s="2" t="s">
        <v>6</v>
      </c>
      <c r="C11" s="2" t="s">
        <v>7</v>
      </c>
      <c r="D11" s="2" t="s">
        <v>7</v>
      </c>
      <c r="E11" s="2" t="s">
        <v>7</v>
      </c>
      <c r="F11" s="2" t="s">
        <v>7</v>
      </c>
      <c r="G11" s="2"/>
      <c r="H11" s="1"/>
      <c r="K11" s="3"/>
      <c r="L11" s="3"/>
      <c r="N11" s="1"/>
      <c r="O11" s="1"/>
      <c r="P11" s="1"/>
      <c r="Q11" s="2"/>
    </row>
    <row r="12" spans="1:19" ht="15.75" x14ac:dyDescent="0.25">
      <c r="A12" s="4"/>
      <c r="B12" s="2" t="s">
        <v>8</v>
      </c>
      <c r="C12" s="2" t="s">
        <v>21</v>
      </c>
      <c r="D12" s="2" t="str">
        <f>C12</f>
        <v>PD JAN 2020</v>
      </c>
      <c r="E12" s="2" t="s">
        <v>24</v>
      </c>
      <c r="F12" s="2" t="str">
        <f>E12</f>
        <v>PD JAN 2021</v>
      </c>
      <c r="G12" s="2" t="s">
        <v>11</v>
      </c>
      <c r="H12" s="1"/>
      <c r="K12" s="5"/>
      <c r="L12" s="5"/>
      <c r="M12" s="6"/>
      <c r="N12" s="2"/>
      <c r="O12" s="5"/>
      <c r="P12" s="5"/>
      <c r="Q12" s="6"/>
    </row>
    <row r="13" spans="1:19" ht="18" customHeight="1" x14ac:dyDescent="0.25">
      <c r="A13" s="7">
        <v>10700</v>
      </c>
      <c r="B13" s="3">
        <v>660903.93999999994</v>
      </c>
      <c r="C13" s="8">
        <v>12314.78</v>
      </c>
      <c r="D13" s="8">
        <v>3208.72</v>
      </c>
      <c r="E13" s="8">
        <v>7605.35</v>
      </c>
      <c r="F13" s="8"/>
      <c r="G13" s="8">
        <f>SUM(B13+C13+D13-E13-F13)</f>
        <v>668822.09</v>
      </c>
      <c r="H13" s="9"/>
      <c r="K13" s="10"/>
      <c r="L13" s="10"/>
      <c r="M13" s="3"/>
      <c r="N13" s="3"/>
      <c r="O13" s="3"/>
      <c r="P13" s="3"/>
      <c r="Q13" s="3"/>
      <c r="R13" s="3"/>
      <c r="S13" s="3"/>
    </row>
    <row r="14" spans="1:19" ht="18" customHeight="1" x14ac:dyDescent="0.25">
      <c r="A14" s="11">
        <v>10720</v>
      </c>
      <c r="B14" s="12">
        <v>341218.66</v>
      </c>
      <c r="C14" s="13">
        <v>4481.8100000000004</v>
      </c>
      <c r="D14" s="13">
        <v>3412.42</v>
      </c>
      <c r="E14" s="13">
        <v>4139.5</v>
      </c>
      <c r="F14" s="13"/>
      <c r="G14" s="13">
        <f>SUM(B14+C14+D14-E14-F14)</f>
        <v>344973.38999999996</v>
      </c>
      <c r="H14" s="14">
        <f>SUM(G13:G14)</f>
        <v>1013795.48</v>
      </c>
      <c r="K14" s="10"/>
      <c r="L14" s="10"/>
      <c r="M14" s="3"/>
      <c r="N14" s="3"/>
      <c r="O14" s="3"/>
      <c r="P14" s="3"/>
      <c r="Q14" s="3"/>
      <c r="R14" s="3"/>
      <c r="S14" s="3"/>
    </row>
    <row r="15" spans="1:19" ht="18" customHeight="1" x14ac:dyDescent="0.25">
      <c r="A15" s="7">
        <v>10800</v>
      </c>
      <c r="B15" s="3">
        <v>27457.8</v>
      </c>
      <c r="C15" s="8"/>
      <c r="D15" s="8"/>
      <c r="E15" s="8"/>
      <c r="F15" s="8"/>
      <c r="G15" s="8">
        <f>SUM(B15+C15+D15-E15-F15)</f>
        <v>27457.8</v>
      </c>
      <c r="H15" s="9"/>
      <c r="K15" s="10"/>
      <c r="L15" s="10"/>
      <c r="M15" s="3"/>
      <c r="N15" s="3"/>
      <c r="O15" s="3"/>
      <c r="P15" s="3"/>
      <c r="Q15" s="3"/>
      <c r="R15" s="3"/>
      <c r="S15" s="3"/>
    </row>
    <row r="16" spans="1:19" ht="18" customHeight="1" x14ac:dyDescent="0.25">
      <c r="A16" s="11">
        <v>10880</v>
      </c>
      <c r="B16" s="12">
        <v>80103.39</v>
      </c>
      <c r="C16" s="13">
        <v>365.91</v>
      </c>
      <c r="D16" s="13">
        <v>1121.67</v>
      </c>
      <c r="E16" s="13">
        <v>380.07</v>
      </c>
      <c r="F16" s="13"/>
      <c r="G16" s="13">
        <f>SUM(B16+C16+D16-E16-F16)</f>
        <v>81210.899999999994</v>
      </c>
      <c r="H16" s="14">
        <f>SUM(G15:G16)</f>
        <v>108668.7</v>
      </c>
      <c r="K16" s="10"/>
      <c r="L16" s="10"/>
      <c r="M16" s="3"/>
      <c r="N16" s="3"/>
      <c r="O16" s="3"/>
      <c r="P16" s="3"/>
      <c r="Q16" s="3"/>
      <c r="R16" s="3"/>
      <c r="S16" s="3"/>
    </row>
    <row r="17" spans="1:19" ht="18" customHeight="1" x14ac:dyDescent="0.25">
      <c r="A17" s="11">
        <v>39040</v>
      </c>
      <c r="B17" s="12"/>
      <c r="C17" s="13"/>
      <c r="D17" s="13"/>
      <c r="E17" s="13"/>
      <c r="F17" s="13"/>
      <c r="G17" s="13">
        <f>SUM(B17+C17+D17-E17-F17)</f>
        <v>0</v>
      </c>
      <c r="H17" s="14">
        <f>SUM(G17)</f>
        <v>0</v>
      </c>
      <c r="K17" s="10"/>
      <c r="L17" s="10"/>
      <c r="M17" s="3"/>
      <c r="N17" s="3"/>
      <c r="O17" s="3"/>
      <c r="P17" s="3"/>
      <c r="Q17" s="3"/>
      <c r="R17" s="3"/>
      <c r="S17" s="3"/>
    </row>
    <row r="18" spans="1:19" ht="18" customHeight="1" x14ac:dyDescent="0.25">
      <c r="A18" s="7"/>
      <c r="B18" s="3"/>
      <c r="C18" s="8"/>
      <c r="D18" s="8"/>
      <c r="E18" s="8"/>
      <c r="F18" s="8"/>
      <c r="G18" s="8"/>
      <c r="I18" s="9">
        <f>SUM(H14:H17)</f>
        <v>1122464.18</v>
      </c>
      <c r="J18" t="s">
        <v>12</v>
      </c>
      <c r="K18" s="10"/>
      <c r="L18" s="10"/>
      <c r="M18" s="3"/>
      <c r="N18" s="3"/>
      <c r="O18" s="3"/>
      <c r="P18" s="3"/>
      <c r="Q18" s="3"/>
      <c r="R18" s="3"/>
      <c r="S18" s="3"/>
    </row>
    <row r="19" spans="1:19" ht="18" customHeight="1" x14ac:dyDescent="0.25">
      <c r="A19" s="7">
        <v>16300</v>
      </c>
      <c r="B19" s="3">
        <v>80323.41</v>
      </c>
      <c r="C19" s="8">
        <v>86.55</v>
      </c>
      <c r="D19" s="8">
        <v>83.31</v>
      </c>
      <c r="E19" s="8">
        <v>208.1</v>
      </c>
      <c r="F19" s="8"/>
      <c r="G19" s="8">
        <f>SUM(B19+C19+D19-E19-F19)</f>
        <v>80285.17</v>
      </c>
      <c r="H19" s="9"/>
      <c r="I19" s="1"/>
      <c r="K19" s="10"/>
      <c r="L19" s="10"/>
      <c r="M19" s="3"/>
      <c r="N19" s="3"/>
      <c r="O19" s="3"/>
      <c r="P19" s="3"/>
      <c r="Q19" s="3"/>
      <c r="R19" s="3"/>
      <c r="S19" s="3"/>
    </row>
    <row r="20" spans="1:19" ht="18" customHeight="1" x14ac:dyDescent="0.25">
      <c r="A20" s="7">
        <v>18400</v>
      </c>
      <c r="B20" s="3">
        <v>17448.62</v>
      </c>
      <c r="C20" s="8">
        <v>907.46</v>
      </c>
      <c r="D20" s="8">
        <v>106.76</v>
      </c>
      <c r="E20" s="8">
        <v>293.58999999999997</v>
      </c>
      <c r="F20" s="8"/>
      <c r="G20" s="8">
        <f>SUM(B20+C20+D20-E20-F20)</f>
        <v>18169.249999999996</v>
      </c>
      <c r="H20" s="9"/>
      <c r="I20" s="1"/>
      <c r="K20" s="10"/>
      <c r="L20" s="10"/>
      <c r="M20" s="3"/>
      <c r="N20" s="3"/>
      <c r="O20" s="3"/>
      <c r="P20" s="3"/>
      <c r="Q20" s="3"/>
      <c r="R20" s="3"/>
      <c r="S20" s="3"/>
    </row>
    <row r="21" spans="1:19" ht="18" customHeight="1" x14ac:dyDescent="0.25">
      <c r="A21" s="11">
        <v>18410</v>
      </c>
      <c r="B21" s="12">
        <v>90671.08</v>
      </c>
      <c r="C21" s="13">
        <v>354.96</v>
      </c>
      <c r="D21" s="13">
        <v>671.77</v>
      </c>
      <c r="E21" s="13">
        <v>1009.28</v>
      </c>
      <c r="F21" s="13"/>
      <c r="G21" s="13">
        <f>SUM(B21+C21+D21-E21-F21)</f>
        <v>90688.530000000013</v>
      </c>
      <c r="H21" s="14">
        <f>SUM(G19:G21)</f>
        <v>189142.95</v>
      </c>
      <c r="K21" s="10"/>
      <c r="L21" s="10"/>
      <c r="M21" s="3"/>
      <c r="N21" s="3"/>
      <c r="O21" s="3"/>
      <c r="P21" s="3"/>
      <c r="Q21" s="3"/>
      <c r="R21" s="3"/>
      <c r="S21" s="3"/>
    </row>
    <row r="22" spans="1:19" ht="18" customHeight="1" x14ac:dyDescent="0.25">
      <c r="A22" s="7"/>
      <c r="B22" s="3"/>
      <c r="C22" s="8"/>
      <c r="D22" s="8"/>
      <c r="E22" s="8"/>
      <c r="F22" s="8"/>
      <c r="G22" s="8"/>
      <c r="I22" s="9">
        <f>SUM(G19:G21)</f>
        <v>189142.95</v>
      </c>
      <c r="J22" t="s">
        <v>13</v>
      </c>
      <c r="K22" s="10"/>
      <c r="L22" s="10"/>
      <c r="M22" s="3"/>
      <c r="N22" s="3"/>
      <c r="O22" s="3"/>
      <c r="P22" s="3"/>
      <c r="Q22" s="3"/>
      <c r="R22" s="3"/>
      <c r="S22" s="3"/>
    </row>
    <row r="23" spans="1:19" ht="18" customHeight="1" x14ac:dyDescent="0.25">
      <c r="A23" s="11">
        <v>42100</v>
      </c>
      <c r="B23" s="12"/>
      <c r="C23" s="13"/>
      <c r="D23" s="13"/>
      <c r="E23" s="13"/>
      <c r="F23" s="13"/>
      <c r="G23" s="13">
        <f>SUM(B23+C23+D23-E23-F23)</f>
        <v>0</v>
      </c>
      <c r="H23" s="14">
        <f>SUM(G23)</f>
        <v>0</v>
      </c>
      <c r="I23" s="9"/>
      <c r="K23" s="10"/>
      <c r="L23" s="10"/>
      <c r="M23" s="3"/>
      <c r="N23" s="3"/>
      <c r="O23" s="3"/>
      <c r="P23" s="3"/>
      <c r="Q23" s="3"/>
      <c r="R23" s="3"/>
      <c r="S23" s="3"/>
    </row>
    <row r="24" spans="1:19" ht="18" customHeight="1" x14ac:dyDescent="0.25">
      <c r="A24" s="7"/>
      <c r="B24" s="3"/>
      <c r="C24" s="8"/>
      <c r="D24" s="8"/>
      <c r="E24" s="8"/>
      <c r="F24" s="8"/>
      <c r="G24" s="8"/>
      <c r="H24" s="9"/>
      <c r="I24" s="9"/>
      <c r="K24" s="10"/>
      <c r="L24" s="10"/>
      <c r="M24" s="3"/>
      <c r="N24" s="3"/>
      <c r="O24" s="3"/>
      <c r="P24" s="3"/>
      <c r="Q24" s="3"/>
      <c r="R24" s="3"/>
      <c r="S24" s="3"/>
    </row>
    <row r="25" spans="1:19" ht="18" customHeight="1" x14ac:dyDescent="0.25">
      <c r="A25" s="7"/>
      <c r="B25" s="3"/>
      <c r="C25" s="8"/>
      <c r="D25" s="8"/>
      <c r="E25" s="8"/>
      <c r="F25" s="8"/>
      <c r="G25" s="8"/>
      <c r="H25" s="9"/>
      <c r="I25" s="9">
        <f>H23</f>
        <v>0</v>
      </c>
      <c r="J25" t="s">
        <v>14</v>
      </c>
      <c r="K25" s="10"/>
      <c r="L25" s="10"/>
      <c r="M25" s="3"/>
      <c r="N25" s="3"/>
      <c r="O25" s="3"/>
      <c r="P25" s="3"/>
      <c r="Q25" s="3"/>
      <c r="R25" s="3"/>
      <c r="S25" s="3"/>
    </row>
    <row r="26" spans="1:19" ht="18" customHeight="1" x14ac:dyDescent="0.25">
      <c r="A26" s="7">
        <v>58000</v>
      </c>
      <c r="B26" s="3">
        <v>129533.72</v>
      </c>
      <c r="C26" s="8"/>
      <c r="D26" s="8"/>
      <c r="E26" s="8"/>
      <c r="F26" s="8"/>
      <c r="G26" s="8">
        <f t="shared" ref="G26:G37" si="0">SUM(B26+C26+D26-E26-F26)</f>
        <v>129533.72</v>
      </c>
      <c r="H26" s="9"/>
      <c r="K26" s="10"/>
      <c r="L26" s="10"/>
      <c r="M26" s="3"/>
      <c r="N26" s="3"/>
      <c r="O26" s="3"/>
      <c r="P26" s="3"/>
      <c r="Q26" s="3"/>
      <c r="R26" s="3"/>
      <c r="S26" s="3"/>
    </row>
    <row r="27" spans="1:19" ht="18" customHeight="1" x14ac:dyDescent="0.25">
      <c r="A27" s="7">
        <v>58200</v>
      </c>
      <c r="B27" s="3">
        <v>1813.28</v>
      </c>
      <c r="C27" s="8"/>
      <c r="D27" s="8"/>
      <c r="E27" s="8"/>
      <c r="F27" s="8"/>
      <c r="G27" s="8">
        <f t="shared" si="0"/>
        <v>1813.28</v>
      </c>
      <c r="H27" s="9"/>
      <c r="K27" s="10"/>
      <c r="L27" s="10"/>
      <c r="M27" s="3"/>
      <c r="N27" s="3"/>
      <c r="O27" s="3"/>
      <c r="P27" s="3"/>
      <c r="Q27" s="3"/>
      <c r="R27" s="3"/>
      <c r="S27" s="3"/>
    </row>
    <row r="28" spans="1:19" ht="18" customHeight="1" x14ac:dyDescent="0.25">
      <c r="A28" s="7">
        <v>58300</v>
      </c>
      <c r="B28" s="3">
        <v>408473.94</v>
      </c>
      <c r="C28" s="8">
        <v>9726.76</v>
      </c>
      <c r="D28" s="8">
        <v>2398.4</v>
      </c>
      <c r="E28" s="8">
        <v>5540.43</v>
      </c>
      <c r="F28" s="8"/>
      <c r="G28" s="8">
        <f t="shared" si="0"/>
        <v>415058.67000000004</v>
      </c>
      <c r="H28" s="9"/>
      <c r="K28" s="10"/>
      <c r="L28" s="10"/>
      <c r="M28" s="3"/>
      <c r="N28" s="3"/>
      <c r="O28" s="3"/>
      <c r="P28" s="3"/>
      <c r="Q28" s="3"/>
      <c r="R28" s="3"/>
      <c r="S28" s="3"/>
    </row>
    <row r="29" spans="1:19" ht="18" customHeight="1" x14ac:dyDescent="0.25">
      <c r="A29" s="7">
        <v>58400</v>
      </c>
      <c r="B29" s="3">
        <v>1643.39</v>
      </c>
      <c r="C29" s="8"/>
      <c r="D29" s="8"/>
      <c r="E29" s="8"/>
      <c r="F29" s="8"/>
      <c r="G29" s="8">
        <f t="shared" si="0"/>
        <v>1643.39</v>
      </c>
      <c r="H29" s="9"/>
      <c r="K29" s="10"/>
      <c r="L29" s="10"/>
      <c r="M29" s="3"/>
      <c r="N29" s="3"/>
      <c r="O29" s="3"/>
      <c r="P29" s="3"/>
      <c r="Q29" s="3"/>
      <c r="R29" s="3"/>
      <c r="S29" s="3"/>
    </row>
    <row r="30" spans="1:19" ht="18" customHeight="1" x14ac:dyDescent="0.25">
      <c r="A30" s="7">
        <v>58600</v>
      </c>
      <c r="B30" s="3">
        <v>171917.92</v>
      </c>
      <c r="C30" s="8">
        <v>1574.67</v>
      </c>
      <c r="D30" s="8">
        <v>1277.3900000000001</v>
      </c>
      <c r="E30" s="8">
        <v>2173.8000000000002</v>
      </c>
      <c r="F30" s="8"/>
      <c r="G30" s="8">
        <f t="shared" si="0"/>
        <v>172596.18000000005</v>
      </c>
      <c r="H30" s="9"/>
      <c r="K30" s="10"/>
      <c r="L30" s="10"/>
      <c r="M30" s="3"/>
      <c r="N30" s="3"/>
      <c r="O30" s="3"/>
      <c r="P30" s="3"/>
      <c r="Q30" s="3"/>
      <c r="R30" s="3"/>
      <c r="S30" s="3"/>
    </row>
    <row r="31" spans="1:19" ht="18" customHeight="1" x14ac:dyDescent="0.25">
      <c r="A31" s="7">
        <v>58700</v>
      </c>
      <c r="B31" s="3">
        <v>672.42</v>
      </c>
      <c r="C31" s="8"/>
      <c r="D31" s="8">
        <v>111.46</v>
      </c>
      <c r="E31" s="8"/>
      <c r="F31" s="8"/>
      <c r="G31" s="8">
        <f t="shared" si="0"/>
        <v>783.88</v>
      </c>
      <c r="H31" s="9"/>
      <c r="K31" s="10"/>
      <c r="L31" s="10"/>
      <c r="M31" s="3"/>
      <c r="N31" s="3"/>
      <c r="O31" s="3"/>
      <c r="P31" s="3"/>
      <c r="Q31" s="3"/>
      <c r="R31" s="3"/>
      <c r="S31" s="3"/>
    </row>
    <row r="32" spans="1:19" ht="18" customHeight="1" x14ac:dyDescent="0.25">
      <c r="A32" s="11">
        <v>58800</v>
      </c>
      <c r="B32" s="14">
        <v>0</v>
      </c>
      <c r="C32" s="13"/>
      <c r="D32" s="13"/>
      <c r="E32" s="13"/>
      <c r="F32" s="13"/>
      <c r="G32" s="13">
        <f t="shared" si="0"/>
        <v>0</v>
      </c>
      <c r="H32" s="14">
        <f>SUM(G26:G32)</f>
        <v>721429.12000000011</v>
      </c>
      <c r="K32" s="10"/>
      <c r="L32" s="10"/>
      <c r="M32" s="3"/>
      <c r="N32" s="3"/>
      <c r="O32" s="3"/>
      <c r="P32" s="3"/>
      <c r="Q32" s="3"/>
      <c r="R32" s="3"/>
      <c r="S32" s="3"/>
    </row>
    <row r="33" spans="1:19" ht="18" customHeight="1" x14ac:dyDescent="0.25">
      <c r="A33" s="7">
        <v>59000</v>
      </c>
      <c r="B33" s="3">
        <v>78167.56</v>
      </c>
      <c r="C33" s="8"/>
      <c r="D33" s="8"/>
      <c r="E33" s="8"/>
      <c r="F33" s="8"/>
      <c r="G33" s="8">
        <f t="shared" si="0"/>
        <v>78167.56</v>
      </c>
      <c r="H33" s="9"/>
      <c r="K33" s="10"/>
      <c r="L33" s="10"/>
      <c r="M33" s="3"/>
      <c r="N33" s="3"/>
      <c r="O33" s="3"/>
      <c r="P33" s="3"/>
      <c r="Q33" s="3"/>
      <c r="R33" s="3"/>
      <c r="S33" s="3"/>
    </row>
    <row r="34" spans="1:19" ht="18" customHeight="1" x14ac:dyDescent="0.25">
      <c r="A34" s="7">
        <v>59300</v>
      </c>
      <c r="B34" s="3">
        <v>466750.66</v>
      </c>
      <c r="C34" s="8">
        <v>4415.1499999999996</v>
      </c>
      <c r="D34" s="8">
        <v>2242.23</v>
      </c>
      <c r="E34" s="8">
        <v>5463.8</v>
      </c>
      <c r="F34" s="8"/>
      <c r="G34" s="8">
        <f t="shared" si="0"/>
        <v>467944.24</v>
      </c>
      <c r="H34" s="9"/>
      <c r="K34" s="10"/>
      <c r="L34" s="10"/>
      <c r="M34" s="3"/>
      <c r="N34" s="3"/>
      <c r="O34" s="3"/>
      <c r="P34" s="3"/>
      <c r="Q34" s="3"/>
      <c r="R34" s="3"/>
      <c r="S34" s="3"/>
    </row>
    <row r="35" spans="1:19" ht="18" customHeight="1" x14ac:dyDescent="0.25">
      <c r="A35" s="7">
        <v>59400</v>
      </c>
      <c r="B35" s="9">
        <v>2880.68</v>
      </c>
      <c r="C35" s="8">
        <v>81.27</v>
      </c>
      <c r="D35" s="8"/>
      <c r="E35" s="8"/>
      <c r="F35" s="8"/>
      <c r="G35" s="8">
        <f t="shared" si="0"/>
        <v>2961.95</v>
      </c>
      <c r="H35" s="9"/>
      <c r="K35" s="10"/>
      <c r="L35" s="10"/>
      <c r="M35" s="3"/>
      <c r="N35" s="3"/>
      <c r="O35" s="3"/>
      <c r="P35" s="3"/>
      <c r="Q35" s="3"/>
      <c r="R35" s="3"/>
      <c r="S35" s="3"/>
    </row>
    <row r="36" spans="1:19" ht="18" customHeight="1" x14ac:dyDescent="0.25">
      <c r="A36" s="7">
        <v>59500</v>
      </c>
      <c r="B36" s="3">
        <v>234.64</v>
      </c>
      <c r="C36" s="8"/>
      <c r="D36" s="8"/>
      <c r="E36" s="8"/>
      <c r="F36" s="8"/>
      <c r="G36" s="8">
        <f t="shared" si="0"/>
        <v>234.64</v>
      </c>
      <c r="H36" s="9"/>
      <c r="K36" s="10"/>
      <c r="L36" s="10"/>
      <c r="M36" s="3"/>
      <c r="N36" s="3"/>
      <c r="O36" s="3"/>
      <c r="P36" s="3"/>
      <c r="Q36" s="3"/>
      <c r="R36" s="3"/>
      <c r="S36" s="3"/>
    </row>
    <row r="37" spans="1:19" ht="18" customHeight="1" x14ac:dyDescent="0.25">
      <c r="A37" s="7">
        <v>59700</v>
      </c>
      <c r="B37" s="3">
        <v>45.47</v>
      </c>
      <c r="C37" s="8"/>
      <c r="D37" s="8"/>
      <c r="E37" s="8">
        <v>45.47</v>
      </c>
      <c r="F37" s="8"/>
      <c r="G37" s="8">
        <f t="shared" si="0"/>
        <v>0</v>
      </c>
      <c r="H37" s="9"/>
      <c r="K37" s="10"/>
      <c r="L37" s="10"/>
      <c r="M37" s="3"/>
      <c r="N37" s="3"/>
      <c r="O37" s="3"/>
      <c r="P37" s="3"/>
      <c r="Q37" s="3"/>
      <c r="R37" s="3"/>
      <c r="S37" s="3"/>
    </row>
    <row r="38" spans="1:19" ht="18" customHeight="1" x14ac:dyDescent="0.25">
      <c r="A38" s="11">
        <v>59800</v>
      </c>
      <c r="B38" s="12">
        <v>2912.96</v>
      </c>
      <c r="C38" s="13">
        <v>156.36000000000001</v>
      </c>
      <c r="D38" s="13">
        <v>59.86</v>
      </c>
      <c r="E38" s="13">
        <v>64.77</v>
      </c>
      <c r="F38" s="13"/>
      <c r="G38" s="13">
        <f>SUM(B38:C38:D38)-SUM(E38:F38)</f>
        <v>3064.4100000000003</v>
      </c>
      <c r="H38" s="14">
        <f>SUM(G33:G38)</f>
        <v>552372.80000000005</v>
      </c>
      <c r="K38" s="10"/>
      <c r="L38" s="10"/>
      <c r="M38" s="3"/>
      <c r="N38" s="3"/>
      <c r="O38" s="3"/>
      <c r="P38" s="3"/>
      <c r="Q38" s="3"/>
      <c r="R38" s="3"/>
      <c r="S38" s="3"/>
    </row>
    <row r="39" spans="1:19" ht="18" customHeight="1" x14ac:dyDescent="0.25">
      <c r="A39" s="7">
        <v>90200</v>
      </c>
      <c r="B39" s="3">
        <v>48349.23</v>
      </c>
      <c r="C39" s="8"/>
      <c r="D39" s="8">
        <v>368.96</v>
      </c>
      <c r="E39" s="8">
        <v>553.44000000000005</v>
      </c>
      <c r="F39" s="8"/>
      <c r="G39" s="8">
        <f t="shared" ref="G39:G49" si="1">SUM(B39+C39+D39-E39-F39)</f>
        <v>48164.75</v>
      </c>
      <c r="H39" s="9"/>
      <c r="K39" s="10"/>
      <c r="L39" s="10"/>
      <c r="M39" s="3"/>
      <c r="N39" s="3"/>
      <c r="O39" s="3"/>
      <c r="P39" s="3"/>
      <c r="Q39" s="3"/>
      <c r="R39" s="3"/>
      <c r="S39" s="3"/>
    </row>
    <row r="40" spans="1:19" ht="18" customHeight="1" x14ac:dyDescent="0.25">
      <c r="A40" s="11">
        <v>90300</v>
      </c>
      <c r="B40" s="12">
        <v>333040.94</v>
      </c>
      <c r="C40" s="13">
        <v>5125.88</v>
      </c>
      <c r="D40" s="13">
        <v>2328.42</v>
      </c>
      <c r="E40" s="13">
        <v>4280.74</v>
      </c>
      <c r="F40" s="13"/>
      <c r="G40" s="13">
        <f t="shared" si="1"/>
        <v>336214.5</v>
      </c>
      <c r="H40" s="14">
        <f>SUM(G39:G40)</f>
        <v>384379.25</v>
      </c>
      <c r="K40" s="10"/>
      <c r="L40" s="10"/>
      <c r="M40" s="3"/>
      <c r="N40" s="3"/>
      <c r="O40" s="3"/>
      <c r="P40" s="3"/>
      <c r="Q40" s="3"/>
      <c r="R40" s="3"/>
      <c r="S40" s="3"/>
    </row>
    <row r="41" spans="1:19" ht="18" customHeight="1" x14ac:dyDescent="0.25">
      <c r="A41" s="7">
        <v>90700</v>
      </c>
      <c r="B41" s="3">
        <v>77541.539999999994</v>
      </c>
      <c r="C41" s="8"/>
      <c r="D41" s="8"/>
      <c r="E41" s="8"/>
      <c r="F41" s="8"/>
      <c r="G41" s="8">
        <f t="shared" si="1"/>
        <v>77541.539999999994</v>
      </c>
      <c r="H41" s="9"/>
      <c r="K41" s="10"/>
      <c r="L41" s="10"/>
      <c r="M41" s="3"/>
      <c r="N41" s="3"/>
      <c r="O41" s="3"/>
      <c r="P41" s="3"/>
      <c r="Q41" s="3"/>
      <c r="R41" s="3"/>
      <c r="S41" s="3"/>
    </row>
    <row r="42" spans="1:19" ht="18" customHeight="1" x14ac:dyDescent="0.25">
      <c r="A42" s="7">
        <v>90800</v>
      </c>
      <c r="B42" s="3"/>
      <c r="C42" s="8"/>
      <c r="D42" s="8"/>
      <c r="E42" s="8"/>
      <c r="F42" s="8"/>
      <c r="G42" s="8">
        <f t="shared" si="1"/>
        <v>0</v>
      </c>
      <c r="H42" s="9"/>
      <c r="K42" s="10"/>
      <c r="L42" s="10"/>
      <c r="M42" s="3"/>
      <c r="N42" s="3"/>
      <c r="O42" s="3"/>
      <c r="P42" s="3"/>
      <c r="Q42" s="3"/>
      <c r="R42" s="3"/>
      <c r="S42" s="3"/>
    </row>
    <row r="43" spans="1:19" ht="18" customHeight="1" x14ac:dyDescent="0.25">
      <c r="A43" s="7">
        <v>92000</v>
      </c>
      <c r="B43" s="3">
        <v>338473.35</v>
      </c>
      <c r="C43" s="8">
        <v>3834.76</v>
      </c>
      <c r="D43" s="8">
        <v>1526.2</v>
      </c>
      <c r="E43" s="8">
        <v>2986.74</v>
      </c>
      <c r="F43" s="8"/>
      <c r="G43" s="8">
        <f t="shared" si="1"/>
        <v>340847.57</v>
      </c>
      <c r="H43" s="9"/>
      <c r="K43" s="10"/>
      <c r="L43" s="10"/>
      <c r="M43" s="3"/>
      <c r="N43" s="3"/>
      <c r="O43" s="3"/>
      <c r="P43" s="3"/>
      <c r="Q43" s="3"/>
      <c r="R43" s="3"/>
      <c r="S43" s="3"/>
    </row>
    <row r="44" spans="1:19" ht="18" customHeight="1" x14ac:dyDescent="0.25">
      <c r="A44" s="7">
        <v>92500</v>
      </c>
      <c r="B44" s="3"/>
      <c r="C44" s="8"/>
      <c r="D44" s="8"/>
      <c r="E44" s="8"/>
      <c r="F44" s="8"/>
      <c r="G44" s="8">
        <f t="shared" si="1"/>
        <v>0</v>
      </c>
      <c r="H44" s="9"/>
      <c r="K44" s="10"/>
      <c r="L44" s="10"/>
      <c r="M44" s="3"/>
      <c r="N44" s="3"/>
      <c r="O44" s="3"/>
      <c r="P44" s="3"/>
      <c r="Q44" s="3"/>
      <c r="R44" s="3"/>
      <c r="S44" s="3"/>
    </row>
    <row r="45" spans="1:19" ht="18" customHeight="1" x14ac:dyDescent="0.25">
      <c r="A45" s="7">
        <v>92600</v>
      </c>
      <c r="B45" s="3">
        <v>668.25</v>
      </c>
      <c r="C45" s="8"/>
      <c r="D45" s="8"/>
      <c r="E45" s="8"/>
      <c r="F45" s="8"/>
      <c r="G45" s="8">
        <f t="shared" si="1"/>
        <v>668.25</v>
      </c>
      <c r="H45" s="9"/>
      <c r="K45" s="10"/>
      <c r="L45" s="10"/>
      <c r="M45" s="3"/>
      <c r="N45" s="3"/>
      <c r="O45" s="3"/>
      <c r="P45" s="3"/>
      <c r="Q45" s="3"/>
      <c r="R45" s="3"/>
      <c r="S45" s="3"/>
    </row>
    <row r="46" spans="1:19" ht="18" customHeight="1" x14ac:dyDescent="0.25">
      <c r="A46" s="7">
        <v>93040</v>
      </c>
      <c r="B46" s="3">
        <v>2935.31</v>
      </c>
      <c r="C46" s="8"/>
      <c r="D46" s="8"/>
      <c r="E46" s="8"/>
      <c r="F46" s="8"/>
      <c r="G46" s="8">
        <f t="shared" si="1"/>
        <v>2935.31</v>
      </c>
      <c r="H46" s="9"/>
      <c r="K46" s="10"/>
      <c r="L46" s="10"/>
      <c r="M46" s="3"/>
      <c r="N46" s="3"/>
      <c r="O46" s="3"/>
      <c r="P46" s="3"/>
      <c r="Q46" s="3"/>
      <c r="R46" s="3"/>
      <c r="S46" s="3"/>
    </row>
    <row r="47" spans="1:19" ht="18" customHeight="1" x14ac:dyDescent="0.25">
      <c r="A47" s="11">
        <v>93500</v>
      </c>
      <c r="B47" s="12">
        <v>59677.93</v>
      </c>
      <c r="C47" s="13">
        <v>980.36</v>
      </c>
      <c r="D47" s="13">
        <v>402.34</v>
      </c>
      <c r="E47" s="13">
        <v>1057.22</v>
      </c>
      <c r="F47" s="13"/>
      <c r="G47" s="13">
        <f t="shared" si="1"/>
        <v>60003.409999999996</v>
      </c>
      <c r="H47" s="14">
        <f>SUM(G41:G47)</f>
        <v>481996.07999999996</v>
      </c>
      <c r="K47" s="10"/>
      <c r="L47" s="10"/>
      <c r="M47" s="3"/>
      <c r="N47" s="3"/>
      <c r="O47" s="3"/>
      <c r="P47" s="3"/>
      <c r="Q47" s="3"/>
      <c r="R47" s="3"/>
      <c r="S47" s="3"/>
    </row>
    <row r="48" spans="1:19" ht="18" customHeight="1" x14ac:dyDescent="0.25">
      <c r="A48" s="7"/>
      <c r="B48" s="3"/>
      <c r="C48" s="8"/>
      <c r="D48" s="15"/>
      <c r="E48" s="15"/>
      <c r="F48" s="15"/>
      <c r="G48" s="8">
        <f t="shared" si="1"/>
        <v>0</v>
      </c>
      <c r="H48" s="9"/>
      <c r="I48" s="9">
        <f>SUM(H32:H47)</f>
        <v>2140177.25</v>
      </c>
      <c r="J48" t="s">
        <v>15</v>
      </c>
      <c r="K48" s="10"/>
      <c r="L48" s="10"/>
      <c r="M48" s="3"/>
      <c r="N48" s="3"/>
      <c r="O48" s="3"/>
      <c r="P48" s="3"/>
      <c r="Q48" s="3"/>
      <c r="R48" s="3"/>
      <c r="S48" s="3"/>
    </row>
    <row r="49" spans="1:19" ht="18" customHeight="1" x14ac:dyDescent="0.25">
      <c r="A49" s="7"/>
      <c r="B49" s="3">
        <f>SUM(B13:B47)</f>
        <v>3423860.0900000003</v>
      </c>
      <c r="C49" s="3">
        <f>SUM(C13:C47)</f>
        <v>44406.679999999993</v>
      </c>
      <c r="D49" s="3">
        <f>SUM(D13:D47)</f>
        <v>19319.909999999996</v>
      </c>
      <c r="E49" s="3">
        <f>SUM(E13:E47)</f>
        <v>35802.299999999996</v>
      </c>
      <c r="F49" s="3">
        <f>SUM(F13:F47)</f>
        <v>0</v>
      </c>
      <c r="G49" s="8">
        <f t="shared" si="1"/>
        <v>3451784.3800000008</v>
      </c>
      <c r="K49" s="10"/>
      <c r="L49" s="10"/>
      <c r="M49" s="10"/>
      <c r="N49" s="3"/>
      <c r="O49" s="3"/>
      <c r="P49" s="3"/>
      <c r="Q49" s="3"/>
      <c r="R49" s="3"/>
      <c r="S49" s="3"/>
    </row>
    <row r="50" spans="1:19" ht="18" customHeight="1" x14ac:dyDescent="0.25">
      <c r="A50" s="7"/>
      <c r="B50" s="1"/>
      <c r="C50" s="1"/>
      <c r="D50" s="8"/>
      <c r="E50" s="8"/>
      <c r="F50" s="8"/>
      <c r="G50" s="8">
        <f>SUM(G13:G47)</f>
        <v>3451784.3800000004</v>
      </c>
      <c r="H50" s="9">
        <f>SUM(H13:H48)</f>
        <v>3451784.38</v>
      </c>
      <c r="I50" s="9">
        <f>SUM(I17:I48)</f>
        <v>3451784.38</v>
      </c>
      <c r="K50" s="3"/>
      <c r="L50" s="3"/>
      <c r="M50" s="3"/>
      <c r="N50" s="3"/>
      <c r="O50" s="3"/>
      <c r="P50" s="3"/>
      <c r="Q50" s="3"/>
      <c r="R50" s="3"/>
      <c r="S50" s="3"/>
    </row>
    <row r="51" spans="1:19" ht="18" customHeight="1" x14ac:dyDescent="0.25">
      <c r="A51" s="7" t="s">
        <v>16</v>
      </c>
      <c r="B51" s="3">
        <f>99518.33+4342+6084+3904+48+16+1208</f>
        <v>115120.33</v>
      </c>
      <c r="C51" s="3">
        <f>626+2+332+640</f>
        <v>1600</v>
      </c>
      <c r="D51" s="3">
        <f>516+16+108</f>
        <v>640</v>
      </c>
      <c r="E51" s="3">
        <f>949+59+272</f>
        <v>1280</v>
      </c>
      <c r="F51" s="3"/>
      <c r="G51" s="8">
        <f>SUM(B51+C51+D51-E51-F51)</f>
        <v>116080.33</v>
      </c>
      <c r="H51" s="1"/>
      <c r="I51" s="9"/>
      <c r="K51" s="3"/>
      <c r="L51" s="3"/>
      <c r="M51" s="3"/>
      <c r="N51" s="3"/>
      <c r="O51" s="3"/>
      <c r="P51" s="3"/>
      <c r="Q51" s="3"/>
      <c r="R51" s="3"/>
      <c r="S51" s="3"/>
    </row>
    <row r="52" spans="1:19" ht="18" customHeight="1" x14ac:dyDescent="0.25">
      <c r="A52" s="7" t="s">
        <v>17</v>
      </c>
      <c r="B52" s="3">
        <f>5800.28+99.5</f>
        <v>5899.78</v>
      </c>
      <c r="C52" s="3">
        <v>86.84</v>
      </c>
      <c r="D52" s="3">
        <v>74.67</v>
      </c>
      <c r="E52" s="3">
        <v>95</v>
      </c>
      <c r="F52" s="3"/>
      <c r="G52" s="8">
        <f>SUM(B52+C52+D52-E52-F52)</f>
        <v>5966.29</v>
      </c>
      <c r="H52" s="1"/>
      <c r="I52" s="9"/>
      <c r="K52" s="3"/>
      <c r="L52" s="3"/>
      <c r="M52" s="3"/>
      <c r="N52" s="3"/>
      <c r="O52" s="3"/>
      <c r="P52" s="3"/>
      <c r="Q52" s="3"/>
      <c r="R52" s="3"/>
      <c r="S52" s="3"/>
    </row>
    <row r="53" spans="1:19" ht="18" customHeight="1" x14ac:dyDescent="0.25">
      <c r="A53" s="1"/>
      <c r="B53" s="3">
        <f>SUM(B51:B52)</f>
        <v>121020.11</v>
      </c>
      <c r="C53" s="3">
        <f>SUM(C51:C52)</f>
        <v>1686.84</v>
      </c>
      <c r="D53" s="3">
        <f>SUM(D51:D52)</f>
        <v>714.67</v>
      </c>
      <c r="E53" s="3">
        <f>SUM(E51:E52)</f>
        <v>1375</v>
      </c>
      <c r="F53" s="3">
        <f>SUM(F51:F52)</f>
        <v>0</v>
      </c>
      <c r="G53" s="8">
        <f>SUM(B53+C53+D53-E53-F53)</f>
        <v>122046.62</v>
      </c>
      <c r="H53" s="8">
        <f>SUM(G51:G52)</f>
        <v>122046.62</v>
      </c>
      <c r="I53" s="9"/>
      <c r="K53" s="3"/>
      <c r="L53" s="3"/>
      <c r="M53" s="3"/>
      <c r="N53" s="3"/>
      <c r="O53" s="3"/>
      <c r="P53" s="3"/>
      <c r="Q53" s="3"/>
      <c r="R53" s="3"/>
      <c r="S53" s="3"/>
    </row>
    <row r="54" spans="1:19" ht="21" customHeight="1" x14ac:dyDescent="0.25">
      <c r="A54" s="7" t="s">
        <v>31</v>
      </c>
      <c r="B54" s="24">
        <v>3211678.42</v>
      </c>
      <c r="G54" s="8"/>
      <c r="H54" s="15"/>
      <c r="K54" s="3"/>
      <c r="L54" s="3"/>
      <c r="M54" s="3"/>
      <c r="N54" s="3"/>
      <c r="O54" s="3"/>
      <c r="P54" s="3"/>
      <c r="Q54" s="3"/>
      <c r="R54" s="3"/>
      <c r="S54" s="3"/>
    </row>
    <row r="55" spans="1:19" ht="14.25" customHeight="1" x14ac:dyDescent="0.25">
      <c r="A55" s="7" t="s">
        <v>32</v>
      </c>
      <c r="B55" s="24">
        <v>240105.96</v>
      </c>
      <c r="H55" s="15"/>
      <c r="K55" s="3"/>
      <c r="L55" s="3"/>
      <c r="M55" s="3"/>
      <c r="N55" s="3"/>
      <c r="O55" s="3"/>
      <c r="P55" s="3"/>
      <c r="Q55" s="3"/>
      <c r="R55" s="3"/>
      <c r="S55" s="3"/>
    </row>
    <row r="56" spans="1:19" ht="14.25" customHeight="1" x14ac:dyDescent="0.25">
      <c r="A56" s="4" t="s">
        <v>18</v>
      </c>
      <c r="B56" s="24">
        <f>SUM(B54:B55)</f>
        <v>3451784.38</v>
      </c>
      <c r="G56" s="15"/>
      <c r="H56" s="15"/>
      <c r="K56" s="3"/>
      <c r="L56" s="3"/>
      <c r="M56" s="3"/>
      <c r="N56" s="3"/>
      <c r="O56" s="3"/>
      <c r="P56" s="3"/>
      <c r="Q56" s="3"/>
      <c r="R56" s="3"/>
      <c r="S56" s="3"/>
    </row>
    <row r="57" spans="1:19" ht="14.25" customHeight="1" x14ac:dyDescent="0.25">
      <c r="B57" s="15"/>
      <c r="C57" s="15"/>
      <c r="D57" s="15"/>
      <c r="E57" s="15"/>
      <c r="F57" s="15"/>
      <c r="G57" s="15"/>
      <c r="H57" s="15"/>
      <c r="I57" s="15"/>
      <c r="K57" s="3"/>
      <c r="L57" s="3"/>
      <c r="M57" s="3"/>
      <c r="N57" s="3"/>
      <c r="O57" s="3"/>
      <c r="P57" s="3"/>
      <c r="Q57" s="3"/>
      <c r="R57" s="3"/>
      <c r="S57" s="3"/>
    </row>
    <row r="58" spans="1:19" ht="14.25" customHeight="1" x14ac:dyDescent="0.25">
      <c r="B58" s="15"/>
      <c r="C58" s="15"/>
      <c r="D58" s="15"/>
      <c r="E58" s="15"/>
      <c r="F58" s="15"/>
      <c r="G58" s="15"/>
      <c r="H58" s="15"/>
      <c r="I58" s="15"/>
      <c r="K58" s="3"/>
      <c r="L58" s="3"/>
      <c r="M58" s="3"/>
      <c r="N58" s="3"/>
      <c r="O58" s="3"/>
      <c r="P58" s="3"/>
      <c r="Q58" s="3"/>
      <c r="R58" s="3"/>
      <c r="S58" s="3"/>
    </row>
    <row r="59" spans="1:19" ht="24.6" customHeight="1" x14ac:dyDescent="0.25">
      <c r="B59" s="34"/>
      <c r="C59" s="34"/>
      <c r="D59" s="34"/>
      <c r="E59" s="34"/>
      <c r="F59" s="34"/>
      <c r="G59" s="34"/>
      <c r="H59" s="34"/>
      <c r="I59" s="34"/>
      <c r="K59" s="3"/>
      <c r="L59" s="3"/>
      <c r="M59" s="3"/>
      <c r="N59" s="3"/>
      <c r="O59" s="3"/>
      <c r="P59" s="3"/>
      <c r="Q59" s="3"/>
      <c r="R59" s="3"/>
      <c r="S59" s="3"/>
    </row>
    <row r="60" spans="1:19" ht="18" customHeight="1" x14ac:dyDescent="0.25">
      <c r="B60" s="16"/>
      <c r="C60" s="16"/>
      <c r="D60" s="16"/>
      <c r="E60" s="16"/>
      <c r="F60" s="16"/>
      <c r="G60" s="16"/>
      <c r="H60" s="16"/>
      <c r="I60" s="16"/>
      <c r="K60" s="3"/>
      <c r="L60" s="3"/>
      <c r="M60" s="3"/>
      <c r="N60" s="3"/>
      <c r="O60" s="3"/>
      <c r="P60" s="3"/>
      <c r="Q60" s="3"/>
      <c r="R60" s="3"/>
      <c r="S60" s="3"/>
    </row>
    <row r="61" spans="1:19" ht="18" customHeight="1" x14ac:dyDescent="0.25">
      <c r="B61" s="16"/>
      <c r="C61" s="16"/>
      <c r="D61" s="16"/>
      <c r="E61" s="16"/>
      <c r="F61" s="16"/>
      <c r="G61" s="16"/>
      <c r="H61" s="16"/>
      <c r="I61" s="16"/>
      <c r="K61" s="3"/>
      <c r="L61" s="3"/>
      <c r="M61" s="3"/>
      <c r="N61" s="3"/>
      <c r="O61" s="3"/>
      <c r="P61" s="3"/>
      <c r="Q61" s="3"/>
      <c r="R61" s="3"/>
      <c r="S61" s="3"/>
    </row>
    <row r="62" spans="1:19" ht="18" customHeight="1" x14ac:dyDescent="0.25">
      <c r="K62" s="3"/>
      <c r="L62" s="3"/>
      <c r="M62" s="3"/>
      <c r="N62" s="3"/>
      <c r="O62" s="3"/>
      <c r="P62" s="3"/>
      <c r="Q62" s="3"/>
      <c r="R62" s="3"/>
      <c r="S62" s="3"/>
    </row>
    <row r="63" spans="1:19" ht="18" customHeight="1" x14ac:dyDescent="0.25">
      <c r="K63" s="3"/>
      <c r="L63" s="3"/>
      <c r="M63" s="3"/>
      <c r="N63" s="3"/>
      <c r="O63" s="3"/>
      <c r="P63" s="3"/>
      <c r="Q63" s="3"/>
      <c r="R63" s="3"/>
      <c r="S63" s="3"/>
    </row>
    <row r="64" spans="1:19" ht="18" customHeight="1" x14ac:dyDescent="0.25">
      <c r="A64" s="17"/>
      <c r="B64" s="18"/>
      <c r="K64" s="3"/>
      <c r="L64" s="3"/>
      <c r="M64" s="3"/>
      <c r="N64" s="3"/>
      <c r="O64" s="3"/>
      <c r="P64" s="3"/>
      <c r="Q64" s="3"/>
      <c r="R64" s="3"/>
      <c r="S64" s="3"/>
    </row>
    <row r="65" spans="1:19" ht="18" customHeight="1" x14ac:dyDescent="0.25">
      <c r="A65" s="17"/>
      <c r="B65" s="18"/>
      <c r="F65" s="19"/>
      <c r="G65" s="20"/>
      <c r="H65" s="20"/>
      <c r="I65" s="20"/>
      <c r="J65" s="20"/>
      <c r="M65" s="3"/>
      <c r="N65" s="3"/>
      <c r="O65" s="3"/>
      <c r="P65" s="3"/>
      <c r="Q65" s="3"/>
      <c r="R65" s="3"/>
      <c r="S65" s="3"/>
    </row>
    <row r="66" spans="1:19" ht="18" customHeight="1" x14ac:dyDescent="0.25">
      <c r="A66" s="17"/>
      <c r="B66" s="18"/>
      <c r="F66" s="19"/>
      <c r="G66" s="20"/>
      <c r="H66" s="20"/>
      <c r="I66" s="20"/>
      <c r="J66" s="20"/>
      <c r="M66" s="3"/>
      <c r="N66" s="3"/>
      <c r="O66" s="3"/>
      <c r="P66" s="3"/>
      <c r="Q66" s="3"/>
      <c r="R66" s="3"/>
      <c r="S66" s="3"/>
    </row>
    <row r="67" spans="1:19" ht="18" customHeight="1" x14ac:dyDescent="0.25">
      <c r="A67" s="17"/>
      <c r="B67" s="18"/>
      <c r="G67" s="20"/>
      <c r="H67" s="20"/>
      <c r="I67" s="20"/>
      <c r="J67" s="20"/>
      <c r="M67" s="3"/>
      <c r="N67" s="3"/>
      <c r="O67" s="3"/>
      <c r="P67" s="3"/>
      <c r="Q67" s="3"/>
      <c r="R67" s="3"/>
      <c r="S67" s="3"/>
    </row>
    <row r="68" spans="1:19" ht="18" customHeight="1" x14ac:dyDescent="0.25">
      <c r="A68" s="17"/>
      <c r="B68" s="18"/>
      <c r="F68" s="19"/>
      <c r="G68" s="20"/>
      <c r="H68" s="20"/>
      <c r="I68" s="20"/>
      <c r="J68" s="20"/>
      <c r="M68" s="3"/>
      <c r="N68" s="3"/>
      <c r="O68" s="3"/>
      <c r="P68" s="3"/>
      <c r="Q68" s="3"/>
      <c r="R68" s="3"/>
      <c r="S68" s="3"/>
    </row>
    <row r="69" spans="1:19" ht="18" customHeight="1" x14ac:dyDescent="0.25">
      <c r="A69" s="17"/>
      <c r="B69" s="18"/>
      <c r="G69" s="20"/>
      <c r="H69" s="20"/>
      <c r="I69" s="20"/>
      <c r="J69" s="20"/>
      <c r="M69" s="3"/>
      <c r="N69" s="3"/>
      <c r="O69" s="3"/>
      <c r="P69" s="3"/>
      <c r="Q69" s="3"/>
      <c r="R69" s="3"/>
      <c r="S69" s="3"/>
    </row>
    <row r="70" spans="1:19" ht="18" customHeight="1" x14ac:dyDescent="0.25">
      <c r="A70" s="17"/>
      <c r="B70" s="18"/>
      <c r="G70" s="20"/>
      <c r="H70" s="20"/>
      <c r="I70" s="20"/>
      <c r="J70" s="20"/>
      <c r="K70" s="20"/>
      <c r="M70" s="3"/>
      <c r="N70" s="3"/>
      <c r="O70" s="3"/>
      <c r="P70" s="3"/>
      <c r="Q70" s="3"/>
      <c r="R70" s="3"/>
      <c r="S70" s="3"/>
    </row>
    <row r="71" spans="1:19" ht="18" customHeight="1" x14ac:dyDescent="0.25">
      <c r="A71" s="17"/>
      <c r="B71" s="18"/>
      <c r="G71" s="20"/>
      <c r="H71" s="20"/>
      <c r="I71" s="20"/>
      <c r="J71" s="20"/>
      <c r="M71" s="3"/>
      <c r="N71" s="3"/>
      <c r="O71" s="3"/>
      <c r="P71" s="3"/>
      <c r="Q71" s="3"/>
      <c r="R71" s="3"/>
      <c r="S71" s="3"/>
    </row>
    <row r="72" spans="1:19" ht="18" customHeight="1" x14ac:dyDescent="0.25">
      <c r="A72" s="17"/>
      <c r="B72" s="18"/>
      <c r="E72" s="21"/>
      <c r="G72" s="20"/>
      <c r="H72" s="20"/>
      <c r="I72" s="20"/>
      <c r="J72" s="20"/>
      <c r="M72" s="3"/>
      <c r="N72" s="3"/>
      <c r="O72" s="3"/>
      <c r="P72" s="3"/>
      <c r="Q72" s="3"/>
      <c r="R72" s="3"/>
      <c r="S72" s="3"/>
    </row>
    <row r="73" spans="1:19" ht="18" customHeight="1" x14ac:dyDescent="0.25">
      <c r="A73" s="17"/>
      <c r="B73" s="18"/>
      <c r="E73" s="22"/>
      <c r="G73" s="20"/>
      <c r="H73" s="20"/>
      <c r="I73" s="20"/>
      <c r="J73" s="20"/>
      <c r="M73" s="3"/>
      <c r="N73" s="3"/>
      <c r="O73" s="3"/>
      <c r="P73" s="3"/>
      <c r="Q73" s="3"/>
      <c r="R73" s="3"/>
      <c r="S73" s="3"/>
    </row>
    <row r="74" spans="1:19" ht="18" customHeight="1" x14ac:dyDescent="0.25">
      <c r="A74" s="17"/>
      <c r="B74" s="18"/>
      <c r="C74" s="18"/>
      <c r="D74" s="18"/>
      <c r="E74" s="22"/>
      <c r="G74" s="20"/>
      <c r="H74" s="20"/>
      <c r="I74" s="20"/>
      <c r="J74" s="20"/>
      <c r="M74" s="3"/>
      <c r="N74" s="3"/>
      <c r="O74" s="3"/>
      <c r="P74" s="3"/>
      <c r="Q74" s="3"/>
      <c r="R74" s="3"/>
      <c r="S74" s="3"/>
    </row>
    <row r="75" spans="1:19" ht="18" customHeight="1" x14ac:dyDescent="0.25">
      <c r="A75" s="17"/>
      <c r="B75" s="18"/>
      <c r="C75" s="18"/>
      <c r="D75" s="18"/>
      <c r="E75" s="22"/>
      <c r="G75" s="20"/>
      <c r="H75" s="20"/>
      <c r="I75" s="20"/>
      <c r="J75" s="20"/>
      <c r="M75" s="3"/>
      <c r="N75" s="3"/>
      <c r="O75" s="3"/>
      <c r="P75" s="3"/>
      <c r="Q75" s="3"/>
      <c r="R75" s="3"/>
      <c r="S75" s="3"/>
    </row>
    <row r="76" spans="1:19" ht="18" customHeight="1" x14ac:dyDescent="0.25">
      <c r="G76" s="20"/>
      <c r="H76" s="20"/>
      <c r="I76" s="20"/>
      <c r="J76" s="20"/>
      <c r="M76" s="3"/>
      <c r="N76" s="3"/>
      <c r="O76" s="3"/>
      <c r="P76" s="3"/>
      <c r="Q76" s="3"/>
      <c r="R76" s="3"/>
      <c r="S76" s="3"/>
    </row>
    <row r="77" spans="1:19" ht="18" customHeight="1" x14ac:dyDescent="0.25">
      <c r="M77" s="3"/>
      <c r="N77" s="3"/>
      <c r="O77" s="3"/>
      <c r="P77" s="3"/>
      <c r="Q77" s="3"/>
      <c r="R77" s="3"/>
      <c r="S77" s="3"/>
    </row>
    <row r="78" spans="1:19" ht="18" customHeight="1" x14ac:dyDescent="0.25">
      <c r="A78" s="1"/>
      <c r="B78" s="1"/>
      <c r="C78" s="1"/>
      <c r="D78" s="1"/>
      <c r="E78" s="1"/>
      <c r="F78" s="1"/>
      <c r="G78" s="1"/>
      <c r="H78" s="1"/>
      <c r="M78" s="3"/>
      <c r="N78" s="3"/>
      <c r="O78" s="3"/>
      <c r="P78" s="3"/>
      <c r="Q78" s="3"/>
      <c r="R78" s="3"/>
      <c r="S78" s="3"/>
    </row>
    <row r="79" spans="1:19" ht="18" customHeight="1" x14ac:dyDescent="0.25">
      <c r="G79" s="1"/>
      <c r="H79" s="1"/>
      <c r="M79" s="3"/>
      <c r="N79" s="3"/>
      <c r="O79" s="3"/>
      <c r="P79" s="3"/>
      <c r="Q79" s="3"/>
      <c r="R79" s="3"/>
      <c r="S79" s="3"/>
    </row>
    <row r="80" spans="1:19" ht="18" customHeight="1" x14ac:dyDescent="0.25">
      <c r="G80" s="1"/>
      <c r="H80" s="1"/>
      <c r="M80" s="3"/>
      <c r="N80" s="3"/>
      <c r="O80" s="3"/>
      <c r="P80" s="3"/>
      <c r="Q80" s="3"/>
      <c r="R80" s="3"/>
      <c r="S80" s="3"/>
    </row>
    <row r="81" spans="1:19" ht="18" customHeight="1" x14ac:dyDescent="0.3">
      <c r="A81" s="32"/>
      <c r="B81" s="32"/>
      <c r="C81" s="32"/>
      <c r="D81" s="32"/>
      <c r="E81" s="32"/>
      <c r="F81" s="32"/>
      <c r="G81" s="32"/>
      <c r="H81" s="32"/>
      <c r="I81" s="32"/>
      <c r="J81" s="32"/>
      <c r="M81" s="1"/>
      <c r="N81" s="1"/>
      <c r="O81" s="3"/>
      <c r="P81" s="3"/>
      <c r="Q81" s="3"/>
      <c r="R81" s="3"/>
      <c r="S81" s="3"/>
    </row>
    <row r="82" spans="1:19" ht="18" customHeight="1" x14ac:dyDescent="0.25">
      <c r="A82" s="1"/>
      <c r="B82" s="1"/>
      <c r="C82" s="1"/>
      <c r="D82" s="1"/>
      <c r="E82" s="1"/>
      <c r="F82" s="1"/>
      <c r="M82" s="1"/>
      <c r="N82" s="1"/>
      <c r="O82" s="3"/>
      <c r="P82" s="3"/>
      <c r="Q82" s="3"/>
      <c r="R82" s="3"/>
      <c r="S82" s="3"/>
    </row>
    <row r="83" spans="1:19" ht="18" customHeight="1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M83" s="1"/>
      <c r="N83" s="1"/>
      <c r="O83" s="3"/>
      <c r="P83" s="3"/>
      <c r="Q83" s="3"/>
      <c r="R83" s="3"/>
      <c r="S83" s="3"/>
    </row>
    <row r="84" spans="1:19" ht="15.75" x14ac:dyDescent="0.25">
      <c r="A84" s="1"/>
      <c r="B84" s="3"/>
      <c r="C84" s="9"/>
      <c r="D84" s="3"/>
      <c r="E84" s="3"/>
      <c r="F84" s="10"/>
      <c r="G84" s="8"/>
      <c r="H84" s="3"/>
      <c r="M84" s="1"/>
      <c r="N84" s="1"/>
      <c r="O84" s="3"/>
      <c r="P84" s="3"/>
      <c r="Q84" s="3"/>
      <c r="R84" s="3"/>
      <c r="S84" s="3"/>
    </row>
    <row r="85" spans="1:19" ht="15.75" x14ac:dyDescent="0.25">
      <c r="A85" s="1"/>
      <c r="B85" s="3"/>
      <c r="C85" s="9"/>
      <c r="D85" s="3"/>
      <c r="E85" s="3"/>
      <c r="F85" s="10"/>
      <c r="G85" s="8"/>
      <c r="H85" s="3"/>
      <c r="M85" s="1"/>
      <c r="N85" s="1"/>
      <c r="O85" s="3"/>
      <c r="P85" s="3"/>
      <c r="Q85" s="3"/>
      <c r="R85" s="3"/>
      <c r="S85" s="3"/>
    </row>
    <row r="86" spans="1:19" ht="15.75" x14ac:dyDescent="0.25">
      <c r="A86" s="1"/>
      <c r="B86" s="3"/>
      <c r="C86" s="9"/>
      <c r="D86" s="3"/>
      <c r="E86" s="3"/>
      <c r="F86" s="10"/>
      <c r="G86" s="8"/>
      <c r="H86" s="3"/>
      <c r="M86" s="1"/>
      <c r="N86" s="1"/>
      <c r="O86" s="3"/>
      <c r="P86" s="3"/>
      <c r="Q86" s="3"/>
      <c r="R86" s="3"/>
      <c r="S86" s="3"/>
    </row>
    <row r="87" spans="1:19" ht="15.75" x14ac:dyDescent="0.25">
      <c r="A87" s="1"/>
      <c r="B87" s="3"/>
      <c r="C87" s="9"/>
      <c r="D87" s="3"/>
      <c r="E87" s="3"/>
      <c r="F87" s="10"/>
      <c r="G87" s="8"/>
      <c r="H87" s="3"/>
      <c r="M87" s="1"/>
      <c r="N87" s="1"/>
      <c r="O87" s="3"/>
      <c r="P87" s="3"/>
      <c r="Q87" s="3"/>
      <c r="R87" s="3"/>
      <c r="S87" s="3"/>
    </row>
    <row r="88" spans="1:19" ht="15.75" x14ac:dyDescent="0.25">
      <c r="A88" s="1"/>
      <c r="B88" s="3"/>
      <c r="C88" s="9"/>
      <c r="D88" s="3"/>
      <c r="E88" s="3"/>
      <c r="F88" s="10"/>
      <c r="G88" s="8"/>
      <c r="H88" s="3"/>
      <c r="M88" s="1"/>
      <c r="N88" s="1"/>
      <c r="O88" s="3"/>
      <c r="P88" s="3"/>
      <c r="Q88" s="3"/>
      <c r="R88" s="3"/>
      <c r="S88" s="3"/>
    </row>
    <row r="89" spans="1:19" ht="15.75" x14ac:dyDescent="0.25">
      <c r="A89" s="1"/>
      <c r="B89" s="3"/>
      <c r="C89" s="9"/>
      <c r="D89" s="3"/>
      <c r="E89" s="3"/>
      <c r="F89" s="10"/>
      <c r="G89" s="8"/>
      <c r="H89" s="3"/>
      <c r="M89" s="1"/>
      <c r="N89" s="1"/>
      <c r="O89" s="3"/>
      <c r="P89" s="3"/>
      <c r="Q89" s="3"/>
      <c r="R89" s="3"/>
      <c r="S89" s="3"/>
    </row>
    <row r="90" spans="1:19" ht="15.75" x14ac:dyDescent="0.25">
      <c r="A90" s="1"/>
      <c r="B90" s="3"/>
      <c r="C90" s="9"/>
      <c r="D90" s="3"/>
      <c r="E90" s="3"/>
      <c r="F90" s="10"/>
      <c r="G90" s="8"/>
      <c r="H90" s="3"/>
      <c r="M90" s="1"/>
      <c r="N90" s="1"/>
      <c r="O90" s="3"/>
      <c r="P90" s="3"/>
      <c r="Q90" s="3"/>
      <c r="R90" s="3"/>
      <c r="S90" s="3"/>
    </row>
    <row r="91" spans="1:19" ht="15.75" x14ac:dyDescent="0.25">
      <c r="A91" s="1"/>
      <c r="B91" s="3"/>
      <c r="C91" s="9"/>
      <c r="D91" s="3"/>
      <c r="E91" s="3"/>
      <c r="F91" s="3"/>
      <c r="G91" s="8"/>
      <c r="H91" s="3"/>
      <c r="M91" s="1"/>
      <c r="N91" s="1"/>
      <c r="O91" s="3"/>
      <c r="P91" s="3"/>
      <c r="Q91" s="3"/>
      <c r="R91" s="3"/>
      <c r="S91" s="3"/>
    </row>
    <row r="92" spans="1:19" ht="15.75" x14ac:dyDescent="0.25">
      <c r="A92" s="1"/>
      <c r="B92" s="3"/>
      <c r="C92" s="9"/>
      <c r="D92" s="3"/>
      <c r="E92" s="3"/>
      <c r="F92" s="10"/>
      <c r="G92" s="8"/>
      <c r="H92" s="3"/>
      <c r="M92" s="1"/>
      <c r="N92" s="1"/>
      <c r="O92" s="3"/>
      <c r="P92" s="3"/>
      <c r="Q92" s="3"/>
      <c r="R92" s="3"/>
      <c r="S92" s="3"/>
    </row>
    <row r="93" spans="1:19" ht="15.75" x14ac:dyDescent="0.25">
      <c r="A93" s="1"/>
      <c r="B93" s="3"/>
      <c r="C93" s="9"/>
      <c r="D93" s="3"/>
      <c r="E93" s="3"/>
      <c r="F93" s="10"/>
      <c r="G93" s="8"/>
      <c r="H93" s="3"/>
      <c r="M93" s="1"/>
      <c r="N93" s="1"/>
      <c r="O93" s="3"/>
      <c r="P93" s="3"/>
      <c r="Q93" s="3"/>
      <c r="R93" s="3"/>
      <c r="S93" s="3"/>
    </row>
    <row r="94" spans="1:19" ht="15.75" x14ac:dyDescent="0.25">
      <c r="A94" s="1"/>
      <c r="B94" s="3"/>
      <c r="C94" s="9"/>
      <c r="D94" s="3"/>
      <c r="E94" s="3"/>
      <c r="F94" s="10"/>
      <c r="G94" s="8"/>
      <c r="H94" s="3"/>
      <c r="M94" s="1"/>
      <c r="N94" s="1"/>
      <c r="O94" s="3"/>
      <c r="P94" s="3"/>
      <c r="Q94" s="3"/>
      <c r="R94" s="3"/>
      <c r="S94" s="3"/>
    </row>
    <row r="95" spans="1:19" ht="15.75" x14ac:dyDescent="0.25">
      <c r="A95" s="1"/>
      <c r="B95" s="3"/>
      <c r="C95" s="9"/>
      <c r="D95" s="3"/>
      <c r="E95" s="3"/>
      <c r="F95" s="10"/>
      <c r="G95" s="8"/>
      <c r="H95" s="3"/>
      <c r="M95" s="1"/>
      <c r="N95" s="1"/>
      <c r="O95" s="3"/>
      <c r="P95" s="3"/>
      <c r="Q95" s="3"/>
      <c r="R95" s="3"/>
      <c r="S95" s="3"/>
    </row>
    <row r="96" spans="1:19" ht="15.75" x14ac:dyDescent="0.25">
      <c r="A96" s="1"/>
      <c r="B96" s="1"/>
      <c r="D96" s="1"/>
      <c r="E96" s="1"/>
      <c r="F96" s="8"/>
      <c r="G96" s="8"/>
      <c r="H96" s="1"/>
      <c r="M96" s="1"/>
      <c r="N96" s="1"/>
      <c r="O96" s="3"/>
      <c r="P96" s="3"/>
      <c r="Q96" s="3"/>
      <c r="R96" s="3"/>
      <c r="S96" s="3"/>
    </row>
    <row r="97" spans="1:19" ht="15.75" x14ac:dyDescent="0.25">
      <c r="A97" s="1"/>
      <c r="B97" s="3"/>
      <c r="C97" s="3"/>
      <c r="D97" s="3"/>
      <c r="E97" s="3"/>
      <c r="F97" s="3"/>
      <c r="G97" s="8"/>
      <c r="H97" s="1"/>
      <c r="M97" s="1"/>
      <c r="N97" s="1"/>
      <c r="O97" s="1"/>
      <c r="P97" s="1"/>
      <c r="Q97" s="1"/>
      <c r="R97" s="1"/>
      <c r="S97" s="1"/>
    </row>
    <row r="98" spans="1:19" ht="15.75" x14ac:dyDescent="0.25">
      <c r="G98" s="1"/>
      <c r="H98" s="1"/>
      <c r="M98" s="1"/>
      <c r="N98" s="1"/>
      <c r="O98" s="1"/>
      <c r="P98" s="1"/>
      <c r="Q98" s="1"/>
      <c r="R98" s="1"/>
      <c r="S98" s="1"/>
    </row>
    <row r="99" spans="1:19" ht="15.75" x14ac:dyDescent="0.25">
      <c r="G99" s="1"/>
      <c r="H99" s="1"/>
      <c r="M99" s="1"/>
      <c r="N99" s="1"/>
      <c r="O99" s="1"/>
      <c r="P99" s="1"/>
      <c r="Q99" s="1"/>
      <c r="R99" s="1"/>
      <c r="S99" s="1"/>
    </row>
    <row r="100" spans="1:19" ht="15.75" x14ac:dyDescent="0.25">
      <c r="G100" s="1"/>
      <c r="H100" s="1"/>
      <c r="M100" s="1"/>
      <c r="N100" s="1"/>
      <c r="O100" s="1"/>
      <c r="P100" s="1"/>
      <c r="Q100" s="1"/>
      <c r="R100" s="1"/>
      <c r="S100" s="1"/>
    </row>
    <row r="101" spans="1:19" ht="15.75" x14ac:dyDescent="0.25">
      <c r="G101" s="1"/>
      <c r="H101" s="1"/>
      <c r="M101" s="1"/>
      <c r="N101" s="1"/>
      <c r="O101" s="1"/>
      <c r="P101" s="1"/>
      <c r="Q101" s="1"/>
      <c r="R101" s="1"/>
      <c r="S101" s="1"/>
    </row>
    <row r="102" spans="1:19" ht="15.75" x14ac:dyDescent="0.25">
      <c r="G102" s="1"/>
      <c r="H102" s="1"/>
      <c r="M102" s="1"/>
      <c r="N102" s="1"/>
      <c r="O102" s="1"/>
      <c r="P102" s="1"/>
      <c r="Q102" s="1"/>
      <c r="R102" s="1"/>
      <c r="S102" s="1"/>
    </row>
    <row r="103" spans="1:19" ht="15.75" x14ac:dyDescent="0.25">
      <c r="G103" s="1"/>
      <c r="H103" s="1"/>
      <c r="M103" s="1"/>
      <c r="N103" s="1"/>
      <c r="O103" s="1"/>
      <c r="P103" s="1"/>
      <c r="Q103" s="1"/>
      <c r="R103" s="1"/>
      <c r="S103" s="1"/>
    </row>
    <row r="104" spans="1:19" ht="15.75" x14ac:dyDescent="0.25">
      <c r="G104" s="1"/>
      <c r="H104" s="1"/>
      <c r="M104" s="1"/>
      <c r="N104" s="1"/>
      <c r="O104" s="1"/>
      <c r="P104" s="1"/>
      <c r="Q104" s="1"/>
      <c r="R104" s="1"/>
      <c r="S104" s="1"/>
    </row>
    <row r="105" spans="1:19" ht="15.75" x14ac:dyDescent="0.25">
      <c r="G105" s="1"/>
      <c r="H105" s="1"/>
      <c r="M105" s="1"/>
      <c r="N105" s="1"/>
      <c r="O105" s="1"/>
      <c r="P105" s="1"/>
      <c r="Q105" s="1"/>
      <c r="R105" s="1"/>
      <c r="S105" s="1"/>
    </row>
    <row r="106" spans="1:19" ht="15.75" x14ac:dyDescent="0.25">
      <c r="G106" s="1"/>
      <c r="H106" s="1"/>
      <c r="M106" s="1"/>
      <c r="N106" s="1"/>
      <c r="O106" s="1"/>
      <c r="P106" s="1"/>
      <c r="Q106" s="1"/>
      <c r="R106" s="1"/>
      <c r="S106" s="1"/>
    </row>
    <row r="107" spans="1:19" ht="15.75" x14ac:dyDescent="0.25">
      <c r="G107" s="1"/>
      <c r="H107" s="1"/>
      <c r="M107" s="1"/>
      <c r="N107" s="1"/>
      <c r="O107" s="1"/>
      <c r="P107" s="1"/>
      <c r="Q107" s="1"/>
      <c r="R107" s="1"/>
      <c r="S107" s="1"/>
    </row>
    <row r="108" spans="1:19" ht="15.75" x14ac:dyDescent="0.25">
      <c r="G108" s="1"/>
      <c r="H108" s="1"/>
      <c r="M108" s="1"/>
      <c r="N108" s="1"/>
      <c r="O108" s="1"/>
      <c r="P108" s="1"/>
      <c r="Q108" s="1"/>
      <c r="R108" s="1"/>
      <c r="S108" s="1"/>
    </row>
    <row r="109" spans="1:19" ht="15.75" x14ac:dyDescent="0.25">
      <c r="G109" s="1"/>
      <c r="H109" s="1"/>
      <c r="M109" s="1"/>
      <c r="N109" s="1"/>
      <c r="O109" s="1"/>
      <c r="P109" s="1"/>
      <c r="Q109" s="1"/>
      <c r="R109" s="1"/>
      <c r="S109" s="1"/>
    </row>
    <row r="110" spans="1:19" ht="15.75" x14ac:dyDescent="0.25">
      <c r="G110" s="1"/>
      <c r="H110" s="1"/>
      <c r="M110" s="1"/>
      <c r="N110" s="1"/>
      <c r="O110" s="1"/>
      <c r="P110" s="1"/>
      <c r="Q110" s="1"/>
      <c r="R110" s="1"/>
      <c r="S110" s="1"/>
    </row>
    <row r="111" spans="1:19" ht="15.75" x14ac:dyDescent="0.25">
      <c r="G111" s="1"/>
      <c r="H111" s="1"/>
      <c r="M111" s="1"/>
      <c r="N111" s="1"/>
      <c r="O111" s="1"/>
      <c r="P111" s="1"/>
      <c r="Q111" s="1"/>
      <c r="R111" s="1"/>
      <c r="S111" s="1"/>
    </row>
    <row r="112" spans="1:19" ht="15.75" x14ac:dyDescent="0.25">
      <c r="G112" s="1"/>
      <c r="H112" s="1"/>
      <c r="M112" s="1"/>
      <c r="N112" s="1"/>
      <c r="O112" s="1"/>
      <c r="P112" s="1"/>
      <c r="Q112" s="1"/>
      <c r="R112" s="1"/>
      <c r="S112" s="1"/>
    </row>
    <row r="113" spans="7:19" ht="15.75" x14ac:dyDescent="0.25">
      <c r="G113" s="1"/>
      <c r="H113" s="1"/>
      <c r="M113" s="1"/>
      <c r="N113" s="1"/>
      <c r="O113" s="1"/>
      <c r="P113" s="1"/>
      <c r="Q113" s="1"/>
      <c r="R113" s="1"/>
      <c r="S113" s="1"/>
    </row>
    <row r="114" spans="7:19" ht="15.75" x14ac:dyDescent="0.25">
      <c r="G114" s="1"/>
      <c r="H114" s="1"/>
      <c r="M114" s="1"/>
      <c r="N114" s="1"/>
      <c r="O114" s="1"/>
      <c r="P114" s="1"/>
      <c r="Q114" s="1"/>
      <c r="R114" s="1"/>
      <c r="S114" s="1"/>
    </row>
    <row r="115" spans="7:19" ht="15.75" x14ac:dyDescent="0.25">
      <c r="G115" s="1"/>
      <c r="H115" s="1"/>
      <c r="M115" s="1"/>
      <c r="N115" s="1"/>
      <c r="O115" s="1"/>
      <c r="P115" s="1"/>
      <c r="Q115" s="1"/>
      <c r="R115" s="1"/>
      <c r="S115" s="1"/>
    </row>
    <row r="116" spans="7:19" ht="15.75" x14ac:dyDescent="0.25">
      <c r="G116" s="1"/>
      <c r="H116" s="1"/>
      <c r="M116" s="1"/>
      <c r="N116" s="1"/>
      <c r="O116" s="1"/>
      <c r="P116" s="1"/>
      <c r="Q116" s="1"/>
      <c r="R116" s="1"/>
      <c r="S116" s="1"/>
    </row>
    <row r="117" spans="7:19" ht="15.75" x14ac:dyDescent="0.25">
      <c r="G117" s="1"/>
      <c r="H117" s="1"/>
      <c r="M117" s="1"/>
      <c r="N117" s="1"/>
      <c r="O117" s="1"/>
      <c r="P117" s="1"/>
      <c r="Q117" s="1"/>
      <c r="R117" s="1"/>
      <c r="S117" s="1"/>
    </row>
    <row r="118" spans="7:19" ht="15.75" x14ac:dyDescent="0.25">
      <c r="G118" s="1"/>
      <c r="H118" s="1"/>
      <c r="M118" s="1"/>
      <c r="N118" s="1"/>
      <c r="O118" s="1"/>
      <c r="P118" s="1"/>
      <c r="Q118" s="1"/>
      <c r="R118" s="1"/>
      <c r="S118" s="1"/>
    </row>
    <row r="119" spans="7:19" ht="15.75" x14ac:dyDescent="0.25">
      <c r="G119" s="1"/>
      <c r="H119" s="1"/>
      <c r="M119" s="1"/>
      <c r="N119" s="1"/>
      <c r="O119" s="1"/>
      <c r="P119" s="1"/>
      <c r="Q119" s="1"/>
      <c r="R119" s="1"/>
      <c r="S119" s="1"/>
    </row>
    <row r="120" spans="7:19" ht="15.75" x14ac:dyDescent="0.25">
      <c r="G120" s="1"/>
      <c r="H120" s="1"/>
      <c r="M120" s="1"/>
      <c r="N120" s="1"/>
      <c r="O120" s="1"/>
      <c r="P120" s="1"/>
      <c r="Q120" s="1"/>
      <c r="R120" s="1"/>
      <c r="S120" s="1"/>
    </row>
    <row r="121" spans="7:19" ht="15.75" x14ac:dyDescent="0.25">
      <c r="G121" s="1"/>
      <c r="H121" s="1"/>
      <c r="M121" s="1"/>
      <c r="N121" s="1"/>
      <c r="O121" s="1"/>
      <c r="P121" s="1"/>
      <c r="Q121" s="1"/>
      <c r="R121" s="1"/>
      <c r="S121" s="1"/>
    </row>
    <row r="122" spans="7:19" ht="15.75" x14ac:dyDescent="0.25">
      <c r="G122" s="1"/>
      <c r="H122" s="1"/>
      <c r="M122" s="1"/>
      <c r="N122" s="1"/>
      <c r="O122" s="1"/>
      <c r="P122" s="1"/>
      <c r="Q122" s="1"/>
      <c r="R122" s="1"/>
      <c r="S122" s="1"/>
    </row>
    <row r="123" spans="7:19" ht="15.75" x14ac:dyDescent="0.25">
      <c r="G123" s="1"/>
      <c r="H123" s="1"/>
      <c r="M123" s="1"/>
      <c r="N123" s="1"/>
      <c r="O123" s="1"/>
      <c r="P123" s="1"/>
      <c r="Q123" s="1"/>
      <c r="R123" s="1"/>
      <c r="S123" s="1"/>
    </row>
    <row r="124" spans="7:19" ht="15.75" x14ac:dyDescent="0.25">
      <c r="G124" s="1"/>
      <c r="H124" s="1"/>
      <c r="M124" s="1"/>
      <c r="N124" s="1"/>
      <c r="O124" s="1"/>
      <c r="P124" s="1"/>
      <c r="Q124" s="1"/>
      <c r="R124" s="1"/>
      <c r="S124" s="1"/>
    </row>
    <row r="125" spans="7:19" ht="15.75" x14ac:dyDescent="0.25">
      <c r="G125" s="1"/>
      <c r="H125" s="1"/>
      <c r="M125" s="1"/>
      <c r="N125" s="1"/>
      <c r="O125" s="1"/>
      <c r="P125" s="1"/>
      <c r="Q125" s="1"/>
      <c r="R125" s="1"/>
      <c r="S125" s="1"/>
    </row>
    <row r="126" spans="7:19" ht="15.75" x14ac:dyDescent="0.25">
      <c r="G126" s="1"/>
      <c r="H126" s="1"/>
      <c r="M126" s="1"/>
      <c r="N126" s="1"/>
      <c r="O126" s="1"/>
      <c r="P126" s="1"/>
      <c r="Q126" s="1"/>
      <c r="R126" s="1"/>
      <c r="S126" s="1"/>
    </row>
    <row r="127" spans="7:19" ht="15.75" x14ac:dyDescent="0.25">
      <c r="G127" s="1"/>
      <c r="H127" s="1"/>
      <c r="M127" s="1"/>
      <c r="N127" s="1"/>
      <c r="O127" s="1"/>
      <c r="P127" s="1"/>
      <c r="Q127" s="1"/>
      <c r="R127" s="1"/>
      <c r="S127" s="1"/>
    </row>
    <row r="128" spans="7:19" ht="15.75" x14ac:dyDescent="0.25">
      <c r="G128" s="1"/>
      <c r="H128" s="1"/>
      <c r="M128" s="1"/>
      <c r="N128" s="1"/>
      <c r="O128" s="1"/>
      <c r="P128" s="1"/>
      <c r="Q128" s="1"/>
      <c r="R128" s="1"/>
      <c r="S128" s="1"/>
    </row>
    <row r="129" spans="7:19" ht="15.75" x14ac:dyDescent="0.25">
      <c r="G129" s="1"/>
      <c r="H129" s="1"/>
      <c r="M129" s="1"/>
      <c r="N129" s="1"/>
      <c r="O129" s="1"/>
      <c r="P129" s="1"/>
      <c r="Q129" s="1"/>
      <c r="R129" s="1"/>
      <c r="S129" s="1"/>
    </row>
    <row r="130" spans="7:19" ht="15.75" x14ac:dyDescent="0.25">
      <c r="G130" s="1"/>
      <c r="H130" s="1"/>
      <c r="M130" s="1"/>
      <c r="N130" s="1"/>
      <c r="O130" s="1"/>
      <c r="P130" s="1"/>
      <c r="Q130" s="1"/>
      <c r="R130" s="1"/>
      <c r="S130" s="1"/>
    </row>
    <row r="131" spans="7:19" ht="15.75" x14ac:dyDescent="0.25">
      <c r="G131" s="1"/>
      <c r="H131" s="1"/>
      <c r="M131" s="1"/>
      <c r="N131" s="1"/>
      <c r="O131" s="1"/>
      <c r="P131" s="1"/>
      <c r="Q131" s="1"/>
      <c r="R131" s="1"/>
      <c r="S131" s="1"/>
    </row>
    <row r="132" spans="7:19" ht="15.75" x14ac:dyDescent="0.25">
      <c r="G132" s="1"/>
      <c r="H132" s="1"/>
      <c r="M132" s="1"/>
      <c r="N132" s="1"/>
      <c r="O132" s="1"/>
      <c r="P132" s="1"/>
      <c r="Q132" s="1"/>
      <c r="R132" s="1"/>
      <c r="S132" s="1"/>
    </row>
    <row r="133" spans="7:19" ht="15.75" x14ac:dyDescent="0.25">
      <c r="G133" s="1"/>
      <c r="H133" s="1"/>
      <c r="M133" s="1"/>
      <c r="N133" s="1"/>
      <c r="O133" s="1"/>
      <c r="P133" s="1"/>
      <c r="Q133" s="1"/>
      <c r="R133" s="1"/>
      <c r="S133" s="1"/>
    </row>
    <row r="134" spans="7:19" ht="15.75" x14ac:dyDescent="0.25">
      <c r="G134" s="1"/>
      <c r="H134" s="1"/>
      <c r="M134" s="1"/>
      <c r="N134" s="1"/>
      <c r="O134" s="1"/>
      <c r="P134" s="1"/>
      <c r="Q134" s="1"/>
      <c r="R134" s="1"/>
      <c r="S134" s="1"/>
    </row>
    <row r="135" spans="7:19" ht="15.75" x14ac:dyDescent="0.25">
      <c r="G135" s="1"/>
      <c r="H135" s="1"/>
      <c r="M135" s="1"/>
      <c r="N135" s="1"/>
      <c r="O135" s="1"/>
      <c r="P135" s="1"/>
      <c r="Q135" s="1"/>
      <c r="R135" s="1"/>
      <c r="S135" s="1"/>
    </row>
    <row r="136" spans="7:19" ht="15.75" x14ac:dyDescent="0.25">
      <c r="G136" s="1"/>
      <c r="H136" s="1"/>
      <c r="M136" s="1"/>
      <c r="N136" s="1"/>
      <c r="O136" s="1"/>
      <c r="P136" s="1"/>
      <c r="Q136" s="1"/>
      <c r="R136" s="1"/>
      <c r="S136" s="1"/>
    </row>
    <row r="137" spans="7:19" ht="15.75" x14ac:dyDescent="0.25">
      <c r="G137" s="1"/>
      <c r="H137" s="1"/>
      <c r="M137" s="1"/>
      <c r="N137" s="1"/>
      <c r="O137" s="1"/>
      <c r="P137" s="1"/>
      <c r="Q137" s="1"/>
      <c r="R137" s="1"/>
      <c r="S137" s="1"/>
    </row>
    <row r="138" spans="7:19" ht="15.75" x14ac:dyDescent="0.25">
      <c r="G138" s="1"/>
      <c r="H138" s="1"/>
      <c r="M138" s="1"/>
      <c r="N138" s="1"/>
      <c r="O138" s="1"/>
      <c r="P138" s="1"/>
      <c r="Q138" s="1"/>
      <c r="R138" s="1"/>
      <c r="S138" s="1"/>
    </row>
    <row r="139" spans="7:19" ht="15.75" x14ac:dyDescent="0.25">
      <c r="G139" s="1"/>
      <c r="H139" s="1"/>
      <c r="M139" s="1"/>
      <c r="N139" s="1"/>
      <c r="O139" s="1"/>
      <c r="P139" s="1"/>
      <c r="Q139" s="1"/>
      <c r="R139" s="1"/>
      <c r="S139" s="1"/>
    </row>
    <row r="140" spans="7:19" ht="15.75" x14ac:dyDescent="0.25">
      <c r="G140" s="1"/>
      <c r="H140" s="1"/>
      <c r="M140" s="1"/>
      <c r="N140" s="1"/>
      <c r="O140" s="1"/>
      <c r="P140" s="1"/>
      <c r="Q140" s="1"/>
      <c r="R140" s="1"/>
      <c r="S140" s="1"/>
    </row>
    <row r="141" spans="7:19" ht="15.75" x14ac:dyDescent="0.25">
      <c r="G141" s="1"/>
      <c r="H141" s="1"/>
      <c r="M141" s="1"/>
      <c r="N141" s="1"/>
      <c r="O141" s="1"/>
      <c r="P141" s="1"/>
      <c r="Q141" s="1"/>
      <c r="R141" s="1"/>
      <c r="S141" s="1"/>
    </row>
    <row r="142" spans="7:19" ht="15.75" x14ac:dyDescent="0.25">
      <c r="G142" s="1"/>
      <c r="H142" s="1"/>
      <c r="M142" s="1"/>
      <c r="N142" s="1"/>
      <c r="O142" s="1"/>
      <c r="P142" s="1"/>
      <c r="Q142" s="1"/>
      <c r="R142" s="1"/>
      <c r="S142" s="1"/>
    </row>
    <row r="143" spans="7:19" ht="15.75" x14ac:dyDescent="0.25">
      <c r="G143" s="1"/>
      <c r="H143" s="1"/>
      <c r="M143" s="1"/>
      <c r="N143" s="1"/>
      <c r="O143" s="1"/>
      <c r="P143" s="1"/>
      <c r="Q143" s="1"/>
      <c r="R143" s="1"/>
      <c r="S143" s="1"/>
    </row>
    <row r="144" spans="7:19" ht="15.75" x14ac:dyDescent="0.25">
      <c r="G144" s="1"/>
      <c r="H144" s="1"/>
      <c r="M144" s="1"/>
      <c r="N144" s="1"/>
      <c r="O144" s="1"/>
      <c r="P144" s="1"/>
      <c r="Q144" s="1"/>
      <c r="R144" s="1"/>
      <c r="S144" s="1"/>
    </row>
    <row r="145" spans="7:19" ht="15.75" x14ac:dyDescent="0.25">
      <c r="G145" s="1"/>
      <c r="H145" s="1"/>
      <c r="M145" s="1"/>
      <c r="N145" s="1"/>
      <c r="O145" s="1"/>
      <c r="P145" s="1"/>
      <c r="Q145" s="1"/>
      <c r="R145" s="1"/>
      <c r="S145" s="1"/>
    </row>
    <row r="146" spans="7:19" ht="15.75" x14ac:dyDescent="0.25">
      <c r="G146" s="1"/>
      <c r="H146" s="1"/>
      <c r="M146" s="1"/>
      <c r="N146" s="1"/>
      <c r="O146" s="1"/>
      <c r="P146" s="1"/>
      <c r="Q146" s="1"/>
      <c r="R146" s="1"/>
      <c r="S146" s="1"/>
    </row>
    <row r="147" spans="7:19" ht="15.75" x14ac:dyDescent="0.25">
      <c r="G147" s="1"/>
      <c r="H147" s="1"/>
      <c r="M147" s="1"/>
      <c r="N147" s="1"/>
      <c r="O147" s="1"/>
      <c r="P147" s="1"/>
      <c r="Q147" s="1"/>
      <c r="R147" s="1"/>
      <c r="S147" s="1"/>
    </row>
    <row r="148" spans="7:19" ht="15.75" x14ac:dyDescent="0.25">
      <c r="G148" s="1"/>
      <c r="H148" s="1"/>
      <c r="M148" s="1"/>
      <c r="N148" s="1"/>
      <c r="O148" s="1"/>
      <c r="P148" s="1"/>
      <c r="Q148" s="1"/>
      <c r="R148" s="1"/>
      <c r="S148" s="1"/>
    </row>
    <row r="149" spans="7:19" ht="15.75" x14ac:dyDescent="0.25">
      <c r="G149" s="1"/>
      <c r="H149" s="1"/>
      <c r="M149" s="1"/>
      <c r="N149" s="1"/>
      <c r="O149" s="1"/>
      <c r="P149" s="1"/>
      <c r="Q149" s="1"/>
      <c r="R149" s="1"/>
      <c r="S149" s="1"/>
    </row>
    <row r="150" spans="7:19" ht="15.75" x14ac:dyDescent="0.25">
      <c r="G150" s="1"/>
      <c r="H150" s="1"/>
      <c r="M150" s="1"/>
      <c r="N150" s="1"/>
      <c r="O150" s="1"/>
      <c r="P150" s="1"/>
      <c r="Q150" s="1"/>
      <c r="R150" s="1"/>
      <c r="S150" s="1"/>
    </row>
    <row r="151" spans="7:19" ht="15.75" x14ac:dyDescent="0.25">
      <c r="G151" s="1"/>
      <c r="H151" s="1"/>
      <c r="M151" s="1"/>
      <c r="N151" s="1"/>
      <c r="O151" s="1"/>
      <c r="P151" s="1"/>
      <c r="Q151" s="1"/>
      <c r="R151" s="1"/>
      <c r="S151" s="1"/>
    </row>
    <row r="152" spans="7:19" ht="15.75" x14ac:dyDescent="0.25">
      <c r="G152" s="1"/>
      <c r="H152" s="1"/>
      <c r="M152" s="1"/>
      <c r="N152" s="1"/>
      <c r="O152" s="1"/>
      <c r="P152" s="1"/>
      <c r="Q152" s="1"/>
      <c r="R152" s="1"/>
      <c r="S152" s="1"/>
    </row>
    <row r="153" spans="7:19" ht="15.75" x14ac:dyDescent="0.25">
      <c r="G153" s="1"/>
      <c r="H153" s="1"/>
      <c r="M153" s="1"/>
      <c r="N153" s="1"/>
      <c r="O153" s="1"/>
      <c r="P153" s="1"/>
      <c r="Q153" s="1"/>
      <c r="R153" s="1"/>
      <c r="S153" s="1"/>
    </row>
    <row r="154" spans="7:19" ht="15.75" x14ac:dyDescent="0.25">
      <c r="G154" s="1"/>
      <c r="H154" s="1"/>
      <c r="M154" s="1"/>
      <c r="N154" s="1"/>
      <c r="O154" s="1"/>
      <c r="P154" s="1"/>
      <c r="Q154" s="1"/>
      <c r="R154" s="1"/>
      <c r="S154" s="1"/>
    </row>
    <row r="155" spans="7:19" ht="15.75" x14ac:dyDescent="0.25">
      <c r="G155" s="1"/>
      <c r="H155" s="1"/>
      <c r="M155" s="1"/>
      <c r="N155" s="1"/>
      <c r="O155" s="1"/>
      <c r="P155" s="1"/>
      <c r="Q155" s="1"/>
      <c r="R155" s="1"/>
      <c r="S155" s="1"/>
    </row>
    <row r="156" spans="7:19" ht="15.75" x14ac:dyDescent="0.25">
      <c r="G156" s="1"/>
      <c r="H156" s="1"/>
      <c r="M156" s="1"/>
      <c r="N156" s="1"/>
      <c r="O156" s="1"/>
      <c r="P156" s="1"/>
      <c r="Q156" s="1"/>
      <c r="R156" s="1"/>
      <c r="S156" s="1"/>
    </row>
    <row r="157" spans="7:19" ht="15.75" x14ac:dyDescent="0.25">
      <c r="G157" s="1"/>
      <c r="H157" s="1"/>
      <c r="M157" s="1"/>
      <c r="N157" s="1"/>
      <c r="O157" s="1"/>
      <c r="P157" s="1"/>
      <c r="Q157" s="1"/>
      <c r="R157" s="1"/>
      <c r="S157" s="1"/>
    </row>
    <row r="158" spans="7:19" ht="15.75" x14ac:dyDescent="0.25">
      <c r="G158" s="1"/>
      <c r="H158" s="1"/>
      <c r="M158" s="1"/>
      <c r="N158" s="1"/>
      <c r="O158" s="1"/>
      <c r="P158" s="1"/>
      <c r="Q158" s="1"/>
      <c r="R158" s="1"/>
      <c r="S158" s="1"/>
    </row>
    <row r="159" spans="7:19" ht="15.75" x14ac:dyDescent="0.25">
      <c r="G159" s="1"/>
      <c r="H159" s="1"/>
      <c r="M159" s="1"/>
      <c r="N159" s="1"/>
      <c r="O159" s="1"/>
      <c r="P159" s="1"/>
      <c r="Q159" s="1"/>
      <c r="R159" s="1"/>
      <c r="S159" s="1"/>
    </row>
    <row r="160" spans="7:19" ht="15.75" x14ac:dyDescent="0.25">
      <c r="G160" s="1"/>
      <c r="H160" s="1"/>
      <c r="M160" s="1"/>
      <c r="N160" s="1"/>
      <c r="O160" s="1"/>
      <c r="P160" s="1"/>
      <c r="Q160" s="1"/>
      <c r="R160" s="1"/>
      <c r="S160" s="1"/>
    </row>
    <row r="161" spans="7:19" ht="15.75" x14ac:dyDescent="0.25">
      <c r="G161" s="1"/>
      <c r="H161" s="1"/>
      <c r="M161" s="1"/>
      <c r="N161" s="1"/>
      <c r="O161" s="1"/>
      <c r="P161" s="1"/>
      <c r="Q161" s="1"/>
      <c r="R161" s="1"/>
      <c r="S161" s="1"/>
    </row>
    <row r="162" spans="7:19" ht="15.75" x14ac:dyDescent="0.25">
      <c r="G162" s="1"/>
      <c r="H162" s="1"/>
      <c r="M162" s="1"/>
      <c r="N162" s="1"/>
      <c r="O162" s="1"/>
      <c r="P162" s="1"/>
      <c r="Q162" s="1"/>
      <c r="R162" s="1"/>
      <c r="S162" s="1"/>
    </row>
    <row r="163" spans="7:19" ht="15.75" x14ac:dyDescent="0.25">
      <c r="G163" s="1"/>
      <c r="H163" s="1"/>
      <c r="M163" s="1"/>
      <c r="N163" s="1"/>
      <c r="O163" s="1"/>
      <c r="P163" s="1"/>
      <c r="Q163" s="1"/>
      <c r="R163" s="1"/>
      <c r="S163" s="1"/>
    </row>
    <row r="164" spans="7:19" ht="15.75" x14ac:dyDescent="0.25">
      <c r="G164" s="1"/>
      <c r="H164" s="1"/>
    </row>
    <row r="165" spans="7:19" ht="15.75" x14ac:dyDescent="0.25">
      <c r="G165" s="1"/>
      <c r="H165" s="1"/>
    </row>
    <row r="166" spans="7:19" ht="15.75" x14ac:dyDescent="0.25">
      <c r="G166" s="1"/>
      <c r="H166" s="1"/>
    </row>
    <row r="167" spans="7:19" ht="15.75" x14ac:dyDescent="0.25">
      <c r="G167" s="1"/>
      <c r="H167" s="1"/>
    </row>
    <row r="168" spans="7:19" ht="15.75" x14ac:dyDescent="0.25">
      <c r="G168" s="1"/>
      <c r="H168" s="1"/>
    </row>
    <row r="169" spans="7:19" ht="15.75" x14ac:dyDescent="0.25">
      <c r="G169" s="1"/>
      <c r="H169" s="1"/>
    </row>
  </sheetData>
  <mergeCells count="5">
    <mergeCell ref="A6:J6"/>
    <mergeCell ref="A8:J8"/>
    <mergeCell ref="B59:I59"/>
    <mergeCell ref="A81:J81"/>
    <mergeCell ref="A83:J8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42BDF-1BC5-4394-851D-3C9D6B98EBF9}">
  <dimension ref="A1:S171"/>
  <sheetViews>
    <sheetView workbookViewId="0">
      <selection sqref="A1:XFD4"/>
    </sheetView>
  </sheetViews>
  <sheetFormatPr defaultRowHeight="15" x14ac:dyDescent="0.25"/>
  <cols>
    <col min="1" max="1" width="19.28515625" customWidth="1"/>
    <col min="2" max="2" width="15.85546875" customWidth="1"/>
    <col min="3" max="3" width="15.7109375" customWidth="1"/>
    <col min="4" max="4" width="16.7109375" customWidth="1"/>
    <col min="5" max="5" width="15.7109375" customWidth="1"/>
    <col min="6" max="6" width="19.5703125" customWidth="1"/>
    <col min="7" max="7" width="16" customWidth="1"/>
    <col min="8" max="8" width="21.28515625" customWidth="1"/>
    <col min="9" max="9" width="21.140625" customWidth="1"/>
    <col min="10" max="10" width="17.7109375" bestFit="1" customWidth="1"/>
    <col min="11" max="11" width="18" customWidth="1"/>
    <col min="12" max="12" width="13.5703125" bestFit="1" customWidth="1"/>
    <col min="13" max="13" width="12.7109375" customWidth="1"/>
    <col min="14" max="14" width="20.5703125" customWidth="1"/>
    <col min="15" max="17" width="12.7109375" customWidth="1"/>
    <col min="257" max="257" width="19.28515625" customWidth="1"/>
    <col min="258" max="258" width="15.85546875" customWidth="1"/>
    <col min="259" max="259" width="15.7109375" customWidth="1"/>
    <col min="260" max="260" width="16.7109375" customWidth="1"/>
    <col min="261" max="261" width="15.7109375" customWidth="1"/>
    <col min="262" max="262" width="19.5703125" customWidth="1"/>
    <col min="263" max="263" width="16" customWidth="1"/>
    <col min="264" max="264" width="21.28515625" customWidth="1"/>
    <col min="265" max="265" width="18.140625" customWidth="1"/>
    <col min="266" max="266" width="23" customWidth="1"/>
    <col min="267" max="267" width="14.7109375" bestFit="1" customWidth="1"/>
    <col min="268" max="268" width="13.5703125" bestFit="1" customWidth="1"/>
    <col min="269" max="273" width="12.7109375" customWidth="1"/>
    <col min="513" max="513" width="19.28515625" customWidth="1"/>
    <col min="514" max="514" width="15.85546875" customWidth="1"/>
    <col min="515" max="515" width="15.7109375" customWidth="1"/>
    <col min="516" max="516" width="16.7109375" customWidth="1"/>
    <col min="517" max="517" width="15.7109375" customWidth="1"/>
    <col min="518" max="518" width="19.5703125" customWidth="1"/>
    <col min="519" max="519" width="16" customWidth="1"/>
    <col min="520" max="520" width="21.28515625" customWidth="1"/>
    <col min="521" max="521" width="18.140625" customWidth="1"/>
    <col min="522" max="522" width="23" customWidth="1"/>
    <col min="523" max="523" width="14.7109375" bestFit="1" customWidth="1"/>
    <col min="524" max="524" width="13.5703125" bestFit="1" customWidth="1"/>
    <col min="525" max="529" width="12.7109375" customWidth="1"/>
    <col min="769" max="769" width="19.28515625" customWidth="1"/>
    <col min="770" max="770" width="15.85546875" customWidth="1"/>
    <col min="771" max="771" width="15.7109375" customWidth="1"/>
    <col min="772" max="772" width="16.7109375" customWidth="1"/>
    <col min="773" max="773" width="15.7109375" customWidth="1"/>
    <col min="774" max="774" width="19.5703125" customWidth="1"/>
    <col min="775" max="775" width="16" customWidth="1"/>
    <col min="776" max="776" width="21.28515625" customWidth="1"/>
    <col min="777" max="777" width="18.140625" customWidth="1"/>
    <col min="778" max="778" width="23" customWidth="1"/>
    <col min="779" max="779" width="14.7109375" bestFit="1" customWidth="1"/>
    <col min="780" max="780" width="13.5703125" bestFit="1" customWidth="1"/>
    <col min="781" max="785" width="12.7109375" customWidth="1"/>
    <col min="1025" max="1025" width="19.28515625" customWidth="1"/>
    <col min="1026" max="1026" width="15.85546875" customWidth="1"/>
    <col min="1027" max="1027" width="15.7109375" customWidth="1"/>
    <col min="1028" max="1028" width="16.7109375" customWidth="1"/>
    <col min="1029" max="1029" width="15.7109375" customWidth="1"/>
    <col min="1030" max="1030" width="19.5703125" customWidth="1"/>
    <col min="1031" max="1031" width="16" customWidth="1"/>
    <col min="1032" max="1032" width="21.28515625" customWidth="1"/>
    <col min="1033" max="1033" width="18.140625" customWidth="1"/>
    <col min="1034" max="1034" width="23" customWidth="1"/>
    <col min="1035" max="1035" width="14.7109375" bestFit="1" customWidth="1"/>
    <col min="1036" max="1036" width="13.5703125" bestFit="1" customWidth="1"/>
    <col min="1037" max="1041" width="12.7109375" customWidth="1"/>
    <col min="1281" max="1281" width="19.28515625" customWidth="1"/>
    <col min="1282" max="1282" width="15.85546875" customWidth="1"/>
    <col min="1283" max="1283" width="15.7109375" customWidth="1"/>
    <col min="1284" max="1284" width="16.7109375" customWidth="1"/>
    <col min="1285" max="1285" width="15.7109375" customWidth="1"/>
    <col min="1286" max="1286" width="19.5703125" customWidth="1"/>
    <col min="1287" max="1287" width="16" customWidth="1"/>
    <col min="1288" max="1288" width="21.28515625" customWidth="1"/>
    <col min="1289" max="1289" width="18.140625" customWidth="1"/>
    <col min="1290" max="1290" width="23" customWidth="1"/>
    <col min="1291" max="1291" width="14.7109375" bestFit="1" customWidth="1"/>
    <col min="1292" max="1292" width="13.5703125" bestFit="1" customWidth="1"/>
    <col min="1293" max="1297" width="12.7109375" customWidth="1"/>
    <col min="1537" max="1537" width="19.28515625" customWidth="1"/>
    <col min="1538" max="1538" width="15.85546875" customWidth="1"/>
    <col min="1539" max="1539" width="15.7109375" customWidth="1"/>
    <col min="1540" max="1540" width="16.7109375" customWidth="1"/>
    <col min="1541" max="1541" width="15.7109375" customWidth="1"/>
    <col min="1542" max="1542" width="19.5703125" customWidth="1"/>
    <col min="1543" max="1543" width="16" customWidth="1"/>
    <col min="1544" max="1544" width="21.28515625" customWidth="1"/>
    <col min="1545" max="1545" width="18.140625" customWidth="1"/>
    <col min="1546" max="1546" width="23" customWidth="1"/>
    <col min="1547" max="1547" width="14.7109375" bestFit="1" customWidth="1"/>
    <col min="1548" max="1548" width="13.5703125" bestFit="1" customWidth="1"/>
    <col min="1549" max="1553" width="12.7109375" customWidth="1"/>
    <col min="1793" max="1793" width="19.28515625" customWidth="1"/>
    <col min="1794" max="1794" width="15.85546875" customWidth="1"/>
    <col min="1795" max="1795" width="15.7109375" customWidth="1"/>
    <col min="1796" max="1796" width="16.7109375" customWidth="1"/>
    <col min="1797" max="1797" width="15.7109375" customWidth="1"/>
    <col min="1798" max="1798" width="19.5703125" customWidth="1"/>
    <col min="1799" max="1799" width="16" customWidth="1"/>
    <col min="1800" max="1800" width="21.28515625" customWidth="1"/>
    <col min="1801" max="1801" width="18.140625" customWidth="1"/>
    <col min="1802" max="1802" width="23" customWidth="1"/>
    <col min="1803" max="1803" width="14.7109375" bestFit="1" customWidth="1"/>
    <col min="1804" max="1804" width="13.5703125" bestFit="1" customWidth="1"/>
    <col min="1805" max="1809" width="12.7109375" customWidth="1"/>
    <col min="2049" max="2049" width="19.28515625" customWidth="1"/>
    <col min="2050" max="2050" width="15.85546875" customWidth="1"/>
    <col min="2051" max="2051" width="15.7109375" customWidth="1"/>
    <col min="2052" max="2052" width="16.7109375" customWidth="1"/>
    <col min="2053" max="2053" width="15.7109375" customWidth="1"/>
    <col min="2054" max="2054" width="19.5703125" customWidth="1"/>
    <col min="2055" max="2055" width="16" customWidth="1"/>
    <col min="2056" max="2056" width="21.28515625" customWidth="1"/>
    <col min="2057" max="2057" width="18.140625" customWidth="1"/>
    <col min="2058" max="2058" width="23" customWidth="1"/>
    <col min="2059" max="2059" width="14.7109375" bestFit="1" customWidth="1"/>
    <col min="2060" max="2060" width="13.5703125" bestFit="1" customWidth="1"/>
    <col min="2061" max="2065" width="12.7109375" customWidth="1"/>
    <col min="2305" max="2305" width="19.28515625" customWidth="1"/>
    <col min="2306" max="2306" width="15.85546875" customWidth="1"/>
    <col min="2307" max="2307" width="15.7109375" customWidth="1"/>
    <col min="2308" max="2308" width="16.7109375" customWidth="1"/>
    <col min="2309" max="2309" width="15.7109375" customWidth="1"/>
    <col min="2310" max="2310" width="19.5703125" customWidth="1"/>
    <col min="2311" max="2311" width="16" customWidth="1"/>
    <col min="2312" max="2312" width="21.28515625" customWidth="1"/>
    <col min="2313" max="2313" width="18.140625" customWidth="1"/>
    <col min="2314" max="2314" width="23" customWidth="1"/>
    <col min="2315" max="2315" width="14.7109375" bestFit="1" customWidth="1"/>
    <col min="2316" max="2316" width="13.5703125" bestFit="1" customWidth="1"/>
    <col min="2317" max="2321" width="12.7109375" customWidth="1"/>
    <col min="2561" max="2561" width="19.28515625" customWidth="1"/>
    <col min="2562" max="2562" width="15.85546875" customWidth="1"/>
    <col min="2563" max="2563" width="15.7109375" customWidth="1"/>
    <col min="2564" max="2564" width="16.7109375" customWidth="1"/>
    <col min="2565" max="2565" width="15.7109375" customWidth="1"/>
    <col min="2566" max="2566" width="19.5703125" customWidth="1"/>
    <col min="2567" max="2567" width="16" customWidth="1"/>
    <col min="2568" max="2568" width="21.28515625" customWidth="1"/>
    <col min="2569" max="2569" width="18.140625" customWidth="1"/>
    <col min="2570" max="2570" width="23" customWidth="1"/>
    <col min="2571" max="2571" width="14.7109375" bestFit="1" customWidth="1"/>
    <col min="2572" max="2572" width="13.5703125" bestFit="1" customWidth="1"/>
    <col min="2573" max="2577" width="12.7109375" customWidth="1"/>
    <col min="2817" max="2817" width="19.28515625" customWidth="1"/>
    <col min="2818" max="2818" width="15.85546875" customWidth="1"/>
    <col min="2819" max="2819" width="15.7109375" customWidth="1"/>
    <col min="2820" max="2820" width="16.7109375" customWidth="1"/>
    <col min="2821" max="2821" width="15.7109375" customWidth="1"/>
    <col min="2822" max="2822" width="19.5703125" customWidth="1"/>
    <col min="2823" max="2823" width="16" customWidth="1"/>
    <col min="2824" max="2824" width="21.28515625" customWidth="1"/>
    <col min="2825" max="2825" width="18.140625" customWidth="1"/>
    <col min="2826" max="2826" width="23" customWidth="1"/>
    <col min="2827" max="2827" width="14.7109375" bestFit="1" customWidth="1"/>
    <col min="2828" max="2828" width="13.5703125" bestFit="1" customWidth="1"/>
    <col min="2829" max="2833" width="12.7109375" customWidth="1"/>
    <col min="3073" max="3073" width="19.28515625" customWidth="1"/>
    <col min="3074" max="3074" width="15.85546875" customWidth="1"/>
    <col min="3075" max="3075" width="15.7109375" customWidth="1"/>
    <col min="3076" max="3076" width="16.7109375" customWidth="1"/>
    <col min="3077" max="3077" width="15.7109375" customWidth="1"/>
    <col min="3078" max="3078" width="19.5703125" customWidth="1"/>
    <col min="3079" max="3079" width="16" customWidth="1"/>
    <col min="3080" max="3080" width="21.28515625" customWidth="1"/>
    <col min="3081" max="3081" width="18.140625" customWidth="1"/>
    <col min="3082" max="3082" width="23" customWidth="1"/>
    <col min="3083" max="3083" width="14.7109375" bestFit="1" customWidth="1"/>
    <col min="3084" max="3084" width="13.5703125" bestFit="1" customWidth="1"/>
    <col min="3085" max="3089" width="12.7109375" customWidth="1"/>
    <col min="3329" max="3329" width="19.28515625" customWidth="1"/>
    <col min="3330" max="3330" width="15.85546875" customWidth="1"/>
    <col min="3331" max="3331" width="15.7109375" customWidth="1"/>
    <col min="3332" max="3332" width="16.7109375" customWidth="1"/>
    <col min="3333" max="3333" width="15.7109375" customWidth="1"/>
    <col min="3334" max="3334" width="19.5703125" customWidth="1"/>
    <col min="3335" max="3335" width="16" customWidth="1"/>
    <col min="3336" max="3336" width="21.28515625" customWidth="1"/>
    <col min="3337" max="3337" width="18.140625" customWidth="1"/>
    <col min="3338" max="3338" width="23" customWidth="1"/>
    <col min="3339" max="3339" width="14.7109375" bestFit="1" customWidth="1"/>
    <col min="3340" max="3340" width="13.5703125" bestFit="1" customWidth="1"/>
    <col min="3341" max="3345" width="12.7109375" customWidth="1"/>
    <col min="3585" max="3585" width="19.28515625" customWidth="1"/>
    <col min="3586" max="3586" width="15.85546875" customWidth="1"/>
    <col min="3587" max="3587" width="15.7109375" customWidth="1"/>
    <col min="3588" max="3588" width="16.7109375" customWidth="1"/>
    <col min="3589" max="3589" width="15.7109375" customWidth="1"/>
    <col min="3590" max="3590" width="19.5703125" customWidth="1"/>
    <col min="3591" max="3591" width="16" customWidth="1"/>
    <col min="3592" max="3592" width="21.28515625" customWidth="1"/>
    <col min="3593" max="3593" width="18.140625" customWidth="1"/>
    <col min="3594" max="3594" width="23" customWidth="1"/>
    <col min="3595" max="3595" width="14.7109375" bestFit="1" customWidth="1"/>
    <col min="3596" max="3596" width="13.5703125" bestFit="1" customWidth="1"/>
    <col min="3597" max="3601" width="12.7109375" customWidth="1"/>
    <col min="3841" max="3841" width="19.28515625" customWidth="1"/>
    <col min="3842" max="3842" width="15.85546875" customWidth="1"/>
    <col min="3843" max="3843" width="15.7109375" customWidth="1"/>
    <col min="3844" max="3844" width="16.7109375" customWidth="1"/>
    <col min="3845" max="3845" width="15.7109375" customWidth="1"/>
    <col min="3846" max="3846" width="19.5703125" customWidth="1"/>
    <col min="3847" max="3847" width="16" customWidth="1"/>
    <col min="3848" max="3848" width="21.28515625" customWidth="1"/>
    <col min="3849" max="3849" width="18.140625" customWidth="1"/>
    <col min="3850" max="3850" width="23" customWidth="1"/>
    <col min="3851" max="3851" width="14.7109375" bestFit="1" customWidth="1"/>
    <col min="3852" max="3852" width="13.5703125" bestFit="1" customWidth="1"/>
    <col min="3853" max="3857" width="12.7109375" customWidth="1"/>
    <col min="4097" max="4097" width="19.28515625" customWidth="1"/>
    <col min="4098" max="4098" width="15.85546875" customWidth="1"/>
    <col min="4099" max="4099" width="15.7109375" customWidth="1"/>
    <col min="4100" max="4100" width="16.7109375" customWidth="1"/>
    <col min="4101" max="4101" width="15.7109375" customWidth="1"/>
    <col min="4102" max="4102" width="19.5703125" customWidth="1"/>
    <col min="4103" max="4103" width="16" customWidth="1"/>
    <col min="4104" max="4104" width="21.28515625" customWidth="1"/>
    <col min="4105" max="4105" width="18.140625" customWidth="1"/>
    <col min="4106" max="4106" width="23" customWidth="1"/>
    <col min="4107" max="4107" width="14.7109375" bestFit="1" customWidth="1"/>
    <col min="4108" max="4108" width="13.5703125" bestFit="1" customWidth="1"/>
    <col min="4109" max="4113" width="12.7109375" customWidth="1"/>
    <col min="4353" max="4353" width="19.28515625" customWidth="1"/>
    <col min="4354" max="4354" width="15.85546875" customWidth="1"/>
    <col min="4355" max="4355" width="15.7109375" customWidth="1"/>
    <col min="4356" max="4356" width="16.7109375" customWidth="1"/>
    <col min="4357" max="4357" width="15.7109375" customWidth="1"/>
    <col min="4358" max="4358" width="19.5703125" customWidth="1"/>
    <col min="4359" max="4359" width="16" customWidth="1"/>
    <col min="4360" max="4360" width="21.28515625" customWidth="1"/>
    <col min="4361" max="4361" width="18.140625" customWidth="1"/>
    <col min="4362" max="4362" width="23" customWidth="1"/>
    <col min="4363" max="4363" width="14.7109375" bestFit="1" customWidth="1"/>
    <col min="4364" max="4364" width="13.5703125" bestFit="1" customWidth="1"/>
    <col min="4365" max="4369" width="12.7109375" customWidth="1"/>
    <col min="4609" max="4609" width="19.28515625" customWidth="1"/>
    <col min="4610" max="4610" width="15.85546875" customWidth="1"/>
    <col min="4611" max="4611" width="15.7109375" customWidth="1"/>
    <col min="4612" max="4612" width="16.7109375" customWidth="1"/>
    <col min="4613" max="4613" width="15.7109375" customWidth="1"/>
    <col min="4614" max="4614" width="19.5703125" customWidth="1"/>
    <col min="4615" max="4615" width="16" customWidth="1"/>
    <col min="4616" max="4616" width="21.28515625" customWidth="1"/>
    <col min="4617" max="4617" width="18.140625" customWidth="1"/>
    <col min="4618" max="4618" width="23" customWidth="1"/>
    <col min="4619" max="4619" width="14.7109375" bestFit="1" customWidth="1"/>
    <col min="4620" max="4620" width="13.5703125" bestFit="1" customWidth="1"/>
    <col min="4621" max="4625" width="12.7109375" customWidth="1"/>
    <col min="4865" max="4865" width="19.28515625" customWidth="1"/>
    <col min="4866" max="4866" width="15.85546875" customWidth="1"/>
    <col min="4867" max="4867" width="15.7109375" customWidth="1"/>
    <col min="4868" max="4868" width="16.7109375" customWidth="1"/>
    <col min="4869" max="4869" width="15.7109375" customWidth="1"/>
    <col min="4870" max="4870" width="19.5703125" customWidth="1"/>
    <col min="4871" max="4871" width="16" customWidth="1"/>
    <col min="4872" max="4872" width="21.28515625" customWidth="1"/>
    <col min="4873" max="4873" width="18.140625" customWidth="1"/>
    <col min="4874" max="4874" width="23" customWidth="1"/>
    <col min="4875" max="4875" width="14.7109375" bestFit="1" customWidth="1"/>
    <col min="4876" max="4876" width="13.5703125" bestFit="1" customWidth="1"/>
    <col min="4877" max="4881" width="12.7109375" customWidth="1"/>
    <col min="5121" max="5121" width="19.28515625" customWidth="1"/>
    <col min="5122" max="5122" width="15.85546875" customWidth="1"/>
    <col min="5123" max="5123" width="15.7109375" customWidth="1"/>
    <col min="5124" max="5124" width="16.7109375" customWidth="1"/>
    <col min="5125" max="5125" width="15.7109375" customWidth="1"/>
    <col min="5126" max="5126" width="19.5703125" customWidth="1"/>
    <col min="5127" max="5127" width="16" customWidth="1"/>
    <col min="5128" max="5128" width="21.28515625" customWidth="1"/>
    <col min="5129" max="5129" width="18.140625" customWidth="1"/>
    <col min="5130" max="5130" width="23" customWidth="1"/>
    <col min="5131" max="5131" width="14.7109375" bestFit="1" customWidth="1"/>
    <col min="5132" max="5132" width="13.5703125" bestFit="1" customWidth="1"/>
    <col min="5133" max="5137" width="12.7109375" customWidth="1"/>
    <col min="5377" max="5377" width="19.28515625" customWidth="1"/>
    <col min="5378" max="5378" width="15.85546875" customWidth="1"/>
    <col min="5379" max="5379" width="15.7109375" customWidth="1"/>
    <col min="5380" max="5380" width="16.7109375" customWidth="1"/>
    <col min="5381" max="5381" width="15.7109375" customWidth="1"/>
    <col min="5382" max="5382" width="19.5703125" customWidth="1"/>
    <col min="5383" max="5383" width="16" customWidth="1"/>
    <col min="5384" max="5384" width="21.28515625" customWidth="1"/>
    <col min="5385" max="5385" width="18.140625" customWidth="1"/>
    <col min="5386" max="5386" width="23" customWidth="1"/>
    <col min="5387" max="5387" width="14.7109375" bestFit="1" customWidth="1"/>
    <col min="5388" max="5388" width="13.5703125" bestFit="1" customWidth="1"/>
    <col min="5389" max="5393" width="12.7109375" customWidth="1"/>
    <col min="5633" max="5633" width="19.28515625" customWidth="1"/>
    <col min="5634" max="5634" width="15.85546875" customWidth="1"/>
    <col min="5635" max="5635" width="15.7109375" customWidth="1"/>
    <col min="5636" max="5636" width="16.7109375" customWidth="1"/>
    <col min="5637" max="5637" width="15.7109375" customWidth="1"/>
    <col min="5638" max="5638" width="19.5703125" customWidth="1"/>
    <col min="5639" max="5639" width="16" customWidth="1"/>
    <col min="5640" max="5640" width="21.28515625" customWidth="1"/>
    <col min="5641" max="5641" width="18.140625" customWidth="1"/>
    <col min="5642" max="5642" width="23" customWidth="1"/>
    <col min="5643" max="5643" width="14.7109375" bestFit="1" customWidth="1"/>
    <col min="5644" max="5644" width="13.5703125" bestFit="1" customWidth="1"/>
    <col min="5645" max="5649" width="12.7109375" customWidth="1"/>
    <col min="5889" max="5889" width="19.28515625" customWidth="1"/>
    <col min="5890" max="5890" width="15.85546875" customWidth="1"/>
    <col min="5891" max="5891" width="15.7109375" customWidth="1"/>
    <col min="5892" max="5892" width="16.7109375" customWidth="1"/>
    <col min="5893" max="5893" width="15.7109375" customWidth="1"/>
    <col min="5894" max="5894" width="19.5703125" customWidth="1"/>
    <col min="5895" max="5895" width="16" customWidth="1"/>
    <col min="5896" max="5896" width="21.28515625" customWidth="1"/>
    <col min="5897" max="5897" width="18.140625" customWidth="1"/>
    <col min="5898" max="5898" width="23" customWidth="1"/>
    <col min="5899" max="5899" width="14.7109375" bestFit="1" customWidth="1"/>
    <col min="5900" max="5900" width="13.5703125" bestFit="1" customWidth="1"/>
    <col min="5901" max="5905" width="12.7109375" customWidth="1"/>
    <col min="6145" max="6145" width="19.28515625" customWidth="1"/>
    <col min="6146" max="6146" width="15.85546875" customWidth="1"/>
    <col min="6147" max="6147" width="15.7109375" customWidth="1"/>
    <col min="6148" max="6148" width="16.7109375" customWidth="1"/>
    <col min="6149" max="6149" width="15.7109375" customWidth="1"/>
    <col min="6150" max="6150" width="19.5703125" customWidth="1"/>
    <col min="6151" max="6151" width="16" customWidth="1"/>
    <col min="6152" max="6152" width="21.28515625" customWidth="1"/>
    <col min="6153" max="6153" width="18.140625" customWidth="1"/>
    <col min="6154" max="6154" width="23" customWidth="1"/>
    <col min="6155" max="6155" width="14.7109375" bestFit="1" customWidth="1"/>
    <col min="6156" max="6156" width="13.5703125" bestFit="1" customWidth="1"/>
    <col min="6157" max="6161" width="12.7109375" customWidth="1"/>
    <col min="6401" max="6401" width="19.28515625" customWidth="1"/>
    <col min="6402" max="6402" width="15.85546875" customWidth="1"/>
    <col min="6403" max="6403" width="15.7109375" customWidth="1"/>
    <col min="6404" max="6404" width="16.7109375" customWidth="1"/>
    <col min="6405" max="6405" width="15.7109375" customWidth="1"/>
    <col min="6406" max="6406" width="19.5703125" customWidth="1"/>
    <col min="6407" max="6407" width="16" customWidth="1"/>
    <col min="6408" max="6408" width="21.28515625" customWidth="1"/>
    <col min="6409" max="6409" width="18.140625" customWidth="1"/>
    <col min="6410" max="6410" width="23" customWidth="1"/>
    <col min="6411" max="6411" width="14.7109375" bestFit="1" customWidth="1"/>
    <col min="6412" max="6412" width="13.5703125" bestFit="1" customWidth="1"/>
    <col min="6413" max="6417" width="12.7109375" customWidth="1"/>
    <col min="6657" max="6657" width="19.28515625" customWidth="1"/>
    <col min="6658" max="6658" width="15.85546875" customWidth="1"/>
    <col min="6659" max="6659" width="15.7109375" customWidth="1"/>
    <col min="6660" max="6660" width="16.7109375" customWidth="1"/>
    <col min="6661" max="6661" width="15.7109375" customWidth="1"/>
    <col min="6662" max="6662" width="19.5703125" customWidth="1"/>
    <col min="6663" max="6663" width="16" customWidth="1"/>
    <col min="6664" max="6664" width="21.28515625" customWidth="1"/>
    <col min="6665" max="6665" width="18.140625" customWidth="1"/>
    <col min="6666" max="6666" width="23" customWidth="1"/>
    <col min="6667" max="6667" width="14.7109375" bestFit="1" customWidth="1"/>
    <col min="6668" max="6668" width="13.5703125" bestFit="1" customWidth="1"/>
    <col min="6669" max="6673" width="12.7109375" customWidth="1"/>
    <col min="6913" max="6913" width="19.28515625" customWidth="1"/>
    <col min="6914" max="6914" width="15.85546875" customWidth="1"/>
    <col min="6915" max="6915" width="15.7109375" customWidth="1"/>
    <col min="6916" max="6916" width="16.7109375" customWidth="1"/>
    <col min="6917" max="6917" width="15.7109375" customWidth="1"/>
    <col min="6918" max="6918" width="19.5703125" customWidth="1"/>
    <col min="6919" max="6919" width="16" customWidth="1"/>
    <col min="6920" max="6920" width="21.28515625" customWidth="1"/>
    <col min="6921" max="6921" width="18.140625" customWidth="1"/>
    <col min="6922" max="6922" width="23" customWidth="1"/>
    <col min="6923" max="6923" width="14.7109375" bestFit="1" customWidth="1"/>
    <col min="6924" max="6924" width="13.5703125" bestFit="1" customWidth="1"/>
    <col min="6925" max="6929" width="12.7109375" customWidth="1"/>
    <col min="7169" max="7169" width="19.28515625" customWidth="1"/>
    <col min="7170" max="7170" width="15.85546875" customWidth="1"/>
    <col min="7171" max="7171" width="15.7109375" customWidth="1"/>
    <col min="7172" max="7172" width="16.7109375" customWidth="1"/>
    <col min="7173" max="7173" width="15.7109375" customWidth="1"/>
    <col min="7174" max="7174" width="19.5703125" customWidth="1"/>
    <col min="7175" max="7175" width="16" customWidth="1"/>
    <col min="7176" max="7176" width="21.28515625" customWidth="1"/>
    <col min="7177" max="7177" width="18.140625" customWidth="1"/>
    <col min="7178" max="7178" width="23" customWidth="1"/>
    <col min="7179" max="7179" width="14.7109375" bestFit="1" customWidth="1"/>
    <col min="7180" max="7180" width="13.5703125" bestFit="1" customWidth="1"/>
    <col min="7181" max="7185" width="12.7109375" customWidth="1"/>
    <col min="7425" max="7425" width="19.28515625" customWidth="1"/>
    <col min="7426" max="7426" width="15.85546875" customWidth="1"/>
    <col min="7427" max="7427" width="15.7109375" customWidth="1"/>
    <col min="7428" max="7428" width="16.7109375" customWidth="1"/>
    <col min="7429" max="7429" width="15.7109375" customWidth="1"/>
    <col min="7430" max="7430" width="19.5703125" customWidth="1"/>
    <col min="7431" max="7431" width="16" customWidth="1"/>
    <col min="7432" max="7432" width="21.28515625" customWidth="1"/>
    <col min="7433" max="7433" width="18.140625" customWidth="1"/>
    <col min="7434" max="7434" width="23" customWidth="1"/>
    <col min="7435" max="7435" width="14.7109375" bestFit="1" customWidth="1"/>
    <col min="7436" max="7436" width="13.5703125" bestFit="1" customWidth="1"/>
    <col min="7437" max="7441" width="12.7109375" customWidth="1"/>
    <col min="7681" max="7681" width="19.28515625" customWidth="1"/>
    <col min="7682" max="7682" width="15.85546875" customWidth="1"/>
    <col min="7683" max="7683" width="15.7109375" customWidth="1"/>
    <col min="7684" max="7684" width="16.7109375" customWidth="1"/>
    <col min="7685" max="7685" width="15.7109375" customWidth="1"/>
    <col min="7686" max="7686" width="19.5703125" customWidth="1"/>
    <col min="7687" max="7687" width="16" customWidth="1"/>
    <col min="7688" max="7688" width="21.28515625" customWidth="1"/>
    <col min="7689" max="7689" width="18.140625" customWidth="1"/>
    <col min="7690" max="7690" width="23" customWidth="1"/>
    <col min="7691" max="7691" width="14.7109375" bestFit="1" customWidth="1"/>
    <col min="7692" max="7692" width="13.5703125" bestFit="1" customWidth="1"/>
    <col min="7693" max="7697" width="12.7109375" customWidth="1"/>
    <col min="7937" max="7937" width="19.28515625" customWidth="1"/>
    <col min="7938" max="7938" width="15.85546875" customWidth="1"/>
    <col min="7939" max="7939" width="15.7109375" customWidth="1"/>
    <col min="7940" max="7940" width="16.7109375" customWidth="1"/>
    <col min="7941" max="7941" width="15.7109375" customWidth="1"/>
    <col min="7942" max="7942" width="19.5703125" customWidth="1"/>
    <col min="7943" max="7943" width="16" customWidth="1"/>
    <col min="7944" max="7944" width="21.28515625" customWidth="1"/>
    <col min="7945" max="7945" width="18.140625" customWidth="1"/>
    <col min="7946" max="7946" width="23" customWidth="1"/>
    <col min="7947" max="7947" width="14.7109375" bestFit="1" customWidth="1"/>
    <col min="7948" max="7948" width="13.5703125" bestFit="1" customWidth="1"/>
    <col min="7949" max="7953" width="12.7109375" customWidth="1"/>
    <col min="8193" max="8193" width="19.28515625" customWidth="1"/>
    <col min="8194" max="8194" width="15.85546875" customWidth="1"/>
    <col min="8195" max="8195" width="15.7109375" customWidth="1"/>
    <col min="8196" max="8196" width="16.7109375" customWidth="1"/>
    <col min="8197" max="8197" width="15.7109375" customWidth="1"/>
    <col min="8198" max="8198" width="19.5703125" customWidth="1"/>
    <col min="8199" max="8199" width="16" customWidth="1"/>
    <col min="8200" max="8200" width="21.28515625" customWidth="1"/>
    <col min="8201" max="8201" width="18.140625" customWidth="1"/>
    <col min="8202" max="8202" width="23" customWidth="1"/>
    <col min="8203" max="8203" width="14.7109375" bestFit="1" customWidth="1"/>
    <col min="8204" max="8204" width="13.5703125" bestFit="1" customWidth="1"/>
    <col min="8205" max="8209" width="12.7109375" customWidth="1"/>
    <col min="8449" max="8449" width="19.28515625" customWidth="1"/>
    <col min="8450" max="8450" width="15.85546875" customWidth="1"/>
    <col min="8451" max="8451" width="15.7109375" customWidth="1"/>
    <col min="8452" max="8452" width="16.7109375" customWidth="1"/>
    <col min="8453" max="8453" width="15.7109375" customWidth="1"/>
    <col min="8454" max="8454" width="19.5703125" customWidth="1"/>
    <col min="8455" max="8455" width="16" customWidth="1"/>
    <col min="8456" max="8456" width="21.28515625" customWidth="1"/>
    <col min="8457" max="8457" width="18.140625" customWidth="1"/>
    <col min="8458" max="8458" width="23" customWidth="1"/>
    <col min="8459" max="8459" width="14.7109375" bestFit="1" customWidth="1"/>
    <col min="8460" max="8460" width="13.5703125" bestFit="1" customWidth="1"/>
    <col min="8461" max="8465" width="12.7109375" customWidth="1"/>
    <col min="8705" max="8705" width="19.28515625" customWidth="1"/>
    <col min="8706" max="8706" width="15.85546875" customWidth="1"/>
    <col min="8707" max="8707" width="15.7109375" customWidth="1"/>
    <col min="8708" max="8708" width="16.7109375" customWidth="1"/>
    <col min="8709" max="8709" width="15.7109375" customWidth="1"/>
    <col min="8710" max="8710" width="19.5703125" customWidth="1"/>
    <col min="8711" max="8711" width="16" customWidth="1"/>
    <col min="8712" max="8712" width="21.28515625" customWidth="1"/>
    <col min="8713" max="8713" width="18.140625" customWidth="1"/>
    <col min="8714" max="8714" width="23" customWidth="1"/>
    <col min="8715" max="8715" width="14.7109375" bestFit="1" customWidth="1"/>
    <col min="8716" max="8716" width="13.5703125" bestFit="1" customWidth="1"/>
    <col min="8717" max="8721" width="12.7109375" customWidth="1"/>
    <col min="8961" max="8961" width="19.28515625" customWidth="1"/>
    <col min="8962" max="8962" width="15.85546875" customWidth="1"/>
    <col min="8963" max="8963" width="15.7109375" customWidth="1"/>
    <col min="8964" max="8964" width="16.7109375" customWidth="1"/>
    <col min="8965" max="8965" width="15.7109375" customWidth="1"/>
    <col min="8966" max="8966" width="19.5703125" customWidth="1"/>
    <col min="8967" max="8967" width="16" customWidth="1"/>
    <col min="8968" max="8968" width="21.28515625" customWidth="1"/>
    <col min="8969" max="8969" width="18.140625" customWidth="1"/>
    <col min="8970" max="8970" width="23" customWidth="1"/>
    <col min="8971" max="8971" width="14.7109375" bestFit="1" customWidth="1"/>
    <col min="8972" max="8972" width="13.5703125" bestFit="1" customWidth="1"/>
    <col min="8973" max="8977" width="12.7109375" customWidth="1"/>
    <col min="9217" max="9217" width="19.28515625" customWidth="1"/>
    <col min="9218" max="9218" width="15.85546875" customWidth="1"/>
    <col min="9219" max="9219" width="15.7109375" customWidth="1"/>
    <col min="9220" max="9220" width="16.7109375" customWidth="1"/>
    <col min="9221" max="9221" width="15.7109375" customWidth="1"/>
    <col min="9222" max="9222" width="19.5703125" customWidth="1"/>
    <col min="9223" max="9223" width="16" customWidth="1"/>
    <col min="9224" max="9224" width="21.28515625" customWidth="1"/>
    <col min="9225" max="9225" width="18.140625" customWidth="1"/>
    <col min="9226" max="9226" width="23" customWidth="1"/>
    <col min="9227" max="9227" width="14.7109375" bestFit="1" customWidth="1"/>
    <col min="9228" max="9228" width="13.5703125" bestFit="1" customWidth="1"/>
    <col min="9229" max="9233" width="12.7109375" customWidth="1"/>
    <col min="9473" max="9473" width="19.28515625" customWidth="1"/>
    <col min="9474" max="9474" width="15.85546875" customWidth="1"/>
    <col min="9475" max="9475" width="15.7109375" customWidth="1"/>
    <col min="9476" max="9476" width="16.7109375" customWidth="1"/>
    <col min="9477" max="9477" width="15.7109375" customWidth="1"/>
    <col min="9478" max="9478" width="19.5703125" customWidth="1"/>
    <col min="9479" max="9479" width="16" customWidth="1"/>
    <col min="9480" max="9480" width="21.28515625" customWidth="1"/>
    <col min="9481" max="9481" width="18.140625" customWidth="1"/>
    <col min="9482" max="9482" width="23" customWidth="1"/>
    <col min="9483" max="9483" width="14.7109375" bestFit="1" customWidth="1"/>
    <col min="9484" max="9484" width="13.5703125" bestFit="1" customWidth="1"/>
    <col min="9485" max="9489" width="12.7109375" customWidth="1"/>
    <col min="9729" max="9729" width="19.28515625" customWidth="1"/>
    <col min="9730" max="9730" width="15.85546875" customWidth="1"/>
    <col min="9731" max="9731" width="15.7109375" customWidth="1"/>
    <col min="9732" max="9732" width="16.7109375" customWidth="1"/>
    <col min="9733" max="9733" width="15.7109375" customWidth="1"/>
    <col min="9734" max="9734" width="19.5703125" customWidth="1"/>
    <col min="9735" max="9735" width="16" customWidth="1"/>
    <col min="9736" max="9736" width="21.28515625" customWidth="1"/>
    <col min="9737" max="9737" width="18.140625" customWidth="1"/>
    <col min="9738" max="9738" width="23" customWidth="1"/>
    <col min="9739" max="9739" width="14.7109375" bestFit="1" customWidth="1"/>
    <col min="9740" max="9740" width="13.5703125" bestFit="1" customWidth="1"/>
    <col min="9741" max="9745" width="12.7109375" customWidth="1"/>
    <col min="9985" max="9985" width="19.28515625" customWidth="1"/>
    <col min="9986" max="9986" width="15.85546875" customWidth="1"/>
    <col min="9987" max="9987" width="15.7109375" customWidth="1"/>
    <col min="9988" max="9988" width="16.7109375" customWidth="1"/>
    <col min="9989" max="9989" width="15.7109375" customWidth="1"/>
    <col min="9990" max="9990" width="19.5703125" customWidth="1"/>
    <col min="9991" max="9991" width="16" customWidth="1"/>
    <col min="9992" max="9992" width="21.28515625" customWidth="1"/>
    <col min="9993" max="9993" width="18.140625" customWidth="1"/>
    <col min="9994" max="9994" width="23" customWidth="1"/>
    <col min="9995" max="9995" width="14.7109375" bestFit="1" customWidth="1"/>
    <col min="9996" max="9996" width="13.5703125" bestFit="1" customWidth="1"/>
    <col min="9997" max="10001" width="12.7109375" customWidth="1"/>
    <col min="10241" max="10241" width="19.28515625" customWidth="1"/>
    <col min="10242" max="10242" width="15.85546875" customWidth="1"/>
    <col min="10243" max="10243" width="15.7109375" customWidth="1"/>
    <col min="10244" max="10244" width="16.7109375" customWidth="1"/>
    <col min="10245" max="10245" width="15.7109375" customWidth="1"/>
    <col min="10246" max="10246" width="19.5703125" customWidth="1"/>
    <col min="10247" max="10247" width="16" customWidth="1"/>
    <col min="10248" max="10248" width="21.28515625" customWidth="1"/>
    <col min="10249" max="10249" width="18.140625" customWidth="1"/>
    <col min="10250" max="10250" width="23" customWidth="1"/>
    <col min="10251" max="10251" width="14.7109375" bestFit="1" customWidth="1"/>
    <col min="10252" max="10252" width="13.5703125" bestFit="1" customWidth="1"/>
    <col min="10253" max="10257" width="12.7109375" customWidth="1"/>
    <col min="10497" max="10497" width="19.28515625" customWidth="1"/>
    <col min="10498" max="10498" width="15.85546875" customWidth="1"/>
    <col min="10499" max="10499" width="15.7109375" customWidth="1"/>
    <col min="10500" max="10500" width="16.7109375" customWidth="1"/>
    <col min="10501" max="10501" width="15.7109375" customWidth="1"/>
    <col min="10502" max="10502" width="19.5703125" customWidth="1"/>
    <col min="10503" max="10503" width="16" customWidth="1"/>
    <col min="10504" max="10504" width="21.28515625" customWidth="1"/>
    <col min="10505" max="10505" width="18.140625" customWidth="1"/>
    <col min="10506" max="10506" width="23" customWidth="1"/>
    <col min="10507" max="10507" width="14.7109375" bestFit="1" customWidth="1"/>
    <col min="10508" max="10508" width="13.5703125" bestFit="1" customWidth="1"/>
    <col min="10509" max="10513" width="12.7109375" customWidth="1"/>
    <col min="10753" max="10753" width="19.28515625" customWidth="1"/>
    <col min="10754" max="10754" width="15.85546875" customWidth="1"/>
    <col min="10755" max="10755" width="15.7109375" customWidth="1"/>
    <col min="10756" max="10756" width="16.7109375" customWidth="1"/>
    <col min="10757" max="10757" width="15.7109375" customWidth="1"/>
    <col min="10758" max="10758" width="19.5703125" customWidth="1"/>
    <col min="10759" max="10759" width="16" customWidth="1"/>
    <col min="10760" max="10760" width="21.28515625" customWidth="1"/>
    <col min="10761" max="10761" width="18.140625" customWidth="1"/>
    <col min="10762" max="10762" width="23" customWidth="1"/>
    <col min="10763" max="10763" width="14.7109375" bestFit="1" customWidth="1"/>
    <col min="10764" max="10764" width="13.5703125" bestFit="1" customWidth="1"/>
    <col min="10765" max="10769" width="12.7109375" customWidth="1"/>
    <col min="11009" max="11009" width="19.28515625" customWidth="1"/>
    <col min="11010" max="11010" width="15.85546875" customWidth="1"/>
    <col min="11011" max="11011" width="15.7109375" customWidth="1"/>
    <col min="11012" max="11012" width="16.7109375" customWidth="1"/>
    <col min="11013" max="11013" width="15.7109375" customWidth="1"/>
    <col min="11014" max="11014" width="19.5703125" customWidth="1"/>
    <col min="11015" max="11015" width="16" customWidth="1"/>
    <col min="11016" max="11016" width="21.28515625" customWidth="1"/>
    <col min="11017" max="11017" width="18.140625" customWidth="1"/>
    <col min="11018" max="11018" width="23" customWidth="1"/>
    <col min="11019" max="11019" width="14.7109375" bestFit="1" customWidth="1"/>
    <col min="11020" max="11020" width="13.5703125" bestFit="1" customWidth="1"/>
    <col min="11021" max="11025" width="12.7109375" customWidth="1"/>
    <col min="11265" max="11265" width="19.28515625" customWidth="1"/>
    <col min="11266" max="11266" width="15.85546875" customWidth="1"/>
    <col min="11267" max="11267" width="15.7109375" customWidth="1"/>
    <col min="11268" max="11268" width="16.7109375" customWidth="1"/>
    <col min="11269" max="11269" width="15.7109375" customWidth="1"/>
    <col min="11270" max="11270" width="19.5703125" customWidth="1"/>
    <col min="11271" max="11271" width="16" customWidth="1"/>
    <col min="11272" max="11272" width="21.28515625" customWidth="1"/>
    <col min="11273" max="11273" width="18.140625" customWidth="1"/>
    <col min="11274" max="11274" width="23" customWidth="1"/>
    <col min="11275" max="11275" width="14.7109375" bestFit="1" customWidth="1"/>
    <col min="11276" max="11276" width="13.5703125" bestFit="1" customWidth="1"/>
    <col min="11277" max="11281" width="12.7109375" customWidth="1"/>
    <col min="11521" max="11521" width="19.28515625" customWidth="1"/>
    <col min="11522" max="11522" width="15.85546875" customWidth="1"/>
    <col min="11523" max="11523" width="15.7109375" customWidth="1"/>
    <col min="11524" max="11524" width="16.7109375" customWidth="1"/>
    <col min="11525" max="11525" width="15.7109375" customWidth="1"/>
    <col min="11526" max="11526" width="19.5703125" customWidth="1"/>
    <col min="11527" max="11527" width="16" customWidth="1"/>
    <col min="11528" max="11528" width="21.28515625" customWidth="1"/>
    <col min="11529" max="11529" width="18.140625" customWidth="1"/>
    <col min="11530" max="11530" width="23" customWidth="1"/>
    <col min="11531" max="11531" width="14.7109375" bestFit="1" customWidth="1"/>
    <col min="11532" max="11532" width="13.5703125" bestFit="1" customWidth="1"/>
    <col min="11533" max="11537" width="12.7109375" customWidth="1"/>
    <col min="11777" max="11777" width="19.28515625" customWidth="1"/>
    <col min="11778" max="11778" width="15.85546875" customWidth="1"/>
    <col min="11779" max="11779" width="15.7109375" customWidth="1"/>
    <col min="11780" max="11780" width="16.7109375" customWidth="1"/>
    <col min="11781" max="11781" width="15.7109375" customWidth="1"/>
    <col min="11782" max="11782" width="19.5703125" customWidth="1"/>
    <col min="11783" max="11783" width="16" customWidth="1"/>
    <col min="11784" max="11784" width="21.28515625" customWidth="1"/>
    <col min="11785" max="11785" width="18.140625" customWidth="1"/>
    <col min="11786" max="11786" width="23" customWidth="1"/>
    <col min="11787" max="11787" width="14.7109375" bestFit="1" customWidth="1"/>
    <col min="11788" max="11788" width="13.5703125" bestFit="1" customWidth="1"/>
    <col min="11789" max="11793" width="12.7109375" customWidth="1"/>
    <col min="12033" max="12033" width="19.28515625" customWidth="1"/>
    <col min="12034" max="12034" width="15.85546875" customWidth="1"/>
    <col min="12035" max="12035" width="15.7109375" customWidth="1"/>
    <col min="12036" max="12036" width="16.7109375" customWidth="1"/>
    <col min="12037" max="12037" width="15.7109375" customWidth="1"/>
    <col min="12038" max="12038" width="19.5703125" customWidth="1"/>
    <col min="12039" max="12039" width="16" customWidth="1"/>
    <col min="12040" max="12040" width="21.28515625" customWidth="1"/>
    <col min="12041" max="12041" width="18.140625" customWidth="1"/>
    <col min="12042" max="12042" width="23" customWidth="1"/>
    <col min="12043" max="12043" width="14.7109375" bestFit="1" customWidth="1"/>
    <col min="12044" max="12044" width="13.5703125" bestFit="1" customWidth="1"/>
    <col min="12045" max="12049" width="12.7109375" customWidth="1"/>
    <col min="12289" max="12289" width="19.28515625" customWidth="1"/>
    <col min="12290" max="12290" width="15.85546875" customWidth="1"/>
    <col min="12291" max="12291" width="15.7109375" customWidth="1"/>
    <col min="12292" max="12292" width="16.7109375" customWidth="1"/>
    <col min="12293" max="12293" width="15.7109375" customWidth="1"/>
    <col min="12294" max="12294" width="19.5703125" customWidth="1"/>
    <col min="12295" max="12295" width="16" customWidth="1"/>
    <col min="12296" max="12296" width="21.28515625" customWidth="1"/>
    <col min="12297" max="12297" width="18.140625" customWidth="1"/>
    <col min="12298" max="12298" width="23" customWidth="1"/>
    <col min="12299" max="12299" width="14.7109375" bestFit="1" customWidth="1"/>
    <col min="12300" max="12300" width="13.5703125" bestFit="1" customWidth="1"/>
    <col min="12301" max="12305" width="12.7109375" customWidth="1"/>
    <col min="12545" max="12545" width="19.28515625" customWidth="1"/>
    <col min="12546" max="12546" width="15.85546875" customWidth="1"/>
    <col min="12547" max="12547" width="15.7109375" customWidth="1"/>
    <col min="12548" max="12548" width="16.7109375" customWidth="1"/>
    <col min="12549" max="12549" width="15.7109375" customWidth="1"/>
    <col min="12550" max="12550" width="19.5703125" customWidth="1"/>
    <col min="12551" max="12551" width="16" customWidth="1"/>
    <col min="12552" max="12552" width="21.28515625" customWidth="1"/>
    <col min="12553" max="12553" width="18.140625" customWidth="1"/>
    <col min="12554" max="12554" width="23" customWidth="1"/>
    <col min="12555" max="12555" width="14.7109375" bestFit="1" customWidth="1"/>
    <col min="12556" max="12556" width="13.5703125" bestFit="1" customWidth="1"/>
    <col min="12557" max="12561" width="12.7109375" customWidth="1"/>
    <col min="12801" max="12801" width="19.28515625" customWidth="1"/>
    <col min="12802" max="12802" width="15.85546875" customWidth="1"/>
    <col min="12803" max="12803" width="15.7109375" customWidth="1"/>
    <col min="12804" max="12804" width="16.7109375" customWidth="1"/>
    <col min="12805" max="12805" width="15.7109375" customWidth="1"/>
    <col min="12806" max="12806" width="19.5703125" customWidth="1"/>
    <col min="12807" max="12807" width="16" customWidth="1"/>
    <col min="12808" max="12808" width="21.28515625" customWidth="1"/>
    <col min="12809" max="12809" width="18.140625" customWidth="1"/>
    <col min="12810" max="12810" width="23" customWidth="1"/>
    <col min="12811" max="12811" width="14.7109375" bestFit="1" customWidth="1"/>
    <col min="12812" max="12812" width="13.5703125" bestFit="1" customWidth="1"/>
    <col min="12813" max="12817" width="12.7109375" customWidth="1"/>
    <col min="13057" max="13057" width="19.28515625" customWidth="1"/>
    <col min="13058" max="13058" width="15.85546875" customWidth="1"/>
    <col min="13059" max="13059" width="15.7109375" customWidth="1"/>
    <col min="13060" max="13060" width="16.7109375" customWidth="1"/>
    <col min="13061" max="13061" width="15.7109375" customWidth="1"/>
    <col min="13062" max="13062" width="19.5703125" customWidth="1"/>
    <col min="13063" max="13063" width="16" customWidth="1"/>
    <col min="13064" max="13064" width="21.28515625" customWidth="1"/>
    <col min="13065" max="13065" width="18.140625" customWidth="1"/>
    <col min="13066" max="13066" width="23" customWidth="1"/>
    <col min="13067" max="13067" width="14.7109375" bestFit="1" customWidth="1"/>
    <col min="13068" max="13068" width="13.5703125" bestFit="1" customWidth="1"/>
    <col min="13069" max="13073" width="12.7109375" customWidth="1"/>
    <col min="13313" max="13313" width="19.28515625" customWidth="1"/>
    <col min="13314" max="13314" width="15.85546875" customWidth="1"/>
    <col min="13315" max="13315" width="15.7109375" customWidth="1"/>
    <col min="13316" max="13316" width="16.7109375" customWidth="1"/>
    <col min="13317" max="13317" width="15.7109375" customWidth="1"/>
    <col min="13318" max="13318" width="19.5703125" customWidth="1"/>
    <col min="13319" max="13319" width="16" customWidth="1"/>
    <col min="13320" max="13320" width="21.28515625" customWidth="1"/>
    <col min="13321" max="13321" width="18.140625" customWidth="1"/>
    <col min="13322" max="13322" width="23" customWidth="1"/>
    <col min="13323" max="13323" width="14.7109375" bestFit="1" customWidth="1"/>
    <col min="13324" max="13324" width="13.5703125" bestFit="1" customWidth="1"/>
    <col min="13325" max="13329" width="12.7109375" customWidth="1"/>
    <col min="13569" max="13569" width="19.28515625" customWidth="1"/>
    <col min="13570" max="13570" width="15.85546875" customWidth="1"/>
    <col min="13571" max="13571" width="15.7109375" customWidth="1"/>
    <col min="13572" max="13572" width="16.7109375" customWidth="1"/>
    <col min="13573" max="13573" width="15.7109375" customWidth="1"/>
    <col min="13574" max="13574" width="19.5703125" customWidth="1"/>
    <col min="13575" max="13575" width="16" customWidth="1"/>
    <col min="13576" max="13576" width="21.28515625" customWidth="1"/>
    <col min="13577" max="13577" width="18.140625" customWidth="1"/>
    <col min="13578" max="13578" width="23" customWidth="1"/>
    <col min="13579" max="13579" width="14.7109375" bestFit="1" customWidth="1"/>
    <col min="13580" max="13580" width="13.5703125" bestFit="1" customWidth="1"/>
    <col min="13581" max="13585" width="12.7109375" customWidth="1"/>
    <col min="13825" max="13825" width="19.28515625" customWidth="1"/>
    <col min="13826" max="13826" width="15.85546875" customWidth="1"/>
    <col min="13827" max="13827" width="15.7109375" customWidth="1"/>
    <col min="13828" max="13828" width="16.7109375" customWidth="1"/>
    <col min="13829" max="13829" width="15.7109375" customWidth="1"/>
    <col min="13830" max="13830" width="19.5703125" customWidth="1"/>
    <col min="13831" max="13831" width="16" customWidth="1"/>
    <col min="13832" max="13832" width="21.28515625" customWidth="1"/>
    <col min="13833" max="13833" width="18.140625" customWidth="1"/>
    <col min="13834" max="13834" width="23" customWidth="1"/>
    <col min="13835" max="13835" width="14.7109375" bestFit="1" customWidth="1"/>
    <col min="13836" max="13836" width="13.5703125" bestFit="1" customWidth="1"/>
    <col min="13837" max="13841" width="12.7109375" customWidth="1"/>
    <col min="14081" max="14081" width="19.28515625" customWidth="1"/>
    <col min="14082" max="14082" width="15.85546875" customWidth="1"/>
    <col min="14083" max="14083" width="15.7109375" customWidth="1"/>
    <col min="14084" max="14084" width="16.7109375" customWidth="1"/>
    <col min="14085" max="14085" width="15.7109375" customWidth="1"/>
    <col min="14086" max="14086" width="19.5703125" customWidth="1"/>
    <col min="14087" max="14087" width="16" customWidth="1"/>
    <col min="14088" max="14088" width="21.28515625" customWidth="1"/>
    <col min="14089" max="14089" width="18.140625" customWidth="1"/>
    <col min="14090" max="14090" width="23" customWidth="1"/>
    <col min="14091" max="14091" width="14.7109375" bestFit="1" customWidth="1"/>
    <col min="14092" max="14092" width="13.5703125" bestFit="1" customWidth="1"/>
    <col min="14093" max="14097" width="12.7109375" customWidth="1"/>
    <col min="14337" max="14337" width="19.28515625" customWidth="1"/>
    <col min="14338" max="14338" width="15.85546875" customWidth="1"/>
    <col min="14339" max="14339" width="15.7109375" customWidth="1"/>
    <col min="14340" max="14340" width="16.7109375" customWidth="1"/>
    <col min="14341" max="14341" width="15.7109375" customWidth="1"/>
    <col min="14342" max="14342" width="19.5703125" customWidth="1"/>
    <col min="14343" max="14343" width="16" customWidth="1"/>
    <col min="14344" max="14344" width="21.28515625" customWidth="1"/>
    <col min="14345" max="14345" width="18.140625" customWidth="1"/>
    <col min="14346" max="14346" width="23" customWidth="1"/>
    <col min="14347" max="14347" width="14.7109375" bestFit="1" customWidth="1"/>
    <col min="14348" max="14348" width="13.5703125" bestFit="1" customWidth="1"/>
    <col min="14349" max="14353" width="12.7109375" customWidth="1"/>
    <col min="14593" max="14593" width="19.28515625" customWidth="1"/>
    <col min="14594" max="14594" width="15.85546875" customWidth="1"/>
    <col min="14595" max="14595" width="15.7109375" customWidth="1"/>
    <col min="14596" max="14596" width="16.7109375" customWidth="1"/>
    <col min="14597" max="14597" width="15.7109375" customWidth="1"/>
    <col min="14598" max="14598" width="19.5703125" customWidth="1"/>
    <col min="14599" max="14599" width="16" customWidth="1"/>
    <col min="14600" max="14600" width="21.28515625" customWidth="1"/>
    <col min="14601" max="14601" width="18.140625" customWidth="1"/>
    <col min="14602" max="14602" width="23" customWidth="1"/>
    <col min="14603" max="14603" width="14.7109375" bestFit="1" customWidth="1"/>
    <col min="14604" max="14604" width="13.5703125" bestFit="1" customWidth="1"/>
    <col min="14605" max="14609" width="12.7109375" customWidth="1"/>
    <col min="14849" max="14849" width="19.28515625" customWidth="1"/>
    <col min="14850" max="14850" width="15.85546875" customWidth="1"/>
    <col min="14851" max="14851" width="15.7109375" customWidth="1"/>
    <col min="14852" max="14852" width="16.7109375" customWidth="1"/>
    <col min="14853" max="14853" width="15.7109375" customWidth="1"/>
    <col min="14854" max="14854" width="19.5703125" customWidth="1"/>
    <col min="14855" max="14855" width="16" customWidth="1"/>
    <col min="14856" max="14856" width="21.28515625" customWidth="1"/>
    <col min="14857" max="14857" width="18.140625" customWidth="1"/>
    <col min="14858" max="14858" width="23" customWidth="1"/>
    <col min="14859" max="14859" width="14.7109375" bestFit="1" customWidth="1"/>
    <col min="14860" max="14860" width="13.5703125" bestFit="1" customWidth="1"/>
    <col min="14861" max="14865" width="12.7109375" customWidth="1"/>
    <col min="15105" max="15105" width="19.28515625" customWidth="1"/>
    <col min="15106" max="15106" width="15.85546875" customWidth="1"/>
    <col min="15107" max="15107" width="15.7109375" customWidth="1"/>
    <col min="15108" max="15108" width="16.7109375" customWidth="1"/>
    <col min="15109" max="15109" width="15.7109375" customWidth="1"/>
    <col min="15110" max="15110" width="19.5703125" customWidth="1"/>
    <col min="15111" max="15111" width="16" customWidth="1"/>
    <col min="15112" max="15112" width="21.28515625" customWidth="1"/>
    <col min="15113" max="15113" width="18.140625" customWidth="1"/>
    <col min="15114" max="15114" width="23" customWidth="1"/>
    <col min="15115" max="15115" width="14.7109375" bestFit="1" customWidth="1"/>
    <col min="15116" max="15116" width="13.5703125" bestFit="1" customWidth="1"/>
    <col min="15117" max="15121" width="12.7109375" customWidth="1"/>
    <col min="15361" max="15361" width="19.28515625" customWidth="1"/>
    <col min="15362" max="15362" width="15.85546875" customWidth="1"/>
    <col min="15363" max="15363" width="15.7109375" customWidth="1"/>
    <col min="15364" max="15364" width="16.7109375" customWidth="1"/>
    <col min="15365" max="15365" width="15.7109375" customWidth="1"/>
    <col min="15366" max="15366" width="19.5703125" customWidth="1"/>
    <col min="15367" max="15367" width="16" customWidth="1"/>
    <col min="15368" max="15368" width="21.28515625" customWidth="1"/>
    <col min="15369" max="15369" width="18.140625" customWidth="1"/>
    <col min="15370" max="15370" width="23" customWidth="1"/>
    <col min="15371" max="15371" width="14.7109375" bestFit="1" customWidth="1"/>
    <col min="15372" max="15372" width="13.5703125" bestFit="1" customWidth="1"/>
    <col min="15373" max="15377" width="12.7109375" customWidth="1"/>
    <col min="15617" max="15617" width="19.28515625" customWidth="1"/>
    <col min="15618" max="15618" width="15.85546875" customWidth="1"/>
    <col min="15619" max="15619" width="15.7109375" customWidth="1"/>
    <col min="15620" max="15620" width="16.7109375" customWidth="1"/>
    <col min="15621" max="15621" width="15.7109375" customWidth="1"/>
    <col min="15622" max="15622" width="19.5703125" customWidth="1"/>
    <col min="15623" max="15623" width="16" customWidth="1"/>
    <col min="15624" max="15624" width="21.28515625" customWidth="1"/>
    <col min="15625" max="15625" width="18.140625" customWidth="1"/>
    <col min="15626" max="15626" width="23" customWidth="1"/>
    <col min="15627" max="15627" width="14.7109375" bestFit="1" customWidth="1"/>
    <col min="15628" max="15628" width="13.5703125" bestFit="1" customWidth="1"/>
    <col min="15629" max="15633" width="12.7109375" customWidth="1"/>
    <col min="15873" max="15873" width="19.28515625" customWidth="1"/>
    <col min="15874" max="15874" width="15.85546875" customWidth="1"/>
    <col min="15875" max="15875" width="15.7109375" customWidth="1"/>
    <col min="15876" max="15876" width="16.7109375" customWidth="1"/>
    <col min="15877" max="15877" width="15.7109375" customWidth="1"/>
    <col min="15878" max="15878" width="19.5703125" customWidth="1"/>
    <col min="15879" max="15879" width="16" customWidth="1"/>
    <col min="15880" max="15880" width="21.28515625" customWidth="1"/>
    <col min="15881" max="15881" width="18.140625" customWidth="1"/>
    <col min="15882" max="15882" width="23" customWidth="1"/>
    <col min="15883" max="15883" width="14.7109375" bestFit="1" customWidth="1"/>
    <col min="15884" max="15884" width="13.5703125" bestFit="1" customWidth="1"/>
    <col min="15885" max="15889" width="12.7109375" customWidth="1"/>
    <col min="16129" max="16129" width="19.28515625" customWidth="1"/>
    <col min="16130" max="16130" width="15.85546875" customWidth="1"/>
    <col min="16131" max="16131" width="15.7109375" customWidth="1"/>
    <col min="16132" max="16132" width="16.7109375" customWidth="1"/>
    <col min="16133" max="16133" width="15.7109375" customWidth="1"/>
    <col min="16134" max="16134" width="19.5703125" customWidth="1"/>
    <col min="16135" max="16135" width="16" customWidth="1"/>
    <col min="16136" max="16136" width="21.28515625" customWidth="1"/>
    <col min="16137" max="16137" width="18.140625" customWidth="1"/>
    <col min="16138" max="16138" width="23" customWidth="1"/>
    <col min="16139" max="16139" width="14.7109375" bestFit="1" customWidth="1"/>
    <col min="16140" max="16140" width="13.5703125" bestFit="1" customWidth="1"/>
    <col min="16141" max="16145" width="12.7109375" customWidth="1"/>
  </cols>
  <sheetData>
    <row r="1" spans="1:19" x14ac:dyDescent="0.25">
      <c r="A1" s="35" t="s">
        <v>35</v>
      </c>
      <c r="D1" s="36"/>
      <c r="E1" s="36"/>
      <c r="F1" s="36"/>
      <c r="G1" s="37"/>
      <c r="H1" s="36"/>
      <c r="I1" s="36"/>
      <c r="O1" t="s">
        <v>43</v>
      </c>
    </row>
    <row r="2" spans="1:19" x14ac:dyDescent="0.25">
      <c r="A2" s="35" t="s">
        <v>36</v>
      </c>
      <c r="D2" s="36"/>
      <c r="E2" s="36"/>
      <c r="F2" s="36"/>
      <c r="G2" s="19"/>
      <c r="H2" s="36"/>
      <c r="I2" s="36"/>
    </row>
    <row r="3" spans="1:19" x14ac:dyDescent="0.25">
      <c r="A3" s="35" t="s">
        <v>39</v>
      </c>
      <c r="D3" s="36"/>
      <c r="E3" s="36"/>
      <c r="F3" s="36"/>
      <c r="G3" s="19"/>
      <c r="H3" s="36"/>
      <c r="I3" s="36"/>
    </row>
    <row r="4" spans="1:19" s="35" customFormat="1" x14ac:dyDescent="0.25">
      <c r="A4" s="35" t="s">
        <v>37</v>
      </c>
      <c r="F4" s="38"/>
    </row>
    <row r="5" spans="1:19" x14ac:dyDescent="0.25">
      <c r="F5" s="39"/>
    </row>
    <row r="6" spans="1:19" ht="20.25" x14ac:dyDescent="0.3">
      <c r="A6" s="32" t="s">
        <v>25</v>
      </c>
      <c r="B6" s="32"/>
      <c r="C6" s="32"/>
      <c r="D6" s="32"/>
      <c r="E6" s="32"/>
      <c r="F6" s="32"/>
      <c r="G6" s="32"/>
      <c r="H6" s="32"/>
      <c r="I6" s="32"/>
      <c r="J6" s="32"/>
      <c r="N6" s="1"/>
      <c r="O6" s="1"/>
      <c r="P6" s="1"/>
      <c r="Q6" s="1"/>
    </row>
    <row r="7" spans="1:19" ht="15.75" x14ac:dyDescent="0.25">
      <c r="A7" s="1"/>
      <c r="B7" s="1"/>
      <c r="C7" s="1"/>
      <c r="D7" s="1"/>
      <c r="E7" s="1"/>
      <c r="F7" s="1"/>
      <c r="N7" s="1"/>
      <c r="O7" s="1"/>
      <c r="P7" s="1"/>
      <c r="Q7" s="1"/>
    </row>
    <row r="8" spans="1:19" ht="24.75" customHeight="1" x14ac:dyDescent="0.25">
      <c r="A8" s="33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3"/>
      <c r="L8" s="3"/>
      <c r="N8" s="1"/>
      <c r="O8" s="1"/>
      <c r="P8" s="1"/>
      <c r="Q8" s="2"/>
    </row>
    <row r="9" spans="1:19" ht="21" customHeight="1" x14ac:dyDescent="0.25">
      <c r="A9" s="4"/>
      <c r="B9" s="1"/>
      <c r="C9" s="2" t="s">
        <v>2</v>
      </c>
      <c r="D9" s="2" t="s">
        <v>3</v>
      </c>
      <c r="E9" s="2" t="s">
        <v>2</v>
      </c>
      <c r="F9" s="2" t="s">
        <v>3</v>
      </c>
      <c r="H9" s="1"/>
      <c r="K9" s="3"/>
      <c r="L9" s="3"/>
      <c r="N9" s="1"/>
      <c r="O9" s="1"/>
      <c r="P9" s="1"/>
      <c r="Q9" s="2"/>
    </row>
    <row r="10" spans="1:19" ht="15.75" x14ac:dyDescent="0.25">
      <c r="A10" s="4"/>
      <c r="B10" s="2">
        <v>2021</v>
      </c>
      <c r="C10" s="2" t="s">
        <v>4</v>
      </c>
      <c r="D10" s="2" t="s">
        <v>4</v>
      </c>
      <c r="E10" s="2" t="s">
        <v>5</v>
      </c>
      <c r="F10" s="2" t="s">
        <v>5</v>
      </c>
      <c r="G10" s="2"/>
      <c r="H10" s="1"/>
      <c r="K10" s="3"/>
      <c r="L10" s="3"/>
      <c r="M10" s="36" t="s">
        <v>33</v>
      </c>
      <c r="N10" s="1"/>
      <c r="O10" s="1"/>
      <c r="P10" s="1"/>
      <c r="Q10" s="2"/>
    </row>
    <row r="11" spans="1:19" ht="15.75" x14ac:dyDescent="0.25">
      <c r="A11" s="4"/>
      <c r="B11" s="2" t="s">
        <v>6</v>
      </c>
      <c r="C11" s="2" t="s">
        <v>7</v>
      </c>
      <c r="D11" s="2" t="s">
        <v>7</v>
      </c>
      <c r="E11" s="2" t="s">
        <v>7</v>
      </c>
      <c r="F11" s="2" t="s">
        <v>7</v>
      </c>
      <c r="G11" s="2"/>
      <c r="H11" s="1"/>
      <c r="K11" s="47" t="s">
        <v>45</v>
      </c>
      <c r="L11" s="47"/>
      <c r="M11" s="36" t="s">
        <v>44</v>
      </c>
      <c r="N11" s="1"/>
      <c r="O11" s="1"/>
      <c r="P11" s="1"/>
      <c r="Q11" s="2"/>
    </row>
    <row r="12" spans="1:19" ht="15.75" x14ac:dyDescent="0.25">
      <c r="A12" s="40" t="s">
        <v>38</v>
      </c>
      <c r="B12" s="41" t="s">
        <v>8</v>
      </c>
      <c r="C12" s="41" t="s">
        <v>24</v>
      </c>
      <c r="D12" s="41" t="str">
        <f>C12</f>
        <v>PD JAN 2021</v>
      </c>
      <c r="E12" s="41" t="s">
        <v>27</v>
      </c>
      <c r="F12" s="41" t="str">
        <f>E12</f>
        <v>PD JAN 2022</v>
      </c>
      <c r="G12" s="41" t="s">
        <v>11</v>
      </c>
      <c r="H12" s="42"/>
      <c r="K12" s="48"/>
      <c r="L12" s="48"/>
      <c r="M12" s="45" t="s">
        <v>18</v>
      </c>
      <c r="N12" s="2"/>
      <c r="O12" s="5"/>
      <c r="P12" s="5"/>
      <c r="Q12" s="6"/>
    </row>
    <row r="13" spans="1:19" ht="18" customHeight="1" x14ac:dyDescent="0.25">
      <c r="A13" s="7">
        <v>10700</v>
      </c>
      <c r="B13" s="3">
        <f>576178.37+16261.02</f>
        <v>592439.39</v>
      </c>
      <c r="C13" s="8">
        <v>7605.35</v>
      </c>
      <c r="D13" s="8"/>
      <c r="E13" s="8">
        <v>9155.65</v>
      </c>
      <c r="F13" s="8"/>
      <c r="G13" s="8">
        <f>SUM(B13+C13+D13-E13-F13)</f>
        <v>590889.09</v>
      </c>
      <c r="H13" s="9"/>
      <c r="K13" s="10"/>
      <c r="L13" s="10"/>
      <c r="M13" s="3">
        <f>G13+L13</f>
        <v>590889.09</v>
      </c>
      <c r="N13" s="3"/>
      <c r="O13" s="3"/>
      <c r="P13" s="3"/>
      <c r="Q13" s="3"/>
      <c r="R13" s="3"/>
      <c r="S13" s="3"/>
    </row>
    <row r="14" spans="1:19" ht="18" customHeight="1" x14ac:dyDescent="0.25">
      <c r="A14" s="11">
        <v>10720</v>
      </c>
      <c r="B14" s="12">
        <v>439521.46</v>
      </c>
      <c r="C14" s="13">
        <v>4139.5</v>
      </c>
      <c r="D14" s="13"/>
      <c r="E14" s="13">
        <v>2611.87</v>
      </c>
      <c r="F14" s="13"/>
      <c r="G14" s="13">
        <f>SUM(B14+C14+D14-E14-F14)</f>
        <v>441049.09</v>
      </c>
      <c r="H14" s="14">
        <f>SUM(G13:G14)</f>
        <v>1031938.1799999999</v>
      </c>
      <c r="K14" s="25">
        <v>10720</v>
      </c>
      <c r="L14" s="27">
        <v>253194.52970143023</v>
      </c>
      <c r="M14" s="3">
        <f>G14+L14</f>
        <v>694243.6197014302</v>
      </c>
      <c r="N14" s="3"/>
      <c r="O14" s="3"/>
      <c r="P14" s="3"/>
      <c r="Q14" s="3"/>
      <c r="R14" s="3"/>
      <c r="S14" s="3"/>
    </row>
    <row r="15" spans="1:19" ht="18" customHeight="1" x14ac:dyDescent="0.25">
      <c r="A15" s="7">
        <v>10800</v>
      </c>
      <c r="B15" s="3">
        <f>27377.18+1645.49</f>
        <v>29022.670000000002</v>
      </c>
      <c r="C15" s="8"/>
      <c r="D15" s="8"/>
      <c r="E15" s="8"/>
      <c r="F15" s="8"/>
      <c r="G15" s="8">
        <f>SUM(B15+C15+D15-E15-F15)</f>
        <v>29022.670000000002</v>
      </c>
      <c r="H15" s="9"/>
      <c r="K15" s="25"/>
      <c r="L15" s="27"/>
      <c r="M15" s="3">
        <f t="shared" ref="M15:M49" si="0">G15+L15</f>
        <v>29022.670000000002</v>
      </c>
      <c r="N15" s="3"/>
      <c r="O15" s="3"/>
      <c r="P15" s="3"/>
      <c r="Q15" s="3"/>
      <c r="R15" s="3"/>
      <c r="S15" s="3"/>
    </row>
    <row r="16" spans="1:19" ht="18" customHeight="1" x14ac:dyDescent="0.25">
      <c r="A16" s="11">
        <v>10880</v>
      </c>
      <c r="B16" s="12">
        <v>82627.58</v>
      </c>
      <c r="C16" s="13">
        <v>380.07</v>
      </c>
      <c r="D16" s="13"/>
      <c r="E16" s="13">
        <v>928.89</v>
      </c>
      <c r="F16" s="13"/>
      <c r="G16" s="13">
        <f>SUM(B16+C16+D16-E16-F16)</f>
        <v>82078.760000000009</v>
      </c>
      <c r="H16" s="14">
        <f>SUM(G15:G16)</f>
        <v>111101.43000000001</v>
      </c>
      <c r="K16" s="25">
        <v>10880</v>
      </c>
      <c r="L16" s="27">
        <v>40956.860818548681</v>
      </c>
      <c r="M16" s="3">
        <f t="shared" si="0"/>
        <v>123035.62081854869</v>
      </c>
      <c r="N16" s="3"/>
      <c r="O16" s="3"/>
      <c r="P16" s="3"/>
      <c r="Q16" s="3"/>
      <c r="R16" s="3"/>
      <c r="S16" s="3"/>
    </row>
    <row r="17" spans="1:19" ht="18" customHeight="1" thickBot="1" x14ac:dyDescent="0.3">
      <c r="A17" s="11">
        <v>39040</v>
      </c>
      <c r="B17" s="12"/>
      <c r="C17" s="13"/>
      <c r="D17" s="13"/>
      <c r="E17" s="13"/>
      <c r="F17" s="13"/>
      <c r="G17" s="13">
        <f>SUM(B17+C17+D17-E17-F17)</f>
        <v>0</v>
      </c>
      <c r="H17" s="14">
        <f>SUM(G17)</f>
        <v>0</v>
      </c>
      <c r="K17" s="26">
        <v>390.4</v>
      </c>
      <c r="L17" s="27">
        <v>0</v>
      </c>
      <c r="M17" s="3">
        <f t="shared" si="0"/>
        <v>0</v>
      </c>
      <c r="N17" s="3"/>
      <c r="O17" s="3"/>
      <c r="P17" s="3"/>
      <c r="Q17" s="3"/>
      <c r="R17" s="3"/>
      <c r="S17" s="3"/>
    </row>
    <row r="18" spans="1:19" ht="18" customHeight="1" thickBot="1" x14ac:dyDescent="0.3">
      <c r="A18" s="7"/>
      <c r="B18" s="3"/>
      <c r="C18" s="8"/>
      <c r="D18" s="8"/>
      <c r="E18" s="8"/>
      <c r="F18" s="8"/>
      <c r="G18" s="8"/>
      <c r="I18" s="28">
        <f>SUM(H14:H17)</f>
        <v>1143039.6099999999</v>
      </c>
      <c r="J18" s="29" t="s">
        <v>12</v>
      </c>
      <c r="K18" s="25"/>
      <c r="L18" s="27"/>
      <c r="M18" s="3">
        <f t="shared" si="0"/>
        <v>0</v>
      </c>
      <c r="N18" s="46">
        <f>SUM(M13:M18)</f>
        <v>1437191.0005199786</v>
      </c>
      <c r="O18" s="29" t="s">
        <v>12</v>
      </c>
      <c r="P18" s="3"/>
      <c r="Q18" s="3"/>
      <c r="R18" s="3"/>
      <c r="S18" s="3"/>
    </row>
    <row r="19" spans="1:19" ht="18" customHeight="1" x14ac:dyDescent="0.25">
      <c r="A19" s="7">
        <v>16300</v>
      </c>
      <c r="B19" s="3">
        <f>85847.83+468.13</f>
        <v>86315.96</v>
      </c>
      <c r="C19" s="8">
        <v>208.1</v>
      </c>
      <c r="D19" s="8"/>
      <c r="E19" s="8">
        <v>544.29999999999995</v>
      </c>
      <c r="F19" s="8"/>
      <c r="G19" s="8">
        <f>SUM(B19+C19+D19-E19-F19)</f>
        <v>85979.760000000009</v>
      </c>
      <c r="H19" s="9"/>
      <c r="I19" s="1"/>
      <c r="K19" s="26">
        <v>16300</v>
      </c>
      <c r="L19" s="27">
        <v>32651.587068184959</v>
      </c>
      <c r="M19" s="3">
        <f t="shared" si="0"/>
        <v>118631.34706818497</v>
      </c>
      <c r="N19" s="3"/>
      <c r="O19" s="3"/>
      <c r="P19" s="3"/>
      <c r="Q19" s="3"/>
      <c r="R19" s="3"/>
      <c r="S19" s="3"/>
    </row>
    <row r="20" spans="1:19" ht="18" customHeight="1" x14ac:dyDescent="0.25">
      <c r="A20" s="7">
        <v>18400</v>
      </c>
      <c r="B20" s="3">
        <f>16633.92+385.98</f>
        <v>17019.899999999998</v>
      </c>
      <c r="C20" s="8">
        <v>293.58999999999997</v>
      </c>
      <c r="D20" s="8"/>
      <c r="E20" s="8">
        <v>251.1</v>
      </c>
      <c r="F20" s="8"/>
      <c r="G20" s="8">
        <f>SUM(B20+C20+D20-E20-F20)</f>
        <v>17062.39</v>
      </c>
      <c r="H20" s="9"/>
      <c r="I20" s="1"/>
      <c r="K20" s="26"/>
      <c r="L20" s="27"/>
      <c r="M20" s="3">
        <f t="shared" si="0"/>
        <v>17062.39</v>
      </c>
      <c r="N20" s="3"/>
      <c r="O20" s="3"/>
      <c r="P20" s="3"/>
      <c r="Q20" s="3"/>
      <c r="R20" s="3"/>
      <c r="S20" s="3"/>
    </row>
    <row r="21" spans="1:19" ht="18" customHeight="1" thickBot="1" x14ac:dyDescent="0.3">
      <c r="A21" s="11">
        <v>18410</v>
      </c>
      <c r="B21" s="12">
        <f>83112.75+1568.25</f>
        <v>84681</v>
      </c>
      <c r="C21" s="13">
        <v>1009.28</v>
      </c>
      <c r="D21" s="13"/>
      <c r="E21" s="13">
        <v>945.41</v>
      </c>
      <c r="F21" s="13"/>
      <c r="G21" s="13">
        <f>SUM(B21+C21+D21-E21-F21)</f>
        <v>84744.87</v>
      </c>
      <c r="H21" s="14">
        <f>SUM(G19:G21)</f>
        <v>187787.02000000002</v>
      </c>
      <c r="K21" s="26">
        <v>184.1</v>
      </c>
      <c r="L21" s="27">
        <v>37450.86003269122</v>
      </c>
      <c r="M21" s="3">
        <f t="shared" si="0"/>
        <v>122195.73003269121</v>
      </c>
      <c r="N21" s="3"/>
      <c r="O21" s="3"/>
      <c r="P21" s="3"/>
      <c r="Q21" s="3"/>
      <c r="R21" s="3"/>
      <c r="S21" s="3"/>
    </row>
    <row r="22" spans="1:19" ht="18" customHeight="1" thickBot="1" x14ac:dyDescent="0.3">
      <c r="A22" s="7"/>
      <c r="B22" s="3"/>
      <c r="C22" s="8"/>
      <c r="D22" s="8"/>
      <c r="E22" s="8"/>
      <c r="F22" s="8"/>
      <c r="G22" s="8"/>
      <c r="I22" s="28">
        <f>SUM(G19:G21)</f>
        <v>187787.02000000002</v>
      </c>
      <c r="J22" s="29" t="s">
        <v>13</v>
      </c>
      <c r="K22" s="26"/>
      <c r="L22" s="27"/>
      <c r="M22" s="3">
        <f t="shared" si="0"/>
        <v>0</v>
      </c>
      <c r="N22" s="46">
        <f>SUM(M19:M22)</f>
        <v>257889.46710087618</v>
      </c>
      <c r="O22" s="29" t="s">
        <v>13</v>
      </c>
      <c r="P22" s="3"/>
      <c r="Q22" s="3"/>
      <c r="R22" s="3"/>
      <c r="S22" s="3"/>
    </row>
    <row r="23" spans="1:19" ht="18" customHeight="1" x14ac:dyDescent="0.25">
      <c r="A23" s="11">
        <v>42100</v>
      </c>
      <c r="B23" s="12"/>
      <c r="C23" s="13"/>
      <c r="D23" s="13"/>
      <c r="E23" s="13"/>
      <c r="F23" s="13"/>
      <c r="G23" s="13">
        <f>SUM(B23+C23+D23-E23-F23)</f>
        <v>0</v>
      </c>
      <c r="H23" s="14">
        <f>SUM(G23)</f>
        <v>0</v>
      </c>
      <c r="I23" s="9"/>
      <c r="K23" s="26"/>
      <c r="L23" s="27"/>
      <c r="M23" s="3">
        <f t="shared" si="0"/>
        <v>0</v>
      </c>
      <c r="N23" s="3"/>
      <c r="O23" s="3"/>
      <c r="P23" s="3"/>
      <c r="Q23" s="3"/>
      <c r="R23" s="3"/>
      <c r="S23" s="3"/>
    </row>
    <row r="24" spans="1:19" ht="18" customHeight="1" x14ac:dyDescent="0.25">
      <c r="A24" s="7"/>
      <c r="B24" s="3"/>
      <c r="C24" s="8"/>
      <c r="D24" s="8"/>
      <c r="E24" s="8"/>
      <c r="F24" s="8"/>
      <c r="G24" s="8"/>
      <c r="H24" s="9"/>
      <c r="I24" s="9"/>
      <c r="K24" s="26"/>
      <c r="L24" s="27"/>
      <c r="M24" s="3">
        <f t="shared" si="0"/>
        <v>0</v>
      </c>
      <c r="N24" s="3"/>
      <c r="O24" s="3"/>
      <c r="P24" s="3"/>
      <c r="Q24" s="3"/>
      <c r="R24" s="3"/>
      <c r="S24" s="3"/>
    </row>
    <row r="25" spans="1:19" ht="18" customHeight="1" x14ac:dyDescent="0.25">
      <c r="A25" s="7"/>
      <c r="B25" s="3"/>
      <c r="C25" s="8"/>
      <c r="D25" s="8"/>
      <c r="E25" s="8"/>
      <c r="F25" s="8"/>
      <c r="G25" s="8"/>
      <c r="H25" s="9"/>
      <c r="I25" s="9">
        <f>H23</f>
        <v>0</v>
      </c>
      <c r="J25" t="s">
        <v>14</v>
      </c>
      <c r="K25" s="26"/>
      <c r="L25" s="27"/>
      <c r="M25" s="3">
        <f t="shared" si="0"/>
        <v>0</v>
      </c>
      <c r="N25" s="3"/>
      <c r="O25" s="3"/>
      <c r="P25" s="3"/>
      <c r="Q25" s="3"/>
      <c r="R25" s="3"/>
      <c r="S25" s="3"/>
    </row>
    <row r="26" spans="1:19" ht="18" customHeight="1" x14ac:dyDescent="0.25">
      <c r="A26" s="7">
        <v>58000</v>
      </c>
      <c r="B26" s="3">
        <v>128807.43</v>
      </c>
      <c r="C26" s="8"/>
      <c r="D26" s="8"/>
      <c r="E26" s="8"/>
      <c r="F26" s="8"/>
      <c r="G26" s="8">
        <f t="shared" ref="G26:G37" si="1">SUM(B26+C26+D26-E26-F26)</f>
        <v>128807.43</v>
      </c>
      <c r="H26" s="9"/>
      <c r="K26" s="26">
        <v>580</v>
      </c>
      <c r="L26" s="27">
        <v>16654.275979692</v>
      </c>
      <c r="M26" s="3">
        <f t="shared" si="0"/>
        <v>145461.70597969199</v>
      </c>
      <c r="N26" s="3"/>
      <c r="O26" s="3"/>
      <c r="P26" s="3"/>
      <c r="Q26" s="3"/>
      <c r="R26" s="3"/>
      <c r="S26" s="3"/>
    </row>
    <row r="27" spans="1:19" ht="18" customHeight="1" x14ac:dyDescent="0.25">
      <c r="A27" s="7">
        <v>58200</v>
      </c>
      <c r="B27" s="3">
        <f>1483.23+18.2</f>
        <v>1501.43</v>
      </c>
      <c r="C27" s="8"/>
      <c r="D27" s="8"/>
      <c r="E27" s="8"/>
      <c r="F27" s="8"/>
      <c r="G27" s="8">
        <f t="shared" si="1"/>
        <v>1501.43</v>
      </c>
      <c r="H27" s="9"/>
      <c r="K27" s="26">
        <v>582</v>
      </c>
      <c r="L27" s="27">
        <v>0</v>
      </c>
      <c r="M27" s="3">
        <f t="shared" si="0"/>
        <v>1501.43</v>
      </c>
      <c r="N27" s="3"/>
      <c r="O27" s="3"/>
      <c r="P27" s="3"/>
      <c r="Q27" s="3"/>
      <c r="R27" s="3"/>
      <c r="S27" s="3"/>
    </row>
    <row r="28" spans="1:19" ht="18" customHeight="1" x14ac:dyDescent="0.25">
      <c r="A28" s="7">
        <v>58300</v>
      </c>
      <c r="B28" s="3">
        <f>314010.43+4966</f>
        <v>318976.43</v>
      </c>
      <c r="C28" s="8">
        <v>5540.43</v>
      </c>
      <c r="D28" s="8"/>
      <c r="E28" s="8">
        <v>6709.42</v>
      </c>
      <c r="F28" s="8"/>
      <c r="G28" s="8">
        <f t="shared" si="1"/>
        <v>317807.44</v>
      </c>
      <c r="H28" s="9"/>
      <c r="K28" s="26">
        <v>583</v>
      </c>
      <c r="L28" s="27">
        <v>91531.260012547573</v>
      </c>
      <c r="M28" s="3">
        <f t="shared" si="0"/>
        <v>409338.70001254755</v>
      </c>
      <c r="N28" s="3"/>
      <c r="O28" s="3"/>
      <c r="P28" s="3"/>
      <c r="Q28" s="3"/>
      <c r="R28" s="3"/>
      <c r="S28" s="3"/>
    </row>
    <row r="29" spans="1:19" ht="18" customHeight="1" x14ac:dyDescent="0.25">
      <c r="A29" s="7">
        <v>58400</v>
      </c>
      <c r="B29" s="3">
        <f>2609.24+6.05</f>
        <v>2615.29</v>
      </c>
      <c r="C29" s="8"/>
      <c r="D29" s="8"/>
      <c r="E29" s="8"/>
      <c r="F29" s="8"/>
      <c r="G29" s="8">
        <f t="shared" si="1"/>
        <v>2615.29</v>
      </c>
      <c r="H29" s="9"/>
      <c r="K29" s="25">
        <v>584</v>
      </c>
      <c r="L29" s="27">
        <v>0</v>
      </c>
      <c r="M29" s="3">
        <f t="shared" si="0"/>
        <v>2615.29</v>
      </c>
      <c r="N29" s="3"/>
      <c r="O29" s="3"/>
      <c r="P29" s="3"/>
      <c r="Q29" s="3"/>
      <c r="R29" s="3"/>
      <c r="S29" s="3"/>
    </row>
    <row r="30" spans="1:19" ht="18" customHeight="1" x14ac:dyDescent="0.25">
      <c r="A30" s="7">
        <v>58600</v>
      </c>
      <c r="B30" s="3">
        <f>201382.57+4304.71</f>
        <v>205687.28</v>
      </c>
      <c r="C30" s="8">
        <v>2173.8000000000002</v>
      </c>
      <c r="D30" s="8"/>
      <c r="E30" s="8">
        <v>3164.99</v>
      </c>
      <c r="F30" s="8"/>
      <c r="G30" s="8">
        <f t="shared" si="1"/>
        <v>204696.09</v>
      </c>
      <c r="H30" s="9"/>
      <c r="K30" s="26">
        <v>586</v>
      </c>
      <c r="L30" s="27">
        <v>45145.310642286502</v>
      </c>
      <c r="M30" s="3">
        <f t="shared" si="0"/>
        <v>249841.40064228649</v>
      </c>
      <c r="N30" s="3"/>
      <c r="O30" s="3"/>
      <c r="P30" s="3"/>
      <c r="Q30" s="3"/>
      <c r="R30" s="3"/>
      <c r="S30" s="3"/>
    </row>
    <row r="31" spans="1:19" ht="18" customHeight="1" x14ac:dyDescent="0.25">
      <c r="A31" s="7">
        <v>58700</v>
      </c>
      <c r="B31" s="3">
        <f>241.24+7.96</f>
        <v>249.20000000000002</v>
      </c>
      <c r="C31" s="8"/>
      <c r="D31" s="8"/>
      <c r="E31" s="8"/>
      <c r="F31" s="8"/>
      <c r="G31" s="8">
        <f t="shared" si="1"/>
        <v>249.20000000000002</v>
      </c>
      <c r="H31" s="9"/>
      <c r="K31" s="26">
        <v>587</v>
      </c>
      <c r="L31" s="27">
        <v>194.89580359708657</v>
      </c>
      <c r="M31" s="3">
        <f t="shared" si="0"/>
        <v>444.09580359708661</v>
      </c>
      <c r="N31" s="3"/>
      <c r="O31" s="3"/>
      <c r="P31" s="3"/>
      <c r="Q31" s="3"/>
      <c r="R31" s="3"/>
      <c r="S31" s="3"/>
    </row>
    <row r="32" spans="1:19" ht="18" customHeight="1" x14ac:dyDescent="0.25">
      <c r="A32" s="11">
        <v>58800</v>
      </c>
      <c r="B32" s="14">
        <v>0</v>
      </c>
      <c r="C32" s="13"/>
      <c r="D32" s="13"/>
      <c r="E32" s="13"/>
      <c r="F32" s="13"/>
      <c r="G32" s="13">
        <f t="shared" si="1"/>
        <v>0</v>
      </c>
      <c r="H32" s="14">
        <f>SUM(G26:G32)</f>
        <v>655676.87999999989</v>
      </c>
      <c r="K32" s="26">
        <v>588</v>
      </c>
      <c r="L32" s="27">
        <v>8676.8934234186308</v>
      </c>
      <c r="M32" s="3">
        <f t="shared" si="0"/>
        <v>8676.8934234186308</v>
      </c>
      <c r="N32" s="3"/>
      <c r="O32" s="3"/>
      <c r="P32" s="3"/>
      <c r="Q32" s="3"/>
      <c r="R32" s="3"/>
      <c r="S32" s="3"/>
    </row>
    <row r="33" spans="1:19" ht="18" customHeight="1" x14ac:dyDescent="0.25">
      <c r="A33" s="7">
        <v>59000</v>
      </c>
      <c r="B33" s="3">
        <v>107495.46</v>
      </c>
      <c r="C33" s="8"/>
      <c r="D33" s="8"/>
      <c r="E33" s="8"/>
      <c r="F33" s="8"/>
      <c r="G33" s="8">
        <f t="shared" si="1"/>
        <v>107495.46</v>
      </c>
      <c r="H33" s="9"/>
      <c r="K33" s="26">
        <v>590</v>
      </c>
      <c r="L33" s="27">
        <v>16503.470645779395</v>
      </c>
      <c r="M33" s="3">
        <f t="shared" si="0"/>
        <v>123998.9306457794</v>
      </c>
      <c r="N33" s="3"/>
      <c r="O33" s="3"/>
      <c r="P33" s="3"/>
      <c r="Q33" s="3"/>
      <c r="R33" s="3"/>
      <c r="S33" s="3"/>
    </row>
    <row r="34" spans="1:19" ht="18" customHeight="1" x14ac:dyDescent="0.25">
      <c r="A34" s="7">
        <v>59300</v>
      </c>
      <c r="B34" s="3">
        <f>521814.05+9602.03</f>
        <v>531416.07999999996</v>
      </c>
      <c r="C34" s="8">
        <v>5463.8</v>
      </c>
      <c r="D34" s="8"/>
      <c r="E34" s="8">
        <v>4442.71</v>
      </c>
      <c r="F34" s="8"/>
      <c r="G34" s="8">
        <f t="shared" si="1"/>
        <v>532437.17000000004</v>
      </c>
      <c r="H34" s="9"/>
      <c r="K34" s="26">
        <v>593</v>
      </c>
      <c r="L34" s="27">
        <v>138571.64033896837</v>
      </c>
      <c r="M34" s="3">
        <f t="shared" si="0"/>
        <v>671008.81033896841</v>
      </c>
      <c r="N34" s="3"/>
      <c r="O34" s="3"/>
      <c r="P34" s="3"/>
      <c r="Q34" s="3"/>
      <c r="R34" s="3"/>
      <c r="S34" s="3"/>
    </row>
    <row r="35" spans="1:19" ht="18" customHeight="1" x14ac:dyDescent="0.25">
      <c r="A35" s="7">
        <v>593.01</v>
      </c>
      <c r="B35" s="3">
        <v>32291.5</v>
      </c>
      <c r="C35" s="8"/>
      <c r="D35" s="8"/>
      <c r="E35" s="8"/>
      <c r="F35" s="8"/>
      <c r="G35" s="8">
        <f t="shared" si="1"/>
        <v>32291.5</v>
      </c>
      <c r="H35" s="9"/>
      <c r="K35" s="26"/>
      <c r="L35" s="27"/>
      <c r="M35" s="3">
        <f t="shared" si="0"/>
        <v>32291.5</v>
      </c>
      <c r="N35" s="3"/>
      <c r="O35" s="3"/>
      <c r="P35" s="3"/>
      <c r="Q35" s="3"/>
      <c r="R35" s="3"/>
      <c r="S35" s="3"/>
    </row>
    <row r="36" spans="1:19" ht="18" customHeight="1" x14ac:dyDescent="0.25">
      <c r="A36" s="7">
        <v>59400</v>
      </c>
      <c r="B36" s="9">
        <f>4733.98+113.25</f>
        <v>4847.2299999999996</v>
      </c>
      <c r="C36" s="8"/>
      <c r="D36" s="8"/>
      <c r="E36" s="8"/>
      <c r="F36" s="8"/>
      <c r="G36" s="8">
        <f t="shared" si="1"/>
        <v>4847.2299999999996</v>
      </c>
      <c r="H36" s="9"/>
      <c r="K36" s="25">
        <v>594</v>
      </c>
      <c r="L36" s="27">
        <v>319.13101866863212</v>
      </c>
      <c r="M36" s="3">
        <f t="shared" si="0"/>
        <v>5166.3610186686319</v>
      </c>
      <c r="N36" s="3"/>
      <c r="O36" s="3"/>
      <c r="P36" s="3"/>
      <c r="Q36" s="3"/>
      <c r="R36" s="3"/>
      <c r="S36" s="3"/>
    </row>
    <row r="37" spans="1:19" ht="18" customHeight="1" x14ac:dyDescent="0.25">
      <c r="A37" s="7">
        <v>59500</v>
      </c>
      <c r="B37" s="3">
        <v>44.88</v>
      </c>
      <c r="C37" s="8"/>
      <c r="D37" s="8"/>
      <c r="E37" s="8"/>
      <c r="F37" s="8"/>
      <c r="G37" s="8">
        <f t="shared" si="1"/>
        <v>44.88</v>
      </c>
      <c r="H37" s="9"/>
      <c r="K37" s="26">
        <v>595</v>
      </c>
      <c r="L37" s="27">
        <v>745.09756513868842</v>
      </c>
      <c r="M37" s="3">
        <f t="shared" si="0"/>
        <v>789.97756513868842</v>
      </c>
      <c r="N37" s="3"/>
      <c r="O37" s="3"/>
      <c r="P37" s="3"/>
      <c r="Q37" s="3"/>
      <c r="R37" s="3"/>
      <c r="S37" s="3"/>
    </row>
    <row r="38" spans="1:19" ht="18" customHeight="1" x14ac:dyDescent="0.25">
      <c r="A38" s="7">
        <v>59700</v>
      </c>
      <c r="B38" s="3">
        <f>30.53+2.02</f>
        <v>32.550000000000004</v>
      </c>
      <c r="C38" s="8">
        <v>45.47</v>
      </c>
      <c r="D38" s="8"/>
      <c r="E38" s="8"/>
      <c r="F38" s="8"/>
      <c r="G38" s="8">
        <f>SUM(B38+C38+D38-E38-F38)</f>
        <v>78.02000000000001</v>
      </c>
      <c r="H38" s="9"/>
      <c r="K38" s="26">
        <v>597</v>
      </c>
      <c r="L38" s="27">
        <v>0</v>
      </c>
      <c r="M38" s="3">
        <f t="shared" si="0"/>
        <v>78.02000000000001</v>
      </c>
      <c r="N38" s="3"/>
      <c r="O38" s="3"/>
      <c r="P38" s="3"/>
      <c r="Q38" s="3"/>
      <c r="R38" s="3"/>
      <c r="S38" s="3"/>
    </row>
    <row r="39" spans="1:19" ht="18" customHeight="1" x14ac:dyDescent="0.25">
      <c r="A39" s="11">
        <v>59800</v>
      </c>
      <c r="B39" s="12">
        <f>2136.17+41.34</f>
        <v>2177.5100000000002</v>
      </c>
      <c r="C39" s="13">
        <v>64.77</v>
      </c>
      <c r="D39" s="13"/>
      <c r="E39" s="13">
        <v>156.44999999999999</v>
      </c>
      <c r="F39" s="13"/>
      <c r="G39" s="13">
        <f>SUM(B39+C39+D39-E39-F39)</f>
        <v>2085.8300000000004</v>
      </c>
      <c r="H39" s="14">
        <f>SUM(G33:G39)</f>
        <v>679280.09</v>
      </c>
      <c r="K39" s="26">
        <v>598</v>
      </c>
      <c r="L39" s="27">
        <v>487</v>
      </c>
      <c r="M39" s="3">
        <f t="shared" si="0"/>
        <v>2572.8300000000004</v>
      </c>
      <c r="N39" s="3"/>
      <c r="O39" s="3"/>
      <c r="P39" s="3"/>
      <c r="Q39" s="3"/>
      <c r="R39" s="3"/>
      <c r="S39" s="3"/>
    </row>
    <row r="40" spans="1:19" ht="18" customHeight="1" x14ac:dyDescent="0.25">
      <c r="A40" s="7">
        <v>90200</v>
      </c>
      <c r="B40" s="3">
        <f>37809.82+882.92</f>
        <v>38692.74</v>
      </c>
      <c r="C40" s="8">
        <v>553.44000000000005</v>
      </c>
      <c r="D40" s="8"/>
      <c r="E40" s="8">
        <v>482.2</v>
      </c>
      <c r="F40" s="8"/>
      <c r="G40" s="8">
        <f t="shared" ref="G40:G50" si="2">SUM(B40+C40+D40-E40-F40)</f>
        <v>38763.980000000003</v>
      </c>
      <c r="H40" s="9"/>
      <c r="K40" s="26">
        <v>902</v>
      </c>
      <c r="L40" s="27">
        <v>13898.247567334638</v>
      </c>
      <c r="M40" s="3">
        <f t="shared" si="0"/>
        <v>52662.227567334645</v>
      </c>
      <c r="N40" s="3"/>
      <c r="O40" s="3"/>
      <c r="P40" s="3"/>
      <c r="Q40" s="3"/>
      <c r="R40" s="3"/>
      <c r="S40" s="3"/>
    </row>
    <row r="41" spans="1:19" ht="18" customHeight="1" x14ac:dyDescent="0.25">
      <c r="A41" s="11">
        <v>90300</v>
      </c>
      <c r="B41" s="12">
        <f>362632.44+6243.12</f>
        <v>368875.56</v>
      </c>
      <c r="C41" s="13">
        <v>4280.74</v>
      </c>
      <c r="D41" s="13"/>
      <c r="E41" s="13">
        <v>6683.03</v>
      </c>
      <c r="F41" s="13"/>
      <c r="G41" s="13">
        <f t="shared" si="2"/>
        <v>366473.26999999996</v>
      </c>
      <c r="H41" s="14">
        <f>SUM(G40:G41)</f>
        <v>405237.24999999994</v>
      </c>
      <c r="K41" s="26">
        <v>903</v>
      </c>
      <c r="L41" s="27">
        <v>85661.580489280939</v>
      </c>
      <c r="M41" s="3">
        <f t="shared" si="0"/>
        <v>452134.85048928089</v>
      </c>
      <c r="N41" s="3"/>
      <c r="O41" s="3"/>
      <c r="P41" s="3"/>
      <c r="Q41" s="3"/>
      <c r="R41" s="3"/>
      <c r="S41" s="3"/>
    </row>
    <row r="42" spans="1:19" ht="18" customHeight="1" x14ac:dyDescent="0.25">
      <c r="A42" s="7">
        <v>90700</v>
      </c>
      <c r="B42" s="3">
        <v>78216.070000000007</v>
      </c>
      <c r="C42" s="8"/>
      <c r="D42" s="8"/>
      <c r="E42" s="8"/>
      <c r="F42" s="8"/>
      <c r="G42" s="8">
        <f t="shared" si="2"/>
        <v>78216.070000000007</v>
      </c>
      <c r="H42" s="9"/>
      <c r="K42" s="26">
        <v>907</v>
      </c>
      <c r="L42" s="27">
        <v>16794.342255580745</v>
      </c>
      <c r="M42" s="3">
        <f t="shared" si="0"/>
        <v>95010.412255580755</v>
      </c>
      <c r="N42" s="3"/>
      <c r="O42" s="3"/>
      <c r="P42" s="3"/>
      <c r="Q42" s="3"/>
      <c r="R42" s="3"/>
      <c r="S42" s="3"/>
    </row>
    <row r="43" spans="1:19" ht="18" customHeight="1" x14ac:dyDescent="0.25">
      <c r="A43" s="7">
        <v>90800</v>
      </c>
      <c r="B43" s="3"/>
      <c r="C43" s="8"/>
      <c r="D43" s="8"/>
      <c r="E43" s="8"/>
      <c r="F43" s="8"/>
      <c r="G43" s="8">
        <f t="shared" si="2"/>
        <v>0</v>
      </c>
      <c r="H43" s="9"/>
      <c r="K43" s="26">
        <v>908</v>
      </c>
      <c r="L43" s="27">
        <v>0</v>
      </c>
      <c r="M43" s="3">
        <f t="shared" si="0"/>
        <v>0</v>
      </c>
      <c r="N43" s="3"/>
      <c r="O43" s="3"/>
      <c r="P43" s="3"/>
      <c r="Q43" s="3"/>
      <c r="R43" s="3"/>
      <c r="S43" s="3"/>
    </row>
    <row r="44" spans="1:19" ht="18" customHeight="1" x14ac:dyDescent="0.25">
      <c r="A44" s="7">
        <v>92000</v>
      </c>
      <c r="B44" s="3">
        <f>339294.99+4287.35</f>
        <v>343582.33999999997</v>
      </c>
      <c r="C44" s="8">
        <v>2986.74</v>
      </c>
      <c r="D44" s="8"/>
      <c r="E44" s="8">
        <v>2066.17</v>
      </c>
      <c r="F44" s="8"/>
      <c r="G44" s="8">
        <f t="shared" si="2"/>
        <v>344502.91</v>
      </c>
      <c r="H44" s="9"/>
      <c r="K44" s="26">
        <v>920</v>
      </c>
      <c r="L44" s="27">
        <v>106670.36350228872</v>
      </c>
      <c r="M44" s="3">
        <f t="shared" si="0"/>
        <v>451173.27350228868</v>
      </c>
      <c r="N44" s="3"/>
      <c r="O44" s="3"/>
      <c r="P44" s="3"/>
      <c r="Q44" s="3"/>
      <c r="R44" s="3"/>
      <c r="S44" s="3"/>
    </row>
    <row r="45" spans="1:19" ht="18" customHeight="1" x14ac:dyDescent="0.25">
      <c r="A45" s="7">
        <v>92500</v>
      </c>
      <c r="B45" s="3"/>
      <c r="C45" s="8"/>
      <c r="D45" s="8"/>
      <c r="E45" s="8"/>
      <c r="F45" s="8"/>
      <c r="G45" s="8">
        <f t="shared" si="2"/>
        <v>0</v>
      </c>
      <c r="H45" s="9"/>
      <c r="K45" s="26">
        <v>925</v>
      </c>
      <c r="L45" s="27">
        <v>10428.15626089181</v>
      </c>
      <c r="M45" s="3">
        <f t="shared" si="0"/>
        <v>10428.15626089181</v>
      </c>
      <c r="N45" s="3"/>
      <c r="O45" s="3"/>
      <c r="P45" s="3"/>
      <c r="Q45" s="3"/>
      <c r="R45" s="3"/>
      <c r="S45" s="3"/>
    </row>
    <row r="46" spans="1:19" ht="18" customHeight="1" x14ac:dyDescent="0.25">
      <c r="A46" s="7">
        <v>92600</v>
      </c>
      <c r="B46" s="3">
        <v>674.61</v>
      </c>
      <c r="C46" s="8"/>
      <c r="D46" s="8"/>
      <c r="E46" s="8"/>
      <c r="F46" s="8"/>
      <c r="G46" s="8">
        <f t="shared" si="2"/>
        <v>674.61</v>
      </c>
      <c r="H46" s="9"/>
      <c r="K46" s="26">
        <v>926</v>
      </c>
      <c r="L46" s="27">
        <v>123.07684476784813</v>
      </c>
      <c r="M46" s="3">
        <f t="shared" si="0"/>
        <v>797.68684476784813</v>
      </c>
      <c r="N46" s="3"/>
      <c r="O46" s="3"/>
      <c r="P46" s="3"/>
      <c r="Q46" s="3"/>
      <c r="R46" s="3"/>
      <c r="S46" s="3"/>
    </row>
    <row r="47" spans="1:19" ht="18" customHeight="1" x14ac:dyDescent="0.25">
      <c r="A47" s="7">
        <v>930.3</v>
      </c>
      <c r="B47" s="3">
        <v>3328.29</v>
      </c>
      <c r="C47" s="8"/>
      <c r="D47" s="8"/>
      <c r="E47" s="8">
        <v>209.72</v>
      </c>
      <c r="F47" s="8"/>
      <c r="G47" s="8">
        <f t="shared" si="2"/>
        <v>3118.57</v>
      </c>
      <c r="H47" s="9"/>
      <c r="K47" s="26"/>
      <c r="L47" s="27"/>
      <c r="M47" s="3">
        <f t="shared" si="0"/>
        <v>3118.57</v>
      </c>
      <c r="N47" s="3"/>
      <c r="O47" s="3"/>
      <c r="P47" s="3"/>
      <c r="Q47" s="3"/>
      <c r="R47" s="3"/>
      <c r="S47" s="3"/>
    </row>
    <row r="48" spans="1:19" ht="18" customHeight="1" thickBot="1" x14ac:dyDescent="0.3">
      <c r="A48" s="7">
        <v>93040</v>
      </c>
      <c r="B48" s="3">
        <v>2794.76</v>
      </c>
      <c r="C48" s="8"/>
      <c r="D48" s="8"/>
      <c r="E48" s="8"/>
      <c r="F48" s="8"/>
      <c r="G48" s="8">
        <f t="shared" si="2"/>
        <v>2794.76</v>
      </c>
      <c r="H48" s="9"/>
      <c r="K48" s="26">
        <v>930.4</v>
      </c>
      <c r="L48" s="27">
        <v>0</v>
      </c>
      <c r="M48" s="3">
        <f t="shared" si="0"/>
        <v>2794.76</v>
      </c>
      <c r="N48" s="3"/>
      <c r="O48" s="3"/>
      <c r="P48" s="3"/>
      <c r="Q48" s="3"/>
      <c r="R48" s="3"/>
      <c r="S48" s="3"/>
    </row>
    <row r="49" spans="1:19" ht="18" customHeight="1" thickBot="1" x14ac:dyDescent="0.3">
      <c r="A49" s="11">
        <v>93500</v>
      </c>
      <c r="B49" s="12">
        <f>59538.65+1265.45</f>
        <v>60804.1</v>
      </c>
      <c r="C49" s="13">
        <v>1057.22</v>
      </c>
      <c r="D49" s="13"/>
      <c r="E49" s="13">
        <v>996.1</v>
      </c>
      <c r="F49" s="13"/>
      <c r="G49" s="13">
        <f t="shared" si="2"/>
        <v>60865.22</v>
      </c>
      <c r="H49" s="14">
        <f>SUM(G42:G49)</f>
        <v>490172.14</v>
      </c>
      <c r="K49" s="26">
        <v>935</v>
      </c>
      <c r="L49" s="27">
        <v>16245.081669910896</v>
      </c>
      <c r="M49" s="3">
        <f t="shared" si="0"/>
        <v>77110.301669910899</v>
      </c>
      <c r="N49" s="46">
        <f>SUM(M23:M49)</f>
        <v>2799016.1840201523</v>
      </c>
      <c r="O49" s="29" t="s">
        <v>15</v>
      </c>
      <c r="P49" s="3"/>
      <c r="Q49" s="3"/>
      <c r="R49" s="3"/>
      <c r="S49" s="3"/>
    </row>
    <row r="50" spans="1:19" ht="18" customHeight="1" thickBot="1" x14ac:dyDescent="0.3">
      <c r="A50" s="7"/>
      <c r="B50" s="3"/>
      <c r="C50" s="15"/>
      <c r="D50" s="15"/>
      <c r="E50" s="15"/>
      <c r="F50" s="15"/>
      <c r="G50" s="8">
        <f t="shared" si="2"/>
        <v>0</v>
      </c>
      <c r="H50" s="9"/>
      <c r="I50" s="28">
        <f>SUM(H32:H49)</f>
        <v>2230366.36</v>
      </c>
      <c r="J50" s="29" t="s">
        <v>15</v>
      </c>
      <c r="K50" s="10"/>
      <c r="L50" s="10">
        <f>SUM(L14:L49)</f>
        <v>932903.66164100775</v>
      </c>
      <c r="M50" s="3"/>
      <c r="N50" s="3">
        <f>SUM(N13:N49)</f>
        <v>4494096.6516410075</v>
      </c>
      <c r="O50" s="3"/>
      <c r="P50" s="3"/>
      <c r="Q50" s="3"/>
      <c r="R50" s="3"/>
      <c r="S50" s="3"/>
    </row>
    <row r="51" spans="1:19" ht="18" customHeight="1" x14ac:dyDescent="0.25">
      <c r="A51" s="7"/>
      <c r="B51" s="3">
        <f>SUM(B13:B49)</f>
        <v>3564738.6999999988</v>
      </c>
      <c r="C51" s="3">
        <f>SUM(C13:C49)</f>
        <v>35802.299999999996</v>
      </c>
      <c r="D51" s="3"/>
      <c r="E51" s="3">
        <f>SUM(E13:E49)</f>
        <v>39348.009999999995</v>
      </c>
      <c r="F51" s="3">
        <f>SUM(F13:F49)</f>
        <v>0</v>
      </c>
      <c r="G51" s="8">
        <f>SUM(B51+C51+D51-E51-F51)</f>
        <v>3561192.9899999988</v>
      </c>
      <c r="K51" s="10"/>
      <c r="L51" s="10"/>
      <c r="M51" s="10"/>
      <c r="N51" s="3"/>
      <c r="O51" s="3"/>
      <c r="P51" s="3"/>
      <c r="Q51" s="3"/>
      <c r="R51" s="3"/>
      <c r="S51" s="3"/>
    </row>
    <row r="52" spans="1:19" ht="18" customHeight="1" x14ac:dyDescent="0.25">
      <c r="A52" s="7"/>
      <c r="B52" s="1"/>
      <c r="C52" s="8"/>
      <c r="D52" s="8"/>
      <c r="E52" s="8"/>
      <c r="F52" s="8"/>
      <c r="G52" s="8">
        <f>SUM(G13:G49)</f>
        <v>3561192.9899999993</v>
      </c>
      <c r="H52" s="9">
        <f>SUM(H13:H50)</f>
        <v>3561192.9899999998</v>
      </c>
      <c r="I52" s="9">
        <f>SUM(I17:I50)</f>
        <v>3561192.9899999998</v>
      </c>
      <c r="K52" s="10"/>
      <c r="L52" s="10"/>
      <c r="M52" s="3"/>
      <c r="N52" s="3"/>
      <c r="O52" s="3"/>
      <c r="P52" s="3"/>
      <c r="Q52" s="3"/>
      <c r="R52" s="3"/>
      <c r="S52" s="3"/>
    </row>
    <row r="53" spans="1:19" ht="18" customHeight="1" x14ac:dyDescent="0.25">
      <c r="A53" s="7" t="s">
        <v>16</v>
      </c>
      <c r="B53" s="3">
        <f>93868.42+4610.83+7004+4072+32+92+964+24</f>
        <v>110667.25</v>
      </c>
      <c r="C53" s="3">
        <f>949+59+272</f>
        <v>1280</v>
      </c>
      <c r="D53" s="3"/>
      <c r="E53" s="3">
        <f>832+8+280+280</f>
        <v>1400</v>
      </c>
      <c r="F53" s="3"/>
      <c r="G53" s="8">
        <f>SUM(B53+C53+D53-E53-F53)</f>
        <v>110547.25</v>
      </c>
      <c r="H53" s="1"/>
      <c r="I53" s="9"/>
      <c r="K53" s="10"/>
      <c r="L53" s="10"/>
      <c r="M53" s="3"/>
      <c r="N53" s="3"/>
      <c r="O53" s="3"/>
      <c r="P53" s="3"/>
      <c r="Q53" s="3"/>
      <c r="R53" s="3"/>
      <c r="S53" s="3"/>
    </row>
    <row r="54" spans="1:19" ht="18" customHeight="1" x14ac:dyDescent="0.25">
      <c r="A54" s="7" t="s">
        <v>17</v>
      </c>
      <c r="B54" s="3">
        <f>6920.33+145</f>
        <v>7065.33</v>
      </c>
      <c r="C54" s="3">
        <v>95</v>
      </c>
      <c r="D54" s="3"/>
      <c r="E54" s="3">
        <f>32.17+10</f>
        <v>42.17</v>
      </c>
      <c r="F54" s="3"/>
      <c r="G54" s="8">
        <f>SUM(B54+C54+D54-E54-F54)</f>
        <v>7118.16</v>
      </c>
      <c r="H54" s="1"/>
      <c r="I54" s="9"/>
      <c r="K54" s="10"/>
      <c r="L54" s="10"/>
      <c r="M54" s="3"/>
      <c r="N54" s="3"/>
      <c r="O54" s="3"/>
      <c r="P54" s="3"/>
      <c r="Q54" s="3"/>
      <c r="R54" s="3"/>
      <c r="S54" s="3"/>
    </row>
    <row r="55" spans="1:19" ht="18" customHeight="1" thickBot="1" x14ac:dyDescent="0.3">
      <c r="A55" s="1"/>
      <c r="B55" s="3">
        <f>SUM(B53:B54)</f>
        <v>117732.58</v>
      </c>
      <c r="C55" s="3">
        <f>SUM(C53:C54)</f>
        <v>1375</v>
      </c>
      <c r="D55" s="3"/>
      <c r="E55" s="3">
        <f>SUM(E53:E54)</f>
        <v>1442.17</v>
      </c>
      <c r="F55" s="3">
        <f>SUM(F53:F54)</f>
        <v>0</v>
      </c>
      <c r="G55" s="8">
        <f>SUM(B55+C55+D55-E55-F55)</f>
        <v>117665.41</v>
      </c>
      <c r="H55" s="8">
        <f>SUM(G53:G54)</f>
        <v>117665.41</v>
      </c>
      <c r="I55" s="9"/>
      <c r="K55" s="10"/>
      <c r="L55" s="10"/>
      <c r="M55" s="3"/>
      <c r="N55" s="3"/>
      <c r="O55" s="3"/>
      <c r="P55" s="3"/>
      <c r="Q55" s="3"/>
      <c r="R55" s="3"/>
      <c r="S55" s="3"/>
    </row>
    <row r="56" spans="1:19" ht="21" customHeight="1" thickBot="1" x14ac:dyDescent="0.3">
      <c r="A56" s="43" t="s">
        <v>31</v>
      </c>
      <c r="B56" s="44">
        <v>3257734.58</v>
      </c>
      <c r="G56" s="8"/>
      <c r="H56" s="15"/>
      <c r="K56" s="10"/>
      <c r="L56" s="10"/>
      <c r="M56" s="3"/>
      <c r="N56" s="3"/>
      <c r="O56" s="3"/>
      <c r="P56" s="3"/>
      <c r="Q56" s="3"/>
      <c r="R56" s="3"/>
      <c r="S56" s="3"/>
    </row>
    <row r="57" spans="1:19" ht="17.45" customHeight="1" thickBot="1" x14ac:dyDescent="0.3">
      <c r="A57" s="43" t="s">
        <v>32</v>
      </c>
      <c r="B57" s="44">
        <v>303458.40999999997</v>
      </c>
      <c r="H57" s="15"/>
      <c r="K57" s="10"/>
      <c r="L57" s="10"/>
      <c r="M57" s="3"/>
      <c r="N57" s="3"/>
      <c r="O57" s="3"/>
      <c r="P57" s="3"/>
      <c r="Q57" s="3"/>
      <c r="R57" s="3"/>
      <c r="S57" s="3"/>
    </row>
    <row r="58" spans="1:19" ht="18.600000000000001" customHeight="1" x14ac:dyDescent="0.25">
      <c r="A58" s="4" t="s">
        <v>18</v>
      </c>
      <c r="B58" s="24">
        <f>SUM(B56:B57)</f>
        <v>3561192.99</v>
      </c>
      <c r="G58" s="15"/>
      <c r="H58" s="15"/>
      <c r="K58" s="3"/>
      <c r="L58" s="3"/>
      <c r="M58" s="3"/>
      <c r="N58" s="3"/>
      <c r="O58" s="3"/>
      <c r="P58" s="3"/>
      <c r="Q58" s="3"/>
      <c r="R58" s="3"/>
      <c r="S58" s="3"/>
    </row>
    <row r="59" spans="1:19" ht="14.25" customHeight="1" x14ac:dyDescent="0.25">
      <c r="B59" s="15"/>
      <c r="C59" s="15"/>
      <c r="D59" s="15"/>
      <c r="E59" s="15"/>
      <c r="F59" s="15"/>
      <c r="G59" s="15"/>
      <c r="H59" s="15"/>
      <c r="I59" s="15"/>
      <c r="K59" s="3"/>
      <c r="L59" s="3"/>
      <c r="M59" s="3"/>
      <c r="N59" s="3"/>
      <c r="O59" s="3"/>
      <c r="P59" s="3"/>
      <c r="Q59" s="3"/>
      <c r="R59" s="3"/>
      <c r="S59" s="3"/>
    </row>
    <row r="60" spans="1:19" ht="14.25" customHeight="1" x14ac:dyDescent="0.25">
      <c r="B60" s="15"/>
      <c r="C60" s="15"/>
      <c r="D60" s="15"/>
      <c r="E60" s="15"/>
      <c r="F60" s="15"/>
      <c r="G60" s="15"/>
      <c r="H60" s="15"/>
      <c r="I60" s="15"/>
      <c r="K60" s="3"/>
      <c r="L60" s="3"/>
      <c r="M60" s="3"/>
      <c r="N60" s="3"/>
      <c r="O60" s="3"/>
      <c r="P60" s="3"/>
      <c r="Q60" s="3"/>
      <c r="R60" s="3"/>
      <c r="S60" s="3"/>
    </row>
    <row r="61" spans="1:19" ht="24.6" customHeight="1" x14ac:dyDescent="0.25">
      <c r="B61" s="34"/>
      <c r="C61" s="34"/>
      <c r="D61" s="34"/>
      <c r="E61" s="34"/>
      <c r="F61" s="34"/>
      <c r="G61" s="34"/>
      <c r="H61" s="34"/>
      <c r="I61" s="34"/>
      <c r="K61" s="3"/>
      <c r="L61" s="3"/>
      <c r="M61" s="3"/>
      <c r="N61" s="3"/>
      <c r="O61" s="3"/>
      <c r="P61" s="3"/>
      <c r="Q61" s="3"/>
      <c r="R61" s="3"/>
      <c r="S61" s="3"/>
    </row>
    <row r="62" spans="1:19" ht="18" customHeight="1" x14ac:dyDescent="0.25">
      <c r="B62" s="16"/>
      <c r="C62" s="16"/>
      <c r="D62" s="16"/>
      <c r="E62" s="16"/>
      <c r="F62" s="16"/>
      <c r="G62" s="16"/>
      <c r="H62" s="16"/>
      <c r="I62" s="16"/>
      <c r="K62" s="3"/>
      <c r="L62" s="3"/>
      <c r="M62" s="3"/>
      <c r="N62" s="3"/>
      <c r="O62" s="3"/>
      <c r="P62" s="3"/>
      <c r="Q62" s="3"/>
      <c r="R62" s="3"/>
      <c r="S62" s="3"/>
    </row>
    <row r="63" spans="1:19" ht="18" customHeight="1" x14ac:dyDescent="0.25">
      <c r="B63" s="16"/>
      <c r="C63" s="16"/>
      <c r="D63" s="16"/>
      <c r="E63" s="16"/>
      <c r="F63" s="16"/>
      <c r="G63" s="16"/>
      <c r="H63" s="16"/>
      <c r="I63" s="16"/>
      <c r="K63" s="3"/>
      <c r="L63" s="3"/>
      <c r="M63" s="3"/>
      <c r="N63" s="3"/>
      <c r="O63" s="3"/>
      <c r="P63" s="3"/>
      <c r="Q63" s="3"/>
      <c r="R63" s="3"/>
      <c r="S63" s="3"/>
    </row>
    <row r="64" spans="1:19" ht="18" customHeight="1" x14ac:dyDescent="0.25">
      <c r="K64" s="3"/>
      <c r="L64" s="3"/>
      <c r="M64" s="3"/>
      <c r="N64" s="3"/>
      <c r="O64" s="3"/>
      <c r="P64" s="3"/>
      <c r="Q64" s="3"/>
      <c r="R64" s="3"/>
      <c r="S64" s="3"/>
    </row>
    <row r="65" spans="1:19" ht="18" customHeight="1" x14ac:dyDescent="0.25">
      <c r="K65" s="3"/>
      <c r="L65" s="3"/>
      <c r="M65" s="3"/>
      <c r="N65" s="3"/>
      <c r="O65" s="3"/>
      <c r="P65" s="3"/>
      <c r="Q65" s="3"/>
      <c r="R65" s="3"/>
      <c r="S65" s="3"/>
    </row>
    <row r="66" spans="1:19" ht="18" customHeight="1" x14ac:dyDescent="0.25">
      <c r="A66" s="17"/>
      <c r="B66" s="18"/>
      <c r="K66" s="3"/>
      <c r="L66" s="3"/>
      <c r="M66" s="3"/>
      <c r="N66" s="3"/>
      <c r="O66" s="3"/>
      <c r="P66" s="3"/>
      <c r="Q66" s="3"/>
      <c r="R66" s="3"/>
      <c r="S66" s="3"/>
    </row>
    <row r="67" spans="1:19" ht="18" customHeight="1" x14ac:dyDescent="0.25">
      <c r="A67" s="17"/>
      <c r="B67" s="18"/>
      <c r="F67" s="19"/>
      <c r="G67" s="20"/>
      <c r="H67" s="20"/>
      <c r="I67" s="20"/>
      <c r="J67" s="20"/>
      <c r="K67" s="3"/>
      <c r="L67" s="3"/>
      <c r="M67" s="3"/>
      <c r="N67" s="3"/>
      <c r="O67" s="3"/>
      <c r="P67" s="3"/>
      <c r="Q67" s="3"/>
      <c r="R67" s="3"/>
      <c r="S67" s="3"/>
    </row>
    <row r="68" spans="1:19" ht="18" customHeight="1" x14ac:dyDescent="0.25">
      <c r="A68" s="17"/>
      <c r="B68" s="18"/>
      <c r="F68" s="19"/>
      <c r="G68" s="20"/>
      <c r="H68" s="20"/>
      <c r="I68" s="20"/>
      <c r="J68" s="20"/>
      <c r="K68" s="3"/>
      <c r="L68" s="3"/>
      <c r="M68" s="3"/>
      <c r="N68" s="3"/>
      <c r="O68" s="3"/>
      <c r="P68" s="3"/>
      <c r="Q68" s="3"/>
      <c r="R68" s="3"/>
      <c r="S68" s="3"/>
    </row>
    <row r="69" spans="1:19" ht="18" customHeight="1" x14ac:dyDescent="0.25">
      <c r="A69" s="17"/>
      <c r="B69" s="18"/>
      <c r="G69" s="20"/>
      <c r="H69" s="20"/>
      <c r="I69" s="20"/>
      <c r="J69" s="20"/>
      <c r="K69" s="3"/>
      <c r="L69" s="3"/>
      <c r="M69" s="3"/>
      <c r="N69" s="3"/>
      <c r="O69" s="3"/>
      <c r="P69" s="3"/>
      <c r="Q69" s="3"/>
      <c r="R69" s="3"/>
      <c r="S69" s="3"/>
    </row>
    <row r="70" spans="1:19" ht="18" customHeight="1" x14ac:dyDescent="0.25">
      <c r="A70" s="17"/>
      <c r="B70" s="18"/>
      <c r="F70" s="19"/>
      <c r="G70" s="20"/>
      <c r="H70" s="20"/>
      <c r="I70" s="20"/>
      <c r="J70" s="20"/>
      <c r="K70" s="3"/>
      <c r="L70" s="3"/>
      <c r="M70" s="3"/>
      <c r="N70" s="3"/>
      <c r="O70" s="3"/>
      <c r="P70" s="3"/>
      <c r="Q70" s="3"/>
      <c r="R70" s="3"/>
      <c r="S70" s="3"/>
    </row>
    <row r="71" spans="1:19" ht="18" customHeight="1" x14ac:dyDescent="0.25">
      <c r="A71" s="17"/>
      <c r="B71" s="18"/>
      <c r="G71" s="20"/>
      <c r="H71" s="20"/>
      <c r="I71" s="20"/>
      <c r="J71" s="20"/>
      <c r="K71" s="3"/>
      <c r="L71" s="3"/>
      <c r="M71" s="3"/>
      <c r="N71" s="3"/>
      <c r="O71" s="3"/>
      <c r="P71" s="3"/>
      <c r="Q71" s="3"/>
      <c r="R71" s="3"/>
      <c r="S71" s="3"/>
    </row>
    <row r="72" spans="1:19" ht="18" customHeight="1" x14ac:dyDescent="0.25">
      <c r="A72" s="17"/>
      <c r="B72" s="18"/>
      <c r="G72" s="20"/>
      <c r="H72" s="20"/>
      <c r="I72" s="20"/>
      <c r="J72" s="20"/>
      <c r="K72" s="3"/>
      <c r="L72" s="3"/>
      <c r="M72" s="3"/>
      <c r="N72" s="3"/>
      <c r="O72" s="3"/>
      <c r="P72" s="3"/>
      <c r="Q72" s="3"/>
      <c r="R72" s="3"/>
      <c r="S72" s="3"/>
    </row>
    <row r="73" spans="1:19" ht="18" customHeight="1" x14ac:dyDescent="0.25">
      <c r="A73" s="17"/>
      <c r="B73" s="18"/>
      <c r="G73" s="20"/>
      <c r="H73" s="20"/>
      <c r="I73" s="20"/>
      <c r="J73" s="20"/>
      <c r="M73" s="3"/>
      <c r="N73" s="3"/>
      <c r="O73" s="3"/>
      <c r="P73" s="3"/>
      <c r="Q73" s="3"/>
      <c r="R73" s="3"/>
      <c r="S73" s="3"/>
    </row>
    <row r="74" spans="1:19" ht="18" customHeight="1" x14ac:dyDescent="0.25">
      <c r="A74" s="17"/>
      <c r="B74" s="18"/>
      <c r="E74" s="21"/>
      <c r="G74" s="20"/>
      <c r="H74" s="20"/>
      <c r="I74" s="20"/>
      <c r="J74" s="20"/>
      <c r="M74" s="3"/>
      <c r="N74" s="3"/>
      <c r="O74" s="3"/>
      <c r="P74" s="3"/>
      <c r="Q74" s="3"/>
      <c r="R74" s="3"/>
      <c r="S74" s="3"/>
    </row>
    <row r="75" spans="1:19" ht="18" customHeight="1" x14ac:dyDescent="0.25">
      <c r="A75" s="17"/>
      <c r="B75" s="18"/>
      <c r="E75" s="22"/>
      <c r="G75" s="20"/>
      <c r="H75" s="20"/>
      <c r="I75" s="20"/>
      <c r="J75" s="20"/>
      <c r="M75" s="3"/>
      <c r="N75" s="3"/>
      <c r="O75" s="3"/>
      <c r="P75" s="3"/>
      <c r="Q75" s="3"/>
      <c r="R75" s="3"/>
      <c r="S75" s="3"/>
    </row>
    <row r="76" spans="1:19" ht="18" customHeight="1" x14ac:dyDescent="0.25">
      <c r="A76" s="17"/>
      <c r="B76" s="18"/>
      <c r="C76" s="18"/>
      <c r="D76" s="18"/>
      <c r="E76" s="22"/>
      <c r="G76" s="20"/>
      <c r="H76" s="20"/>
      <c r="I76" s="20"/>
      <c r="J76" s="20"/>
      <c r="M76" s="3"/>
      <c r="N76" s="3"/>
      <c r="O76" s="3"/>
      <c r="P76" s="3"/>
      <c r="Q76" s="3"/>
      <c r="R76" s="3"/>
      <c r="S76" s="3"/>
    </row>
    <row r="77" spans="1:19" ht="18" customHeight="1" x14ac:dyDescent="0.25">
      <c r="A77" s="17"/>
      <c r="B77" s="18"/>
      <c r="C77" s="18"/>
      <c r="D77" s="18"/>
      <c r="E77" s="22"/>
      <c r="G77" s="20"/>
      <c r="H77" s="20"/>
      <c r="I77" s="20"/>
      <c r="J77" s="20"/>
      <c r="M77" s="3"/>
      <c r="N77" s="3"/>
      <c r="O77" s="3"/>
      <c r="P77" s="3"/>
      <c r="Q77" s="3"/>
      <c r="R77" s="3"/>
      <c r="S77" s="3"/>
    </row>
    <row r="78" spans="1:19" ht="18" customHeight="1" x14ac:dyDescent="0.25">
      <c r="G78" s="20"/>
      <c r="H78" s="20"/>
      <c r="I78" s="20"/>
      <c r="J78" s="20"/>
      <c r="K78" s="20"/>
      <c r="M78" s="3"/>
      <c r="N78" s="3"/>
      <c r="O78" s="3"/>
      <c r="P78" s="3"/>
      <c r="Q78" s="3"/>
      <c r="R78" s="3"/>
      <c r="S78" s="3"/>
    </row>
    <row r="79" spans="1:19" ht="18" customHeight="1" x14ac:dyDescent="0.25">
      <c r="M79" s="3"/>
      <c r="N79" s="3"/>
      <c r="O79" s="3"/>
      <c r="P79" s="3"/>
      <c r="Q79" s="3"/>
      <c r="R79" s="3"/>
      <c r="S79" s="3"/>
    </row>
    <row r="80" spans="1:19" ht="18" customHeight="1" x14ac:dyDescent="0.25">
      <c r="A80" s="1"/>
      <c r="B80" s="1"/>
      <c r="C80" s="1"/>
      <c r="D80" s="1"/>
      <c r="E80" s="1"/>
      <c r="F80" s="1"/>
      <c r="G80" s="1"/>
      <c r="H80" s="1"/>
      <c r="M80" s="3"/>
      <c r="N80" s="3"/>
      <c r="O80" s="3"/>
      <c r="P80" s="3"/>
      <c r="Q80" s="3"/>
      <c r="R80" s="3"/>
      <c r="S80" s="3"/>
    </row>
    <row r="81" spans="1:19" ht="18" customHeight="1" x14ac:dyDescent="0.25">
      <c r="G81" s="1"/>
      <c r="H81" s="1"/>
      <c r="M81" s="3"/>
      <c r="N81" s="3"/>
      <c r="O81" s="3"/>
      <c r="P81" s="3"/>
      <c r="Q81" s="3"/>
      <c r="R81" s="3"/>
      <c r="S81" s="3"/>
    </row>
    <row r="82" spans="1:19" ht="18" customHeight="1" x14ac:dyDescent="0.25">
      <c r="G82" s="1"/>
      <c r="H82" s="1"/>
      <c r="M82" s="3"/>
      <c r="N82" s="3"/>
      <c r="O82" s="3"/>
      <c r="P82" s="3"/>
      <c r="Q82" s="3"/>
      <c r="R82" s="3"/>
      <c r="S82" s="3"/>
    </row>
    <row r="83" spans="1:19" ht="18" customHeight="1" x14ac:dyDescent="0.3">
      <c r="A83" s="32"/>
      <c r="B83" s="32"/>
      <c r="C83" s="32"/>
      <c r="D83" s="32"/>
      <c r="E83" s="32"/>
      <c r="F83" s="32"/>
      <c r="G83" s="32"/>
      <c r="H83" s="32"/>
      <c r="I83" s="32"/>
      <c r="J83" s="32"/>
      <c r="M83" s="1"/>
      <c r="N83" s="1"/>
      <c r="O83" s="3"/>
      <c r="P83" s="3"/>
      <c r="Q83" s="3"/>
      <c r="R83" s="3"/>
      <c r="S83" s="3"/>
    </row>
    <row r="84" spans="1:19" ht="18" customHeight="1" x14ac:dyDescent="0.25">
      <c r="A84" s="1"/>
      <c r="B84" s="1"/>
      <c r="C84" s="1"/>
      <c r="D84" s="1"/>
      <c r="E84" s="1"/>
      <c r="F84" s="1"/>
      <c r="M84" s="1"/>
      <c r="N84" s="1"/>
      <c r="O84" s="3"/>
      <c r="P84" s="3"/>
      <c r="Q84" s="3"/>
      <c r="R84" s="3"/>
      <c r="S84" s="3"/>
    </row>
    <row r="85" spans="1:19" ht="18" customHeight="1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M85" s="1"/>
      <c r="N85" s="1"/>
      <c r="O85" s="3"/>
      <c r="P85" s="3"/>
      <c r="Q85" s="3"/>
      <c r="R85" s="3"/>
      <c r="S85" s="3"/>
    </row>
    <row r="86" spans="1:19" ht="15.75" x14ac:dyDescent="0.25">
      <c r="A86" s="1"/>
      <c r="B86" s="3"/>
      <c r="C86" s="9"/>
      <c r="D86" s="3"/>
      <c r="E86" s="3"/>
      <c r="F86" s="10"/>
      <c r="G86" s="8"/>
      <c r="H86" s="3"/>
      <c r="M86" s="1"/>
      <c r="N86" s="1"/>
      <c r="O86" s="3"/>
      <c r="P86" s="3"/>
      <c r="Q86" s="3"/>
      <c r="R86" s="3"/>
      <c r="S86" s="3"/>
    </row>
    <row r="87" spans="1:19" ht="15.75" x14ac:dyDescent="0.25">
      <c r="A87" s="1"/>
      <c r="B87" s="3"/>
      <c r="C87" s="9"/>
      <c r="D87" s="3"/>
      <c r="E87" s="3"/>
      <c r="F87" s="10"/>
      <c r="G87" s="8"/>
      <c r="H87" s="3"/>
      <c r="M87" s="1"/>
      <c r="N87" s="1"/>
      <c r="O87" s="3"/>
      <c r="P87" s="3"/>
      <c r="Q87" s="3"/>
      <c r="R87" s="3"/>
      <c r="S87" s="3"/>
    </row>
    <row r="88" spans="1:19" ht="15.75" x14ac:dyDescent="0.25">
      <c r="A88" s="1"/>
      <c r="B88" s="3"/>
      <c r="C88" s="9"/>
      <c r="D88" s="3"/>
      <c r="E88" s="3"/>
      <c r="F88" s="10"/>
      <c r="G88" s="8"/>
      <c r="H88" s="3"/>
      <c r="M88" s="1"/>
      <c r="N88" s="1"/>
      <c r="O88" s="3"/>
      <c r="P88" s="3"/>
      <c r="Q88" s="3"/>
      <c r="R88" s="3"/>
      <c r="S88" s="3"/>
    </row>
    <row r="89" spans="1:19" ht="15.75" x14ac:dyDescent="0.25">
      <c r="A89" s="1"/>
      <c r="B89" s="3"/>
      <c r="C89" s="9"/>
      <c r="D89" s="3"/>
      <c r="E89" s="3"/>
      <c r="F89" s="10"/>
      <c r="G89" s="8"/>
      <c r="H89" s="3"/>
      <c r="M89" s="1"/>
      <c r="N89" s="1"/>
      <c r="O89" s="3"/>
      <c r="P89" s="3"/>
      <c r="Q89" s="3"/>
      <c r="R89" s="3"/>
      <c r="S89" s="3"/>
    </row>
    <row r="90" spans="1:19" ht="15.75" x14ac:dyDescent="0.25">
      <c r="A90" s="1"/>
      <c r="B90" s="3"/>
      <c r="C90" s="9"/>
      <c r="D90" s="3"/>
      <c r="E90" s="3"/>
      <c r="F90" s="10"/>
      <c r="G90" s="8"/>
      <c r="H90" s="3"/>
      <c r="M90" s="1"/>
      <c r="N90" s="1"/>
      <c r="O90" s="3"/>
      <c r="P90" s="3"/>
      <c r="Q90" s="3"/>
      <c r="R90" s="3"/>
      <c r="S90" s="3"/>
    </row>
    <row r="91" spans="1:19" ht="15.75" x14ac:dyDescent="0.25">
      <c r="A91" s="1"/>
      <c r="B91" s="3"/>
      <c r="C91" s="9"/>
      <c r="D91" s="3"/>
      <c r="E91" s="3"/>
      <c r="F91" s="10"/>
      <c r="G91" s="8"/>
      <c r="H91" s="3"/>
      <c r="M91" s="1"/>
      <c r="N91" s="1"/>
      <c r="O91" s="3"/>
      <c r="P91" s="3"/>
      <c r="Q91" s="3"/>
      <c r="R91" s="3"/>
      <c r="S91" s="3"/>
    </row>
    <row r="92" spans="1:19" ht="15.75" x14ac:dyDescent="0.25">
      <c r="A92" s="1"/>
      <c r="B92" s="3"/>
      <c r="C92" s="9"/>
      <c r="D92" s="3"/>
      <c r="E92" s="3"/>
      <c r="F92" s="10"/>
      <c r="G92" s="8"/>
      <c r="H92" s="3"/>
      <c r="M92" s="1"/>
      <c r="N92" s="1"/>
      <c r="O92" s="3"/>
      <c r="P92" s="3"/>
      <c r="Q92" s="3"/>
      <c r="R92" s="3"/>
      <c r="S92" s="3"/>
    </row>
    <row r="93" spans="1:19" ht="15.75" x14ac:dyDescent="0.25">
      <c r="A93" s="1"/>
      <c r="B93" s="3"/>
      <c r="C93" s="9"/>
      <c r="D93" s="3"/>
      <c r="E93" s="3"/>
      <c r="F93" s="3"/>
      <c r="G93" s="8"/>
      <c r="H93" s="3"/>
      <c r="M93" s="1"/>
      <c r="N93" s="1"/>
      <c r="O93" s="3"/>
      <c r="P93" s="3"/>
      <c r="Q93" s="3"/>
      <c r="R93" s="3"/>
      <c r="S93" s="3"/>
    </row>
    <row r="94" spans="1:19" ht="15.75" x14ac:dyDescent="0.25">
      <c r="A94" s="1"/>
      <c r="B94" s="3"/>
      <c r="C94" s="9"/>
      <c r="D94" s="3"/>
      <c r="E94" s="3"/>
      <c r="F94" s="10"/>
      <c r="G94" s="8"/>
      <c r="H94" s="3"/>
      <c r="M94" s="1"/>
      <c r="N94" s="1"/>
      <c r="O94" s="3"/>
      <c r="P94" s="3"/>
      <c r="Q94" s="3"/>
      <c r="R94" s="3"/>
      <c r="S94" s="3"/>
    </row>
    <row r="95" spans="1:19" ht="15.75" x14ac:dyDescent="0.25">
      <c r="A95" s="1"/>
      <c r="B95" s="3"/>
      <c r="C95" s="9"/>
      <c r="D95" s="3"/>
      <c r="E95" s="3"/>
      <c r="F95" s="10"/>
      <c r="G95" s="8"/>
      <c r="H95" s="3"/>
      <c r="M95" s="1"/>
      <c r="N95" s="1"/>
      <c r="O95" s="3"/>
      <c r="P95" s="3"/>
      <c r="Q95" s="3"/>
      <c r="R95" s="3"/>
      <c r="S95" s="3"/>
    </row>
    <row r="96" spans="1:19" ht="15.75" x14ac:dyDescent="0.25">
      <c r="A96" s="1"/>
      <c r="B96" s="3"/>
      <c r="C96" s="9"/>
      <c r="D96" s="3"/>
      <c r="E96" s="3"/>
      <c r="F96" s="10"/>
      <c r="G96" s="8"/>
      <c r="H96" s="3"/>
      <c r="M96" s="1"/>
      <c r="N96" s="1"/>
      <c r="O96" s="3"/>
      <c r="P96" s="3"/>
      <c r="Q96" s="3"/>
      <c r="R96" s="3"/>
      <c r="S96" s="3"/>
    </row>
    <row r="97" spans="1:19" ht="15.75" x14ac:dyDescent="0.25">
      <c r="A97" s="1"/>
      <c r="B97" s="3"/>
      <c r="C97" s="9"/>
      <c r="D97" s="3"/>
      <c r="E97" s="3"/>
      <c r="F97" s="10"/>
      <c r="G97" s="8"/>
      <c r="H97" s="3"/>
      <c r="M97" s="1"/>
      <c r="N97" s="1"/>
      <c r="O97" s="3"/>
      <c r="P97" s="3"/>
      <c r="Q97" s="3"/>
      <c r="R97" s="3"/>
      <c r="S97" s="3"/>
    </row>
    <row r="98" spans="1:19" ht="15.75" x14ac:dyDescent="0.25">
      <c r="A98" s="1"/>
      <c r="B98" s="1"/>
      <c r="D98" s="1"/>
      <c r="E98" s="1"/>
      <c r="F98" s="8"/>
      <c r="G98" s="8"/>
      <c r="H98" s="1"/>
      <c r="M98" s="1"/>
      <c r="N98" s="1"/>
      <c r="O98" s="3"/>
      <c r="P98" s="3"/>
      <c r="Q98" s="3"/>
      <c r="R98" s="3"/>
      <c r="S98" s="3"/>
    </row>
    <row r="99" spans="1:19" ht="15.75" x14ac:dyDescent="0.25">
      <c r="A99" s="1"/>
      <c r="B99" s="3"/>
      <c r="C99" s="3"/>
      <c r="D99" s="3"/>
      <c r="E99" s="3"/>
      <c r="F99" s="3"/>
      <c r="G99" s="8"/>
      <c r="H99" s="1"/>
      <c r="M99" s="1"/>
      <c r="N99" s="1"/>
      <c r="O99" s="1"/>
      <c r="P99" s="1"/>
      <c r="Q99" s="1"/>
      <c r="R99" s="1"/>
      <c r="S99" s="1"/>
    </row>
    <row r="100" spans="1:19" ht="15.75" x14ac:dyDescent="0.25">
      <c r="G100" s="1"/>
      <c r="H100" s="1"/>
      <c r="M100" s="1"/>
      <c r="N100" s="1"/>
      <c r="O100" s="1"/>
      <c r="P100" s="1"/>
      <c r="Q100" s="1"/>
      <c r="R100" s="1"/>
      <c r="S100" s="1"/>
    </row>
    <row r="101" spans="1:19" ht="15.75" x14ac:dyDescent="0.25">
      <c r="G101" s="1"/>
      <c r="H101" s="1"/>
      <c r="M101" s="1"/>
      <c r="N101" s="1"/>
      <c r="O101" s="1"/>
      <c r="P101" s="1"/>
      <c r="Q101" s="1"/>
      <c r="R101" s="1"/>
      <c r="S101" s="1"/>
    </row>
    <row r="102" spans="1:19" ht="15.75" x14ac:dyDescent="0.25">
      <c r="G102" s="1"/>
      <c r="H102" s="1"/>
      <c r="M102" s="1"/>
      <c r="N102" s="1"/>
      <c r="O102" s="1"/>
      <c r="P102" s="1"/>
      <c r="Q102" s="1"/>
      <c r="R102" s="1"/>
      <c r="S102" s="1"/>
    </row>
    <row r="103" spans="1:19" ht="15.75" x14ac:dyDescent="0.25">
      <c r="G103" s="1"/>
      <c r="H103" s="1"/>
      <c r="M103" s="1"/>
      <c r="N103" s="1"/>
      <c r="O103" s="1"/>
      <c r="P103" s="1"/>
      <c r="Q103" s="1"/>
      <c r="R103" s="1"/>
      <c r="S103" s="1"/>
    </row>
    <row r="104" spans="1:19" ht="15.75" x14ac:dyDescent="0.25">
      <c r="G104" s="1"/>
      <c r="H104" s="1"/>
      <c r="M104" s="1"/>
      <c r="N104" s="1"/>
      <c r="O104" s="1"/>
      <c r="P104" s="1"/>
      <c r="Q104" s="1"/>
      <c r="R104" s="1"/>
      <c r="S104" s="1"/>
    </row>
    <row r="105" spans="1:19" ht="15.75" x14ac:dyDescent="0.25">
      <c r="G105" s="1"/>
      <c r="H105" s="1"/>
      <c r="M105" s="1"/>
      <c r="N105" s="1"/>
      <c r="O105" s="1"/>
      <c r="P105" s="1"/>
      <c r="Q105" s="1"/>
      <c r="R105" s="1"/>
      <c r="S105" s="1"/>
    </row>
    <row r="106" spans="1:19" ht="15.75" x14ac:dyDescent="0.25">
      <c r="G106" s="1"/>
      <c r="H106" s="1"/>
      <c r="M106" s="1"/>
      <c r="N106" s="1"/>
      <c r="O106" s="1"/>
      <c r="P106" s="1"/>
      <c r="Q106" s="1"/>
      <c r="R106" s="1"/>
      <c r="S106" s="1"/>
    </row>
    <row r="107" spans="1:19" ht="15.75" x14ac:dyDescent="0.25">
      <c r="G107" s="1"/>
      <c r="H107" s="1"/>
      <c r="M107" s="1"/>
      <c r="N107" s="1"/>
      <c r="O107" s="1"/>
      <c r="P107" s="1"/>
      <c r="Q107" s="1"/>
      <c r="R107" s="1"/>
      <c r="S107" s="1"/>
    </row>
    <row r="108" spans="1:19" ht="15.75" x14ac:dyDescent="0.25">
      <c r="G108" s="1"/>
      <c r="H108" s="1"/>
      <c r="M108" s="1"/>
      <c r="N108" s="1"/>
      <c r="O108" s="1"/>
      <c r="P108" s="1"/>
      <c r="Q108" s="1"/>
      <c r="R108" s="1"/>
      <c r="S108" s="1"/>
    </row>
    <row r="109" spans="1:19" ht="15.75" x14ac:dyDescent="0.25">
      <c r="G109" s="1"/>
      <c r="H109" s="1"/>
      <c r="M109" s="1"/>
      <c r="N109" s="1"/>
      <c r="O109" s="1"/>
      <c r="P109" s="1"/>
      <c r="Q109" s="1"/>
      <c r="R109" s="1"/>
      <c r="S109" s="1"/>
    </row>
    <row r="110" spans="1:19" ht="15.75" x14ac:dyDescent="0.25">
      <c r="G110" s="1"/>
      <c r="H110" s="1"/>
      <c r="M110" s="1"/>
      <c r="N110" s="1"/>
      <c r="O110" s="1"/>
      <c r="P110" s="1"/>
      <c r="Q110" s="1"/>
      <c r="R110" s="1"/>
      <c r="S110" s="1"/>
    </row>
    <row r="111" spans="1:19" ht="15.75" x14ac:dyDescent="0.25">
      <c r="G111" s="1"/>
      <c r="H111" s="1"/>
      <c r="M111" s="1"/>
      <c r="N111" s="1"/>
      <c r="O111" s="1"/>
      <c r="P111" s="1"/>
      <c r="Q111" s="1"/>
      <c r="R111" s="1"/>
      <c r="S111" s="1"/>
    </row>
    <row r="112" spans="1:19" ht="15.75" x14ac:dyDescent="0.25">
      <c r="G112" s="1"/>
      <c r="H112" s="1"/>
      <c r="M112" s="1"/>
      <c r="N112" s="1"/>
      <c r="O112" s="1"/>
      <c r="P112" s="1"/>
      <c r="Q112" s="1"/>
      <c r="R112" s="1"/>
      <c r="S112" s="1"/>
    </row>
    <row r="113" spans="7:19" ht="15.75" x14ac:dyDescent="0.25">
      <c r="G113" s="1"/>
      <c r="H113" s="1"/>
      <c r="M113" s="1"/>
      <c r="N113" s="1"/>
      <c r="O113" s="1"/>
      <c r="P113" s="1"/>
      <c r="Q113" s="1"/>
      <c r="R113" s="1"/>
      <c r="S113" s="1"/>
    </row>
    <row r="114" spans="7:19" ht="15.75" x14ac:dyDescent="0.25">
      <c r="G114" s="1"/>
      <c r="H114" s="1"/>
      <c r="M114" s="1"/>
      <c r="N114" s="1"/>
      <c r="O114" s="1"/>
      <c r="P114" s="1"/>
      <c r="Q114" s="1"/>
      <c r="R114" s="1"/>
      <c r="S114" s="1"/>
    </row>
    <row r="115" spans="7:19" ht="15.75" x14ac:dyDescent="0.25">
      <c r="G115" s="1"/>
      <c r="H115" s="1"/>
      <c r="M115" s="1"/>
      <c r="N115" s="1"/>
      <c r="O115" s="1"/>
      <c r="P115" s="1"/>
      <c r="Q115" s="1"/>
      <c r="R115" s="1"/>
      <c r="S115" s="1"/>
    </row>
    <row r="116" spans="7:19" ht="15.75" x14ac:dyDescent="0.25">
      <c r="G116" s="1"/>
      <c r="H116" s="1"/>
      <c r="M116" s="1"/>
      <c r="N116" s="1"/>
      <c r="O116" s="1"/>
      <c r="P116" s="1"/>
      <c r="Q116" s="1"/>
      <c r="R116" s="1"/>
      <c r="S116" s="1"/>
    </row>
    <row r="117" spans="7:19" ht="15.75" x14ac:dyDescent="0.25">
      <c r="G117" s="1"/>
      <c r="H117" s="1"/>
      <c r="M117" s="1"/>
      <c r="N117" s="1"/>
      <c r="O117" s="1"/>
      <c r="P117" s="1"/>
      <c r="Q117" s="1"/>
      <c r="R117" s="1"/>
      <c r="S117" s="1"/>
    </row>
    <row r="118" spans="7:19" ht="15.75" x14ac:dyDescent="0.25">
      <c r="G118" s="1"/>
      <c r="H118" s="1"/>
      <c r="M118" s="1"/>
      <c r="N118" s="1"/>
      <c r="O118" s="1"/>
      <c r="P118" s="1"/>
      <c r="Q118" s="1"/>
      <c r="R118" s="1"/>
      <c r="S118" s="1"/>
    </row>
    <row r="119" spans="7:19" ht="15.75" x14ac:dyDescent="0.25">
      <c r="G119" s="1"/>
      <c r="H119" s="1"/>
      <c r="M119" s="1"/>
      <c r="N119" s="1"/>
      <c r="O119" s="1"/>
      <c r="P119" s="1"/>
      <c r="Q119" s="1"/>
      <c r="R119" s="1"/>
      <c r="S119" s="1"/>
    </row>
    <row r="120" spans="7:19" ht="15.75" x14ac:dyDescent="0.25">
      <c r="G120" s="1"/>
      <c r="H120" s="1"/>
      <c r="M120" s="1"/>
      <c r="N120" s="1"/>
      <c r="O120" s="1"/>
      <c r="P120" s="1"/>
      <c r="Q120" s="1"/>
      <c r="R120" s="1"/>
      <c r="S120" s="1"/>
    </row>
    <row r="121" spans="7:19" ht="15.75" x14ac:dyDescent="0.25">
      <c r="G121" s="1"/>
      <c r="H121" s="1"/>
      <c r="M121" s="1"/>
      <c r="N121" s="1"/>
      <c r="O121" s="1"/>
      <c r="P121" s="1"/>
      <c r="Q121" s="1"/>
      <c r="R121" s="1"/>
      <c r="S121" s="1"/>
    </row>
    <row r="122" spans="7:19" ht="15.75" x14ac:dyDescent="0.25">
      <c r="G122" s="1"/>
      <c r="H122" s="1"/>
      <c r="M122" s="1"/>
      <c r="N122" s="1"/>
      <c r="O122" s="1"/>
      <c r="P122" s="1"/>
      <c r="Q122" s="1"/>
      <c r="R122" s="1"/>
      <c r="S122" s="1"/>
    </row>
    <row r="123" spans="7:19" ht="15.75" x14ac:dyDescent="0.25">
      <c r="G123" s="1"/>
      <c r="H123" s="1"/>
      <c r="M123" s="1"/>
      <c r="N123" s="1"/>
      <c r="O123" s="1"/>
      <c r="P123" s="1"/>
      <c r="Q123" s="1"/>
      <c r="R123" s="1"/>
      <c r="S123" s="1"/>
    </row>
    <row r="124" spans="7:19" ht="15.75" x14ac:dyDescent="0.25">
      <c r="G124" s="1"/>
      <c r="H124" s="1"/>
      <c r="M124" s="1"/>
      <c r="N124" s="1"/>
      <c r="O124" s="1"/>
      <c r="P124" s="1"/>
      <c r="Q124" s="1"/>
      <c r="R124" s="1"/>
      <c r="S124" s="1"/>
    </row>
    <row r="125" spans="7:19" ht="15.75" x14ac:dyDescent="0.25">
      <c r="G125" s="1"/>
      <c r="H125" s="1"/>
      <c r="M125" s="1"/>
      <c r="N125" s="1"/>
      <c r="O125" s="1"/>
      <c r="P125" s="1"/>
      <c r="Q125" s="1"/>
      <c r="R125" s="1"/>
      <c r="S125" s="1"/>
    </row>
    <row r="126" spans="7:19" ht="15.75" x14ac:dyDescent="0.25">
      <c r="G126" s="1"/>
      <c r="H126" s="1"/>
      <c r="M126" s="1"/>
      <c r="N126" s="1"/>
      <c r="O126" s="1"/>
      <c r="P126" s="1"/>
      <c r="Q126" s="1"/>
      <c r="R126" s="1"/>
      <c r="S126" s="1"/>
    </row>
    <row r="127" spans="7:19" ht="15.75" x14ac:dyDescent="0.25">
      <c r="G127" s="1"/>
      <c r="H127" s="1"/>
      <c r="M127" s="1"/>
      <c r="N127" s="1"/>
      <c r="O127" s="1"/>
      <c r="P127" s="1"/>
      <c r="Q127" s="1"/>
      <c r="R127" s="1"/>
      <c r="S127" s="1"/>
    </row>
    <row r="128" spans="7:19" ht="15.75" x14ac:dyDescent="0.25">
      <c r="G128" s="1"/>
      <c r="H128" s="1"/>
      <c r="M128" s="1"/>
      <c r="N128" s="1"/>
      <c r="O128" s="1"/>
      <c r="P128" s="1"/>
      <c r="Q128" s="1"/>
      <c r="R128" s="1"/>
      <c r="S128" s="1"/>
    </row>
    <row r="129" spans="7:19" ht="15.75" x14ac:dyDescent="0.25">
      <c r="G129" s="1"/>
      <c r="H129" s="1"/>
      <c r="M129" s="1"/>
      <c r="N129" s="1"/>
      <c r="O129" s="1"/>
      <c r="P129" s="1"/>
      <c r="Q129" s="1"/>
      <c r="R129" s="1"/>
      <c r="S129" s="1"/>
    </row>
    <row r="130" spans="7:19" ht="15.75" x14ac:dyDescent="0.25">
      <c r="G130" s="1"/>
      <c r="H130" s="1"/>
      <c r="M130" s="1"/>
      <c r="N130" s="1"/>
      <c r="O130" s="1"/>
      <c r="P130" s="1"/>
      <c r="Q130" s="1"/>
      <c r="R130" s="1"/>
      <c r="S130" s="1"/>
    </row>
    <row r="131" spans="7:19" ht="15.75" x14ac:dyDescent="0.25">
      <c r="G131" s="1"/>
      <c r="H131" s="1"/>
      <c r="M131" s="1"/>
      <c r="N131" s="1"/>
      <c r="O131" s="1"/>
      <c r="P131" s="1"/>
      <c r="Q131" s="1"/>
      <c r="R131" s="1"/>
      <c r="S131" s="1"/>
    </row>
    <row r="132" spans="7:19" ht="15.75" x14ac:dyDescent="0.25">
      <c r="G132" s="1"/>
      <c r="H132" s="1"/>
      <c r="M132" s="1"/>
      <c r="N132" s="1"/>
      <c r="O132" s="1"/>
      <c r="P132" s="1"/>
      <c r="Q132" s="1"/>
      <c r="R132" s="1"/>
      <c r="S132" s="1"/>
    </row>
    <row r="133" spans="7:19" ht="15.75" x14ac:dyDescent="0.25">
      <c r="G133" s="1"/>
      <c r="H133" s="1"/>
      <c r="M133" s="1"/>
      <c r="N133" s="1"/>
      <c r="O133" s="1"/>
      <c r="P133" s="1"/>
      <c r="Q133" s="1"/>
      <c r="R133" s="1"/>
      <c r="S133" s="1"/>
    </row>
    <row r="134" spans="7:19" ht="15.75" x14ac:dyDescent="0.25">
      <c r="G134" s="1"/>
      <c r="H134" s="1"/>
      <c r="M134" s="1"/>
      <c r="N134" s="1"/>
      <c r="O134" s="1"/>
      <c r="P134" s="1"/>
      <c r="Q134" s="1"/>
      <c r="R134" s="1"/>
      <c r="S134" s="1"/>
    </row>
    <row r="135" spans="7:19" ht="15.75" x14ac:dyDescent="0.25">
      <c r="G135" s="1"/>
      <c r="H135" s="1"/>
      <c r="M135" s="1"/>
      <c r="N135" s="1"/>
      <c r="O135" s="1"/>
      <c r="P135" s="1"/>
      <c r="Q135" s="1"/>
      <c r="R135" s="1"/>
      <c r="S135" s="1"/>
    </row>
    <row r="136" spans="7:19" ht="15.75" x14ac:dyDescent="0.25">
      <c r="G136" s="1"/>
      <c r="H136" s="1"/>
      <c r="M136" s="1"/>
      <c r="N136" s="1"/>
      <c r="O136" s="1"/>
      <c r="P136" s="1"/>
      <c r="Q136" s="1"/>
      <c r="R136" s="1"/>
      <c r="S136" s="1"/>
    </row>
    <row r="137" spans="7:19" ht="15.75" x14ac:dyDescent="0.25">
      <c r="G137" s="1"/>
      <c r="H137" s="1"/>
      <c r="M137" s="1"/>
      <c r="N137" s="1"/>
      <c r="O137" s="1"/>
      <c r="P137" s="1"/>
      <c r="Q137" s="1"/>
      <c r="R137" s="1"/>
      <c r="S137" s="1"/>
    </row>
    <row r="138" spans="7:19" ht="15.75" x14ac:dyDescent="0.25">
      <c r="G138" s="1"/>
      <c r="H138" s="1"/>
      <c r="M138" s="1"/>
      <c r="N138" s="1"/>
      <c r="O138" s="1"/>
      <c r="P138" s="1"/>
      <c r="Q138" s="1"/>
      <c r="R138" s="1"/>
      <c r="S138" s="1"/>
    </row>
    <row r="139" spans="7:19" ht="15.75" x14ac:dyDescent="0.25">
      <c r="G139" s="1"/>
      <c r="H139" s="1"/>
      <c r="M139" s="1"/>
      <c r="N139" s="1"/>
      <c r="O139" s="1"/>
      <c r="P139" s="1"/>
      <c r="Q139" s="1"/>
      <c r="R139" s="1"/>
      <c r="S139" s="1"/>
    </row>
    <row r="140" spans="7:19" ht="15.75" x14ac:dyDescent="0.25">
      <c r="G140" s="1"/>
      <c r="H140" s="1"/>
      <c r="M140" s="1"/>
      <c r="N140" s="1"/>
      <c r="O140" s="1"/>
      <c r="P140" s="1"/>
      <c r="Q140" s="1"/>
      <c r="R140" s="1"/>
      <c r="S140" s="1"/>
    </row>
    <row r="141" spans="7:19" ht="15.75" x14ac:dyDescent="0.25">
      <c r="G141" s="1"/>
      <c r="H141" s="1"/>
      <c r="M141" s="1"/>
      <c r="N141" s="1"/>
      <c r="O141" s="1"/>
      <c r="P141" s="1"/>
      <c r="Q141" s="1"/>
      <c r="R141" s="1"/>
      <c r="S141" s="1"/>
    </row>
    <row r="142" spans="7:19" ht="15.75" x14ac:dyDescent="0.25">
      <c r="G142" s="1"/>
      <c r="H142" s="1"/>
      <c r="M142" s="1"/>
      <c r="N142" s="1"/>
      <c r="O142" s="1"/>
      <c r="P142" s="1"/>
      <c r="Q142" s="1"/>
      <c r="R142" s="1"/>
      <c r="S142" s="1"/>
    </row>
    <row r="143" spans="7:19" ht="15.75" x14ac:dyDescent="0.25">
      <c r="G143" s="1"/>
      <c r="H143" s="1"/>
      <c r="M143" s="1"/>
      <c r="N143" s="1"/>
      <c r="O143" s="1"/>
      <c r="P143" s="1"/>
      <c r="Q143" s="1"/>
      <c r="R143" s="1"/>
      <c r="S143" s="1"/>
    </row>
    <row r="144" spans="7:19" ht="15.75" x14ac:dyDescent="0.25">
      <c r="G144" s="1"/>
      <c r="H144" s="1"/>
      <c r="M144" s="1"/>
      <c r="N144" s="1"/>
      <c r="O144" s="1"/>
      <c r="P144" s="1"/>
      <c r="Q144" s="1"/>
      <c r="R144" s="1"/>
      <c r="S144" s="1"/>
    </row>
    <row r="145" spans="7:19" ht="15.75" x14ac:dyDescent="0.25">
      <c r="G145" s="1"/>
      <c r="H145" s="1"/>
      <c r="M145" s="1"/>
      <c r="N145" s="1"/>
      <c r="O145" s="1"/>
      <c r="P145" s="1"/>
      <c r="Q145" s="1"/>
      <c r="R145" s="1"/>
      <c r="S145" s="1"/>
    </row>
    <row r="146" spans="7:19" ht="15.75" x14ac:dyDescent="0.25">
      <c r="G146" s="1"/>
      <c r="H146" s="1"/>
      <c r="M146" s="1"/>
      <c r="N146" s="1"/>
      <c r="O146" s="1"/>
      <c r="P146" s="1"/>
      <c r="Q146" s="1"/>
      <c r="R146" s="1"/>
      <c r="S146" s="1"/>
    </row>
    <row r="147" spans="7:19" ht="15.75" x14ac:dyDescent="0.25">
      <c r="G147" s="1"/>
      <c r="H147" s="1"/>
      <c r="M147" s="1"/>
      <c r="N147" s="1"/>
      <c r="O147" s="1"/>
      <c r="P147" s="1"/>
      <c r="Q147" s="1"/>
      <c r="R147" s="1"/>
      <c r="S147" s="1"/>
    </row>
    <row r="148" spans="7:19" ht="15.75" x14ac:dyDescent="0.25">
      <c r="G148" s="1"/>
      <c r="H148" s="1"/>
      <c r="M148" s="1"/>
      <c r="N148" s="1"/>
      <c r="O148" s="1"/>
      <c r="P148" s="1"/>
      <c r="Q148" s="1"/>
      <c r="R148" s="1"/>
      <c r="S148" s="1"/>
    </row>
    <row r="149" spans="7:19" ht="15.75" x14ac:dyDescent="0.25">
      <c r="G149" s="1"/>
      <c r="H149" s="1"/>
      <c r="M149" s="1"/>
      <c r="N149" s="1"/>
      <c r="O149" s="1"/>
      <c r="P149" s="1"/>
      <c r="Q149" s="1"/>
      <c r="R149" s="1"/>
      <c r="S149" s="1"/>
    </row>
    <row r="150" spans="7:19" ht="15.75" x14ac:dyDescent="0.25">
      <c r="G150" s="1"/>
      <c r="H150" s="1"/>
      <c r="M150" s="1"/>
      <c r="N150" s="1"/>
      <c r="O150" s="1"/>
      <c r="P150" s="1"/>
      <c r="Q150" s="1"/>
      <c r="R150" s="1"/>
      <c r="S150" s="1"/>
    </row>
    <row r="151" spans="7:19" ht="15.75" x14ac:dyDescent="0.25">
      <c r="G151" s="1"/>
      <c r="H151" s="1"/>
      <c r="M151" s="1"/>
      <c r="N151" s="1"/>
      <c r="O151" s="1"/>
      <c r="P151" s="1"/>
      <c r="Q151" s="1"/>
      <c r="R151" s="1"/>
      <c r="S151" s="1"/>
    </row>
    <row r="152" spans="7:19" ht="15.75" x14ac:dyDescent="0.25">
      <c r="G152" s="1"/>
      <c r="H152" s="1"/>
      <c r="M152" s="1"/>
      <c r="N152" s="1"/>
      <c r="O152" s="1"/>
      <c r="P152" s="1"/>
      <c r="Q152" s="1"/>
      <c r="R152" s="1"/>
      <c r="S152" s="1"/>
    </row>
    <row r="153" spans="7:19" ht="15.75" x14ac:dyDescent="0.25">
      <c r="G153" s="1"/>
      <c r="H153" s="1"/>
      <c r="M153" s="1"/>
      <c r="N153" s="1"/>
      <c r="O153" s="1"/>
      <c r="P153" s="1"/>
      <c r="Q153" s="1"/>
      <c r="R153" s="1"/>
      <c r="S153" s="1"/>
    </row>
    <row r="154" spans="7:19" ht="15.75" x14ac:dyDescent="0.25">
      <c r="G154" s="1"/>
      <c r="H154" s="1"/>
      <c r="M154" s="1"/>
      <c r="N154" s="1"/>
      <c r="O154" s="1"/>
      <c r="P154" s="1"/>
      <c r="Q154" s="1"/>
      <c r="R154" s="1"/>
      <c r="S154" s="1"/>
    </row>
    <row r="155" spans="7:19" ht="15.75" x14ac:dyDescent="0.25">
      <c r="G155" s="1"/>
      <c r="H155" s="1"/>
      <c r="M155" s="1"/>
      <c r="N155" s="1"/>
      <c r="O155" s="1"/>
      <c r="P155" s="1"/>
      <c r="Q155" s="1"/>
      <c r="R155" s="1"/>
      <c r="S155" s="1"/>
    </row>
    <row r="156" spans="7:19" ht="15.75" x14ac:dyDescent="0.25">
      <c r="G156" s="1"/>
      <c r="H156" s="1"/>
      <c r="M156" s="1"/>
      <c r="N156" s="1"/>
      <c r="O156" s="1"/>
      <c r="P156" s="1"/>
      <c r="Q156" s="1"/>
      <c r="R156" s="1"/>
      <c r="S156" s="1"/>
    </row>
    <row r="157" spans="7:19" ht="15.75" x14ac:dyDescent="0.25">
      <c r="G157" s="1"/>
      <c r="H157" s="1"/>
      <c r="M157" s="1"/>
      <c r="N157" s="1"/>
      <c r="O157" s="1"/>
      <c r="P157" s="1"/>
      <c r="Q157" s="1"/>
      <c r="R157" s="1"/>
      <c r="S157" s="1"/>
    </row>
    <row r="158" spans="7:19" ht="15.75" x14ac:dyDescent="0.25">
      <c r="G158" s="1"/>
      <c r="H158" s="1"/>
      <c r="M158" s="1"/>
      <c r="N158" s="1"/>
      <c r="O158" s="1"/>
      <c r="P158" s="1"/>
      <c r="Q158" s="1"/>
      <c r="R158" s="1"/>
      <c r="S158" s="1"/>
    </row>
    <row r="159" spans="7:19" ht="15.75" x14ac:dyDescent="0.25">
      <c r="G159" s="1"/>
      <c r="H159" s="1"/>
      <c r="M159" s="1"/>
      <c r="N159" s="1"/>
      <c r="O159" s="1"/>
      <c r="P159" s="1"/>
      <c r="Q159" s="1"/>
      <c r="R159" s="1"/>
      <c r="S159" s="1"/>
    </row>
    <row r="160" spans="7:19" ht="15.75" x14ac:dyDescent="0.25">
      <c r="G160" s="1"/>
      <c r="H160" s="1"/>
      <c r="M160" s="1"/>
      <c r="N160" s="1"/>
      <c r="O160" s="1"/>
      <c r="P160" s="1"/>
      <c r="Q160" s="1"/>
      <c r="R160" s="1"/>
      <c r="S160" s="1"/>
    </row>
    <row r="161" spans="7:19" ht="15.75" x14ac:dyDescent="0.25">
      <c r="G161" s="1"/>
      <c r="H161" s="1"/>
      <c r="M161" s="1"/>
      <c r="N161" s="1"/>
      <c r="O161" s="1"/>
      <c r="P161" s="1"/>
      <c r="Q161" s="1"/>
      <c r="R161" s="1"/>
      <c r="S161" s="1"/>
    </row>
    <row r="162" spans="7:19" ht="15.75" x14ac:dyDescent="0.25">
      <c r="G162" s="1"/>
      <c r="H162" s="1"/>
      <c r="M162" s="1"/>
      <c r="N162" s="1"/>
      <c r="O162" s="1"/>
      <c r="P162" s="1"/>
      <c r="Q162" s="1"/>
      <c r="R162" s="1"/>
      <c r="S162" s="1"/>
    </row>
    <row r="163" spans="7:19" ht="15.75" x14ac:dyDescent="0.25">
      <c r="G163" s="1"/>
      <c r="H163" s="1"/>
      <c r="M163" s="1"/>
      <c r="N163" s="1"/>
      <c r="O163" s="1"/>
      <c r="P163" s="1"/>
      <c r="Q163" s="1"/>
      <c r="R163" s="1"/>
      <c r="S163" s="1"/>
    </row>
    <row r="164" spans="7:19" ht="15.75" x14ac:dyDescent="0.25">
      <c r="G164" s="1"/>
      <c r="H164" s="1"/>
      <c r="M164" s="1"/>
      <c r="N164" s="1"/>
      <c r="O164" s="1"/>
      <c r="P164" s="1"/>
      <c r="Q164" s="1"/>
      <c r="R164" s="1"/>
      <c r="S164" s="1"/>
    </row>
    <row r="165" spans="7:19" ht="15.75" x14ac:dyDescent="0.25">
      <c r="G165" s="1"/>
      <c r="H165" s="1"/>
      <c r="M165" s="1"/>
      <c r="N165" s="1"/>
      <c r="O165" s="1"/>
      <c r="P165" s="1"/>
      <c r="Q165" s="1"/>
      <c r="R165" s="1"/>
      <c r="S165" s="1"/>
    </row>
    <row r="166" spans="7:19" ht="15.75" x14ac:dyDescent="0.25">
      <c r="G166" s="1"/>
      <c r="H166" s="1"/>
    </row>
    <row r="167" spans="7:19" ht="15.75" x14ac:dyDescent="0.25">
      <c r="G167" s="1"/>
      <c r="H167" s="1"/>
    </row>
    <row r="168" spans="7:19" ht="15.75" x14ac:dyDescent="0.25">
      <c r="G168" s="1"/>
      <c r="H168" s="1"/>
    </row>
    <row r="169" spans="7:19" ht="15.75" x14ac:dyDescent="0.25">
      <c r="G169" s="1"/>
      <c r="H169" s="1"/>
    </row>
    <row r="170" spans="7:19" ht="15.75" x14ac:dyDescent="0.25">
      <c r="G170" s="1"/>
      <c r="H170" s="1"/>
    </row>
    <row r="171" spans="7:19" ht="15.75" x14ac:dyDescent="0.25">
      <c r="G171" s="1"/>
      <c r="H171" s="1"/>
    </row>
  </sheetData>
  <mergeCells count="6">
    <mergeCell ref="K11:L12"/>
    <mergeCell ref="A6:J6"/>
    <mergeCell ref="A8:J8"/>
    <mergeCell ref="B61:I61"/>
    <mergeCell ref="A83:J83"/>
    <mergeCell ref="A85:J8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F5716-FC9C-47BB-AC43-AB93647B1688}">
  <dimension ref="A1:S172"/>
  <sheetViews>
    <sheetView topLeftCell="A21" workbookViewId="0">
      <selection activeCell="C42" sqref="C42"/>
    </sheetView>
  </sheetViews>
  <sheetFormatPr defaultRowHeight="15" x14ac:dyDescent="0.25"/>
  <cols>
    <col min="1" max="1" width="19.28515625" customWidth="1"/>
    <col min="2" max="2" width="15.85546875" customWidth="1"/>
    <col min="3" max="3" width="15.7109375" customWidth="1"/>
    <col min="4" max="4" width="16.7109375" customWidth="1"/>
    <col min="5" max="5" width="15.7109375" customWidth="1"/>
    <col min="6" max="6" width="19.5703125" customWidth="1"/>
    <col min="7" max="7" width="16" customWidth="1"/>
    <col min="8" max="8" width="21.28515625" customWidth="1"/>
    <col min="9" max="9" width="18.140625" customWidth="1"/>
    <col min="10" max="10" width="23" customWidth="1"/>
    <col min="11" max="11" width="14.7109375" bestFit="1" customWidth="1"/>
    <col min="12" max="12" width="13.5703125" bestFit="1" customWidth="1"/>
    <col min="13" max="17" width="12.7109375" customWidth="1"/>
    <col min="257" max="257" width="19.28515625" customWidth="1"/>
    <col min="258" max="258" width="15.85546875" customWidth="1"/>
    <col min="259" max="259" width="15.7109375" customWidth="1"/>
    <col min="260" max="260" width="16.7109375" customWidth="1"/>
    <col min="261" max="261" width="15.7109375" customWidth="1"/>
    <col min="262" max="262" width="19.5703125" customWidth="1"/>
    <col min="263" max="263" width="16" customWidth="1"/>
    <col min="264" max="264" width="21.28515625" customWidth="1"/>
    <col min="265" max="265" width="18.140625" customWidth="1"/>
    <col min="266" max="266" width="23" customWidth="1"/>
    <col min="267" max="267" width="14.7109375" bestFit="1" customWidth="1"/>
    <col min="268" max="268" width="13.5703125" bestFit="1" customWidth="1"/>
    <col min="269" max="273" width="12.7109375" customWidth="1"/>
    <col min="513" max="513" width="19.28515625" customWidth="1"/>
    <col min="514" max="514" width="15.85546875" customWidth="1"/>
    <col min="515" max="515" width="15.7109375" customWidth="1"/>
    <col min="516" max="516" width="16.7109375" customWidth="1"/>
    <col min="517" max="517" width="15.7109375" customWidth="1"/>
    <col min="518" max="518" width="19.5703125" customWidth="1"/>
    <col min="519" max="519" width="16" customWidth="1"/>
    <col min="520" max="520" width="21.28515625" customWidth="1"/>
    <col min="521" max="521" width="18.140625" customWidth="1"/>
    <col min="522" max="522" width="23" customWidth="1"/>
    <col min="523" max="523" width="14.7109375" bestFit="1" customWidth="1"/>
    <col min="524" max="524" width="13.5703125" bestFit="1" customWidth="1"/>
    <col min="525" max="529" width="12.7109375" customWidth="1"/>
    <col min="769" max="769" width="19.28515625" customWidth="1"/>
    <col min="770" max="770" width="15.85546875" customWidth="1"/>
    <col min="771" max="771" width="15.7109375" customWidth="1"/>
    <col min="772" max="772" width="16.7109375" customWidth="1"/>
    <col min="773" max="773" width="15.7109375" customWidth="1"/>
    <col min="774" max="774" width="19.5703125" customWidth="1"/>
    <col min="775" max="775" width="16" customWidth="1"/>
    <col min="776" max="776" width="21.28515625" customWidth="1"/>
    <col min="777" max="777" width="18.140625" customWidth="1"/>
    <col min="778" max="778" width="23" customWidth="1"/>
    <col min="779" max="779" width="14.7109375" bestFit="1" customWidth="1"/>
    <col min="780" max="780" width="13.5703125" bestFit="1" customWidth="1"/>
    <col min="781" max="785" width="12.7109375" customWidth="1"/>
    <col min="1025" max="1025" width="19.28515625" customWidth="1"/>
    <col min="1026" max="1026" width="15.85546875" customWidth="1"/>
    <col min="1027" max="1027" width="15.7109375" customWidth="1"/>
    <col min="1028" max="1028" width="16.7109375" customWidth="1"/>
    <col min="1029" max="1029" width="15.7109375" customWidth="1"/>
    <col min="1030" max="1030" width="19.5703125" customWidth="1"/>
    <col min="1031" max="1031" width="16" customWidth="1"/>
    <col min="1032" max="1032" width="21.28515625" customWidth="1"/>
    <col min="1033" max="1033" width="18.140625" customWidth="1"/>
    <col min="1034" max="1034" width="23" customWidth="1"/>
    <col min="1035" max="1035" width="14.7109375" bestFit="1" customWidth="1"/>
    <col min="1036" max="1036" width="13.5703125" bestFit="1" customWidth="1"/>
    <col min="1037" max="1041" width="12.7109375" customWidth="1"/>
    <col min="1281" max="1281" width="19.28515625" customWidth="1"/>
    <col min="1282" max="1282" width="15.85546875" customWidth="1"/>
    <col min="1283" max="1283" width="15.7109375" customWidth="1"/>
    <col min="1284" max="1284" width="16.7109375" customWidth="1"/>
    <col min="1285" max="1285" width="15.7109375" customWidth="1"/>
    <col min="1286" max="1286" width="19.5703125" customWidth="1"/>
    <col min="1287" max="1287" width="16" customWidth="1"/>
    <col min="1288" max="1288" width="21.28515625" customWidth="1"/>
    <col min="1289" max="1289" width="18.140625" customWidth="1"/>
    <col min="1290" max="1290" width="23" customWidth="1"/>
    <col min="1291" max="1291" width="14.7109375" bestFit="1" customWidth="1"/>
    <col min="1292" max="1292" width="13.5703125" bestFit="1" customWidth="1"/>
    <col min="1293" max="1297" width="12.7109375" customWidth="1"/>
    <col min="1537" max="1537" width="19.28515625" customWidth="1"/>
    <col min="1538" max="1538" width="15.85546875" customWidth="1"/>
    <col min="1539" max="1539" width="15.7109375" customWidth="1"/>
    <col min="1540" max="1540" width="16.7109375" customWidth="1"/>
    <col min="1541" max="1541" width="15.7109375" customWidth="1"/>
    <col min="1542" max="1542" width="19.5703125" customWidth="1"/>
    <col min="1543" max="1543" width="16" customWidth="1"/>
    <col min="1544" max="1544" width="21.28515625" customWidth="1"/>
    <col min="1545" max="1545" width="18.140625" customWidth="1"/>
    <col min="1546" max="1546" width="23" customWidth="1"/>
    <col min="1547" max="1547" width="14.7109375" bestFit="1" customWidth="1"/>
    <col min="1548" max="1548" width="13.5703125" bestFit="1" customWidth="1"/>
    <col min="1549" max="1553" width="12.7109375" customWidth="1"/>
    <col min="1793" max="1793" width="19.28515625" customWidth="1"/>
    <col min="1794" max="1794" width="15.85546875" customWidth="1"/>
    <col min="1795" max="1795" width="15.7109375" customWidth="1"/>
    <col min="1796" max="1796" width="16.7109375" customWidth="1"/>
    <col min="1797" max="1797" width="15.7109375" customWidth="1"/>
    <col min="1798" max="1798" width="19.5703125" customWidth="1"/>
    <col min="1799" max="1799" width="16" customWidth="1"/>
    <col min="1800" max="1800" width="21.28515625" customWidth="1"/>
    <col min="1801" max="1801" width="18.140625" customWidth="1"/>
    <col min="1802" max="1802" width="23" customWidth="1"/>
    <col min="1803" max="1803" width="14.7109375" bestFit="1" customWidth="1"/>
    <col min="1804" max="1804" width="13.5703125" bestFit="1" customWidth="1"/>
    <col min="1805" max="1809" width="12.7109375" customWidth="1"/>
    <col min="2049" max="2049" width="19.28515625" customWidth="1"/>
    <col min="2050" max="2050" width="15.85546875" customWidth="1"/>
    <col min="2051" max="2051" width="15.7109375" customWidth="1"/>
    <col min="2052" max="2052" width="16.7109375" customWidth="1"/>
    <col min="2053" max="2053" width="15.7109375" customWidth="1"/>
    <col min="2054" max="2054" width="19.5703125" customWidth="1"/>
    <col min="2055" max="2055" width="16" customWidth="1"/>
    <col min="2056" max="2056" width="21.28515625" customWidth="1"/>
    <col min="2057" max="2057" width="18.140625" customWidth="1"/>
    <col min="2058" max="2058" width="23" customWidth="1"/>
    <col min="2059" max="2059" width="14.7109375" bestFit="1" customWidth="1"/>
    <col min="2060" max="2060" width="13.5703125" bestFit="1" customWidth="1"/>
    <col min="2061" max="2065" width="12.7109375" customWidth="1"/>
    <col min="2305" max="2305" width="19.28515625" customWidth="1"/>
    <col min="2306" max="2306" width="15.85546875" customWidth="1"/>
    <col min="2307" max="2307" width="15.7109375" customWidth="1"/>
    <col min="2308" max="2308" width="16.7109375" customWidth="1"/>
    <col min="2309" max="2309" width="15.7109375" customWidth="1"/>
    <col min="2310" max="2310" width="19.5703125" customWidth="1"/>
    <col min="2311" max="2311" width="16" customWidth="1"/>
    <col min="2312" max="2312" width="21.28515625" customWidth="1"/>
    <col min="2313" max="2313" width="18.140625" customWidth="1"/>
    <col min="2314" max="2314" width="23" customWidth="1"/>
    <col min="2315" max="2315" width="14.7109375" bestFit="1" customWidth="1"/>
    <col min="2316" max="2316" width="13.5703125" bestFit="1" customWidth="1"/>
    <col min="2317" max="2321" width="12.7109375" customWidth="1"/>
    <col min="2561" max="2561" width="19.28515625" customWidth="1"/>
    <col min="2562" max="2562" width="15.85546875" customWidth="1"/>
    <col min="2563" max="2563" width="15.7109375" customWidth="1"/>
    <col min="2564" max="2564" width="16.7109375" customWidth="1"/>
    <col min="2565" max="2565" width="15.7109375" customWidth="1"/>
    <col min="2566" max="2566" width="19.5703125" customWidth="1"/>
    <col min="2567" max="2567" width="16" customWidth="1"/>
    <col min="2568" max="2568" width="21.28515625" customWidth="1"/>
    <col min="2569" max="2569" width="18.140625" customWidth="1"/>
    <col min="2570" max="2570" width="23" customWidth="1"/>
    <col min="2571" max="2571" width="14.7109375" bestFit="1" customWidth="1"/>
    <col min="2572" max="2572" width="13.5703125" bestFit="1" customWidth="1"/>
    <col min="2573" max="2577" width="12.7109375" customWidth="1"/>
    <col min="2817" max="2817" width="19.28515625" customWidth="1"/>
    <col min="2818" max="2818" width="15.85546875" customWidth="1"/>
    <col min="2819" max="2819" width="15.7109375" customWidth="1"/>
    <col min="2820" max="2820" width="16.7109375" customWidth="1"/>
    <col min="2821" max="2821" width="15.7109375" customWidth="1"/>
    <col min="2822" max="2822" width="19.5703125" customWidth="1"/>
    <col min="2823" max="2823" width="16" customWidth="1"/>
    <col min="2824" max="2824" width="21.28515625" customWidth="1"/>
    <col min="2825" max="2825" width="18.140625" customWidth="1"/>
    <col min="2826" max="2826" width="23" customWidth="1"/>
    <col min="2827" max="2827" width="14.7109375" bestFit="1" customWidth="1"/>
    <col min="2828" max="2828" width="13.5703125" bestFit="1" customWidth="1"/>
    <col min="2829" max="2833" width="12.7109375" customWidth="1"/>
    <col min="3073" max="3073" width="19.28515625" customWidth="1"/>
    <col min="3074" max="3074" width="15.85546875" customWidth="1"/>
    <col min="3075" max="3075" width="15.7109375" customWidth="1"/>
    <col min="3076" max="3076" width="16.7109375" customWidth="1"/>
    <col min="3077" max="3077" width="15.7109375" customWidth="1"/>
    <col min="3078" max="3078" width="19.5703125" customWidth="1"/>
    <col min="3079" max="3079" width="16" customWidth="1"/>
    <col min="3080" max="3080" width="21.28515625" customWidth="1"/>
    <col min="3081" max="3081" width="18.140625" customWidth="1"/>
    <col min="3082" max="3082" width="23" customWidth="1"/>
    <col min="3083" max="3083" width="14.7109375" bestFit="1" customWidth="1"/>
    <col min="3084" max="3084" width="13.5703125" bestFit="1" customWidth="1"/>
    <col min="3085" max="3089" width="12.7109375" customWidth="1"/>
    <col min="3329" max="3329" width="19.28515625" customWidth="1"/>
    <col min="3330" max="3330" width="15.85546875" customWidth="1"/>
    <col min="3331" max="3331" width="15.7109375" customWidth="1"/>
    <col min="3332" max="3332" width="16.7109375" customWidth="1"/>
    <col min="3333" max="3333" width="15.7109375" customWidth="1"/>
    <col min="3334" max="3334" width="19.5703125" customWidth="1"/>
    <col min="3335" max="3335" width="16" customWidth="1"/>
    <col min="3336" max="3336" width="21.28515625" customWidth="1"/>
    <col min="3337" max="3337" width="18.140625" customWidth="1"/>
    <col min="3338" max="3338" width="23" customWidth="1"/>
    <col min="3339" max="3339" width="14.7109375" bestFit="1" customWidth="1"/>
    <col min="3340" max="3340" width="13.5703125" bestFit="1" customWidth="1"/>
    <col min="3341" max="3345" width="12.7109375" customWidth="1"/>
    <col min="3585" max="3585" width="19.28515625" customWidth="1"/>
    <col min="3586" max="3586" width="15.85546875" customWidth="1"/>
    <col min="3587" max="3587" width="15.7109375" customWidth="1"/>
    <col min="3588" max="3588" width="16.7109375" customWidth="1"/>
    <col min="3589" max="3589" width="15.7109375" customWidth="1"/>
    <col min="3590" max="3590" width="19.5703125" customWidth="1"/>
    <col min="3591" max="3591" width="16" customWidth="1"/>
    <col min="3592" max="3592" width="21.28515625" customWidth="1"/>
    <col min="3593" max="3593" width="18.140625" customWidth="1"/>
    <col min="3594" max="3594" width="23" customWidth="1"/>
    <col min="3595" max="3595" width="14.7109375" bestFit="1" customWidth="1"/>
    <col min="3596" max="3596" width="13.5703125" bestFit="1" customWidth="1"/>
    <col min="3597" max="3601" width="12.7109375" customWidth="1"/>
    <col min="3841" max="3841" width="19.28515625" customWidth="1"/>
    <col min="3842" max="3842" width="15.85546875" customWidth="1"/>
    <col min="3843" max="3843" width="15.7109375" customWidth="1"/>
    <col min="3844" max="3844" width="16.7109375" customWidth="1"/>
    <col min="3845" max="3845" width="15.7109375" customWidth="1"/>
    <col min="3846" max="3846" width="19.5703125" customWidth="1"/>
    <col min="3847" max="3847" width="16" customWidth="1"/>
    <col min="3848" max="3848" width="21.28515625" customWidth="1"/>
    <col min="3849" max="3849" width="18.140625" customWidth="1"/>
    <col min="3850" max="3850" width="23" customWidth="1"/>
    <col min="3851" max="3851" width="14.7109375" bestFit="1" customWidth="1"/>
    <col min="3852" max="3852" width="13.5703125" bestFit="1" customWidth="1"/>
    <col min="3853" max="3857" width="12.7109375" customWidth="1"/>
    <col min="4097" max="4097" width="19.28515625" customWidth="1"/>
    <col min="4098" max="4098" width="15.85546875" customWidth="1"/>
    <col min="4099" max="4099" width="15.7109375" customWidth="1"/>
    <col min="4100" max="4100" width="16.7109375" customWidth="1"/>
    <col min="4101" max="4101" width="15.7109375" customWidth="1"/>
    <col min="4102" max="4102" width="19.5703125" customWidth="1"/>
    <col min="4103" max="4103" width="16" customWidth="1"/>
    <col min="4104" max="4104" width="21.28515625" customWidth="1"/>
    <col min="4105" max="4105" width="18.140625" customWidth="1"/>
    <col min="4106" max="4106" width="23" customWidth="1"/>
    <col min="4107" max="4107" width="14.7109375" bestFit="1" customWidth="1"/>
    <col min="4108" max="4108" width="13.5703125" bestFit="1" customWidth="1"/>
    <col min="4109" max="4113" width="12.7109375" customWidth="1"/>
    <col min="4353" max="4353" width="19.28515625" customWidth="1"/>
    <col min="4354" max="4354" width="15.85546875" customWidth="1"/>
    <col min="4355" max="4355" width="15.7109375" customWidth="1"/>
    <col min="4356" max="4356" width="16.7109375" customWidth="1"/>
    <col min="4357" max="4357" width="15.7109375" customWidth="1"/>
    <col min="4358" max="4358" width="19.5703125" customWidth="1"/>
    <col min="4359" max="4359" width="16" customWidth="1"/>
    <col min="4360" max="4360" width="21.28515625" customWidth="1"/>
    <col min="4361" max="4361" width="18.140625" customWidth="1"/>
    <col min="4362" max="4362" width="23" customWidth="1"/>
    <col min="4363" max="4363" width="14.7109375" bestFit="1" customWidth="1"/>
    <col min="4364" max="4364" width="13.5703125" bestFit="1" customWidth="1"/>
    <col min="4365" max="4369" width="12.7109375" customWidth="1"/>
    <col min="4609" max="4609" width="19.28515625" customWidth="1"/>
    <col min="4610" max="4610" width="15.85546875" customWidth="1"/>
    <col min="4611" max="4611" width="15.7109375" customWidth="1"/>
    <col min="4612" max="4612" width="16.7109375" customWidth="1"/>
    <col min="4613" max="4613" width="15.7109375" customWidth="1"/>
    <col min="4614" max="4614" width="19.5703125" customWidth="1"/>
    <col min="4615" max="4615" width="16" customWidth="1"/>
    <col min="4616" max="4616" width="21.28515625" customWidth="1"/>
    <col min="4617" max="4617" width="18.140625" customWidth="1"/>
    <col min="4618" max="4618" width="23" customWidth="1"/>
    <col min="4619" max="4619" width="14.7109375" bestFit="1" customWidth="1"/>
    <col min="4620" max="4620" width="13.5703125" bestFit="1" customWidth="1"/>
    <col min="4621" max="4625" width="12.7109375" customWidth="1"/>
    <col min="4865" max="4865" width="19.28515625" customWidth="1"/>
    <col min="4866" max="4866" width="15.85546875" customWidth="1"/>
    <col min="4867" max="4867" width="15.7109375" customWidth="1"/>
    <col min="4868" max="4868" width="16.7109375" customWidth="1"/>
    <col min="4869" max="4869" width="15.7109375" customWidth="1"/>
    <col min="4870" max="4870" width="19.5703125" customWidth="1"/>
    <col min="4871" max="4871" width="16" customWidth="1"/>
    <col min="4872" max="4872" width="21.28515625" customWidth="1"/>
    <col min="4873" max="4873" width="18.140625" customWidth="1"/>
    <col min="4874" max="4874" width="23" customWidth="1"/>
    <col min="4875" max="4875" width="14.7109375" bestFit="1" customWidth="1"/>
    <col min="4876" max="4876" width="13.5703125" bestFit="1" customWidth="1"/>
    <col min="4877" max="4881" width="12.7109375" customWidth="1"/>
    <col min="5121" max="5121" width="19.28515625" customWidth="1"/>
    <col min="5122" max="5122" width="15.85546875" customWidth="1"/>
    <col min="5123" max="5123" width="15.7109375" customWidth="1"/>
    <col min="5124" max="5124" width="16.7109375" customWidth="1"/>
    <col min="5125" max="5125" width="15.7109375" customWidth="1"/>
    <col min="5126" max="5126" width="19.5703125" customWidth="1"/>
    <col min="5127" max="5127" width="16" customWidth="1"/>
    <col min="5128" max="5128" width="21.28515625" customWidth="1"/>
    <col min="5129" max="5129" width="18.140625" customWidth="1"/>
    <col min="5130" max="5130" width="23" customWidth="1"/>
    <col min="5131" max="5131" width="14.7109375" bestFit="1" customWidth="1"/>
    <col min="5132" max="5132" width="13.5703125" bestFit="1" customWidth="1"/>
    <col min="5133" max="5137" width="12.7109375" customWidth="1"/>
    <col min="5377" max="5377" width="19.28515625" customWidth="1"/>
    <col min="5378" max="5378" width="15.85546875" customWidth="1"/>
    <col min="5379" max="5379" width="15.7109375" customWidth="1"/>
    <col min="5380" max="5380" width="16.7109375" customWidth="1"/>
    <col min="5381" max="5381" width="15.7109375" customWidth="1"/>
    <col min="5382" max="5382" width="19.5703125" customWidth="1"/>
    <col min="5383" max="5383" width="16" customWidth="1"/>
    <col min="5384" max="5384" width="21.28515625" customWidth="1"/>
    <col min="5385" max="5385" width="18.140625" customWidth="1"/>
    <col min="5386" max="5386" width="23" customWidth="1"/>
    <col min="5387" max="5387" width="14.7109375" bestFit="1" customWidth="1"/>
    <col min="5388" max="5388" width="13.5703125" bestFit="1" customWidth="1"/>
    <col min="5389" max="5393" width="12.7109375" customWidth="1"/>
    <col min="5633" max="5633" width="19.28515625" customWidth="1"/>
    <col min="5634" max="5634" width="15.85546875" customWidth="1"/>
    <col min="5635" max="5635" width="15.7109375" customWidth="1"/>
    <col min="5636" max="5636" width="16.7109375" customWidth="1"/>
    <col min="5637" max="5637" width="15.7109375" customWidth="1"/>
    <col min="5638" max="5638" width="19.5703125" customWidth="1"/>
    <col min="5639" max="5639" width="16" customWidth="1"/>
    <col min="5640" max="5640" width="21.28515625" customWidth="1"/>
    <col min="5641" max="5641" width="18.140625" customWidth="1"/>
    <col min="5642" max="5642" width="23" customWidth="1"/>
    <col min="5643" max="5643" width="14.7109375" bestFit="1" customWidth="1"/>
    <col min="5644" max="5644" width="13.5703125" bestFit="1" customWidth="1"/>
    <col min="5645" max="5649" width="12.7109375" customWidth="1"/>
    <col min="5889" max="5889" width="19.28515625" customWidth="1"/>
    <col min="5890" max="5890" width="15.85546875" customWidth="1"/>
    <col min="5891" max="5891" width="15.7109375" customWidth="1"/>
    <col min="5892" max="5892" width="16.7109375" customWidth="1"/>
    <col min="5893" max="5893" width="15.7109375" customWidth="1"/>
    <col min="5894" max="5894" width="19.5703125" customWidth="1"/>
    <col min="5895" max="5895" width="16" customWidth="1"/>
    <col min="5896" max="5896" width="21.28515625" customWidth="1"/>
    <col min="5897" max="5897" width="18.140625" customWidth="1"/>
    <col min="5898" max="5898" width="23" customWidth="1"/>
    <col min="5899" max="5899" width="14.7109375" bestFit="1" customWidth="1"/>
    <col min="5900" max="5900" width="13.5703125" bestFit="1" customWidth="1"/>
    <col min="5901" max="5905" width="12.7109375" customWidth="1"/>
    <col min="6145" max="6145" width="19.28515625" customWidth="1"/>
    <col min="6146" max="6146" width="15.85546875" customWidth="1"/>
    <col min="6147" max="6147" width="15.7109375" customWidth="1"/>
    <col min="6148" max="6148" width="16.7109375" customWidth="1"/>
    <col min="6149" max="6149" width="15.7109375" customWidth="1"/>
    <col min="6150" max="6150" width="19.5703125" customWidth="1"/>
    <col min="6151" max="6151" width="16" customWidth="1"/>
    <col min="6152" max="6152" width="21.28515625" customWidth="1"/>
    <col min="6153" max="6153" width="18.140625" customWidth="1"/>
    <col min="6154" max="6154" width="23" customWidth="1"/>
    <col min="6155" max="6155" width="14.7109375" bestFit="1" customWidth="1"/>
    <col min="6156" max="6156" width="13.5703125" bestFit="1" customWidth="1"/>
    <col min="6157" max="6161" width="12.7109375" customWidth="1"/>
    <col min="6401" max="6401" width="19.28515625" customWidth="1"/>
    <col min="6402" max="6402" width="15.85546875" customWidth="1"/>
    <col min="6403" max="6403" width="15.7109375" customWidth="1"/>
    <col min="6404" max="6404" width="16.7109375" customWidth="1"/>
    <col min="6405" max="6405" width="15.7109375" customWidth="1"/>
    <col min="6406" max="6406" width="19.5703125" customWidth="1"/>
    <col min="6407" max="6407" width="16" customWidth="1"/>
    <col min="6408" max="6408" width="21.28515625" customWidth="1"/>
    <col min="6409" max="6409" width="18.140625" customWidth="1"/>
    <col min="6410" max="6410" width="23" customWidth="1"/>
    <col min="6411" max="6411" width="14.7109375" bestFit="1" customWidth="1"/>
    <col min="6412" max="6412" width="13.5703125" bestFit="1" customWidth="1"/>
    <col min="6413" max="6417" width="12.7109375" customWidth="1"/>
    <col min="6657" max="6657" width="19.28515625" customWidth="1"/>
    <col min="6658" max="6658" width="15.85546875" customWidth="1"/>
    <col min="6659" max="6659" width="15.7109375" customWidth="1"/>
    <col min="6660" max="6660" width="16.7109375" customWidth="1"/>
    <col min="6661" max="6661" width="15.7109375" customWidth="1"/>
    <col min="6662" max="6662" width="19.5703125" customWidth="1"/>
    <col min="6663" max="6663" width="16" customWidth="1"/>
    <col min="6664" max="6664" width="21.28515625" customWidth="1"/>
    <col min="6665" max="6665" width="18.140625" customWidth="1"/>
    <col min="6666" max="6666" width="23" customWidth="1"/>
    <col min="6667" max="6667" width="14.7109375" bestFit="1" customWidth="1"/>
    <col min="6668" max="6668" width="13.5703125" bestFit="1" customWidth="1"/>
    <col min="6669" max="6673" width="12.7109375" customWidth="1"/>
    <col min="6913" max="6913" width="19.28515625" customWidth="1"/>
    <col min="6914" max="6914" width="15.85546875" customWidth="1"/>
    <col min="6915" max="6915" width="15.7109375" customWidth="1"/>
    <col min="6916" max="6916" width="16.7109375" customWidth="1"/>
    <col min="6917" max="6917" width="15.7109375" customWidth="1"/>
    <col min="6918" max="6918" width="19.5703125" customWidth="1"/>
    <col min="6919" max="6919" width="16" customWidth="1"/>
    <col min="6920" max="6920" width="21.28515625" customWidth="1"/>
    <col min="6921" max="6921" width="18.140625" customWidth="1"/>
    <col min="6922" max="6922" width="23" customWidth="1"/>
    <col min="6923" max="6923" width="14.7109375" bestFit="1" customWidth="1"/>
    <col min="6924" max="6924" width="13.5703125" bestFit="1" customWidth="1"/>
    <col min="6925" max="6929" width="12.7109375" customWidth="1"/>
    <col min="7169" max="7169" width="19.28515625" customWidth="1"/>
    <col min="7170" max="7170" width="15.85546875" customWidth="1"/>
    <col min="7171" max="7171" width="15.7109375" customWidth="1"/>
    <col min="7172" max="7172" width="16.7109375" customWidth="1"/>
    <col min="7173" max="7173" width="15.7109375" customWidth="1"/>
    <col min="7174" max="7174" width="19.5703125" customWidth="1"/>
    <col min="7175" max="7175" width="16" customWidth="1"/>
    <col min="7176" max="7176" width="21.28515625" customWidth="1"/>
    <col min="7177" max="7177" width="18.140625" customWidth="1"/>
    <col min="7178" max="7178" width="23" customWidth="1"/>
    <col min="7179" max="7179" width="14.7109375" bestFit="1" customWidth="1"/>
    <col min="7180" max="7180" width="13.5703125" bestFit="1" customWidth="1"/>
    <col min="7181" max="7185" width="12.7109375" customWidth="1"/>
    <col min="7425" max="7425" width="19.28515625" customWidth="1"/>
    <col min="7426" max="7426" width="15.85546875" customWidth="1"/>
    <col min="7427" max="7427" width="15.7109375" customWidth="1"/>
    <col min="7428" max="7428" width="16.7109375" customWidth="1"/>
    <col min="7429" max="7429" width="15.7109375" customWidth="1"/>
    <col min="7430" max="7430" width="19.5703125" customWidth="1"/>
    <col min="7431" max="7431" width="16" customWidth="1"/>
    <col min="7432" max="7432" width="21.28515625" customWidth="1"/>
    <col min="7433" max="7433" width="18.140625" customWidth="1"/>
    <col min="7434" max="7434" width="23" customWidth="1"/>
    <col min="7435" max="7435" width="14.7109375" bestFit="1" customWidth="1"/>
    <col min="7436" max="7436" width="13.5703125" bestFit="1" customWidth="1"/>
    <col min="7437" max="7441" width="12.7109375" customWidth="1"/>
    <col min="7681" max="7681" width="19.28515625" customWidth="1"/>
    <col min="7682" max="7682" width="15.85546875" customWidth="1"/>
    <col min="7683" max="7683" width="15.7109375" customWidth="1"/>
    <col min="7684" max="7684" width="16.7109375" customWidth="1"/>
    <col min="7685" max="7685" width="15.7109375" customWidth="1"/>
    <col min="7686" max="7686" width="19.5703125" customWidth="1"/>
    <col min="7687" max="7687" width="16" customWidth="1"/>
    <col min="7688" max="7688" width="21.28515625" customWidth="1"/>
    <col min="7689" max="7689" width="18.140625" customWidth="1"/>
    <col min="7690" max="7690" width="23" customWidth="1"/>
    <col min="7691" max="7691" width="14.7109375" bestFit="1" customWidth="1"/>
    <col min="7692" max="7692" width="13.5703125" bestFit="1" customWidth="1"/>
    <col min="7693" max="7697" width="12.7109375" customWidth="1"/>
    <col min="7937" max="7937" width="19.28515625" customWidth="1"/>
    <col min="7938" max="7938" width="15.85546875" customWidth="1"/>
    <col min="7939" max="7939" width="15.7109375" customWidth="1"/>
    <col min="7940" max="7940" width="16.7109375" customWidth="1"/>
    <col min="7941" max="7941" width="15.7109375" customWidth="1"/>
    <col min="7942" max="7942" width="19.5703125" customWidth="1"/>
    <col min="7943" max="7943" width="16" customWidth="1"/>
    <col min="7944" max="7944" width="21.28515625" customWidth="1"/>
    <col min="7945" max="7945" width="18.140625" customWidth="1"/>
    <col min="7946" max="7946" width="23" customWidth="1"/>
    <col min="7947" max="7947" width="14.7109375" bestFit="1" customWidth="1"/>
    <col min="7948" max="7948" width="13.5703125" bestFit="1" customWidth="1"/>
    <col min="7949" max="7953" width="12.7109375" customWidth="1"/>
    <col min="8193" max="8193" width="19.28515625" customWidth="1"/>
    <col min="8194" max="8194" width="15.85546875" customWidth="1"/>
    <col min="8195" max="8195" width="15.7109375" customWidth="1"/>
    <col min="8196" max="8196" width="16.7109375" customWidth="1"/>
    <col min="8197" max="8197" width="15.7109375" customWidth="1"/>
    <col min="8198" max="8198" width="19.5703125" customWidth="1"/>
    <col min="8199" max="8199" width="16" customWidth="1"/>
    <col min="8200" max="8200" width="21.28515625" customWidth="1"/>
    <col min="8201" max="8201" width="18.140625" customWidth="1"/>
    <col min="8202" max="8202" width="23" customWidth="1"/>
    <col min="8203" max="8203" width="14.7109375" bestFit="1" customWidth="1"/>
    <col min="8204" max="8204" width="13.5703125" bestFit="1" customWidth="1"/>
    <col min="8205" max="8209" width="12.7109375" customWidth="1"/>
    <col min="8449" max="8449" width="19.28515625" customWidth="1"/>
    <col min="8450" max="8450" width="15.85546875" customWidth="1"/>
    <col min="8451" max="8451" width="15.7109375" customWidth="1"/>
    <col min="8452" max="8452" width="16.7109375" customWidth="1"/>
    <col min="8453" max="8453" width="15.7109375" customWidth="1"/>
    <col min="8454" max="8454" width="19.5703125" customWidth="1"/>
    <col min="8455" max="8455" width="16" customWidth="1"/>
    <col min="8456" max="8456" width="21.28515625" customWidth="1"/>
    <col min="8457" max="8457" width="18.140625" customWidth="1"/>
    <col min="8458" max="8458" width="23" customWidth="1"/>
    <col min="8459" max="8459" width="14.7109375" bestFit="1" customWidth="1"/>
    <col min="8460" max="8460" width="13.5703125" bestFit="1" customWidth="1"/>
    <col min="8461" max="8465" width="12.7109375" customWidth="1"/>
    <col min="8705" max="8705" width="19.28515625" customWidth="1"/>
    <col min="8706" max="8706" width="15.85546875" customWidth="1"/>
    <col min="8707" max="8707" width="15.7109375" customWidth="1"/>
    <col min="8708" max="8708" width="16.7109375" customWidth="1"/>
    <col min="8709" max="8709" width="15.7109375" customWidth="1"/>
    <col min="8710" max="8710" width="19.5703125" customWidth="1"/>
    <col min="8711" max="8711" width="16" customWidth="1"/>
    <col min="8712" max="8712" width="21.28515625" customWidth="1"/>
    <col min="8713" max="8713" width="18.140625" customWidth="1"/>
    <col min="8714" max="8714" width="23" customWidth="1"/>
    <col min="8715" max="8715" width="14.7109375" bestFit="1" customWidth="1"/>
    <col min="8716" max="8716" width="13.5703125" bestFit="1" customWidth="1"/>
    <col min="8717" max="8721" width="12.7109375" customWidth="1"/>
    <col min="8961" max="8961" width="19.28515625" customWidth="1"/>
    <col min="8962" max="8962" width="15.85546875" customWidth="1"/>
    <col min="8963" max="8963" width="15.7109375" customWidth="1"/>
    <col min="8964" max="8964" width="16.7109375" customWidth="1"/>
    <col min="8965" max="8965" width="15.7109375" customWidth="1"/>
    <col min="8966" max="8966" width="19.5703125" customWidth="1"/>
    <col min="8967" max="8967" width="16" customWidth="1"/>
    <col min="8968" max="8968" width="21.28515625" customWidth="1"/>
    <col min="8969" max="8969" width="18.140625" customWidth="1"/>
    <col min="8970" max="8970" width="23" customWidth="1"/>
    <col min="8971" max="8971" width="14.7109375" bestFit="1" customWidth="1"/>
    <col min="8972" max="8972" width="13.5703125" bestFit="1" customWidth="1"/>
    <col min="8973" max="8977" width="12.7109375" customWidth="1"/>
    <col min="9217" max="9217" width="19.28515625" customWidth="1"/>
    <col min="9218" max="9218" width="15.85546875" customWidth="1"/>
    <col min="9219" max="9219" width="15.7109375" customWidth="1"/>
    <col min="9220" max="9220" width="16.7109375" customWidth="1"/>
    <col min="9221" max="9221" width="15.7109375" customWidth="1"/>
    <col min="9222" max="9222" width="19.5703125" customWidth="1"/>
    <col min="9223" max="9223" width="16" customWidth="1"/>
    <col min="9224" max="9224" width="21.28515625" customWidth="1"/>
    <col min="9225" max="9225" width="18.140625" customWidth="1"/>
    <col min="9226" max="9226" width="23" customWidth="1"/>
    <col min="9227" max="9227" width="14.7109375" bestFit="1" customWidth="1"/>
    <col min="9228" max="9228" width="13.5703125" bestFit="1" customWidth="1"/>
    <col min="9229" max="9233" width="12.7109375" customWidth="1"/>
    <col min="9473" max="9473" width="19.28515625" customWidth="1"/>
    <col min="9474" max="9474" width="15.85546875" customWidth="1"/>
    <col min="9475" max="9475" width="15.7109375" customWidth="1"/>
    <col min="9476" max="9476" width="16.7109375" customWidth="1"/>
    <col min="9477" max="9477" width="15.7109375" customWidth="1"/>
    <col min="9478" max="9478" width="19.5703125" customWidth="1"/>
    <col min="9479" max="9479" width="16" customWidth="1"/>
    <col min="9480" max="9480" width="21.28515625" customWidth="1"/>
    <col min="9481" max="9481" width="18.140625" customWidth="1"/>
    <col min="9482" max="9482" width="23" customWidth="1"/>
    <col min="9483" max="9483" width="14.7109375" bestFit="1" customWidth="1"/>
    <col min="9484" max="9484" width="13.5703125" bestFit="1" customWidth="1"/>
    <col min="9485" max="9489" width="12.7109375" customWidth="1"/>
    <col min="9729" max="9729" width="19.28515625" customWidth="1"/>
    <col min="9730" max="9730" width="15.85546875" customWidth="1"/>
    <col min="9731" max="9731" width="15.7109375" customWidth="1"/>
    <col min="9732" max="9732" width="16.7109375" customWidth="1"/>
    <col min="9733" max="9733" width="15.7109375" customWidth="1"/>
    <col min="9734" max="9734" width="19.5703125" customWidth="1"/>
    <col min="9735" max="9735" width="16" customWidth="1"/>
    <col min="9736" max="9736" width="21.28515625" customWidth="1"/>
    <col min="9737" max="9737" width="18.140625" customWidth="1"/>
    <col min="9738" max="9738" width="23" customWidth="1"/>
    <col min="9739" max="9739" width="14.7109375" bestFit="1" customWidth="1"/>
    <col min="9740" max="9740" width="13.5703125" bestFit="1" customWidth="1"/>
    <col min="9741" max="9745" width="12.7109375" customWidth="1"/>
    <col min="9985" max="9985" width="19.28515625" customWidth="1"/>
    <col min="9986" max="9986" width="15.85546875" customWidth="1"/>
    <col min="9987" max="9987" width="15.7109375" customWidth="1"/>
    <col min="9988" max="9988" width="16.7109375" customWidth="1"/>
    <col min="9989" max="9989" width="15.7109375" customWidth="1"/>
    <col min="9990" max="9990" width="19.5703125" customWidth="1"/>
    <col min="9991" max="9991" width="16" customWidth="1"/>
    <col min="9992" max="9992" width="21.28515625" customWidth="1"/>
    <col min="9993" max="9993" width="18.140625" customWidth="1"/>
    <col min="9994" max="9994" width="23" customWidth="1"/>
    <col min="9995" max="9995" width="14.7109375" bestFit="1" customWidth="1"/>
    <col min="9996" max="9996" width="13.5703125" bestFit="1" customWidth="1"/>
    <col min="9997" max="10001" width="12.7109375" customWidth="1"/>
    <col min="10241" max="10241" width="19.28515625" customWidth="1"/>
    <col min="10242" max="10242" width="15.85546875" customWidth="1"/>
    <col min="10243" max="10243" width="15.7109375" customWidth="1"/>
    <col min="10244" max="10244" width="16.7109375" customWidth="1"/>
    <col min="10245" max="10245" width="15.7109375" customWidth="1"/>
    <col min="10246" max="10246" width="19.5703125" customWidth="1"/>
    <col min="10247" max="10247" width="16" customWidth="1"/>
    <col min="10248" max="10248" width="21.28515625" customWidth="1"/>
    <col min="10249" max="10249" width="18.140625" customWidth="1"/>
    <col min="10250" max="10250" width="23" customWidth="1"/>
    <col min="10251" max="10251" width="14.7109375" bestFit="1" customWidth="1"/>
    <col min="10252" max="10252" width="13.5703125" bestFit="1" customWidth="1"/>
    <col min="10253" max="10257" width="12.7109375" customWidth="1"/>
    <col min="10497" max="10497" width="19.28515625" customWidth="1"/>
    <col min="10498" max="10498" width="15.85546875" customWidth="1"/>
    <col min="10499" max="10499" width="15.7109375" customWidth="1"/>
    <col min="10500" max="10500" width="16.7109375" customWidth="1"/>
    <col min="10501" max="10501" width="15.7109375" customWidth="1"/>
    <col min="10502" max="10502" width="19.5703125" customWidth="1"/>
    <col min="10503" max="10503" width="16" customWidth="1"/>
    <col min="10504" max="10504" width="21.28515625" customWidth="1"/>
    <col min="10505" max="10505" width="18.140625" customWidth="1"/>
    <col min="10506" max="10506" width="23" customWidth="1"/>
    <col min="10507" max="10507" width="14.7109375" bestFit="1" customWidth="1"/>
    <col min="10508" max="10508" width="13.5703125" bestFit="1" customWidth="1"/>
    <col min="10509" max="10513" width="12.7109375" customWidth="1"/>
    <col min="10753" max="10753" width="19.28515625" customWidth="1"/>
    <col min="10754" max="10754" width="15.85546875" customWidth="1"/>
    <col min="10755" max="10755" width="15.7109375" customWidth="1"/>
    <col min="10756" max="10756" width="16.7109375" customWidth="1"/>
    <col min="10757" max="10757" width="15.7109375" customWidth="1"/>
    <col min="10758" max="10758" width="19.5703125" customWidth="1"/>
    <col min="10759" max="10759" width="16" customWidth="1"/>
    <col min="10760" max="10760" width="21.28515625" customWidth="1"/>
    <col min="10761" max="10761" width="18.140625" customWidth="1"/>
    <col min="10762" max="10762" width="23" customWidth="1"/>
    <col min="10763" max="10763" width="14.7109375" bestFit="1" customWidth="1"/>
    <col min="10764" max="10764" width="13.5703125" bestFit="1" customWidth="1"/>
    <col min="10765" max="10769" width="12.7109375" customWidth="1"/>
    <col min="11009" max="11009" width="19.28515625" customWidth="1"/>
    <col min="11010" max="11010" width="15.85546875" customWidth="1"/>
    <col min="11011" max="11011" width="15.7109375" customWidth="1"/>
    <col min="11012" max="11012" width="16.7109375" customWidth="1"/>
    <col min="11013" max="11013" width="15.7109375" customWidth="1"/>
    <col min="11014" max="11014" width="19.5703125" customWidth="1"/>
    <col min="11015" max="11015" width="16" customWidth="1"/>
    <col min="11016" max="11016" width="21.28515625" customWidth="1"/>
    <col min="11017" max="11017" width="18.140625" customWidth="1"/>
    <col min="11018" max="11018" width="23" customWidth="1"/>
    <col min="11019" max="11019" width="14.7109375" bestFit="1" customWidth="1"/>
    <col min="11020" max="11020" width="13.5703125" bestFit="1" customWidth="1"/>
    <col min="11021" max="11025" width="12.7109375" customWidth="1"/>
    <col min="11265" max="11265" width="19.28515625" customWidth="1"/>
    <col min="11266" max="11266" width="15.85546875" customWidth="1"/>
    <col min="11267" max="11267" width="15.7109375" customWidth="1"/>
    <col min="11268" max="11268" width="16.7109375" customWidth="1"/>
    <col min="11269" max="11269" width="15.7109375" customWidth="1"/>
    <col min="11270" max="11270" width="19.5703125" customWidth="1"/>
    <col min="11271" max="11271" width="16" customWidth="1"/>
    <col min="11272" max="11272" width="21.28515625" customWidth="1"/>
    <col min="11273" max="11273" width="18.140625" customWidth="1"/>
    <col min="11274" max="11274" width="23" customWidth="1"/>
    <col min="11275" max="11275" width="14.7109375" bestFit="1" customWidth="1"/>
    <col min="11276" max="11276" width="13.5703125" bestFit="1" customWidth="1"/>
    <col min="11277" max="11281" width="12.7109375" customWidth="1"/>
    <col min="11521" max="11521" width="19.28515625" customWidth="1"/>
    <col min="11522" max="11522" width="15.85546875" customWidth="1"/>
    <col min="11523" max="11523" width="15.7109375" customWidth="1"/>
    <col min="11524" max="11524" width="16.7109375" customWidth="1"/>
    <col min="11525" max="11525" width="15.7109375" customWidth="1"/>
    <col min="11526" max="11526" width="19.5703125" customWidth="1"/>
    <col min="11527" max="11527" width="16" customWidth="1"/>
    <col min="11528" max="11528" width="21.28515625" customWidth="1"/>
    <col min="11529" max="11529" width="18.140625" customWidth="1"/>
    <col min="11530" max="11530" width="23" customWidth="1"/>
    <col min="11531" max="11531" width="14.7109375" bestFit="1" customWidth="1"/>
    <col min="11532" max="11532" width="13.5703125" bestFit="1" customWidth="1"/>
    <col min="11533" max="11537" width="12.7109375" customWidth="1"/>
    <col min="11777" max="11777" width="19.28515625" customWidth="1"/>
    <col min="11778" max="11778" width="15.85546875" customWidth="1"/>
    <col min="11779" max="11779" width="15.7109375" customWidth="1"/>
    <col min="11780" max="11780" width="16.7109375" customWidth="1"/>
    <col min="11781" max="11781" width="15.7109375" customWidth="1"/>
    <col min="11782" max="11782" width="19.5703125" customWidth="1"/>
    <col min="11783" max="11783" width="16" customWidth="1"/>
    <col min="11784" max="11784" width="21.28515625" customWidth="1"/>
    <col min="11785" max="11785" width="18.140625" customWidth="1"/>
    <col min="11786" max="11786" width="23" customWidth="1"/>
    <col min="11787" max="11787" width="14.7109375" bestFit="1" customWidth="1"/>
    <col min="11788" max="11788" width="13.5703125" bestFit="1" customWidth="1"/>
    <col min="11789" max="11793" width="12.7109375" customWidth="1"/>
    <col min="12033" max="12033" width="19.28515625" customWidth="1"/>
    <col min="12034" max="12034" width="15.85546875" customWidth="1"/>
    <col min="12035" max="12035" width="15.7109375" customWidth="1"/>
    <col min="12036" max="12036" width="16.7109375" customWidth="1"/>
    <col min="12037" max="12037" width="15.7109375" customWidth="1"/>
    <col min="12038" max="12038" width="19.5703125" customWidth="1"/>
    <col min="12039" max="12039" width="16" customWidth="1"/>
    <col min="12040" max="12040" width="21.28515625" customWidth="1"/>
    <col min="12041" max="12041" width="18.140625" customWidth="1"/>
    <col min="12042" max="12042" width="23" customWidth="1"/>
    <col min="12043" max="12043" width="14.7109375" bestFit="1" customWidth="1"/>
    <col min="12044" max="12044" width="13.5703125" bestFit="1" customWidth="1"/>
    <col min="12045" max="12049" width="12.7109375" customWidth="1"/>
    <col min="12289" max="12289" width="19.28515625" customWidth="1"/>
    <col min="12290" max="12290" width="15.85546875" customWidth="1"/>
    <col min="12291" max="12291" width="15.7109375" customWidth="1"/>
    <col min="12292" max="12292" width="16.7109375" customWidth="1"/>
    <col min="12293" max="12293" width="15.7109375" customWidth="1"/>
    <col min="12294" max="12294" width="19.5703125" customWidth="1"/>
    <col min="12295" max="12295" width="16" customWidth="1"/>
    <col min="12296" max="12296" width="21.28515625" customWidth="1"/>
    <col min="12297" max="12297" width="18.140625" customWidth="1"/>
    <col min="12298" max="12298" width="23" customWidth="1"/>
    <col min="12299" max="12299" width="14.7109375" bestFit="1" customWidth="1"/>
    <col min="12300" max="12300" width="13.5703125" bestFit="1" customWidth="1"/>
    <col min="12301" max="12305" width="12.7109375" customWidth="1"/>
    <col min="12545" max="12545" width="19.28515625" customWidth="1"/>
    <col min="12546" max="12546" width="15.85546875" customWidth="1"/>
    <col min="12547" max="12547" width="15.7109375" customWidth="1"/>
    <col min="12548" max="12548" width="16.7109375" customWidth="1"/>
    <col min="12549" max="12549" width="15.7109375" customWidth="1"/>
    <col min="12550" max="12550" width="19.5703125" customWidth="1"/>
    <col min="12551" max="12551" width="16" customWidth="1"/>
    <col min="12552" max="12552" width="21.28515625" customWidth="1"/>
    <col min="12553" max="12553" width="18.140625" customWidth="1"/>
    <col min="12554" max="12554" width="23" customWidth="1"/>
    <col min="12555" max="12555" width="14.7109375" bestFit="1" customWidth="1"/>
    <col min="12556" max="12556" width="13.5703125" bestFit="1" customWidth="1"/>
    <col min="12557" max="12561" width="12.7109375" customWidth="1"/>
    <col min="12801" max="12801" width="19.28515625" customWidth="1"/>
    <col min="12802" max="12802" width="15.85546875" customWidth="1"/>
    <col min="12803" max="12803" width="15.7109375" customWidth="1"/>
    <col min="12804" max="12804" width="16.7109375" customWidth="1"/>
    <col min="12805" max="12805" width="15.7109375" customWidth="1"/>
    <col min="12806" max="12806" width="19.5703125" customWidth="1"/>
    <col min="12807" max="12807" width="16" customWidth="1"/>
    <col min="12808" max="12808" width="21.28515625" customWidth="1"/>
    <col min="12809" max="12809" width="18.140625" customWidth="1"/>
    <col min="12810" max="12810" width="23" customWidth="1"/>
    <col min="12811" max="12811" width="14.7109375" bestFit="1" customWidth="1"/>
    <col min="12812" max="12812" width="13.5703125" bestFit="1" customWidth="1"/>
    <col min="12813" max="12817" width="12.7109375" customWidth="1"/>
    <col min="13057" max="13057" width="19.28515625" customWidth="1"/>
    <col min="13058" max="13058" width="15.85546875" customWidth="1"/>
    <col min="13059" max="13059" width="15.7109375" customWidth="1"/>
    <col min="13060" max="13060" width="16.7109375" customWidth="1"/>
    <col min="13061" max="13061" width="15.7109375" customWidth="1"/>
    <col min="13062" max="13062" width="19.5703125" customWidth="1"/>
    <col min="13063" max="13063" width="16" customWidth="1"/>
    <col min="13064" max="13064" width="21.28515625" customWidth="1"/>
    <col min="13065" max="13065" width="18.140625" customWidth="1"/>
    <col min="13066" max="13066" width="23" customWidth="1"/>
    <col min="13067" max="13067" width="14.7109375" bestFit="1" customWidth="1"/>
    <col min="13068" max="13068" width="13.5703125" bestFit="1" customWidth="1"/>
    <col min="13069" max="13073" width="12.7109375" customWidth="1"/>
    <col min="13313" max="13313" width="19.28515625" customWidth="1"/>
    <col min="13314" max="13314" width="15.85546875" customWidth="1"/>
    <col min="13315" max="13315" width="15.7109375" customWidth="1"/>
    <col min="13316" max="13316" width="16.7109375" customWidth="1"/>
    <col min="13317" max="13317" width="15.7109375" customWidth="1"/>
    <col min="13318" max="13318" width="19.5703125" customWidth="1"/>
    <col min="13319" max="13319" width="16" customWidth="1"/>
    <col min="13320" max="13320" width="21.28515625" customWidth="1"/>
    <col min="13321" max="13321" width="18.140625" customWidth="1"/>
    <col min="13322" max="13322" width="23" customWidth="1"/>
    <col min="13323" max="13323" width="14.7109375" bestFit="1" customWidth="1"/>
    <col min="13324" max="13324" width="13.5703125" bestFit="1" customWidth="1"/>
    <col min="13325" max="13329" width="12.7109375" customWidth="1"/>
    <col min="13569" max="13569" width="19.28515625" customWidth="1"/>
    <col min="13570" max="13570" width="15.85546875" customWidth="1"/>
    <col min="13571" max="13571" width="15.7109375" customWidth="1"/>
    <col min="13572" max="13572" width="16.7109375" customWidth="1"/>
    <col min="13573" max="13573" width="15.7109375" customWidth="1"/>
    <col min="13574" max="13574" width="19.5703125" customWidth="1"/>
    <col min="13575" max="13575" width="16" customWidth="1"/>
    <col min="13576" max="13576" width="21.28515625" customWidth="1"/>
    <col min="13577" max="13577" width="18.140625" customWidth="1"/>
    <col min="13578" max="13578" width="23" customWidth="1"/>
    <col min="13579" max="13579" width="14.7109375" bestFit="1" customWidth="1"/>
    <col min="13580" max="13580" width="13.5703125" bestFit="1" customWidth="1"/>
    <col min="13581" max="13585" width="12.7109375" customWidth="1"/>
    <col min="13825" max="13825" width="19.28515625" customWidth="1"/>
    <col min="13826" max="13826" width="15.85546875" customWidth="1"/>
    <col min="13827" max="13827" width="15.7109375" customWidth="1"/>
    <col min="13828" max="13828" width="16.7109375" customWidth="1"/>
    <col min="13829" max="13829" width="15.7109375" customWidth="1"/>
    <col min="13830" max="13830" width="19.5703125" customWidth="1"/>
    <col min="13831" max="13831" width="16" customWidth="1"/>
    <col min="13832" max="13832" width="21.28515625" customWidth="1"/>
    <col min="13833" max="13833" width="18.140625" customWidth="1"/>
    <col min="13834" max="13834" width="23" customWidth="1"/>
    <col min="13835" max="13835" width="14.7109375" bestFit="1" customWidth="1"/>
    <col min="13836" max="13836" width="13.5703125" bestFit="1" customWidth="1"/>
    <col min="13837" max="13841" width="12.7109375" customWidth="1"/>
    <col min="14081" max="14081" width="19.28515625" customWidth="1"/>
    <col min="14082" max="14082" width="15.85546875" customWidth="1"/>
    <col min="14083" max="14083" width="15.7109375" customWidth="1"/>
    <col min="14084" max="14084" width="16.7109375" customWidth="1"/>
    <col min="14085" max="14085" width="15.7109375" customWidth="1"/>
    <col min="14086" max="14086" width="19.5703125" customWidth="1"/>
    <col min="14087" max="14087" width="16" customWidth="1"/>
    <col min="14088" max="14088" width="21.28515625" customWidth="1"/>
    <col min="14089" max="14089" width="18.140625" customWidth="1"/>
    <col min="14090" max="14090" width="23" customWidth="1"/>
    <col min="14091" max="14091" width="14.7109375" bestFit="1" customWidth="1"/>
    <col min="14092" max="14092" width="13.5703125" bestFit="1" customWidth="1"/>
    <col min="14093" max="14097" width="12.7109375" customWidth="1"/>
    <col min="14337" max="14337" width="19.28515625" customWidth="1"/>
    <col min="14338" max="14338" width="15.85546875" customWidth="1"/>
    <col min="14339" max="14339" width="15.7109375" customWidth="1"/>
    <col min="14340" max="14340" width="16.7109375" customWidth="1"/>
    <col min="14341" max="14341" width="15.7109375" customWidth="1"/>
    <col min="14342" max="14342" width="19.5703125" customWidth="1"/>
    <col min="14343" max="14343" width="16" customWidth="1"/>
    <col min="14344" max="14344" width="21.28515625" customWidth="1"/>
    <col min="14345" max="14345" width="18.140625" customWidth="1"/>
    <col min="14346" max="14346" width="23" customWidth="1"/>
    <col min="14347" max="14347" width="14.7109375" bestFit="1" customWidth="1"/>
    <col min="14348" max="14348" width="13.5703125" bestFit="1" customWidth="1"/>
    <col min="14349" max="14353" width="12.7109375" customWidth="1"/>
    <col min="14593" max="14593" width="19.28515625" customWidth="1"/>
    <col min="14594" max="14594" width="15.85546875" customWidth="1"/>
    <col min="14595" max="14595" width="15.7109375" customWidth="1"/>
    <col min="14596" max="14596" width="16.7109375" customWidth="1"/>
    <col min="14597" max="14597" width="15.7109375" customWidth="1"/>
    <col min="14598" max="14598" width="19.5703125" customWidth="1"/>
    <col min="14599" max="14599" width="16" customWidth="1"/>
    <col min="14600" max="14600" width="21.28515625" customWidth="1"/>
    <col min="14601" max="14601" width="18.140625" customWidth="1"/>
    <col min="14602" max="14602" width="23" customWidth="1"/>
    <col min="14603" max="14603" width="14.7109375" bestFit="1" customWidth="1"/>
    <col min="14604" max="14604" width="13.5703125" bestFit="1" customWidth="1"/>
    <col min="14605" max="14609" width="12.7109375" customWidth="1"/>
    <col min="14849" max="14849" width="19.28515625" customWidth="1"/>
    <col min="14850" max="14850" width="15.85546875" customWidth="1"/>
    <col min="14851" max="14851" width="15.7109375" customWidth="1"/>
    <col min="14852" max="14852" width="16.7109375" customWidth="1"/>
    <col min="14853" max="14853" width="15.7109375" customWidth="1"/>
    <col min="14854" max="14854" width="19.5703125" customWidth="1"/>
    <col min="14855" max="14855" width="16" customWidth="1"/>
    <col min="14856" max="14856" width="21.28515625" customWidth="1"/>
    <col min="14857" max="14857" width="18.140625" customWidth="1"/>
    <col min="14858" max="14858" width="23" customWidth="1"/>
    <col min="14859" max="14859" width="14.7109375" bestFit="1" customWidth="1"/>
    <col min="14860" max="14860" width="13.5703125" bestFit="1" customWidth="1"/>
    <col min="14861" max="14865" width="12.7109375" customWidth="1"/>
    <col min="15105" max="15105" width="19.28515625" customWidth="1"/>
    <col min="15106" max="15106" width="15.85546875" customWidth="1"/>
    <col min="15107" max="15107" width="15.7109375" customWidth="1"/>
    <col min="15108" max="15108" width="16.7109375" customWidth="1"/>
    <col min="15109" max="15109" width="15.7109375" customWidth="1"/>
    <col min="15110" max="15110" width="19.5703125" customWidth="1"/>
    <col min="15111" max="15111" width="16" customWidth="1"/>
    <col min="15112" max="15112" width="21.28515625" customWidth="1"/>
    <col min="15113" max="15113" width="18.140625" customWidth="1"/>
    <col min="15114" max="15114" width="23" customWidth="1"/>
    <col min="15115" max="15115" width="14.7109375" bestFit="1" customWidth="1"/>
    <col min="15116" max="15116" width="13.5703125" bestFit="1" customWidth="1"/>
    <col min="15117" max="15121" width="12.7109375" customWidth="1"/>
    <col min="15361" max="15361" width="19.28515625" customWidth="1"/>
    <col min="15362" max="15362" width="15.85546875" customWidth="1"/>
    <col min="15363" max="15363" width="15.7109375" customWidth="1"/>
    <col min="15364" max="15364" width="16.7109375" customWidth="1"/>
    <col min="15365" max="15365" width="15.7109375" customWidth="1"/>
    <col min="15366" max="15366" width="19.5703125" customWidth="1"/>
    <col min="15367" max="15367" width="16" customWidth="1"/>
    <col min="15368" max="15368" width="21.28515625" customWidth="1"/>
    <col min="15369" max="15369" width="18.140625" customWidth="1"/>
    <col min="15370" max="15370" width="23" customWidth="1"/>
    <col min="15371" max="15371" width="14.7109375" bestFit="1" customWidth="1"/>
    <col min="15372" max="15372" width="13.5703125" bestFit="1" customWidth="1"/>
    <col min="15373" max="15377" width="12.7109375" customWidth="1"/>
    <col min="15617" max="15617" width="19.28515625" customWidth="1"/>
    <col min="15618" max="15618" width="15.85546875" customWidth="1"/>
    <col min="15619" max="15619" width="15.7109375" customWidth="1"/>
    <col min="15620" max="15620" width="16.7109375" customWidth="1"/>
    <col min="15621" max="15621" width="15.7109375" customWidth="1"/>
    <col min="15622" max="15622" width="19.5703125" customWidth="1"/>
    <col min="15623" max="15623" width="16" customWidth="1"/>
    <col min="15624" max="15624" width="21.28515625" customWidth="1"/>
    <col min="15625" max="15625" width="18.140625" customWidth="1"/>
    <col min="15626" max="15626" width="23" customWidth="1"/>
    <col min="15627" max="15627" width="14.7109375" bestFit="1" customWidth="1"/>
    <col min="15628" max="15628" width="13.5703125" bestFit="1" customWidth="1"/>
    <col min="15629" max="15633" width="12.7109375" customWidth="1"/>
    <col min="15873" max="15873" width="19.28515625" customWidth="1"/>
    <col min="15874" max="15874" width="15.85546875" customWidth="1"/>
    <col min="15875" max="15875" width="15.7109375" customWidth="1"/>
    <col min="15876" max="15876" width="16.7109375" customWidth="1"/>
    <col min="15877" max="15877" width="15.7109375" customWidth="1"/>
    <col min="15878" max="15878" width="19.5703125" customWidth="1"/>
    <col min="15879" max="15879" width="16" customWidth="1"/>
    <col min="15880" max="15880" width="21.28515625" customWidth="1"/>
    <col min="15881" max="15881" width="18.140625" customWidth="1"/>
    <col min="15882" max="15882" width="23" customWidth="1"/>
    <col min="15883" max="15883" width="14.7109375" bestFit="1" customWidth="1"/>
    <col min="15884" max="15884" width="13.5703125" bestFit="1" customWidth="1"/>
    <col min="15885" max="15889" width="12.7109375" customWidth="1"/>
    <col min="16129" max="16129" width="19.28515625" customWidth="1"/>
    <col min="16130" max="16130" width="15.85546875" customWidth="1"/>
    <col min="16131" max="16131" width="15.7109375" customWidth="1"/>
    <col min="16132" max="16132" width="16.7109375" customWidth="1"/>
    <col min="16133" max="16133" width="15.7109375" customWidth="1"/>
    <col min="16134" max="16134" width="19.5703125" customWidth="1"/>
    <col min="16135" max="16135" width="16" customWidth="1"/>
    <col min="16136" max="16136" width="21.28515625" customWidth="1"/>
    <col min="16137" max="16137" width="18.140625" customWidth="1"/>
    <col min="16138" max="16138" width="23" customWidth="1"/>
    <col min="16139" max="16139" width="14.7109375" bestFit="1" customWidth="1"/>
    <col min="16140" max="16140" width="13.5703125" bestFit="1" customWidth="1"/>
    <col min="16141" max="16145" width="12.7109375" customWidth="1"/>
  </cols>
  <sheetData>
    <row r="1" spans="1:19" x14ac:dyDescent="0.25">
      <c r="A1" s="35" t="s">
        <v>35</v>
      </c>
      <c r="D1" s="36"/>
      <c r="E1" s="36"/>
      <c r="F1" s="36"/>
      <c r="G1" s="37"/>
      <c r="H1" s="36"/>
      <c r="I1" s="36"/>
      <c r="J1" t="s">
        <v>46</v>
      </c>
    </row>
    <row r="2" spans="1:19" x14ac:dyDescent="0.25">
      <c r="A2" s="35" t="s">
        <v>36</v>
      </c>
      <c r="D2" s="36"/>
      <c r="E2" s="36"/>
      <c r="F2" s="36"/>
      <c r="G2" s="19"/>
      <c r="H2" s="36"/>
      <c r="I2" s="36"/>
    </row>
    <row r="3" spans="1:19" x14ac:dyDescent="0.25">
      <c r="A3" s="35" t="s">
        <v>39</v>
      </c>
      <c r="D3" s="36"/>
      <c r="E3" s="36"/>
      <c r="F3" s="36"/>
      <c r="G3" s="19"/>
      <c r="H3" s="36"/>
      <c r="I3" s="36"/>
    </row>
    <row r="4" spans="1:19" s="35" customFormat="1" x14ac:dyDescent="0.25">
      <c r="A4" s="35" t="s">
        <v>37</v>
      </c>
      <c r="F4" s="38"/>
    </row>
    <row r="5" spans="1:19" x14ac:dyDescent="0.25">
      <c r="F5" s="39"/>
    </row>
    <row r="6" spans="1:19" ht="20.25" x14ac:dyDescent="0.3">
      <c r="A6" s="32" t="s">
        <v>28</v>
      </c>
      <c r="B6" s="32"/>
      <c r="C6" s="32"/>
      <c r="D6" s="32"/>
      <c r="E6" s="32"/>
      <c r="F6" s="32"/>
      <c r="G6" s="32"/>
      <c r="H6" s="32"/>
      <c r="I6" s="32"/>
      <c r="J6" s="32"/>
      <c r="N6" s="1"/>
      <c r="O6" s="1"/>
      <c r="P6" s="1"/>
      <c r="Q6" s="1"/>
    </row>
    <row r="7" spans="1:19" ht="15.75" x14ac:dyDescent="0.25">
      <c r="A7" s="1"/>
      <c r="B7" s="1"/>
      <c r="C7" s="1"/>
      <c r="D7" s="1"/>
      <c r="E7" s="1"/>
      <c r="F7" s="1"/>
      <c r="N7" s="1"/>
      <c r="O7" s="1"/>
      <c r="P7" s="1"/>
      <c r="Q7" s="1"/>
    </row>
    <row r="8" spans="1:19" ht="24.75" customHeight="1" x14ac:dyDescent="0.25">
      <c r="A8" s="33" t="s">
        <v>29</v>
      </c>
      <c r="B8" s="33"/>
      <c r="C8" s="33"/>
      <c r="D8" s="33"/>
      <c r="E8" s="33"/>
      <c r="F8" s="33"/>
      <c r="G8" s="33"/>
      <c r="H8" s="33"/>
      <c r="I8" s="33"/>
      <c r="J8" s="33"/>
      <c r="K8" s="3"/>
      <c r="L8" s="3"/>
      <c r="N8" s="1"/>
      <c r="O8" s="1"/>
      <c r="P8" s="1"/>
      <c r="Q8" s="2"/>
    </row>
    <row r="9" spans="1:19" ht="21" customHeight="1" x14ac:dyDescent="0.25">
      <c r="A9" s="4"/>
      <c r="B9" s="1"/>
      <c r="C9" s="2" t="s">
        <v>2</v>
      </c>
      <c r="D9" s="2" t="s">
        <v>3</v>
      </c>
      <c r="E9" s="2" t="s">
        <v>2</v>
      </c>
      <c r="F9" s="2" t="s">
        <v>3</v>
      </c>
      <c r="H9" s="1"/>
      <c r="K9" s="3"/>
      <c r="L9" s="3"/>
      <c r="N9" s="1"/>
      <c r="O9" s="1"/>
      <c r="P9" s="1"/>
      <c r="Q9" s="2"/>
    </row>
    <row r="10" spans="1:19" ht="15.75" x14ac:dyDescent="0.25">
      <c r="A10" s="4"/>
      <c r="B10" s="2">
        <v>2022</v>
      </c>
      <c r="C10" s="2" t="s">
        <v>4</v>
      </c>
      <c r="D10" s="2" t="s">
        <v>4</v>
      </c>
      <c r="E10" s="2" t="s">
        <v>5</v>
      </c>
      <c r="F10" s="2" t="s">
        <v>5</v>
      </c>
      <c r="G10" s="2"/>
      <c r="H10" s="1"/>
      <c r="K10" s="3"/>
      <c r="L10" s="3"/>
      <c r="N10" s="1"/>
      <c r="O10" s="1"/>
      <c r="P10" s="1"/>
      <c r="Q10" s="2"/>
    </row>
    <row r="11" spans="1:19" ht="15.75" x14ac:dyDescent="0.25">
      <c r="A11" s="49"/>
      <c r="B11" s="50" t="s">
        <v>6</v>
      </c>
      <c r="C11" s="50" t="s">
        <v>7</v>
      </c>
      <c r="D11" s="50" t="s">
        <v>7</v>
      </c>
      <c r="E11" s="50" t="s">
        <v>7</v>
      </c>
      <c r="F11" s="50" t="s">
        <v>7</v>
      </c>
      <c r="G11" s="50"/>
      <c r="H11" s="51"/>
      <c r="K11" s="3"/>
      <c r="L11" s="3"/>
      <c r="N11" s="1"/>
      <c r="O11" s="1"/>
      <c r="P11" s="1"/>
      <c r="Q11" s="2"/>
    </row>
    <row r="12" spans="1:19" ht="15.75" x14ac:dyDescent="0.25">
      <c r="A12" s="40" t="s">
        <v>38</v>
      </c>
      <c r="B12" s="41" t="s">
        <v>8</v>
      </c>
      <c r="C12" s="41" t="s">
        <v>27</v>
      </c>
      <c r="D12" s="41" t="str">
        <f>C12</f>
        <v>PD JAN 2022</v>
      </c>
      <c r="E12" s="41" t="s">
        <v>30</v>
      </c>
      <c r="F12" s="41" t="str">
        <f>E12</f>
        <v>PD JAN 2023</v>
      </c>
      <c r="G12" s="41" t="s">
        <v>11</v>
      </c>
      <c r="H12" s="42"/>
      <c r="K12" s="5"/>
      <c r="L12" s="5"/>
      <c r="M12" s="6"/>
      <c r="N12" s="2"/>
      <c r="O12" s="5"/>
      <c r="P12" s="5"/>
      <c r="Q12" s="6"/>
    </row>
    <row r="13" spans="1:19" ht="18" customHeight="1" x14ac:dyDescent="0.25">
      <c r="A13" s="7">
        <v>10700</v>
      </c>
      <c r="B13" s="3">
        <v>594785.81000000006</v>
      </c>
      <c r="C13" s="8">
        <v>9155.65</v>
      </c>
      <c r="D13" s="8"/>
      <c r="E13" s="8">
        <v>12032.48</v>
      </c>
      <c r="F13" s="8"/>
      <c r="G13" s="8">
        <f>SUM(B13+C13+D13-E13-F13)</f>
        <v>591908.9800000001</v>
      </c>
      <c r="H13" s="9"/>
      <c r="K13" s="10"/>
      <c r="L13" s="10"/>
      <c r="M13" s="3"/>
      <c r="N13" s="3"/>
      <c r="O13" s="3"/>
      <c r="P13" s="3"/>
      <c r="Q13" s="3"/>
      <c r="R13" s="3"/>
      <c r="S13" s="3"/>
    </row>
    <row r="14" spans="1:19" ht="18" customHeight="1" x14ac:dyDescent="0.25">
      <c r="A14" s="11">
        <v>10720</v>
      </c>
      <c r="B14" s="12">
        <v>503300.92</v>
      </c>
      <c r="C14" s="13">
        <v>2611.87</v>
      </c>
      <c r="D14" s="13"/>
      <c r="E14" s="13">
        <v>3080.38</v>
      </c>
      <c r="F14" s="13"/>
      <c r="G14" s="13">
        <f>SUM(B14+C14+D14-E14-F14)</f>
        <v>502832.41</v>
      </c>
      <c r="H14" s="14">
        <f>SUM(G13:G14)</f>
        <v>1094741.3900000001</v>
      </c>
      <c r="K14" s="10"/>
      <c r="L14" s="10"/>
      <c r="M14" s="3"/>
      <c r="N14" s="3"/>
      <c r="O14" s="3"/>
      <c r="P14" s="3"/>
      <c r="Q14" s="3"/>
      <c r="R14" s="3"/>
      <c r="S14" s="3"/>
    </row>
    <row r="15" spans="1:19" ht="18" customHeight="1" x14ac:dyDescent="0.25">
      <c r="A15" s="7">
        <v>10800</v>
      </c>
      <c r="B15" s="3">
        <v>34957.589999999997</v>
      </c>
      <c r="C15" s="8"/>
      <c r="D15" s="8"/>
      <c r="E15" s="8"/>
      <c r="F15" s="8"/>
      <c r="G15" s="8">
        <f>SUM(B15+C15+D15-E15-F15)</f>
        <v>34957.589999999997</v>
      </c>
      <c r="H15" s="9"/>
      <c r="K15" s="10"/>
      <c r="L15" s="10"/>
      <c r="M15" s="3"/>
      <c r="N15" s="3"/>
      <c r="O15" s="3"/>
      <c r="P15" s="3"/>
      <c r="Q15" s="3"/>
      <c r="R15" s="3"/>
      <c r="S15" s="3"/>
    </row>
    <row r="16" spans="1:19" ht="18" customHeight="1" x14ac:dyDescent="0.25">
      <c r="A16" s="11">
        <v>10880</v>
      </c>
      <c r="B16" s="12">
        <v>116595.98</v>
      </c>
      <c r="C16" s="13">
        <v>928.89</v>
      </c>
      <c r="D16" s="13"/>
      <c r="E16" s="13">
        <v>695.05</v>
      </c>
      <c r="F16" s="13"/>
      <c r="G16" s="13">
        <f>SUM(B16+C16+D16-E16-F16)</f>
        <v>116829.81999999999</v>
      </c>
      <c r="H16" s="14">
        <f>SUM(G15:G16)</f>
        <v>151787.40999999997</v>
      </c>
      <c r="K16" s="10"/>
      <c r="L16" s="10"/>
      <c r="M16" s="3"/>
      <c r="N16" s="3"/>
      <c r="O16" s="3"/>
      <c r="P16" s="3"/>
      <c r="Q16" s="3"/>
      <c r="R16" s="3"/>
      <c r="S16" s="3"/>
    </row>
    <row r="17" spans="1:19" ht="18" customHeight="1" thickBot="1" x14ac:dyDescent="0.3">
      <c r="A17" s="11">
        <v>39040</v>
      </c>
      <c r="B17" s="12"/>
      <c r="C17" s="13"/>
      <c r="D17" s="13"/>
      <c r="E17" s="13"/>
      <c r="F17" s="13"/>
      <c r="G17" s="13">
        <f>SUM(B17+C17+D17-E17-F17)</f>
        <v>0</v>
      </c>
      <c r="H17" s="14">
        <f>SUM(G17)</f>
        <v>0</v>
      </c>
      <c r="K17" s="10"/>
      <c r="L17" s="10"/>
      <c r="M17" s="3"/>
      <c r="N17" s="3"/>
      <c r="O17" s="3"/>
      <c r="P17" s="3"/>
      <c r="Q17" s="3"/>
      <c r="R17" s="3"/>
      <c r="S17" s="3"/>
    </row>
    <row r="18" spans="1:19" ht="18" customHeight="1" thickBot="1" x14ac:dyDescent="0.3">
      <c r="A18" s="7"/>
      <c r="B18" s="3"/>
      <c r="C18" s="8"/>
      <c r="D18" s="8"/>
      <c r="E18" s="8"/>
      <c r="F18" s="8"/>
      <c r="G18" s="8"/>
      <c r="I18" s="28">
        <f>SUM(H14:H17)</f>
        <v>1246528.8</v>
      </c>
      <c r="J18" s="29" t="s">
        <v>12</v>
      </c>
      <c r="K18" s="10"/>
      <c r="L18" s="10"/>
      <c r="M18" s="3"/>
      <c r="N18" s="3"/>
      <c r="O18" s="3"/>
      <c r="P18" s="3"/>
      <c r="Q18" s="3"/>
      <c r="R18" s="3"/>
      <c r="S18" s="3"/>
    </row>
    <row r="19" spans="1:19" ht="18" customHeight="1" x14ac:dyDescent="0.25">
      <c r="A19" s="7">
        <v>16300</v>
      </c>
      <c r="B19" s="3">
        <v>105541.36</v>
      </c>
      <c r="C19" s="8">
        <v>544.29999999999995</v>
      </c>
      <c r="D19" s="8"/>
      <c r="E19" s="8">
        <v>1080.72</v>
      </c>
      <c r="F19" s="8"/>
      <c r="G19" s="8">
        <f>SUM(B19+C19+D19-E19-F19)</f>
        <v>105004.94</v>
      </c>
      <c r="H19" s="9"/>
      <c r="I19" s="1"/>
      <c r="K19" s="10"/>
      <c r="L19" s="10"/>
      <c r="M19" s="3"/>
      <c r="N19" s="3"/>
      <c r="O19" s="3"/>
      <c r="P19" s="3"/>
      <c r="Q19" s="3"/>
      <c r="R19" s="3"/>
      <c r="S19" s="3"/>
    </row>
    <row r="20" spans="1:19" ht="18" customHeight="1" x14ac:dyDescent="0.25">
      <c r="A20" s="7">
        <v>18400</v>
      </c>
      <c r="B20" s="3">
        <v>11651.17</v>
      </c>
      <c r="C20" s="8">
        <v>251.1</v>
      </c>
      <c r="D20" s="8"/>
      <c r="E20" s="8">
        <v>542.04999999999995</v>
      </c>
      <c r="F20" s="8"/>
      <c r="G20" s="8">
        <f>SUM(B20+C20+D20-E20-F20)</f>
        <v>11360.220000000001</v>
      </c>
      <c r="H20" s="9"/>
      <c r="I20" s="1"/>
      <c r="K20" s="10"/>
      <c r="L20" s="10"/>
      <c r="M20" s="3"/>
      <c r="N20" s="3"/>
      <c r="O20" s="3"/>
      <c r="P20" s="3"/>
      <c r="Q20" s="3"/>
      <c r="R20" s="3"/>
      <c r="S20" s="3"/>
    </row>
    <row r="21" spans="1:19" ht="18" customHeight="1" thickBot="1" x14ac:dyDescent="0.3">
      <c r="A21" s="11">
        <v>18410</v>
      </c>
      <c r="B21" s="12">
        <v>102642.62</v>
      </c>
      <c r="C21" s="13">
        <v>945.41</v>
      </c>
      <c r="D21" s="13"/>
      <c r="E21" s="13">
        <v>1617.19</v>
      </c>
      <c r="F21" s="13"/>
      <c r="G21" s="13">
        <f>SUM(B21+C21+D21-E21-F21)</f>
        <v>101970.84</v>
      </c>
      <c r="H21" s="14">
        <f>SUM(G19:G21)</f>
        <v>218336</v>
      </c>
      <c r="K21" s="10"/>
      <c r="L21" s="10"/>
      <c r="M21" s="3"/>
      <c r="N21" s="3"/>
      <c r="O21" s="3"/>
      <c r="P21" s="3"/>
      <c r="Q21" s="3"/>
      <c r="R21" s="3"/>
      <c r="S21" s="3"/>
    </row>
    <row r="22" spans="1:19" ht="18" customHeight="1" thickBot="1" x14ac:dyDescent="0.3">
      <c r="A22" s="7"/>
      <c r="B22" s="3"/>
      <c r="C22" s="8"/>
      <c r="D22" s="8"/>
      <c r="E22" s="8"/>
      <c r="F22" s="8"/>
      <c r="G22" s="8"/>
      <c r="I22" s="28">
        <f>SUM(G19:G21)</f>
        <v>218336</v>
      </c>
      <c r="J22" s="29" t="s">
        <v>13</v>
      </c>
      <c r="K22" s="10"/>
      <c r="L22" s="10"/>
      <c r="M22" s="3"/>
      <c r="N22" s="3"/>
      <c r="O22" s="3"/>
      <c r="P22" s="3"/>
      <c r="Q22" s="3"/>
      <c r="R22" s="3"/>
      <c r="S22" s="3"/>
    </row>
    <row r="23" spans="1:19" ht="18" customHeight="1" x14ac:dyDescent="0.25">
      <c r="A23" s="11">
        <v>42100</v>
      </c>
      <c r="B23" s="12"/>
      <c r="C23" s="13"/>
      <c r="D23" s="13"/>
      <c r="E23" s="13"/>
      <c r="F23" s="13"/>
      <c r="G23" s="13">
        <f>SUM(B23+C23+D23-E23-F23)</f>
        <v>0</v>
      </c>
      <c r="H23" s="14">
        <f>SUM(G23)</f>
        <v>0</v>
      </c>
      <c r="I23" s="9"/>
      <c r="K23" s="10"/>
      <c r="L23" s="10"/>
      <c r="M23" s="3"/>
      <c r="N23" s="3"/>
      <c r="O23" s="3"/>
      <c r="P23" s="3"/>
      <c r="Q23" s="3"/>
      <c r="R23" s="3"/>
      <c r="S23" s="3"/>
    </row>
    <row r="24" spans="1:19" ht="18" customHeight="1" x14ac:dyDescent="0.25">
      <c r="A24" s="7"/>
      <c r="B24" s="3"/>
      <c r="C24" s="8"/>
      <c r="D24" s="8"/>
      <c r="E24" s="8"/>
      <c r="F24" s="8"/>
      <c r="G24" s="8"/>
      <c r="H24" s="9"/>
      <c r="I24" s="9"/>
      <c r="K24" s="10"/>
      <c r="L24" s="10"/>
      <c r="M24" s="3"/>
      <c r="N24" s="3"/>
      <c r="O24" s="3"/>
      <c r="P24" s="3"/>
      <c r="Q24" s="3"/>
      <c r="R24" s="3"/>
      <c r="S24" s="3"/>
    </row>
    <row r="25" spans="1:19" ht="18" customHeight="1" x14ac:dyDescent="0.25">
      <c r="A25" s="7"/>
      <c r="B25" s="3"/>
      <c r="C25" s="8"/>
      <c r="D25" s="8"/>
      <c r="E25" s="8"/>
      <c r="F25" s="8"/>
      <c r="G25" s="8"/>
      <c r="H25" s="9"/>
      <c r="I25" s="9">
        <f>H23</f>
        <v>0</v>
      </c>
      <c r="J25" t="s">
        <v>14</v>
      </c>
      <c r="K25" s="10"/>
      <c r="L25" s="10"/>
      <c r="M25" s="3"/>
      <c r="N25" s="3"/>
      <c r="O25" s="3"/>
      <c r="P25" s="3"/>
      <c r="Q25" s="3"/>
      <c r="R25" s="3"/>
      <c r="S25" s="3"/>
    </row>
    <row r="26" spans="1:19" ht="18" customHeight="1" x14ac:dyDescent="0.25">
      <c r="A26" s="7">
        <v>58000</v>
      </c>
      <c r="B26" s="3">
        <v>124201.65</v>
      </c>
      <c r="C26" s="8"/>
      <c r="D26" s="8"/>
      <c r="E26" s="8"/>
      <c r="F26" s="8"/>
      <c r="G26" s="8">
        <f t="shared" ref="G26:G37" si="0">SUM(B26+C26+D26-E26-F26)</f>
        <v>124201.65</v>
      </c>
      <c r="H26" s="9"/>
      <c r="K26" s="10"/>
      <c r="L26" s="10"/>
      <c r="M26" s="3"/>
      <c r="N26" s="3"/>
      <c r="O26" s="3"/>
      <c r="P26" s="3"/>
      <c r="Q26" s="3"/>
      <c r="R26" s="3"/>
      <c r="S26" s="3"/>
    </row>
    <row r="27" spans="1:19" ht="18" customHeight="1" x14ac:dyDescent="0.25">
      <c r="A27" s="7">
        <v>58200</v>
      </c>
      <c r="B27" s="3">
        <v>1220.55</v>
      </c>
      <c r="C27" s="8"/>
      <c r="D27" s="8"/>
      <c r="E27" s="8"/>
      <c r="F27" s="8"/>
      <c r="G27" s="8">
        <f t="shared" si="0"/>
        <v>1220.55</v>
      </c>
      <c r="H27" s="9"/>
      <c r="K27" s="10"/>
      <c r="L27" s="10"/>
      <c r="M27" s="3"/>
      <c r="N27" s="3"/>
      <c r="O27" s="3"/>
      <c r="P27" s="3"/>
      <c r="Q27" s="3"/>
      <c r="R27" s="3"/>
      <c r="S27" s="3"/>
    </row>
    <row r="28" spans="1:19" ht="18" customHeight="1" x14ac:dyDescent="0.25">
      <c r="A28" s="7">
        <v>58300</v>
      </c>
      <c r="B28" s="3">
        <v>352622.29</v>
      </c>
      <c r="C28" s="8">
        <v>6709.42</v>
      </c>
      <c r="D28" s="8"/>
      <c r="E28" s="8">
        <v>7439.92</v>
      </c>
      <c r="F28" s="8"/>
      <c r="G28" s="8">
        <f t="shared" si="0"/>
        <v>351891.79</v>
      </c>
      <c r="H28" s="9"/>
      <c r="K28" s="10"/>
      <c r="L28" s="10"/>
      <c r="M28" s="3"/>
      <c r="N28" s="3"/>
      <c r="O28" s="3"/>
      <c r="P28" s="3"/>
      <c r="Q28" s="3"/>
      <c r="R28" s="3"/>
      <c r="S28" s="3"/>
    </row>
    <row r="29" spans="1:19" ht="18" customHeight="1" x14ac:dyDescent="0.25">
      <c r="A29" s="7">
        <v>58400</v>
      </c>
      <c r="B29" s="3">
        <v>1482.27</v>
      </c>
      <c r="C29" s="8"/>
      <c r="D29" s="8"/>
      <c r="E29" s="8">
        <v>97.5</v>
      </c>
      <c r="F29" s="8"/>
      <c r="G29" s="8">
        <f t="shared" si="0"/>
        <v>1384.77</v>
      </c>
      <c r="H29" s="9"/>
      <c r="K29" s="10"/>
      <c r="L29" s="10"/>
      <c r="M29" s="3"/>
      <c r="N29" s="3"/>
      <c r="O29" s="3"/>
      <c r="P29" s="3"/>
      <c r="Q29" s="3"/>
      <c r="R29" s="3"/>
      <c r="S29" s="3"/>
    </row>
    <row r="30" spans="1:19" ht="18" customHeight="1" x14ac:dyDescent="0.25">
      <c r="A30" s="7">
        <v>58600</v>
      </c>
      <c r="B30" s="3">
        <v>225074.96</v>
      </c>
      <c r="C30" s="8">
        <v>3164.99</v>
      </c>
      <c r="D30" s="8"/>
      <c r="E30" s="8">
        <v>7918.48</v>
      </c>
      <c r="F30" s="8"/>
      <c r="G30" s="8">
        <f t="shared" si="0"/>
        <v>220321.46999999997</v>
      </c>
      <c r="H30" s="9"/>
      <c r="K30" s="10"/>
      <c r="L30" s="10"/>
      <c r="M30" s="3"/>
      <c r="N30" s="3"/>
      <c r="O30" s="3"/>
      <c r="P30" s="3"/>
      <c r="Q30" s="3"/>
      <c r="R30" s="3"/>
      <c r="S30" s="3"/>
    </row>
    <row r="31" spans="1:19" ht="18" customHeight="1" x14ac:dyDescent="0.25">
      <c r="A31" s="7">
        <v>58700</v>
      </c>
      <c r="B31" s="3">
        <v>2149.8000000000002</v>
      </c>
      <c r="C31" s="8"/>
      <c r="D31" s="8"/>
      <c r="E31" s="8"/>
      <c r="F31" s="8"/>
      <c r="G31" s="8">
        <f t="shared" si="0"/>
        <v>2149.8000000000002</v>
      </c>
      <c r="H31" s="9"/>
      <c r="K31" s="10"/>
      <c r="L31" s="10"/>
      <c r="M31" s="3"/>
      <c r="N31" s="3"/>
      <c r="O31" s="3"/>
      <c r="P31" s="3"/>
      <c r="Q31" s="3"/>
      <c r="R31" s="3"/>
      <c r="S31" s="3"/>
    </row>
    <row r="32" spans="1:19" ht="18" customHeight="1" x14ac:dyDescent="0.25">
      <c r="A32" s="11">
        <v>58800</v>
      </c>
      <c r="B32" s="14">
        <v>7806.24</v>
      </c>
      <c r="C32" s="13"/>
      <c r="D32" s="13"/>
      <c r="E32" s="13"/>
      <c r="F32" s="13"/>
      <c r="G32" s="13">
        <f t="shared" si="0"/>
        <v>7806.24</v>
      </c>
      <c r="H32" s="14">
        <f>SUM(G26:G32)</f>
        <v>708976.27</v>
      </c>
      <c r="K32" s="10"/>
      <c r="L32" s="10"/>
      <c r="M32" s="3"/>
      <c r="N32" s="3"/>
      <c r="O32" s="3"/>
      <c r="P32" s="3"/>
      <c r="Q32" s="3"/>
      <c r="R32" s="3"/>
      <c r="S32" s="3"/>
    </row>
    <row r="33" spans="1:19" ht="18" customHeight="1" x14ac:dyDescent="0.25">
      <c r="A33" s="7">
        <v>59000</v>
      </c>
      <c r="B33" s="3">
        <v>101297.37</v>
      </c>
      <c r="C33" s="8"/>
      <c r="D33" s="8"/>
      <c r="E33" s="8"/>
      <c r="F33" s="8"/>
      <c r="G33" s="8">
        <f t="shared" si="0"/>
        <v>101297.37</v>
      </c>
      <c r="H33" s="9"/>
      <c r="K33" s="10"/>
      <c r="L33" s="10"/>
      <c r="M33" s="3"/>
      <c r="N33" s="3"/>
      <c r="O33" s="3"/>
      <c r="P33" s="3"/>
      <c r="Q33" s="3"/>
      <c r="R33" s="3"/>
      <c r="S33" s="3"/>
    </row>
    <row r="34" spans="1:19" ht="18" customHeight="1" x14ac:dyDescent="0.25">
      <c r="A34" s="7">
        <v>59300</v>
      </c>
      <c r="B34" s="3">
        <v>646251.54</v>
      </c>
      <c r="C34" s="8">
        <v>4442.71</v>
      </c>
      <c r="D34" s="8"/>
      <c r="E34" s="8">
        <v>9224.81</v>
      </c>
      <c r="F34" s="8"/>
      <c r="G34" s="8">
        <f t="shared" si="0"/>
        <v>641469.43999999994</v>
      </c>
      <c r="H34" s="9"/>
      <c r="K34" s="10"/>
      <c r="L34" s="10"/>
      <c r="M34" s="3"/>
      <c r="N34" s="3"/>
      <c r="O34" s="3"/>
      <c r="P34" s="3"/>
      <c r="Q34" s="3"/>
      <c r="R34" s="3"/>
      <c r="S34" s="3"/>
    </row>
    <row r="35" spans="1:19" ht="18" customHeight="1" x14ac:dyDescent="0.25">
      <c r="A35" s="7">
        <v>593.01</v>
      </c>
      <c r="B35" s="3">
        <v>9759.14</v>
      </c>
      <c r="C35" s="8"/>
      <c r="D35" s="8"/>
      <c r="E35" s="8"/>
      <c r="F35" s="8"/>
      <c r="G35" s="8">
        <f t="shared" si="0"/>
        <v>9759.14</v>
      </c>
      <c r="H35" s="9"/>
      <c r="K35" s="10"/>
      <c r="L35" s="10"/>
      <c r="M35" s="3"/>
      <c r="N35" s="3"/>
      <c r="O35" s="3"/>
      <c r="P35" s="3"/>
      <c r="Q35" s="3"/>
      <c r="R35" s="3"/>
      <c r="S35" s="3"/>
    </row>
    <row r="36" spans="1:19" ht="18" customHeight="1" x14ac:dyDescent="0.25">
      <c r="A36" s="7">
        <v>59400</v>
      </c>
      <c r="B36" s="9">
        <v>2347.2399999999998</v>
      </c>
      <c r="C36" s="8"/>
      <c r="D36" s="8"/>
      <c r="E36" s="8"/>
      <c r="F36" s="8"/>
      <c r="G36" s="8">
        <f t="shared" si="0"/>
        <v>2347.2399999999998</v>
      </c>
      <c r="H36" s="9"/>
      <c r="K36" s="10"/>
      <c r="L36" s="10"/>
      <c r="M36" s="3"/>
      <c r="N36" s="3"/>
      <c r="O36" s="3"/>
      <c r="P36" s="3"/>
      <c r="Q36" s="3"/>
      <c r="R36" s="3"/>
      <c r="S36" s="3"/>
    </row>
    <row r="37" spans="1:19" ht="18" customHeight="1" x14ac:dyDescent="0.25">
      <c r="A37" s="7">
        <v>59500</v>
      </c>
      <c r="B37" s="3">
        <v>2452.23</v>
      </c>
      <c r="C37" s="8"/>
      <c r="D37" s="8"/>
      <c r="E37" s="8"/>
      <c r="F37" s="8"/>
      <c r="G37" s="8">
        <f t="shared" si="0"/>
        <v>2452.23</v>
      </c>
      <c r="H37" s="9"/>
      <c r="K37" s="10"/>
      <c r="L37" s="10"/>
      <c r="M37" s="3"/>
      <c r="N37" s="3"/>
      <c r="O37" s="3"/>
      <c r="P37" s="3"/>
      <c r="Q37" s="3"/>
      <c r="R37" s="3"/>
      <c r="S37" s="3"/>
    </row>
    <row r="38" spans="1:19" ht="18" customHeight="1" x14ac:dyDescent="0.25">
      <c r="A38" s="7">
        <v>59700</v>
      </c>
      <c r="B38" s="3">
        <v>348.35</v>
      </c>
      <c r="C38" s="8"/>
      <c r="D38" s="8"/>
      <c r="E38" s="8"/>
      <c r="F38" s="8"/>
      <c r="G38" s="8">
        <f>SUM(B38+C38+D38-E38-F38)</f>
        <v>348.35</v>
      </c>
      <c r="H38" s="9"/>
      <c r="K38" s="10"/>
      <c r="L38" s="10"/>
      <c r="M38" s="3"/>
      <c r="N38" s="3"/>
      <c r="O38" s="3"/>
      <c r="P38" s="3"/>
      <c r="Q38" s="3"/>
      <c r="R38" s="3"/>
      <c r="S38" s="3"/>
    </row>
    <row r="39" spans="1:19" ht="18" customHeight="1" x14ac:dyDescent="0.25">
      <c r="A39" s="11">
        <v>59800</v>
      </c>
      <c r="B39" s="12">
        <v>2583.98</v>
      </c>
      <c r="C39" s="13">
        <v>156.44999999999999</v>
      </c>
      <c r="D39" s="13"/>
      <c r="E39" s="13">
        <v>80.760000000000005</v>
      </c>
      <c r="F39" s="13"/>
      <c r="G39" s="13">
        <f>SUM(B39+C39+D39-E39-F39)</f>
        <v>2659.6699999999996</v>
      </c>
      <c r="H39" s="14">
        <f>SUM(G33:G39)</f>
        <v>760333.44</v>
      </c>
      <c r="K39" s="10"/>
      <c r="L39" s="10"/>
      <c r="M39" s="3"/>
      <c r="N39" s="3"/>
      <c r="O39" s="3"/>
      <c r="P39" s="3"/>
      <c r="Q39" s="3"/>
      <c r="R39" s="3"/>
      <c r="S39" s="3"/>
    </row>
    <row r="40" spans="1:19" ht="18" customHeight="1" x14ac:dyDescent="0.25">
      <c r="A40" s="7">
        <v>90200</v>
      </c>
      <c r="B40" s="3">
        <v>33157.25</v>
      </c>
      <c r="C40" s="8">
        <v>482.2</v>
      </c>
      <c r="D40" s="8"/>
      <c r="E40" s="8">
        <v>810.24</v>
      </c>
      <c r="F40" s="8"/>
      <c r="G40" s="8">
        <f t="shared" ref="G40:G51" si="1">SUM(B40+C40+D40-E40-F40)</f>
        <v>32829.21</v>
      </c>
      <c r="H40" s="9"/>
      <c r="K40" s="10"/>
      <c r="L40" s="10"/>
      <c r="M40" s="3"/>
      <c r="N40" s="3"/>
      <c r="O40" s="3"/>
      <c r="P40" s="3"/>
      <c r="Q40" s="3"/>
      <c r="R40" s="3"/>
      <c r="S40" s="3"/>
    </row>
    <row r="41" spans="1:19" ht="18" customHeight="1" x14ac:dyDescent="0.25">
      <c r="A41" s="11">
        <v>90300</v>
      </c>
      <c r="B41" s="12">
        <v>380768.95</v>
      </c>
      <c r="C41" s="13">
        <v>6683.03</v>
      </c>
      <c r="D41" s="13"/>
      <c r="E41" s="13">
        <v>5975.57</v>
      </c>
      <c r="F41" s="13"/>
      <c r="G41" s="13">
        <f t="shared" si="1"/>
        <v>381476.41000000003</v>
      </c>
      <c r="H41" s="14">
        <f>SUM(G40:G41)</f>
        <v>414305.62000000005</v>
      </c>
      <c r="K41" s="10"/>
      <c r="L41" s="10"/>
      <c r="M41" s="3"/>
      <c r="N41" s="3"/>
      <c r="O41" s="3"/>
      <c r="P41" s="3"/>
      <c r="Q41" s="3"/>
      <c r="R41" s="3"/>
      <c r="S41" s="3"/>
    </row>
    <row r="42" spans="1:19" ht="18" customHeight="1" x14ac:dyDescent="0.25">
      <c r="A42" s="7">
        <v>90700</v>
      </c>
      <c r="B42" s="3">
        <v>81984.06</v>
      </c>
      <c r="C42" s="8"/>
      <c r="D42" s="8"/>
      <c r="E42" s="8"/>
      <c r="F42" s="8"/>
      <c r="G42" s="8">
        <f t="shared" si="1"/>
        <v>81984.06</v>
      </c>
      <c r="H42" s="9"/>
      <c r="K42" s="10"/>
      <c r="L42" s="10"/>
      <c r="M42" s="3"/>
      <c r="N42" s="3"/>
      <c r="O42" s="3"/>
      <c r="P42" s="3"/>
      <c r="Q42" s="3"/>
      <c r="R42" s="3"/>
      <c r="S42" s="3"/>
    </row>
    <row r="43" spans="1:19" ht="18" customHeight="1" x14ac:dyDescent="0.25">
      <c r="A43" s="7">
        <v>90800</v>
      </c>
      <c r="B43" s="3"/>
      <c r="C43" s="8"/>
      <c r="D43" s="8"/>
      <c r="E43" s="8"/>
      <c r="F43" s="8"/>
      <c r="G43" s="8">
        <f t="shared" si="1"/>
        <v>0</v>
      </c>
      <c r="H43" s="9"/>
      <c r="K43" s="10"/>
      <c r="L43" s="10"/>
      <c r="M43" s="3"/>
      <c r="N43" s="3"/>
      <c r="O43" s="3"/>
      <c r="P43" s="3"/>
      <c r="Q43" s="3"/>
      <c r="R43" s="3"/>
      <c r="S43" s="3"/>
    </row>
    <row r="44" spans="1:19" ht="18" customHeight="1" x14ac:dyDescent="0.25">
      <c r="A44" s="7">
        <v>92000</v>
      </c>
      <c r="B44" s="3">
        <v>420442.36</v>
      </c>
      <c r="C44" s="8">
        <v>2066.17</v>
      </c>
      <c r="D44" s="8"/>
      <c r="E44" s="8">
        <v>2423.46</v>
      </c>
      <c r="F44" s="8"/>
      <c r="G44" s="8">
        <f t="shared" si="1"/>
        <v>420085.06999999995</v>
      </c>
      <c r="H44" s="9"/>
      <c r="K44" s="10"/>
      <c r="L44" s="10"/>
      <c r="M44" s="3"/>
      <c r="N44" s="3"/>
      <c r="O44" s="3"/>
      <c r="P44" s="3"/>
      <c r="Q44" s="3"/>
      <c r="R44" s="3"/>
      <c r="S44" s="3"/>
    </row>
    <row r="45" spans="1:19" ht="18" customHeight="1" x14ac:dyDescent="0.25">
      <c r="A45" s="7">
        <v>92500</v>
      </c>
      <c r="B45" s="3">
        <v>9157.7199999999993</v>
      </c>
      <c r="C45" s="8"/>
      <c r="D45" s="8"/>
      <c r="E45" s="8"/>
      <c r="F45" s="8"/>
      <c r="G45" s="8">
        <f t="shared" si="1"/>
        <v>9157.7199999999993</v>
      </c>
      <c r="H45" s="9"/>
      <c r="K45" s="10"/>
      <c r="L45" s="10"/>
      <c r="M45" s="3"/>
      <c r="N45" s="3"/>
      <c r="O45" s="3"/>
      <c r="P45" s="3"/>
      <c r="Q45" s="3"/>
      <c r="R45" s="3"/>
      <c r="S45" s="3"/>
    </row>
    <row r="46" spans="1:19" ht="18" customHeight="1" x14ac:dyDescent="0.25">
      <c r="A46" s="7">
        <v>92600</v>
      </c>
      <c r="B46" s="3">
        <v>23588.959999999999</v>
      </c>
      <c r="C46" s="8"/>
      <c r="D46" s="8"/>
      <c r="E46" s="8"/>
      <c r="F46" s="8"/>
      <c r="G46" s="8">
        <f t="shared" si="1"/>
        <v>23588.959999999999</v>
      </c>
      <c r="H46" s="9"/>
      <c r="K46" s="10"/>
      <c r="L46" s="10"/>
      <c r="M46" s="3"/>
      <c r="N46" s="3"/>
      <c r="O46" s="3"/>
      <c r="P46" s="3"/>
      <c r="Q46" s="3"/>
      <c r="R46" s="3"/>
      <c r="S46" s="3"/>
    </row>
    <row r="47" spans="1:19" ht="18" customHeight="1" x14ac:dyDescent="0.25">
      <c r="A47" s="23">
        <v>930.3</v>
      </c>
      <c r="B47" s="3">
        <v>9383.59</v>
      </c>
      <c r="C47" s="8">
        <v>209.72</v>
      </c>
      <c r="D47" s="8"/>
      <c r="E47" s="8"/>
      <c r="F47" s="8"/>
      <c r="G47" s="8">
        <f t="shared" si="1"/>
        <v>9593.31</v>
      </c>
      <c r="H47" s="9"/>
      <c r="K47" s="10"/>
      <c r="L47" s="10"/>
      <c r="M47" s="3"/>
      <c r="N47" s="3"/>
      <c r="O47" s="3"/>
      <c r="P47" s="3"/>
      <c r="Q47" s="3"/>
      <c r="R47" s="3"/>
      <c r="S47" s="3"/>
    </row>
    <row r="48" spans="1:19" ht="18" customHeight="1" x14ac:dyDescent="0.25">
      <c r="A48" s="7">
        <v>93040</v>
      </c>
      <c r="B48" s="3">
        <v>8040.27</v>
      </c>
      <c r="C48" s="8"/>
      <c r="D48" s="8"/>
      <c r="E48" s="8"/>
      <c r="F48" s="8"/>
      <c r="G48" s="8">
        <f t="shared" si="1"/>
        <v>8040.27</v>
      </c>
      <c r="H48" s="9"/>
      <c r="K48" s="10"/>
      <c r="L48" s="10"/>
      <c r="M48" s="3"/>
      <c r="N48" s="3"/>
      <c r="O48" s="3"/>
      <c r="P48" s="3"/>
      <c r="Q48" s="3"/>
      <c r="R48" s="3"/>
      <c r="S48" s="3"/>
    </row>
    <row r="49" spans="1:19" ht="18" customHeight="1" x14ac:dyDescent="0.25">
      <c r="A49" s="52">
        <v>931</v>
      </c>
      <c r="B49" s="3">
        <v>1183.58</v>
      </c>
      <c r="C49" s="8"/>
      <c r="D49" s="8"/>
      <c r="E49" s="8"/>
      <c r="F49" s="8"/>
      <c r="G49" s="8">
        <f t="shared" si="1"/>
        <v>1183.58</v>
      </c>
      <c r="H49" s="9"/>
      <c r="K49" s="10"/>
      <c r="L49" s="10"/>
      <c r="M49" s="3"/>
      <c r="N49" s="3"/>
      <c r="O49" s="3"/>
      <c r="P49" s="3"/>
      <c r="Q49" s="3"/>
      <c r="R49" s="3"/>
      <c r="S49" s="3"/>
    </row>
    <row r="50" spans="1:19" ht="18" customHeight="1" thickBot="1" x14ac:dyDescent="0.3">
      <c r="A50" s="11">
        <v>93500</v>
      </c>
      <c r="B50" s="12">
        <v>63401.35</v>
      </c>
      <c r="C50" s="13">
        <v>996.1</v>
      </c>
      <c r="D50" s="13"/>
      <c r="E50" s="13">
        <v>1400.11</v>
      </c>
      <c r="F50" s="13"/>
      <c r="G50" s="13">
        <f>SUM(B50+C50+D50-E50-F50)</f>
        <v>62997.34</v>
      </c>
      <c r="H50" s="14">
        <f>SUM(G42:G50)</f>
        <v>616630.30999999994</v>
      </c>
      <c r="K50" s="10"/>
      <c r="L50" s="10"/>
      <c r="M50" s="3"/>
      <c r="N50" s="3"/>
      <c r="O50" s="3"/>
      <c r="P50" s="3"/>
      <c r="Q50" s="3"/>
      <c r="R50" s="3"/>
      <c r="S50" s="3"/>
    </row>
    <row r="51" spans="1:19" ht="18" customHeight="1" thickBot="1" x14ac:dyDescent="0.3">
      <c r="A51" s="7"/>
      <c r="B51" s="3"/>
      <c r="C51" s="15"/>
      <c r="D51" s="15"/>
      <c r="E51" s="15"/>
      <c r="F51" s="15"/>
      <c r="G51" s="8">
        <f t="shared" si="1"/>
        <v>0</v>
      </c>
      <c r="H51" s="9"/>
      <c r="I51" s="28">
        <f>SUM(H32:H50)</f>
        <v>2500245.64</v>
      </c>
      <c r="J51" s="29" t="s">
        <v>15</v>
      </c>
      <c r="K51" s="10"/>
      <c r="L51" s="10"/>
      <c r="M51" s="3"/>
      <c r="N51" s="3"/>
      <c r="O51" s="3"/>
      <c r="P51" s="3"/>
      <c r="Q51" s="3"/>
      <c r="R51" s="3"/>
      <c r="S51" s="3"/>
    </row>
    <row r="52" spans="1:19" ht="18" customHeight="1" x14ac:dyDescent="0.25">
      <c r="A52" s="7"/>
      <c r="B52" s="3">
        <f>SUM(B13:B50)</f>
        <v>3980181.1500000013</v>
      </c>
      <c r="C52" s="3">
        <f>SUM(C13:C50)</f>
        <v>39348.009999999995</v>
      </c>
      <c r="D52" s="3"/>
      <c r="E52" s="3">
        <f>SUM(E13:E50)</f>
        <v>54418.720000000001</v>
      </c>
      <c r="F52" s="3">
        <f>SUM(F13:F50)</f>
        <v>0</v>
      </c>
      <c r="G52" s="8">
        <f>SUM(B52+C52+D52-E52-F52)</f>
        <v>3965110.4400000009</v>
      </c>
      <c r="K52" s="10"/>
      <c r="L52" s="10"/>
      <c r="M52" s="10"/>
      <c r="N52" s="3"/>
      <c r="O52" s="3"/>
      <c r="P52" s="3"/>
      <c r="Q52" s="3"/>
      <c r="R52" s="3"/>
      <c r="S52" s="3"/>
    </row>
    <row r="53" spans="1:19" ht="18" customHeight="1" x14ac:dyDescent="0.25">
      <c r="A53" s="7"/>
      <c r="B53" s="1"/>
      <c r="C53" s="8"/>
      <c r="D53" s="8"/>
      <c r="E53" s="8"/>
      <c r="F53" s="8"/>
      <c r="G53" s="8">
        <f>SUM(G13:G50)</f>
        <v>3965110.4400000009</v>
      </c>
      <c r="H53" s="9">
        <f>SUM(H13:H51)</f>
        <v>3965110.4400000004</v>
      </c>
      <c r="I53" s="9">
        <f>SUM(I17:I51)</f>
        <v>3965110.4400000004</v>
      </c>
      <c r="K53" s="3"/>
      <c r="L53" s="3"/>
      <c r="M53" s="3"/>
      <c r="N53" s="3"/>
      <c r="O53" s="3"/>
      <c r="P53" s="3"/>
      <c r="Q53" s="3"/>
      <c r="R53" s="3"/>
      <c r="S53" s="3"/>
    </row>
    <row r="54" spans="1:19" ht="18" customHeight="1" x14ac:dyDescent="0.25">
      <c r="A54" s="7" t="s">
        <v>16</v>
      </c>
      <c r="B54" s="3">
        <f>95325.26+4821.17+6074+3128+36+88+672</f>
        <v>110144.43</v>
      </c>
      <c r="C54" s="3">
        <f>832+8+280+280</f>
        <v>1400</v>
      </c>
      <c r="D54" s="3"/>
      <c r="E54" s="3">
        <f>926.17+288+304</f>
        <v>1518.17</v>
      </c>
      <c r="F54" s="3"/>
      <c r="G54" s="8">
        <f>SUM(B54+C54+D54-E54-F54)</f>
        <v>110026.26</v>
      </c>
      <c r="H54" s="1"/>
      <c r="I54" s="9"/>
      <c r="K54" s="3"/>
      <c r="L54" s="3"/>
      <c r="M54" s="3"/>
      <c r="N54" s="3"/>
      <c r="O54" s="3"/>
      <c r="P54" s="3"/>
      <c r="Q54" s="3"/>
      <c r="R54" s="3"/>
      <c r="S54" s="3"/>
    </row>
    <row r="55" spans="1:19" ht="18" customHeight="1" x14ac:dyDescent="0.25">
      <c r="A55" s="7" t="s">
        <v>17</v>
      </c>
      <c r="B55" s="3">
        <f>8089.68+224</f>
        <v>8313.68</v>
      </c>
      <c r="C55" s="3">
        <f>32.17+10</f>
        <v>42.17</v>
      </c>
      <c r="D55" s="3"/>
      <c r="E55" s="3">
        <f>122.67+17</f>
        <v>139.67000000000002</v>
      </c>
      <c r="F55" s="3"/>
      <c r="G55" s="8">
        <f>SUM(B55+C55+D55-E55-F55)</f>
        <v>8216.18</v>
      </c>
      <c r="H55" s="1"/>
      <c r="I55" s="9"/>
      <c r="K55" s="3"/>
      <c r="L55" s="3"/>
      <c r="M55" s="3"/>
      <c r="N55" s="3"/>
      <c r="O55" s="3"/>
      <c r="P55" s="3"/>
      <c r="Q55" s="3"/>
      <c r="R55" s="3"/>
      <c r="S55" s="3"/>
    </row>
    <row r="56" spans="1:19" ht="18" customHeight="1" thickBot="1" x14ac:dyDescent="0.3">
      <c r="A56" s="1" t="s">
        <v>18</v>
      </c>
      <c r="B56" s="3">
        <f>SUM(B54:B55)</f>
        <v>118458.10999999999</v>
      </c>
      <c r="C56" s="3">
        <f>SUM(C54:C55)</f>
        <v>1442.17</v>
      </c>
      <c r="D56" s="3"/>
      <c r="E56" s="3">
        <f>SUM(E54:E55)</f>
        <v>1657.8400000000001</v>
      </c>
      <c r="F56" s="3">
        <f>SUM(F54:F55)</f>
        <v>0</v>
      </c>
      <c r="G56" s="8">
        <f>SUM(B56+C56+D56-E56-F56)</f>
        <v>118242.43999999999</v>
      </c>
      <c r="H56" s="8">
        <f>SUM(G54:G55)</f>
        <v>118242.44</v>
      </c>
      <c r="I56" s="9"/>
      <c r="K56" s="3"/>
      <c r="L56" s="3"/>
      <c r="M56" s="3"/>
      <c r="N56" s="3"/>
      <c r="O56" s="3"/>
      <c r="P56" s="3"/>
      <c r="Q56" s="3"/>
      <c r="R56" s="3"/>
      <c r="S56" s="3"/>
    </row>
    <row r="57" spans="1:19" ht="21" customHeight="1" thickBot="1" x14ac:dyDescent="0.3">
      <c r="A57" s="43" t="s">
        <v>31</v>
      </c>
      <c r="B57" s="44">
        <v>3566136.71</v>
      </c>
      <c r="G57" s="8"/>
      <c r="H57" s="15"/>
      <c r="K57" s="3"/>
      <c r="L57" s="3"/>
      <c r="M57" s="3"/>
      <c r="N57" s="3"/>
      <c r="O57" s="3"/>
      <c r="P57" s="3"/>
      <c r="Q57" s="3"/>
      <c r="R57" s="3"/>
      <c r="S57" s="3"/>
    </row>
    <row r="58" spans="1:19" ht="18" customHeight="1" thickBot="1" x14ac:dyDescent="0.3">
      <c r="A58" s="43" t="s">
        <v>32</v>
      </c>
      <c r="B58" s="44">
        <v>398973.73</v>
      </c>
      <c r="H58" s="15"/>
      <c r="K58" s="3"/>
      <c r="L58" s="3"/>
      <c r="M58" s="3"/>
      <c r="N58" s="3"/>
      <c r="O58" s="3"/>
      <c r="P58" s="3"/>
      <c r="Q58" s="3"/>
      <c r="R58" s="3"/>
      <c r="S58" s="3"/>
    </row>
    <row r="59" spans="1:19" ht="18" customHeight="1" x14ac:dyDescent="0.25">
      <c r="A59" s="4" t="s">
        <v>18</v>
      </c>
      <c r="B59" s="24">
        <f>SUM(B57:B58)</f>
        <v>3965110.44</v>
      </c>
      <c r="G59" s="15"/>
      <c r="H59" s="15"/>
      <c r="K59" s="3"/>
      <c r="L59" s="3"/>
      <c r="M59" s="3"/>
      <c r="N59" s="3"/>
      <c r="O59" s="3"/>
      <c r="P59" s="3"/>
      <c r="Q59" s="3"/>
      <c r="R59" s="3"/>
      <c r="S59" s="3"/>
    </row>
    <row r="60" spans="1:19" ht="14.25" customHeight="1" x14ac:dyDescent="0.25">
      <c r="B60" s="15"/>
      <c r="C60" s="15"/>
      <c r="D60" s="15"/>
      <c r="E60" s="15"/>
      <c r="F60" s="15"/>
      <c r="G60" s="15"/>
      <c r="H60" s="15"/>
      <c r="I60" s="15"/>
      <c r="K60" s="3"/>
      <c r="L60" s="3"/>
      <c r="M60" s="3"/>
      <c r="N60" s="3"/>
      <c r="O60" s="3"/>
      <c r="P60" s="3"/>
      <c r="Q60" s="3"/>
      <c r="R60" s="3"/>
      <c r="S60" s="3"/>
    </row>
    <row r="61" spans="1:19" ht="14.25" customHeight="1" x14ac:dyDescent="0.25">
      <c r="B61" s="15"/>
      <c r="C61" s="15"/>
      <c r="D61" s="15"/>
      <c r="E61" s="15"/>
      <c r="F61" s="15"/>
      <c r="G61" s="15"/>
      <c r="H61" s="15"/>
      <c r="I61" s="15"/>
      <c r="K61" s="3"/>
      <c r="L61" s="3"/>
      <c r="M61" s="3"/>
      <c r="N61" s="3"/>
      <c r="O61" s="3"/>
      <c r="P61" s="3"/>
      <c r="Q61" s="3"/>
      <c r="R61" s="3"/>
      <c r="S61" s="3"/>
    </row>
    <row r="62" spans="1:19" ht="24.6" customHeight="1" x14ac:dyDescent="0.25">
      <c r="B62" s="34"/>
      <c r="C62" s="34"/>
      <c r="D62" s="34"/>
      <c r="E62" s="34"/>
      <c r="F62" s="34"/>
      <c r="G62" s="34"/>
      <c r="H62" s="34"/>
      <c r="I62" s="34"/>
      <c r="K62" s="3"/>
      <c r="L62" s="3"/>
      <c r="M62" s="3"/>
      <c r="N62" s="3"/>
      <c r="O62" s="3"/>
      <c r="P62" s="3"/>
      <c r="Q62" s="3"/>
      <c r="R62" s="3"/>
      <c r="S62" s="3"/>
    </row>
    <row r="63" spans="1:19" ht="18" customHeight="1" x14ac:dyDescent="0.25">
      <c r="B63" s="16"/>
      <c r="C63" s="16"/>
      <c r="D63" s="16"/>
      <c r="E63" s="16"/>
      <c r="F63" s="16"/>
      <c r="G63" s="16"/>
      <c r="H63" s="16"/>
      <c r="I63" s="16"/>
      <c r="K63" s="3"/>
      <c r="L63" s="3"/>
      <c r="M63" s="3"/>
      <c r="N63" s="3"/>
      <c r="O63" s="3"/>
      <c r="P63" s="3"/>
      <c r="Q63" s="3"/>
      <c r="R63" s="3"/>
      <c r="S63" s="3"/>
    </row>
    <row r="64" spans="1:19" ht="18" customHeight="1" x14ac:dyDescent="0.25">
      <c r="B64" s="16"/>
      <c r="C64" s="16"/>
      <c r="D64" s="16"/>
      <c r="E64" s="16"/>
      <c r="F64" s="16"/>
      <c r="G64" s="16"/>
      <c r="H64" s="16"/>
      <c r="I64" s="16"/>
      <c r="K64" s="3"/>
      <c r="L64" s="3"/>
      <c r="M64" s="3"/>
      <c r="N64" s="3"/>
      <c r="O64" s="3"/>
      <c r="P64" s="3"/>
      <c r="Q64" s="3"/>
      <c r="R64" s="3"/>
      <c r="S64" s="3"/>
    </row>
    <row r="65" spans="1:19" ht="18" customHeight="1" x14ac:dyDescent="0.25">
      <c r="K65" s="3"/>
      <c r="L65" s="3"/>
      <c r="M65" s="3"/>
      <c r="N65" s="3"/>
      <c r="O65" s="3"/>
      <c r="P65" s="3"/>
      <c r="Q65" s="3"/>
      <c r="R65" s="3"/>
      <c r="S65" s="3"/>
    </row>
    <row r="66" spans="1:19" ht="18" customHeight="1" x14ac:dyDescent="0.25">
      <c r="K66" s="3"/>
      <c r="L66" s="3"/>
      <c r="M66" s="3"/>
      <c r="N66" s="3"/>
      <c r="O66" s="3"/>
      <c r="P66" s="3"/>
      <c r="Q66" s="3"/>
      <c r="R66" s="3"/>
      <c r="S66" s="3"/>
    </row>
    <row r="67" spans="1:19" ht="18" customHeight="1" x14ac:dyDescent="0.25">
      <c r="A67" s="17"/>
      <c r="B67" s="18"/>
      <c r="K67" s="3"/>
      <c r="L67" s="3"/>
      <c r="M67" s="3"/>
      <c r="N67" s="3"/>
      <c r="O67" s="3"/>
      <c r="P67" s="3"/>
      <c r="Q67" s="3"/>
      <c r="R67" s="3"/>
      <c r="S67" s="3"/>
    </row>
    <row r="68" spans="1:19" ht="18" customHeight="1" x14ac:dyDescent="0.25">
      <c r="A68" s="17"/>
      <c r="B68" s="18"/>
      <c r="F68" s="19"/>
      <c r="G68" s="20"/>
      <c r="H68" s="20"/>
      <c r="I68" s="20"/>
      <c r="J68" s="20"/>
      <c r="M68" s="3"/>
      <c r="N68" s="3"/>
      <c r="O68" s="3"/>
      <c r="P68" s="3"/>
      <c r="Q68" s="3"/>
      <c r="R68" s="3"/>
      <c r="S68" s="3"/>
    </row>
    <row r="69" spans="1:19" ht="18" customHeight="1" x14ac:dyDescent="0.25">
      <c r="A69" s="17"/>
      <c r="B69" s="18"/>
      <c r="F69" s="19"/>
      <c r="G69" s="20"/>
      <c r="H69" s="20"/>
      <c r="I69" s="20"/>
      <c r="J69" s="20"/>
      <c r="M69" s="3"/>
      <c r="N69" s="3"/>
      <c r="O69" s="3"/>
      <c r="P69" s="3"/>
      <c r="Q69" s="3"/>
      <c r="R69" s="3"/>
      <c r="S69" s="3"/>
    </row>
    <row r="70" spans="1:19" ht="18" customHeight="1" x14ac:dyDescent="0.25">
      <c r="A70" s="17"/>
      <c r="B70" s="18"/>
      <c r="G70" s="20"/>
      <c r="H70" s="20"/>
      <c r="I70" s="20"/>
      <c r="J70" s="20"/>
      <c r="M70" s="3"/>
      <c r="N70" s="3"/>
      <c r="O70" s="3"/>
      <c r="P70" s="3"/>
      <c r="Q70" s="3"/>
      <c r="R70" s="3"/>
      <c r="S70" s="3"/>
    </row>
    <row r="71" spans="1:19" ht="18" customHeight="1" x14ac:dyDescent="0.25">
      <c r="A71" s="17"/>
      <c r="B71" s="18"/>
      <c r="F71" s="19"/>
      <c r="G71" s="20"/>
      <c r="H71" s="20"/>
      <c r="I71" s="20"/>
      <c r="J71" s="20"/>
      <c r="M71" s="3"/>
      <c r="N71" s="3"/>
      <c r="O71" s="3"/>
      <c r="P71" s="3"/>
      <c r="Q71" s="3"/>
      <c r="R71" s="3"/>
      <c r="S71" s="3"/>
    </row>
    <row r="72" spans="1:19" ht="18" customHeight="1" x14ac:dyDescent="0.25">
      <c r="A72" s="17"/>
      <c r="B72" s="18"/>
      <c r="G72" s="20"/>
      <c r="H72" s="20"/>
      <c r="I72" s="20"/>
      <c r="J72" s="20"/>
      <c r="M72" s="3"/>
      <c r="N72" s="3"/>
      <c r="O72" s="3"/>
      <c r="P72" s="3"/>
      <c r="Q72" s="3"/>
      <c r="R72" s="3"/>
      <c r="S72" s="3"/>
    </row>
    <row r="73" spans="1:19" ht="18" customHeight="1" x14ac:dyDescent="0.25">
      <c r="A73" s="17"/>
      <c r="B73" s="18"/>
      <c r="G73" s="20"/>
      <c r="H73" s="20"/>
      <c r="I73" s="20"/>
      <c r="J73" s="20"/>
      <c r="K73" s="20"/>
      <c r="M73" s="3"/>
      <c r="N73" s="3"/>
      <c r="O73" s="3"/>
      <c r="P73" s="3"/>
      <c r="Q73" s="3"/>
      <c r="R73" s="3"/>
      <c r="S73" s="3"/>
    </row>
    <row r="74" spans="1:19" ht="18" customHeight="1" x14ac:dyDescent="0.25">
      <c r="A74" s="17"/>
      <c r="B74" s="18"/>
      <c r="G74" s="20"/>
      <c r="H74" s="20"/>
      <c r="I74" s="20"/>
      <c r="J74" s="20"/>
      <c r="M74" s="3"/>
      <c r="N74" s="3"/>
      <c r="O74" s="3"/>
      <c r="P74" s="3"/>
      <c r="Q74" s="3"/>
      <c r="R74" s="3"/>
      <c r="S74" s="3"/>
    </row>
    <row r="75" spans="1:19" ht="18" customHeight="1" x14ac:dyDescent="0.25">
      <c r="A75" s="17"/>
      <c r="B75" s="18"/>
      <c r="E75" s="21"/>
      <c r="G75" s="20"/>
      <c r="H75" s="20"/>
      <c r="I75" s="20"/>
      <c r="J75" s="20"/>
      <c r="M75" s="3"/>
      <c r="N75" s="3"/>
      <c r="O75" s="3"/>
      <c r="P75" s="3"/>
      <c r="Q75" s="3"/>
      <c r="R75" s="3"/>
      <c r="S75" s="3"/>
    </row>
    <row r="76" spans="1:19" ht="18" customHeight="1" x14ac:dyDescent="0.25">
      <c r="A76" s="17"/>
      <c r="B76" s="18"/>
      <c r="E76" s="22"/>
      <c r="G76" s="20"/>
      <c r="H76" s="20"/>
      <c r="I76" s="20"/>
      <c r="J76" s="20"/>
      <c r="M76" s="3"/>
      <c r="N76" s="3"/>
      <c r="O76" s="3"/>
      <c r="P76" s="3"/>
      <c r="Q76" s="3"/>
      <c r="R76" s="3"/>
      <c r="S76" s="3"/>
    </row>
    <row r="77" spans="1:19" ht="18" customHeight="1" x14ac:dyDescent="0.25">
      <c r="A77" s="17"/>
      <c r="B77" s="18"/>
      <c r="C77" s="18"/>
      <c r="D77" s="18"/>
      <c r="E77" s="22"/>
      <c r="G77" s="20"/>
      <c r="H77" s="20"/>
      <c r="I77" s="20"/>
      <c r="J77" s="20"/>
      <c r="M77" s="3"/>
      <c r="N77" s="3"/>
      <c r="O77" s="3"/>
      <c r="P77" s="3"/>
      <c r="Q77" s="3"/>
      <c r="R77" s="3"/>
      <c r="S77" s="3"/>
    </row>
    <row r="78" spans="1:19" ht="18" customHeight="1" x14ac:dyDescent="0.25">
      <c r="A78" s="17"/>
      <c r="B78" s="18"/>
      <c r="C78" s="18"/>
      <c r="D78" s="18"/>
      <c r="E78" s="22"/>
      <c r="G78" s="20"/>
      <c r="H78" s="20"/>
      <c r="I78" s="20"/>
      <c r="J78" s="20"/>
      <c r="M78" s="3"/>
      <c r="N78" s="3"/>
      <c r="O78" s="3"/>
      <c r="P78" s="3"/>
      <c r="Q78" s="3"/>
      <c r="R78" s="3"/>
      <c r="S78" s="3"/>
    </row>
    <row r="79" spans="1:19" ht="18" customHeight="1" x14ac:dyDescent="0.25">
      <c r="G79" s="20"/>
      <c r="H79" s="20"/>
      <c r="I79" s="20"/>
      <c r="J79" s="20"/>
      <c r="M79" s="3"/>
      <c r="N79" s="3"/>
      <c r="O79" s="3"/>
      <c r="P79" s="3"/>
      <c r="Q79" s="3"/>
      <c r="R79" s="3"/>
      <c r="S79" s="3"/>
    </row>
    <row r="80" spans="1:19" ht="18" customHeight="1" x14ac:dyDescent="0.25">
      <c r="M80" s="3"/>
      <c r="N80" s="3"/>
      <c r="O80" s="3"/>
      <c r="P80" s="3"/>
      <c r="Q80" s="3"/>
      <c r="R80" s="3"/>
      <c r="S80" s="3"/>
    </row>
    <row r="81" spans="1:19" ht="18" customHeight="1" x14ac:dyDescent="0.25">
      <c r="A81" s="1"/>
      <c r="B81" s="1"/>
      <c r="C81" s="1"/>
      <c r="D81" s="1"/>
      <c r="E81" s="1"/>
      <c r="F81" s="1"/>
      <c r="G81" s="1"/>
      <c r="H81" s="1"/>
      <c r="M81" s="3"/>
      <c r="N81" s="3"/>
      <c r="O81" s="3"/>
      <c r="P81" s="3"/>
      <c r="Q81" s="3"/>
      <c r="R81" s="3"/>
      <c r="S81" s="3"/>
    </row>
    <row r="82" spans="1:19" ht="18" customHeight="1" x14ac:dyDescent="0.25">
      <c r="G82" s="1"/>
      <c r="H82" s="1"/>
      <c r="M82" s="3"/>
      <c r="N82" s="3"/>
      <c r="O82" s="3"/>
      <c r="P82" s="3"/>
      <c r="Q82" s="3"/>
      <c r="R82" s="3"/>
      <c r="S82" s="3"/>
    </row>
    <row r="83" spans="1:19" ht="18" customHeight="1" x14ac:dyDescent="0.25">
      <c r="G83" s="1"/>
      <c r="H83" s="1"/>
      <c r="M83" s="3"/>
      <c r="N83" s="3"/>
      <c r="O83" s="3"/>
      <c r="P83" s="3"/>
      <c r="Q83" s="3"/>
      <c r="R83" s="3"/>
      <c r="S83" s="3"/>
    </row>
    <row r="84" spans="1:19" ht="18" customHeight="1" x14ac:dyDescent="0.3">
      <c r="A84" s="32"/>
      <c r="B84" s="32"/>
      <c r="C84" s="32"/>
      <c r="D84" s="32"/>
      <c r="E84" s="32"/>
      <c r="F84" s="32"/>
      <c r="G84" s="32"/>
      <c r="H84" s="32"/>
      <c r="I84" s="32"/>
      <c r="J84" s="32"/>
      <c r="M84" s="1"/>
      <c r="N84" s="1"/>
      <c r="O84" s="3"/>
      <c r="P84" s="3"/>
      <c r="Q84" s="3"/>
      <c r="R84" s="3"/>
      <c r="S84" s="3"/>
    </row>
    <row r="85" spans="1:19" ht="18" customHeight="1" x14ac:dyDescent="0.25">
      <c r="A85" s="1"/>
      <c r="B85" s="1"/>
      <c r="C85" s="1"/>
      <c r="D85" s="1"/>
      <c r="E85" s="1"/>
      <c r="F85" s="1"/>
      <c r="M85" s="1"/>
      <c r="N85" s="1"/>
      <c r="O85" s="3"/>
      <c r="P85" s="3"/>
      <c r="Q85" s="3"/>
      <c r="R85" s="3"/>
      <c r="S85" s="3"/>
    </row>
    <row r="86" spans="1:19" ht="18" customHeight="1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M86" s="1"/>
      <c r="N86" s="1"/>
      <c r="O86" s="3"/>
      <c r="P86" s="3"/>
      <c r="Q86" s="3"/>
      <c r="R86" s="3"/>
      <c r="S86" s="3"/>
    </row>
    <row r="87" spans="1:19" ht="15.75" x14ac:dyDescent="0.25">
      <c r="A87" s="1"/>
      <c r="B87" s="3"/>
      <c r="C87" s="9"/>
      <c r="D87" s="3"/>
      <c r="E87" s="3"/>
      <c r="F87" s="10"/>
      <c r="G87" s="8"/>
      <c r="H87" s="3"/>
      <c r="M87" s="1"/>
      <c r="N87" s="1"/>
      <c r="O87" s="3"/>
      <c r="P87" s="3"/>
      <c r="Q87" s="3"/>
      <c r="R87" s="3"/>
      <c r="S87" s="3"/>
    </row>
    <row r="88" spans="1:19" ht="15.75" x14ac:dyDescent="0.25">
      <c r="A88" s="1"/>
      <c r="B88" s="3"/>
      <c r="C88" s="9"/>
      <c r="D88" s="3"/>
      <c r="E88" s="3"/>
      <c r="F88" s="10"/>
      <c r="G88" s="8"/>
      <c r="H88" s="3"/>
      <c r="M88" s="1"/>
      <c r="N88" s="1"/>
      <c r="O88" s="3"/>
      <c r="P88" s="3"/>
      <c r="Q88" s="3"/>
      <c r="R88" s="3"/>
      <c r="S88" s="3"/>
    </row>
    <row r="89" spans="1:19" ht="15.75" x14ac:dyDescent="0.25">
      <c r="A89" s="1"/>
      <c r="B89" s="3"/>
      <c r="C89" s="9"/>
      <c r="D89" s="3"/>
      <c r="E89" s="3"/>
      <c r="F89" s="10"/>
      <c r="G89" s="8"/>
      <c r="H89" s="3"/>
      <c r="M89" s="1"/>
      <c r="N89" s="1"/>
      <c r="O89" s="3"/>
      <c r="P89" s="3"/>
      <c r="Q89" s="3"/>
      <c r="R89" s="3"/>
      <c r="S89" s="3"/>
    </row>
    <row r="90" spans="1:19" ht="15.75" x14ac:dyDescent="0.25">
      <c r="A90" s="1"/>
      <c r="B90" s="3"/>
      <c r="C90" s="9"/>
      <c r="D90" s="3"/>
      <c r="E90" s="3"/>
      <c r="F90" s="10"/>
      <c r="G90" s="8"/>
      <c r="H90" s="3"/>
      <c r="M90" s="1"/>
      <c r="N90" s="1"/>
      <c r="O90" s="3"/>
      <c r="P90" s="3"/>
      <c r="Q90" s="3"/>
      <c r="R90" s="3"/>
      <c r="S90" s="3"/>
    </row>
    <row r="91" spans="1:19" ht="15.75" x14ac:dyDescent="0.25">
      <c r="A91" s="1"/>
      <c r="B91" s="3"/>
      <c r="C91" s="9"/>
      <c r="D91" s="3"/>
      <c r="E91" s="3"/>
      <c r="F91" s="10"/>
      <c r="G91" s="8"/>
      <c r="H91" s="3"/>
      <c r="M91" s="1"/>
      <c r="N91" s="1"/>
      <c r="O91" s="3"/>
      <c r="P91" s="3"/>
      <c r="Q91" s="3"/>
      <c r="R91" s="3"/>
      <c r="S91" s="3"/>
    </row>
    <row r="92" spans="1:19" ht="15.75" x14ac:dyDescent="0.25">
      <c r="A92" s="1"/>
      <c r="B92" s="3"/>
      <c r="C92" s="9"/>
      <c r="D92" s="3"/>
      <c r="E92" s="3"/>
      <c r="F92" s="10"/>
      <c r="G92" s="8"/>
      <c r="H92" s="3"/>
      <c r="M92" s="1"/>
      <c r="N92" s="1"/>
      <c r="O92" s="3"/>
      <c r="P92" s="3"/>
      <c r="Q92" s="3"/>
      <c r="R92" s="3"/>
      <c r="S92" s="3"/>
    </row>
    <row r="93" spans="1:19" ht="15.75" x14ac:dyDescent="0.25">
      <c r="A93" s="1"/>
      <c r="B93" s="3"/>
      <c r="C93" s="9"/>
      <c r="D93" s="3"/>
      <c r="E93" s="3"/>
      <c r="F93" s="10"/>
      <c r="G93" s="8"/>
      <c r="H93" s="3"/>
      <c r="M93" s="1"/>
      <c r="N93" s="1"/>
      <c r="O93" s="3"/>
      <c r="P93" s="3"/>
      <c r="Q93" s="3"/>
      <c r="R93" s="3"/>
      <c r="S93" s="3"/>
    </row>
    <row r="94" spans="1:19" ht="15.75" x14ac:dyDescent="0.25">
      <c r="A94" s="1"/>
      <c r="B94" s="3"/>
      <c r="C94" s="9"/>
      <c r="D94" s="3"/>
      <c r="E94" s="3"/>
      <c r="F94" s="3"/>
      <c r="G94" s="8"/>
      <c r="H94" s="3"/>
      <c r="M94" s="1"/>
      <c r="N94" s="1"/>
      <c r="O94" s="3"/>
      <c r="P94" s="3"/>
      <c r="Q94" s="3"/>
      <c r="R94" s="3"/>
      <c r="S94" s="3"/>
    </row>
    <row r="95" spans="1:19" ht="15.75" x14ac:dyDescent="0.25">
      <c r="A95" s="1"/>
      <c r="B95" s="3"/>
      <c r="C95" s="9"/>
      <c r="D95" s="3"/>
      <c r="E95" s="3"/>
      <c r="F95" s="10"/>
      <c r="G95" s="8"/>
      <c r="H95" s="3"/>
      <c r="M95" s="1"/>
      <c r="N95" s="1"/>
      <c r="O95" s="3"/>
      <c r="P95" s="3"/>
      <c r="Q95" s="3"/>
      <c r="R95" s="3"/>
      <c r="S95" s="3"/>
    </row>
    <row r="96" spans="1:19" ht="15.75" x14ac:dyDescent="0.25">
      <c r="A96" s="1"/>
      <c r="B96" s="3"/>
      <c r="C96" s="9"/>
      <c r="D96" s="3"/>
      <c r="E96" s="3"/>
      <c r="F96" s="10"/>
      <c r="G96" s="8"/>
      <c r="H96" s="3"/>
      <c r="M96" s="1"/>
      <c r="N96" s="1"/>
      <c r="O96" s="3"/>
      <c r="P96" s="3"/>
      <c r="Q96" s="3"/>
      <c r="R96" s="3"/>
      <c r="S96" s="3"/>
    </row>
    <row r="97" spans="1:19" ht="15.75" x14ac:dyDescent="0.25">
      <c r="A97" s="1"/>
      <c r="B97" s="3"/>
      <c r="C97" s="9"/>
      <c r="D97" s="3"/>
      <c r="E97" s="3"/>
      <c r="F97" s="10"/>
      <c r="G97" s="8"/>
      <c r="H97" s="3"/>
      <c r="M97" s="1"/>
      <c r="N97" s="1"/>
      <c r="O97" s="3"/>
      <c r="P97" s="3"/>
      <c r="Q97" s="3"/>
      <c r="R97" s="3"/>
      <c r="S97" s="3"/>
    </row>
    <row r="98" spans="1:19" ht="15.75" x14ac:dyDescent="0.25">
      <c r="A98" s="1"/>
      <c r="B98" s="3"/>
      <c r="C98" s="9"/>
      <c r="D98" s="3"/>
      <c r="E98" s="3"/>
      <c r="F98" s="10"/>
      <c r="G98" s="8"/>
      <c r="H98" s="3"/>
      <c r="M98" s="1"/>
      <c r="N98" s="1"/>
      <c r="O98" s="3"/>
      <c r="P98" s="3"/>
      <c r="Q98" s="3"/>
      <c r="R98" s="3"/>
      <c r="S98" s="3"/>
    </row>
    <row r="99" spans="1:19" ht="15.75" x14ac:dyDescent="0.25">
      <c r="A99" s="1"/>
      <c r="B99" s="1"/>
      <c r="D99" s="1"/>
      <c r="E99" s="1"/>
      <c r="F99" s="8"/>
      <c r="G99" s="8"/>
      <c r="H99" s="1"/>
      <c r="M99" s="1"/>
      <c r="N99" s="1"/>
      <c r="O99" s="3"/>
      <c r="P99" s="3"/>
      <c r="Q99" s="3"/>
      <c r="R99" s="3"/>
      <c r="S99" s="3"/>
    </row>
    <row r="100" spans="1:19" ht="15.75" x14ac:dyDescent="0.25">
      <c r="A100" s="1"/>
      <c r="B100" s="3"/>
      <c r="C100" s="3"/>
      <c r="D100" s="3"/>
      <c r="E100" s="3"/>
      <c r="F100" s="3"/>
      <c r="G100" s="8"/>
      <c r="H100" s="1"/>
      <c r="M100" s="1"/>
      <c r="N100" s="1"/>
      <c r="O100" s="1"/>
      <c r="P100" s="1"/>
      <c r="Q100" s="1"/>
      <c r="R100" s="1"/>
      <c r="S100" s="1"/>
    </row>
    <row r="101" spans="1:19" ht="15.75" x14ac:dyDescent="0.25">
      <c r="G101" s="1"/>
      <c r="H101" s="1"/>
      <c r="M101" s="1"/>
      <c r="N101" s="1"/>
      <c r="O101" s="1"/>
      <c r="P101" s="1"/>
      <c r="Q101" s="1"/>
      <c r="R101" s="1"/>
      <c r="S101" s="1"/>
    </row>
    <row r="102" spans="1:19" ht="15.75" x14ac:dyDescent="0.25">
      <c r="G102" s="1"/>
      <c r="H102" s="1"/>
      <c r="M102" s="1"/>
      <c r="N102" s="1"/>
      <c r="O102" s="1"/>
      <c r="P102" s="1"/>
      <c r="Q102" s="1"/>
      <c r="R102" s="1"/>
      <c r="S102" s="1"/>
    </row>
    <row r="103" spans="1:19" ht="15.75" x14ac:dyDescent="0.25">
      <c r="G103" s="1"/>
      <c r="H103" s="1"/>
      <c r="M103" s="1"/>
      <c r="N103" s="1"/>
      <c r="O103" s="1"/>
      <c r="P103" s="1"/>
      <c r="Q103" s="1"/>
      <c r="R103" s="1"/>
      <c r="S103" s="1"/>
    </row>
    <row r="104" spans="1:19" ht="15.75" x14ac:dyDescent="0.25">
      <c r="G104" s="1"/>
      <c r="H104" s="1"/>
      <c r="M104" s="1"/>
      <c r="N104" s="1"/>
      <c r="O104" s="1"/>
      <c r="P104" s="1"/>
      <c r="Q104" s="1"/>
      <c r="R104" s="1"/>
      <c r="S104" s="1"/>
    </row>
    <row r="105" spans="1:19" ht="15.75" x14ac:dyDescent="0.25">
      <c r="G105" s="1"/>
      <c r="H105" s="1"/>
      <c r="M105" s="1"/>
      <c r="N105" s="1"/>
      <c r="O105" s="1"/>
      <c r="P105" s="1"/>
      <c r="Q105" s="1"/>
      <c r="R105" s="1"/>
      <c r="S105" s="1"/>
    </row>
    <row r="106" spans="1:19" ht="15.75" x14ac:dyDescent="0.25">
      <c r="G106" s="1"/>
      <c r="H106" s="1"/>
      <c r="M106" s="1"/>
      <c r="N106" s="1"/>
      <c r="O106" s="1"/>
      <c r="P106" s="1"/>
      <c r="Q106" s="1"/>
      <c r="R106" s="1"/>
      <c r="S106" s="1"/>
    </row>
    <row r="107" spans="1:19" ht="15.75" x14ac:dyDescent="0.25">
      <c r="G107" s="1"/>
      <c r="H107" s="1"/>
      <c r="M107" s="1"/>
      <c r="N107" s="1"/>
      <c r="O107" s="1"/>
      <c r="P107" s="1"/>
      <c r="Q107" s="1"/>
      <c r="R107" s="1"/>
      <c r="S107" s="1"/>
    </row>
    <row r="108" spans="1:19" ht="15.75" x14ac:dyDescent="0.25">
      <c r="G108" s="1"/>
      <c r="H108" s="1"/>
      <c r="M108" s="1"/>
      <c r="N108" s="1"/>
      <c r="O108" s="1"/>
      <c r="P108" s="1"/>
      <c r="Q108" s="1"/>
      <c r="R108" s="1"/>
      <c r="S108" s="1"/>
    </row>
    <row r="109" spans="1:19" ht="15.75" x14ac:dyDescent="0.25">
      <c r="G109" s="1"/>
      <c r="H109" s="1"/>
      <c r="M109" s="1"/>
      <c r="N109" s="1"/>
      <c r="O109" s="1"/>
      <c r="P109" s="1"/>
      <c r="Q109" s="1"/>
      <c r="R109" s="1"/>
      <c r="S109" s="1"/>
    </row>
    <row r="110" spans="1:19" ht="15.75" x14ac:dyDescent="0.25">
      <c r="G110" s="1"/>
      <c r="H110" s="1"/>
      <c r="M110" s="1"/>
      <c r="N110" s="1"/>
      <c r="O110" s="1"/>
      <c r="P110" s="1"/>
      <c r="Q110" s="1"/>
      <c r="R110" s="1"/>
      <c r="S110" s="1"/>
    </row>
    <row r="111" spans="1:19" ht="15.75" x14ac:dyDescent="0.25">
      <c r="G111" s="1"/>
      <c r="H111" s="1"/>
      <c r="M111" s="1"/>
      <c r="N111" s="1"/>
      <c r="O111" s="1"/>
      <c r="P111" s="1"/>
      <c r="Q111" s="1"/>
      <c r="R111" s="1"/>
      <c r="S111" s="1"/>
    </row>
    <row r="112" spans="1:19" ht="15.75" x14ac:dyDescent="0.25">
      <c r="G112" s="1"/>
      <c r="H112" s="1"/>
      <c r="M112" s="1"/>
      <c r="N112" s="1"/>
      <c r="O112" s="1"/>
      <c r="P112" s="1"/>
      <c r="Q112" s="1"/>
      <c r="R112" s="1"/>
      <c r="S112" s="1"/>
    </row>
    <row r="113" spans="7:19" ht="15.75" x14ac:dyDescent="0.25">
      <c r="G113" s="1"/>
      <c r="H113" s="1"/>
      <c r="M113" s="1"/>
      <c r="N113" s="1"/>
      <c r="O113" s="1"/>
      <c r="P113" s="1"/>
      <c r="Q113" s="1"/>
      <c r="R113" s="1"/>
      <c r="S113" s="1"/>
    </row>
    <row r="114" spans="7:19" ht="15.75" x14ac:dyDescent="0.25">
      <c r="G114" s="1"/>
      <c r="H114" s="1"/>
      <c r="M114" s="1"/>
      <c r="N114" s="1"/>
      <c r="O114" s="1"/>
      <c r="P114" s="1"/>
      <c r="Q114" s="1"/>
      <c r="R114" s="1"/>
      <c r="S114" s="1"/>
    </row>
    <row r="115" spans="7:19" ht="15.75" x14ac:dyDescent="0.25">
      <c r="G115" s="1"/>
      <c r="H115" s="1"/>
      <c r="M115" s="1"/>
      <c r="N115" s="1"/>
      <c r="O115" s="1"/>
      <c r="P115" s="1"/>
      <c r="Q115" s="1"/>
      <c r="R115" s="1"/>
      <c r="S115" s="1"/>
    </row>
    <row r="116" spans="7:19" ht="15.75" x14ac:dyDescent="0.25">
      <c r="G116" s="1"/>
      <c r="H116" s="1"/>
      <c r="M116" s="1"/>
      <c r="N116" s="1"/>
      <c r="O116" s="1"/>
      <c r="P116" s="1"/>
      <c r="Q116" s="1"/>
      <c r="R116" s="1"/>
      <c r="S116" s="1"/>
    </row>
    <row r="117" spans="7:19" ht="15.75" x14ac:dyDescent="0.25">
      <c r="G117" s="1"/>
      <c r="H117" s="1"/>
      <c r="M117" s="1"/>
      <c r="N117" s="1"/>
      <c r="O117" s="1"/>
      <c r="P117" s="1"/>
      <c r="Q117" s="1"/>
      <c r="R117" s="1"/>
      <c r="S117" s="1"/>
    </row>
    <row r="118" spans="7:19" ht="15.75" x14ac:dyDescent="0.25">
      <c r="G118" s="1"/>
      <c r="H118" s="1"/>
      <c r="M118" s="1"/>
      <c r="N118" s="1"/>
      <c r="O118" s="1"/>
      <c r="P118" s="1"/>
      <c r="Q118" s="1"/>
      <c r="R118" s="1"/>
      <c r="S118" s="1"/>
    </row>
    <row r="119" spans="7:19" ht="15.75" x14ac:dyDescent="0.25">
      <c r="G119" s="1"/>
      <c r="H119" s="1"/>
      <c r="M119" s="1"/>
      <c r="N119" s="1"/>
      <c r="O119" s="1"/>
      <c r="P119" s="1"/>
      <c r="Q119" s="1"/>
      <c r="R119" s="1"/>
      <c r="S119" s="1"/>
    </row>
    <row r="120" spans="7:19" ht="15.75" x14ac:dyDescent="0.25">
      <c r="G120" s="1"/>
      <c r="H120" s="1"/>
      <c r="M120" s="1"/>
      <c r="N120" s="1"/>
      <c r="O120" s="1"/>
      <c r="P120" s="1"/>
      <c r="Q120" s="1"/>
      <c r="R120" s="1"/>
      <c r="S120" s="1"/>
    </row>
    <row r="121" spans="7:19" ht="15.75" x14ac:dyDescent="0.25">
      <c r="G121" s="1"/>
      <c r="H121" s="1"/>
      <c r="M121" s="1"/>
      <c r="N121" s="1"/>
      <c r="O121" s="1"/>
      <c r="P121" s="1"/>
      <c r="Q121" s="1"/>
      <c r="R121" s="1"/>
      <c r="S121" s="1"/>
    </row>
    <row r="122" spans="7:19" ht="15.75" x14ac:dyDescent="0.25">
      <c r="G122" s="1"/>
      <c r="H122" s="1"/>
      <c r="M122" s="1"/>
      <c r="N122" s="1"/>
      <c r="O122" s="1"/>
      <c r="P122" s="1"/>
      <c r="Q122" s="1"/>
      <c r="R122" s="1"/>
      <c r="S122" s="1"/>
    </row>
    <row r="123" spans="7:19" ht="15.75" x14ac:dyDescent="0.25">
      <c r="G123" s="1"/>
      <c r="H123" s="1"/>
      <c r="M123" s="1"/>
      <c r="N123" s="1"/>
      <c r="O123" s="1"/>
      <c r="P123" s="1"/>
      <c r="Q123" s="1"/>
      <c r="R123" s="1"/>
      <c r="S123" s="1"/>
    </row>
    <row r="124" spans="7:19" ht="15.75" x14ac:dyDescent="0.25">
      <c r="G124" s="1"/>
      <c r="H124" s="1"/>
      <c r="M124" s="1"/>
      <c r="N124" s="1"/>
      <c r="O124" s="1"/>
      <c r="P124" s="1"/>
      <c r="Q124" s="1"/>
      <c r="R124" s="1"/>
      <c r="S124" s="1"/>
    </row>
    <row r="125" spans="7:19" ht="15.75" x14ac:dyDescent="0.25">
      <c r="G125" s="1"/>
      <c r="H125" s="1"/>
      <c r="M125" s="1"/>
      <c r="N125" s="1"/>
      <c r="O125" s="1"/>
      <c r="P125" s="1"/>
      <c r="Q125" s="1"/>
      <c r="R125" s="1"/>
      <c r="S125" s="1"/>
    </row>
    <row r="126" spans="7:19" ht="15.75" x14ac:dyDescent="0.25">
      <c r="G126" s="1"/>
      <c r="H126" s="1"/>
      <c r="M126" s="1"/>
      <c r="N126" s="1"/>
      <c r="O126" s="1"/>
      <c r="P126" s="1"/>
      <c r="Q126" s="1"/>
      <c r="R126" s="1"/>
      <c r="S126" s="1"/>
    </row>
    <row r="127" spans="7:19" ht="15.75" x14ac:dyDescent="0.25">
      <c r="G127" s="1"/>
      <c r="H127" s="1"/>
      <c r="M127" s="1"/>
      <c r="N127" s="1"/>
      <c r="O127" s="1"/>
      <c r="P127" s="1"/>
      <c r="Q127" s="1"/>
      <c r="R127" s="1"/>
      <c r="S127" s="1"/>
    </row>
    <row r="128" spans="7:19" ht="15.75" x14ac:dyDescent="0.25">
      <c r="G128" s="1"/>
      <c r="H128" s="1"/>
      <c r="M128" s="1"/>
      <c r="N128" s="1"/>
      <c r="O128" s="1"/>
      <c r="P128" s="1"/>
      <c r="Q128" s="1"/>
      <c r="R128" s="1"/>
      <c r="S128" s="1"/>
    </row>
    <row r="129" spans="7:19" ht="15.75" x14ac:dyDescent="0.25">
      <c r="G129" s="1"/>
      <c r="H129" s="1"/>
      <c r="M129" s="1"/>
      <c r="N129" s="1"/>
      <c r="O129" s="1"/>
      <c r="P129" s="1"/>
      <c r="Q129" s="1"/>
      <c r="R129" s="1"/>
      <c r="S129" s="1"/>
    </row>
    <row r="130" spans="7:19" ht="15.75" x14ac:dyDescent="0.25">
      <c r="G130" s="1"/>
      <c r="H130" s="1"/>
      <c r="M130" s="1"/>
      <c r="N130" s="1"/>
      <c r="O130" s="1"/>
      <c r="P130" s="1"/>
      <c r="Q130" s="1"/>
      <c r="R130" s="1"/>
      <c r="S130" s="1"/>
    </row>
    <row r="131" spans="7:19" ht="15.75" x14ac:dyDescent="0.25">
      <c r="G131" s="1"/>
      <c r="H131" s="1"/>
      <c r="M131" s="1"/>
      <c r="N131" s="1"/>
      <c r="O131" s="1"/>
      <c r="P131" s="1"/>
      <c r="Q131" s="1"/>
      <c r="R131" s="1"/>
      <c r="S131" s="1"/>
    </row>
    <row r="132" spans="7:19" ht="15.75" x14ac:dyDescent="0.25">
      <c r="G132" s="1"/>
      <c r="H132" s="1"/>
      <c r="M132" s="1"/>
      <c r="N132" s="1"/>
      <c r="O132" s="1"/>
      <c r="P132" s="1"/>
      <c r="Q132" s="1"/>
      <c r="R132" s="1"/>
      <c r="S132" s="1"/>
    </row>
    <row r="133" spans="7:19" ht="15.75" x14ac:dyDescent="0.25">
      <c r="G133" s="1"/>
      <c r="H133" s="1"/>
      <c r="M133" s="1"/>
      <c r="N133" s="1"/>
      <c r="O133" s="1"/>
      <c r="P133" s="1"/>
      <c r="Q133" s="1"/>
      <c r="R133" s="1"/>
      <c r="S133" s="1"/>
    </row>
    <row r="134" spans="7:19" ht="15.75" x14ac:dyDescent="0.25">
      <c r="G134" s="1"/>
      <c r="H134" s="1"/>
      <c r="M134" s="1"/>
      <c r="N134" s="1"/>
      <c r="O134" s="1"/>
      <c r="P134" s="1"/>
      <c r="Q134" s="1"/>
      <c r="R134" s="1"/>
      <c r="S134" s="1"/>
    </row>
    <row r="135" spans="7:19" ht="15.75" x14ac:dyDescent="0.25">
      <c r="G135" s="1"/>
      <c r="H135" s="1"/>
      <c r="M135" s="1"/>
      <c r="N135" s="1"/>
      <c r="O135" s="1"/>
      <c r="P135" s="1"/>
      <c r="Q135" s="1"/>
      <c r="R135" s="1"/>
      <c r="S135" s="1"/>
    </row>
    <row r="136" spans="7:19" ht="15.75" x14ac:dyDescent="0.25">
      <c r="G136" s="1"/>
      <c r="H136" s="1"/>
      <c r="M136" s="1"/>
      <c r="N136" s="1"/>
      <c r="O136" s="1"/>
      <c r="P136" s="1"/>
      <c r="Q136" s="1"/>
      <c r="R136" s="1"/>
      <c r="S136" s="1"/>
    </row>
    <row r="137" spans="7:19" ht="15.75" x14ac:dyDescent="0.25">
      <c r="G137" s="1"/>
      <c r="H137" s="1"/>
      <c r="M137" s="1"/>
      <c r="N137" s="1"/>
      <c r="O137" s="1"/>
      <c r="P137" s="1"/>
      <c r="Q137" s="1"/>
      <c r="R137" s="1"/>
      <c r="S137" s="1"/>
    </row>
    <row r="138" spans="7:19" ht="15.75" x14ac:dyDescent="0.25">
      <c r="G138" s="1"/>
      <c r="H138" s="1"/>
      <c r="M138" s="1"/>
      <c r="N138" s="1"/>
      <c r="O138" s="1"/>
      <c r="P138" s="1"/>
      <c r="Q138" s="1"/>
      <c r="R138" s="1"/>
      <c r="S138" s="1"/>
    </row>
    <row r="139" spans="7:19" ht="15.75" x14ac:dyDescent="0.25">
      <c r="G139" s="1"/>
      <c r="H139" s="1"/>
      <c r="M139" s="1"/>
      <c r="N139" s="1"/>
      <c r="O139" s="1"/>
      <c r="P139" s="1"/>
      <c r="Q139" s="1"/>
      <c r="R139" s="1"/>
      <c r="S139" s="1"/>
    </row>
    <row r="140" spans="7:19" ht="15.75" x14ac:dyDescent="0.25">
      <c r="G140" s="1"/>
      <c r="H140" s="1"/>
      <c r="M140" s="1"/>
      <c r="N140" s="1"/>
      <c r="O140" s="1"/>
      <c r="P140" s="1"/>
      <c r="Q140" s="1"/>
      <c r="R140" s="1"/>
      <c r="S140" s="1"/>
    </row>
    <row r="141" spans="7:19" ht="15.75" x14ac:dyDescent="0.25">
      <c r="G141" s="1"/>
      <c r="H141" s="1"/>
      <c r="M141" s="1"/>
      <c r="N141" s="1"/>
      <c r="O141" s="1"/>
      <c r="P141" s="1"/>
      <c r="Q141" s="1"/>
      <c r="R141" s="1"/>
      <c r="S141" s="1"/>
    </row>
    <row r="142" spans="7:19" ht="15.75" x14ac:dyDescent="0.25">
      <c r="G142" s="1"/>
      <c r="H142" s="1"/>
      <c r="M142" s="1"/>
      <c r="N142" s="1"/>
      <c r="O142" s="1"/>
      <c r="P142" s="1"/>
      <c r="Q142" s="1"/>
      <c r="R142" s="1"/>
      <c r="S142" s="1"/>
    </row>
    <row r="143" spans="7:19" ht="15.75" x14ac:dyDescent="0.25">
      <c r="G143" s="1"/>
      <c r="H143" s="1"/>
      <c r="M143" s="1"/>
      <c r="N143" s="1"/>
      <c r="O143" s="1"/>
      <c r="P143" s="1"/>
      <c r="Q143" s="1"/>
      <c r="R143" s="1"/>
      <c r="S143" s="1"/>
    </row>
    <row r="144" spans="7:19" ht="15.75" x14ac:dyDescent="0.25">
      <c r="G144" s="1"/>
      <c r="H144" s="1"/>
      <c r="M144" s="1"/>
      <c r="N144" s="1"/>
      <c r="O144" s="1"/>
      <c r="P144" s="1"/>
      <c r="Q144" s="1"/>
      <c r="R144" s="1"/>
      <c r="S144" s="1"/>
    </row>
    <row r="145" spans="7:19" ht="15.75" x14ac:dyDescent="0.25">
      <c r="G145" s="1"/>
      <c r="H145" s="1"/>
      <c r="M145" s="1"/>
      <c r="N145" s="1"/>
      <c r="O145" s="1"/>
      <c r="P145" s="1"/>
      <c r="Q145" s="1"/>
      <c r="R145" s="1"/>
      <c r="S145" s="1"/>
    </row>
    <row r="146" spans="7:19" ht="15.75" x14ac:dyDescent="0.25">
      <c r="G146" s="1"/>
      <c r="H146" s="1"/>
      <c r="M146" s="1"/>
      <c r="N146" s="1"/>
      <c r="O146" s="1"/>
      <c r="P146" s="1"/>
      <c r="Q146" s="1"/>
      <c r="R146" s="1"/>
      <c r="S146" s="1"/>
    </row>
    <row r="147" spans="7:19" ht="15.75" x14ac:dyDescent="0.25">
      <c r="G147" s="1"/>
      <c r="H147" s="1"/>
      <c r="M147" s="1"/>
      <c r="N147" s="1"/>
      <c r="O147" s="1"/>
      <c r="P147" s="1"/>
      <c r="Q147" s="1"/>
      <c r="R147" s="1"/>
      <c r="S147" s="1"/>
    </row>
    <row r="148" spans="7:19" ht="15.75" x14ac:dyDescent="0.25">
      <c r="G148" s="1"/>
      <c r="H148" s="1"/>
      <c r="M148" s="1"/>
      <c r="N148" s="1"/>
      <c r="O148" s="1"/>
      <c r="P148" s="1"/>
      <c r="Q148" s="1"/>
      <c r="R148" s="1"/>
      <c r="S148" s="1"/>
    </row>
    <row r="149" spans="7:19" ht="15.75" x14ac:dyDescent="0.25">
      <c r="G149" s="1"/>
      <c r="H149" s="1"/>
      <c r="M149" s="1"/>
      <c r="N149" s="1"/>
      <c r="O149" s="1"/>
      <c r="P149" s="1"/>
      <c r="Q149" s="1"/>
      <c r="R149" s="1"/>
      <c r="S149" s="1"/>
    </row>
    <row r="150" spans="7:19" ht="15.75" x14ac:dyDescent="0.25">
      <c r="G150" s="1"/>
      <c r="H150" s="1"/>
      <c r="M150" s="1"/>
      <c r="N150" s="1"/>
      <c r="O150" s="1"/>
      <c r="P150" s="1"/>
      <c r="Q150" s="1"/>
      <c r="R150" s="1"/>
      <c r="S150" s="1"/>
    </row>
    <row r="151" spans="7:19" ht="15.75" x14ac:dyDescent="0.25">
      <c r="G151" s="1"/>
      <c r="H151" s="1"/>
      <c r="M151" s="1"/>
      <c r="N151" s="1"/>
      <c r="O151" s="1"/>
      <c r="P151" s="1"/>
      <c r="Q151" s="1"/>
      <c r="R151" s="1"/>
      <c r="S151" s="1"/>
    </row>
    <row r="152" spans="7:19" ht="15.75" x14ac:dyDescent="0.25">
      <c r="G152" s="1"/>
      <c r="H152" s="1"/>
      <c r="M152" s="1"/>
      <c r="N152" s="1"/>
      <c r="O152" s="1"/>
      <c r="P152" s="1"/>
      <c r="Q152" s="1"/>
      <c r="R152" s="1"/>
      <c r="S152" s="1"/>
    </row>
    <row r="153" spans="7:19" ht="15.75" x14ac:dyDescent="0.25">
      <c r="G153" s="1"/>
      <c r="H153" s="1"/>
      <c r="M153" s="1"/>
      <c r="N153" s="1"/>
      <c r="O153" s="1"/>
      <c r="P153" s="1"/>
      <c r="Q153" s="1"/>
      <c r="R153" s="1"/>
      <c r="S153" s="1"/>
    </row>
    <row r="154" spans="7:19" ht="15.75" x14ac:dyDescent="0.25">
      <c r="G154" s="1"/>
      <c r="H154" s="1"/>
      <c r="M154" s="1"/>
      <c r="N154" s="1"/>
      <c r="O154" s="1"/>
      <c r="P154" s="1"/>
      <c r="Q154" s="1"/>
      <c r="R154" s="1"/>
      <c r="S154" s="1"/>
    </row>
    <row r="155" spans="7:19" ht="15.75" x14ac:dyDescent="0.25">
      <c r="G155" s="1"/>
      <c r="H155" s="1"/>
      <c r="M155" s="1"/>
      <c r="N155" s="1"/>
      <c r="O155" s="1"/>
      <c r="P155" s="1"/>
      <c r="Q155" s="1"/>
      <c r="R155" s="1"/>
      <c r="S155" s="1"/>
    </row>
    <row r="156" spans="7:19" ht="15.75" x14ac:dyDescent="0.25">
      <c r="G156" s="1"/>
      <c r="H156" s="1"/>
      <c r="M156" s="1"/>
      <c r="N156" s="1"/>
      <c r="O156" s="1"/>
      <c r="P156" s="1"/>
      <c r="Q156" s="1"/>
      <c r="R156" s="1"/>
      <c r="S156" s="1"/>
    </row>
    <row r="157" spans="7:19" ht="15.75" x14ac:dyDescent="0.25">
      <c r="G157" s="1"/>
      <c r="H157" s="1"/>
      <c r="M157" s="1"/>
      <c r="N157" s="1"/>
      <c r="O157" s="1"/>
      <c r="P157" s="1"/>
      <c r="Q157" s="1"/>
      <c r="R157" s="1"/>
      <c r="S157" s="1"/>
    </row>
    <row r="158" spans="7:19" ht="15.75" x14ac:dyDescent="0.25">
      <c r="G158" s="1"/>
      <c r="H158" s="1"/>
      <c r="M158" s="1"/>
      <c r="N158" s="1"/>
      <c r="O158" s="1"/>
      <c r="P158" s="1"/>
      <c r="Q158" s="1"/>
      <c r="R158" s="1"/>
      <c r="S158" s="1"/>
    </row>
    <row r="159" spans="7:19" ht="15.75" x14ac:dyDescent="0.25">
      <c r="G159" s="1"/>
      <c r="H159" s="1"/>
      <c r="M159" s="1"/>
      <c r="N159" s="1"/>
      <c r="O159" s="1"/>
      <c r="P159" s="1"/>
      <c r="Q159" s="1"/>
      <c r="R159" s="1"/>
      <c r="S159" s="1"/>
    </row>
    <row r="160" spans="7:19" ht="15.75" x14ac:dyDescent="0.25">
      <c r="G160" s="1"/>
      <c r="H160" s="1"/>
      <c r="M160" s="1"/>
      <c r="N160" s="1"/>
      <c r="O160" s="1"/>
      <c r="P160" s="1"/>
      <c r="Q160" s="1"/>
      <c r="R160" s="1"/>
      <c r="S160" s="1"/>
    </row>
    <row r="161" spans="7:19" ht="15.75" x14ac:dyDescent="0.25">
      <c r="G161" s="1"/>
      <c r="H161" s="1"/>
      <c r="M161" s="1"/>
      <c r="N161" s="1"/>
      <c r="O161" s="1"/>
      <c r="P161" s="1"/>
      <c r="Q161" s="1"/>
      <c r="R161" s="1"/>
      <c r="S161" s="1"/>
    </row>
    <row r="162" spans="7:19" ht="15.75" x14ac:dyDescent="0.25">
      <c r="G162" s="1"/>
      <c r="H162" s="1"/>
      <c r="M162" s="1"/>
      <c r="N162" s="1"/>
      <c r="O162" s="1"/>
      <c r="P162" s="1"/>
      <c r="Q162" s="1"/>
      <c r="R162" s="1"/>
      <c r="S162" s="1"/>
    </row>
    <row r="163" spans="7:19" ht="15.75" x14ac:dyDescent="0.25">
      <c r="G163" s="1"/>
      <c r="H163" s="1"/>
      <c r="M163" s="1"/>
      <c r="N163" s="1"/>
      <c r="O163" s="1"/>
      <c r="P163" s="1"/>
      <c r="Q163" s="1"/>
      <c r="R163" s="1"/>
      <c r="S163" s="1"/>
    </row>
    <row r="164" spans="7:19" ht="15.75" x14ac:dyDescent="0.25">
      <c r="G164" s="1"/>
      <c r="H164" s="1"/>
      <c r="M164" s="1"/>
      <c r="N164" s="1"/>
      <c r="O164" s="1"/>
      <c r="P164" s="1"/>
      <c r="Q164" s="1"/>
      <c r="R164" s="1"/>
      <c r="S164" s="1"/>
    </row>
    <row r="165" spans="7:19" ht="15.75" x14ac:dyDescent="0.25">
      <c r="G165" s="1"/>
      <c r="H165" s="1"/>
      <c r="M165" s="1"/>
      <c r="N165" s="1"/>
      <c r="O165" s="1"/>
      <c r="P165" s="1"/>
      <c r="Q165" s="1"/>
      <c r="R165" s="1"/>
      <c r="S165" s="1"/>
    </row>
    <row r="166" spans="7:19" ht="15.75" x14ac:dyDescent="0.25">
      <c r="G166" s="1"/>
      <c r="H166" s="1"/>
      <c r="M166" s="1"/>
      <c r="N166" s="1"/>
      <c r="O166" s="1"/>
      <c r="P166" s="1"/>
      <c r="Q166" s="1"/>
      <c r="R166" s="1"/>
      <c r="S166" s="1"/>
    </row>
    <row r="167" spans="7:19" ht="15.75" x14ac:dyDescent="0.25">
      <c r="G167" s="1"/>
      <c r="H167" s="1"/>
    </row>
    <row r="168" spans="7:19" ht="15.75" x14ac:dyDescent="0.25">
      <c r="G168" s="1"/>
      <c r="H168" s="1"/>
    </row>
    <row r="169" spans="7:19" ht="15.75" x14ac:dyDescent="0.25">
      <c r="G169" s="1"/>
      <c r="H169" s="1"/>
    </row>
    <row r="170" spans="7:19" ht="15.75" x14ac:dyDescent="0.25">
      <c r="G170" s="1"/>
      <c r="H170" s="1"/>
    </row>
    <row r="171" spans="7:19" ht="15.75" x14ac:dyDescent="0.25">
      <c r="G171" s="1"/>
      <c r="H171" s="1"/>
    </row>
    <row r="172" spans="7:19" ht="15.75" x14ac:dyDescent="0.25">
      <c r="G172" s="1"/>
      <c r="H172" s="1"/>
    </row>
  </sheetData>
  <mergeCells count="5">
    <mergeCell ref="A6:J6"/>
    <mergeCell ref="A8:J8"/>
    <mergeCell ref="B62:I62"/>
    <mergeCell ref="A84:J84"/>
    <mergeCell ref="A86:J86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Patsy</cp:lastModifiedBy>
  <dcterms:created xsi:type="dcterms:W3CDTF">2023-07-12T21:12:55Z</dcterms:created>
  <dcterms:modified xsi:type="dcterms:W3CDTF">2023-07-15T09:54:28Z</dcterms:modified>
</cp:coreProperties>
</file>