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\REQUEST 31 READY\"/>
    </mc:Choice>
  </mc:AlternateContent>
  <xr:revisionPtr revIDLastSave="0" documentId="13_ncr:1_{5614A228-86E4-470A-8A24-1E96788A03C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chedule I 2018" sheetId="4" r:id="rId1"/>
    <sheet name="Schedule I 2019" sheetId="3" r:id="rId2"/>
    <sheet name="Schedule I 2020" sheetId="2" r:id="rId3"/>
    <sheet name="Schedule I 2021" sheetId="1" r:id="rId4"/>
  </sheets>
  <definedNames>
    <definedName name="_xlnm.Print_Area" localSheetId="3">'Schedule I 2021'!$A$1:$V$25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W26" i="1" s="1"/>
  <c r="B26" i="1"/>
  <c r="B28" i="1" s="1"/>
  <c r="B7" i="1"/>
  <c r="B26" i="2"/>
  <c r="W13" i="2"/>
  <c r="X16" i="2"/>
  <c r="X13" i="2"/>
  <c r="B7" i="2"/>
  <c r="U19" i="2"/>
  <c r="U15" i="2"/>
  <c r="H7" i="2"/>
  <c r="W7" i="2" s="1"/>
  <c r="B26" i="3"/>
  <c r="W22" i="3"/>
  <c r="X18" i="3"/>
  <c r="W18" i="3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G29" i="1"/>
  <c r="F29" i="1"/>
  <c r="E29" i="1"/>
  <c r="D29" i="1"/>
  <c r="C29" i="1"/>
  <c r="B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G28" i="1"/>
  <c r="F28" i="1"/>
  <c r="E28" i="1"/>
  <c r="D28" i="1"/>
  <c r="C28" i="1"/>
  <c r="X27" i="1"/>
  <c r="H27" i="1"/>
  <c r="W27" i="1" s="1"/>
  <c r="X26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G24" i="1"/>
  <c r="F24" i="1"/>
  <c r="E24" i="1"/>
  <c r="D24" i="1"/>
  <c r="C24" i="1"/>
  <c r="B24" i="1"/>
  <c r="H24" i="1" s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G23" i="1"/>
  <c r="F23" i="1"/>
  <c r="E23" i="1"/>
  <c r="D23" i="1"/>
  <c r="C23" i="1"/>
  <c r="B23" i="1"/>
  <c r="H23" i="1" s="1"/>
  <c r="X22" i="1"/>
  <c r="H22" i="1"/>
  <c r="W22" i="1" s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G20" i="1"/>
  <c r="F20" i="1"/>
  <c r="E20" i="1"/>
  <c r="D20" i="1"/>
  <c r="C20" i="1"/>
  <c r="B20" i="1"/>
  <c r="H20" i="1" s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E19" i="1"/>
  <c r="D19" i="1"/>
  <c r="C19" i="1"/>
  <c r="B19" i="1"/>
  <c r="H19" i="1" s="1"/>
  <c r="X18" i="1"/>
  <c r="H18" i="1"/>
  <c r="W18" i="1" s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V15" i="1"/>
  <c r="T15" i="1"/>
  <c r="S15" i="1"/>
  <c r="R15" i="1"/>
  <c r="Q15" i="1"/>
  <c r="P15" i="1"/>
  <c r="O15" i="1"/>
  <c r="N15" i="1"/>
  <c r="L15" i="1"/>
  <c r="J15" i="1"/>
  <c r="I15" i="1"/>
  <c r="G15" i="1"/>
  <c r="F15" i="1"/>
  <c r="E15" i="1"/>
  <c r="D15" i="1"/>
  <c r="C15" i="1"/>
  <c r="B15" i="1"/>
  <c r="X14" i="1"/>
  <c r="H14" i="1"/>
  <c r="W14" i="1" s="1"/>
  <c r="X13" i="1"/>
  <c r="H13" i="1"/>
  <c r="W13" i="1" s="1"/>
  <c r="U11" i="1"/>
  <c r="R11" i="1"/>
  <c r="R33" i="1" s="1"/>
  <c r="N11" i="1"/>
  <c r="L11" i="1"/>
  <c r="K11" i="1"/>
  <c r="K33" i="1" s="1"/>
  <c r="F11" i="1"/>
  <c r="F33" i="1" s="1"/>
  <c r="E11" i="1"/>
  <c r="E33" i="1" s="1"/>
  <c r="C11" i="1"/>
  <c r="T10" i="1"/>
  <c r="R10" i="1"/>
  <c r="P10" i="1"/>
  <c r="N10" i="1"/>
  <c r="L10" i="1"/>
  <c r="J10" i="1"/>
  <c r="F10" i="1"/>
  <c r="F32" i="1" s="1"/>
  <c r="D10" i="1"/>
  <c r="D32" i="1" s="1"/>
  <c r="V9" i="1"/>
  <c r="V11" i="1" s="1"/>
  <c r="U9" i="1"/>
  <c r="U15" i="1" s="1"/>
  <c r="T9" i="1"/>
  <c r="T11" i="1" s="1"/>
  <c r="S9" i="1"/>
  <c r="S10" i="1" s="1"/>
  <c r="R9" i="1"/>
  <c r="Q9" i="1"/>
  <c r="Q10" i="1" s="1"/>
  <c r="P9" i="1"/>
  <c r="P11" i="1" s="1"/>
  <c r="O9" i="1"/>
  <c r="O10" i="1" s="1"/>
  <c r="N9" i="1"/>
  <c r="M9" i="1"/>
  <c r="M10" i="1" s="1"/>
  <c r="L9" i="1"/>
  <c r="K9" i="1"/>
  <c r="K10" i="1" s="1"/>
  <c r="J9" i="1"/>
  <c r="I9" i="1"/>
  <c r="I10" i="1" s="1"/>
  <c r="G9" i="1"/>
  <c r="G10" i="1" s="1"/>
  <c r="F9" i="1"/>
  <c r="E9" i="1"/>
  <c r="E10" i="1" s="1"/>
  <c r="E32" i="1" s="1"/>
  <c r="D9" i="1"/>
  <c r="D11" i="1" s="1"/>
  <c r="D33" i="1" s="1"/>
  <c r="C9" i="1"/>
  <c r="C10" i="1" s="1"/>
  <c r="B9" i="1"/>
  <c r="X8" i="1"/>
  <c r="H8" i="1"/>
  <c r="W8" i="1" s="1"/>
  <c r="X7" i="1"/>
  <c r="H7" i="1"/>
  <c r="W7" i="1" s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G29" i="2"/>
  <c r="F29" i="2"/>
  <c r="E29" i="2"/>
  <c r="D29" i="2"/>
  <c r="C29" i="2"/>
  <c r="B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G28" i="2"/>
  <c r="F28" i="2"/>
  <c r="E28" i="2"/>
  <c r="D28" i="2"/>
  <c r="C28" i="2"/>
  <c r="B28" i="2"/>
  <c r="X27" i="2"/>
  <c r="H27" i="2"/>
  <c r="W27" i="2" s="1"/>
  <c r="X26" i="2"/>
  <c r="H26" i="2"/>
  <c r="W26" i="2" s="1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G24" i="2"/>
  <c r="F24" i="2"/>
  <c r="E24" i="2"/>
  <c r="D24" i="2"/>
  <c r="C24" i="2"/>
  <c r="B24" i="2"/>
  <c r="H24" i="2" s="1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G23" i="2"/>
  <c r="F23" i="2"/>
  <c r="E23" i="2"/>
  <c r="D23" i="2"/>
  <c r="C23" i="2"/>
  <c r="B23" i="2"/>
  <c r="H23" i="2" s="1"/>
  <c r="X22" i="2"/>
  <c r="H22" i="2"/>
  <c r="W22" i="2" s="1"/>
  <c r="V20" i="2"/>
  <c r="U20" i="2"/>
  <c r="T20" i="2"/>
  <c r="S20" i="2"/>
  <c r="R20" i="2"/>
  <c r="Q20" i="2"/>
  <c r="P20" i="2"/>
  <c r="O20" i="2"/>
  <c r="W20" i="2" s="1"/>
  <c r="N20" i="2"/>
  <c r="M20" i="2"/>
  <c r="L20" i="2"/>
  <c r="X20" i="2" s="1"/>
  <c r="K20" i="2"/>
  <c r="J20" i="2"/>
  <c r="I20" i="2"/>
  <c r="G20" i="2"/>
  <c r="F20" i="2"/>
  <c r="E20" i="2"/>
  <c r="D20" i="2"/>
  <c r="C20" i="2"/>
  <c r="B20" i="2"/>
  <c r="H20" i="2" s="1"/>
  <c r="V19" i="2"/>
  <c r="T19" i="2"/>
  <c r="S19" i="2"/>
  <c r="R19" i="2"/>
  <c r="Q19" i="2"/>
  <c r="P19" i="2"/>
  <c r="O19" i="2"/>
  <c r="N19" i="2"/>
  <c r="M19" i="2"/>
  <c r="L19" i="2"/>
  <c r="X19" i="2" s="1"/>
  <c r="K19" i="2"/>
  <c r="J19" i="2"/>
  <c r="I19" i="2"/>
  <c r="G19" i="2"/>
  <c r="F19" i="2"/>
  <c r="E19" i="2"/>
  <c r="D19" i="2"/>
  <c r="C19" i="2"/>
  <c r="B19" i="2"/>
  <c r="H19" i="2" s="1"/>
  <c r="X18" i="2"/>
  <c r="H18" i="2"/>
  <c r="W18" i="2" s="1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G16" i="2"/>
  <c r="F16" i="2"/>
  <c r="E16" i="2"/>
  <c r="D16" i="2"/>
  <c r="C16" i="2"/>
  <c r="B16" i="2"/>
  <c r="V15" i="2"/>
  <c r="T15" i="2"/>
  <c r="S15" i="2"/>
  <c r="Q15" i="2"/>
  <c r="O15" i="2"/>
  <c r="J15" i="2"/>
  <c r="I15" i="2"/>
  <c r="G15" i="2"/>
  <c r="F15" i="2"/>
  <c r="E15" i="2"/>
  <c r="D15" i="2"/>
  <c r="C15" i="2"/>
  <c r="B15" i="2"/>
  <c r="H15" i="2" s="1"/>
  <c r="X14" i="2"/>
  <c r="H14" i="2"/>
  <c r="W14" i="2" s="1"/>
  <c r="H13" i="2"/>
  <c r="U11" i="2"/>
  <c r="C11" i="2"/>
  <c r="N10" i="2"/>
  <c r="B10" i="2"/>
  <c r="V9" i="2"/>
  <c r="V10" i="2" s="1"/>
  <c r="U9" i="2"/>
  <c r="T9" i="2"/>
  <c r="T11" i="2" s="1"/>
  <c r="S9" i="2"/>
  <c r="S10" i="2" s="1"/>
  <c r="R9" i="2"/>
  <c r="R10" i="2" s="1"/>
  <c r="Q9" i="2"/>
  <c r="Q10" i="2" s="1"/>
  <c r="P9" i="2"/>
  <c r="P10" i="2" s="1"/>
  <c r="O9" i="2"/>
  <c r="O10" i="2" s="1"/>
  <c r="N9" i="2"/>
  <c r="N11" i="2" s="1"/>
  <c r="N33" i="2" s="1"/>
  <c r="M9" i="2"/>
  <c r="M10" i="2" s="1"/>
  <c r="L9" i="2"/>
  <c r="L10" i="2" s="1"/>
  <c r="K9" i="2"/>
  <c r="K10" i="2" s="1"/>
  <c r="J9" i="2"/>
  <c r="I9" i="2"/>
  <c r="I10" i="2" s="1"/>
  <c r="I32" i="2" s="1"/>
  <c r="G9" i="2"/>
  <c r="G10" i="2" s="1"/>
  <c r="G32" i="2" s="1"/>
  <c r="F9" i="2"/>
  <c r="F10" i="2" s="1"/>
  <c r="F32" i="2" s="1"/>
  <c r="E9" i="2"/>
  <c r="E10" i="2" s="1"/>
  <c r="E32" i="2" s="1"/>
  <c r="D9" i="2"/>
  <c r="D10" i="2" s="1"/>
  <c r="D32" i="2" s="1"/>
  <c r="C9" i="2"/>
  <c r="C10" i="2" s="1"/>
  <c r="B9" i="2"/>
  <c r="B11" i="2" s="1"/>
  <c r="X8" i="2"/>
  <c r="H8" i="2"/>
  <c r="W8" i="2" s="1"/>
  <c r="X7" i="2"/>
  <c r="V29" i="3"/>
  <c r="U29" i="3"/>
  <c r="T29" i="3"/>
  <c r="S29" i="3"/>
  <c r="R29" i="3"/>
  <c r="Q29" i="3"/>
  <c r="P29" i="3"/>
  <c r="O29" i="3"/>
  <c r="N29" i="3"/>
  <c r="M29" i="3"/>
  <c r="L29" i="3"/>
  <c r="X29" i="3" s="1"/>
  <c r="K29" i="3"/>
  <c r="J29" i="3"/>
  <c r="I29" i="3"/>
  <c r="G29" i="3"/>
  <c r="F29" i="3"/>
  <c r="E29" i="3"/>
  <c r="D29" i="3"/>
  <c r="C29" i="3"/>
  <c r="B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G28" i="3"/>
  <c r="F28" i="3"/>
  <c r="E28" i="3"/>
  <c r="D28" i="3"/>
  <c r="C28" i="3"/>
  <c r="B28" i="3"/>
  <c r="X27" i="3"/>
  <c r="H27" i="3"/>
  <c r="W27" i="3" s="1"/>
  <c r="X26" i="3"/>
  <c r="H26" i="3"/>
  <c r="W26" i="3" s="1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G24" i="3"/>
  <c r="F24" i="3"/>
  <c r="E24" i="3"/>
  <c r="D24" i="3"/>
  <c r="C24" i="3"/>
  <c r="B24" i="3"/>
  <c r="H24" i="3" s="1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G23" i="3"/>
  <c r="F23" i="3"/>
  <c r="E23" i="3"/>
  <c r="D23" i="3"/>
  <c r="C23" i="3"/>
  <c r="B23" i="3"/>
  <c r="H23" i="3" s="1"/>
  <c r="X22" i="3"/>
  <c r="H22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G20" i="3"/>
  <c r="F20" i="3"/>
  <c r="E20" i="3"/>
  <c r="D20" i="3"/>
  <c r="C20" i="3"/>
  <c r="B20" i="3"/>
  <c r="H20" i="3" s="1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G19" i="3"/>
  <c r="F19" i="3"/>
  <c r="E19" i="3"/>
  <c r="D19" i="3"/>
  <c r="C19" i="3"/>
  <c r="B19" i="3"/>
  <c r="H19" i="3" s="1"/>
  <c r="H18" i="3"/>
  <c r="V16" i="3"/>
  <c r="U16" i="3"/>
  <c r="T16" i="3"/>
  <c r="S16" i="3"/>
  <c r="R16" i="3"/>
  <c r="Q16" i="3"/>
  <c r="P16" i="3"/>
  <c r="O16" i="3"/>
  <c r="N16" i="3"/>
  <c r="M16" i="3"/>
  <c r="L16" i="3"/>
  <c r="X16" i="3" s="1"/>
  <c r="K16" i="3"/>
  <c r="J16" i="3"/>
  <c r="I16" i="3"/>
  <c r="G16" i="3"/>
  <c r="F16" i="3"/>
  <c r="E16" i="3"/>
  <c r="D16" i="3"/>
  <c r="C16" i="3"/>
  <c r="B16" i="3"/>
  <c r="V15" i="3"/>
  <c r="T15" i="3"/>
  <c r="S15" i="3"/>
  <c r="R15" i="3"/>
  <c r="Q15" i="3"/>
  <c r="P15" i="3"/>
  <c r="O15" i="3"/>
  <c r="L15" i="3"/>
  <c r="K15" i="3"/>
  <c r="J15" i="3"/>
  <c r="I15" i="3"/>
  <c r="G15" i="3"/>
  <c r="F15" i="3"/>
  <c r="E15" i="3"/>
  <c r="D15" i="3"/>
  <c r="H15" i="3" s="1"/>
  <c r="C15" i="3"/>
  <c r="B15" i="3"/>
  <c r="X14" i="3"/>
  <c r="H14" i="3"/>
  <c r="W14" i="3" s="1"/>
  <c r="X13" i="3"/>
  <c r="H13" i="3"/>
  <c r="W13" i="3" s="1"/>
  <c r="V11" i="3"/>
  <c r="U11" i="3"/>
  <c r="P11" i="3"/>
  <c r="P33" i="3" s="1"/>
  <c r="K11" i="3"/>
  <c r="K33" i="3" s="1"/>
  <c r="J11" i="3"/>
  <c r="J33" i="3" s="1"/>
  <c r="E11" i="3"/>
  <c r="E33" i="3" s="1"/>
  <c r="D11" i="3"/>
  <c r="D33" i="3" s="1"/>
  <c r="C11" i="3"/>
  <c r="C33" i="3" s="1"/>
  <c r="V10" i="3"/>
  <c r="U10" i="3"/>
  <c r="T10" i="3"/>
  <c r="R10" i="3"/>
  <c r="R32" i="3" s="1"/>
  <c r="P10" i="3"/>
  <c r="P32" i="3" s="1"/>
  <c r="N10" i="3"/>
  <c r="L10" i="3"/>
  <c r="J10" i="3"/>
  <c r="I10" i="3"/>
  <c r="F10" i="3"/>
  <c r="F32" i="3" s="1"/>
  <c r="D10" i="3"/>
  <c r="D32" i="3" s="1"/>
  <c r="C10" i="3"/>
  <c r="V9" i="3"/>
  <c r="U9" i="3"/>
  <c r="U15" i="3" s="1"/>
  <c r="T9" i="3"/>
  <c r="T11" i="3" s="1"/>
  <c r="S9" i="3"/>
  <c r="S10" i="3" s="1"/>
  <c r="R9" i="3"/>
  <c r="R11" i="3" s="1"/>
  <c r="R33" i="3" s="1"/>
  <c r="Q9" i="3"/>
  <c r="Q10" i="3" s="1"/>
  <c r="P9" i="3"/>
  <c r="O9" i="3"/>
  <c r="O10" i="3" s="1"/>
  <c r="N9" i="3"/>
  <c r="N11" i="3" s="1"/>
  <c r="N33" i="3" s="1"/>
  <c r="M9" i="3"/>
  <c r="M10" i="3" s="1"/>
  <c r="L9" i="3"/>
  <c r="L11" i="3" s="1"/>
  <c r="K9" i="3"/>
  <c r="K10" i="3" s="1"/>
  <c r="J9" i="3"/>
  <c r="X9" i="3" s="1"/>
  <c r="I9" i="3"/>
  <c r="I11" i="3" s="1"/>
  <c r="G9" i="3"/>
  <c r="G10" i="3" s="1"/>
  <c r="G32" i="3" s="1"/>
  <c r="F9" i="3"/>
  <c r="F11" i="3" s="1"/>
  <c r="F33" i="3" s="1"/>
  <c r="E9" i="3"/>
  <c r="E10" i="3" s="1"/>
  <c r="D9" i="3"/>
  <c r="C9" i="3"/>
  <c r="B9" i="3"/>
  <c r="B11" i="3" s="1"/>
  <c r="X8" i="3"/>
  <c r="H8" i="3"/>
  <c r="W8" i="3" s="1"/>
  <c r="X7" i="3"/>
  <c r="H7" i="3"/>
  <c r="W7" i="3" s="1"/>
  <c r="Q32" i="4"/>
  <c r="R32" i="4"/>
  <c r="Q33" i="4"/>
  <c r="R33" i="4"/>
  <c r="L19" i="4"/>
  <c r="V19" i="4"/>
  <c r="T19" i="4"/>
  <c r="S19" i="4"/>
  <c r="Q19" i="4"/>
  <c r="O19" i="4"/>
  <c r="O20" i="4"/>
  <c r="X20" i="4"/>
  <c r="X19" i="4"/>
  <c r="T15" i="4"/>
  <c r="S15" i="4"/>
  <c r="Q15" i="4"/>
  <c r="W13" i="4"/>
  <c r="R15" i="4"/>
  <c r="Q16" i="4"/>
  <c r="R16" i="4"/>
  <c r="V15" i="4"/>
  <c r="V16" i="4"/>
  <c r="X13" i="4"/>
  <c r="X29" i="4"/>
  <c r="X28" i="4"/>
  <c r="W27" i="4"/>
  <c r="W26" i="4"/>
  <c r="X27" i="4"/>
  <c r="X26" i="4"/>
  <c r="U28" i="4"/>
  <c r="V28" i="4"/>
  <c r="U29" i="4"/>
  <c r="V29" i="4"/>
  <c r="S28" i="4"/>
  <c r="T28" i="4"/>
  <c r="S29" i="4"/>
  <c r="T29" i="4"/>
  <c r="Q28" i="4"/>
  <c r="R28" i="4"/>
  <c r="Q29" i="4"/>
  <c r="R29" i="4"/>
  <c r="M28" i="4"/>
  <c r="N28" i="4"/>
  <c r="O28" i="4"/>
  <c r="P28" i="4"/>
  <c r="M29" i="4"/>
  <c r="N29" i="4"/>
  <c r="O29" i="4"/>
  <c r="P29" i="4"/>
  <c r="L28" i="4"/>
  <c r="L29" i="4"/>
  <c r="H27" i="4"/>
  <c r="H28" i="4"/>
  <c r="W28" i="4" s="1"/>
  <c r="H26" i="4"/>
  <c r="X18" i="4"/>
  <c r="W18" i="4"/>
  <c r="V20" i="4"/>
  <c r="R19" i="4"/>
  <c r="Q20" i="4"/>
  <c r="R20" i="4"/>
  <c r="H18" i="4"/>
  <c r="V23" i="4"/>
  <c r="V24" i="4"/>
  <c r="X22" i="4"/>
  <c r="W22" i="4"/>
  <c r="Q23" i="4"/>
  <c r="R23" i="4"/>
  <c r="Q24" i="4"/>
  <c r="R24" i="4"/>
  <c r="O15" i="4"/>
  <c r="H22" i="4"/>
  <c r="H7" i="4"/>
  <c r="H13" i="4"/>
  <c r="H14" i="4"/>
  <c r="X7" i="4"/>
  <c r="X8" i="4"/>
  <c r="Q10" i="4"/>
  <c r="R10" i="4"/>
  <c r="Q11" i="4"/>
  <c r="R11" i="4"/>
  <c r="R9" i="4"/>
  <c r="Q9" i="4"/>
  <c r="V10" i="4"/>
  <c r="V32" i="4" s="1"/>
  <c r="V11" i="4"/>
  <c r="V33" i="4" s="1"/>
  <c r="V9" i="4"/>
  <c r="W7" i="4"/>
  <c r="K29" i="4"/>
  <c r="J29" i="4"/>
  <c r="I29" i="4"/>
  <c r="G29" i="4"/>
  <c r="F29" i="4"/>
  <c r="E29" i="4"/>
  <c r="D29" i="4"/>
  <c r="C29" i="4"/>
  <c r="B29" i="4"/>
  <c r="K28" i="4"/>
  <c r="J28" i="4"/>
  <c r="I28" i="4"/>
  <c r="G28" i="4"/>
  <c r="F28" i="4"/>
  <c r="E28" i="4"/>
  <c r="D28" i="4"/>
  <c r="C28" i="4"/>
  <c r="B28" i="4"/>
  <c r="U24" i="4"/>
  <c r="T24" i="4"/>
  <c r="S24" i="4"/>
  <c r="P24" i="4"/>
  <c r="O24" i="4"/>
  <c r="N24" i="4"/>
  <c r="M24" i="4"/>
  <c r="L24" i="4"/>
  <c r="K24" i="4"/>
  <c r="J24" i="4"/>
  <c r="X24" i="4" s="1"/>
  <c r="I24" i="4"/>
  <c r="G24" i="4"/>
  <c r="F24" i="4"/>
  <c r="E24" i="4"/>
  <c r="D24" i="4"/>
  <c r="C24" i="4"/>
  <c r="B24" i="4"/>
  <c r="U23" i="4"/>
  <c r="T23" i="4"/>
  <c r="S23" i="4"/>
  <c r="P23" i="4"/>
  <c r="O23" i="4"/>
  <c r="N23" i="4"/>
  <c r="M23" i="4"/>
  <c r="L23" i="4"/>
  <c r="K23" i="4"/>
  <c r="J23" i="4"/>
  <c r="X23" i="4" s="1"/>
  <c r="I23" i="4"/>
  <c r="G23" i="4"/>
  <c r="F23" i="4"/>
  <c r="E23" i="4"/>
  <c r="D23" i="4"/>
  <c r="C23" i="4"/>
  <c r="B23" i="4"/>
  <c r="B19" i="4"/>
  <c r="U20" i="4"/>
  <c r="T20" i="4"/>
  <c r="S20" i="4"/>
  <c r="P20" i="4"/>
  <c r="N20" i="4"/>
  <c r="M20" i="4"/>
  <c r="L20" i="4"/>
  <c r="K20" i="4"/>
  <c r="J20" i="4"/>
  <c r="I20" i="4"/>
  <c r="G20" i="4"/>
  <c r="F20" i="4"/>
  <c r="E20" i="4"/>
  <c r="D20" i="4"/>
  <c r="C20" i="4"/>
  <c r="B20" i="4"/>
  <c r="U19" i="4"/>
  <c r="P19" i="4"/>
  <c r="N19" i="4"/>
  <c r="M19" i="4"/>
  <c r="K19" i="4"/>
  <c r="J19" i="4"/>
  <c r="I19" i="4"/>
  <c r="G19" i="4"/>
  <c r="F19" i="4"/>
  <c r="E19" i="4"/>
  <c r="D19" i="4"/>
  <c r="C19" i="4"/>
  <c r="B9" i="4"/>
  <c r="B11" i="4" s="1"/>
  <c r="G9" i="4"/>
  <c r="G10" i="4" s="1"/>
  <c r="X10" i="3" l="1"/>
  <c r="K32" i="3"/>
  <c r="N32" i="1"/>
  <c r="P32" i="1"/>
  <c r="U33" i="1"/>
  <c r="R32" i="1"/>
  <c r="P33" i="1"/>
  <c r="N33" i="1"/>
  <c r="G32" i="1"/>
  <c r="H28" i="1"/>
  <c r="W28" i="1" s="1"/>
  <c r="X29" i="1"/>
  <c r="X24" i="1"/>
  <c r="X23" i="1"/>
  <c r="W23" i="1"/>
  <c r="S32" i="1"/>
  <c r="W24" i="1"/>
  <c r="X28" i="1"/>
  <c r="W19" i="1"/>
  <c r="X19" i="1"/>
  <c r="X20" i="1"/>
  <c r="W20" i="1"/>
  <c r="Q32" i="1"/>
  <c r="T32" i="1"/>
  <c r="T33" i="1"/>
  <c r="V33" i="1"/>
  <c r="V10" i="1"/>
  <c r="V32" i="1" s="1"/>
  <c r="X9" i="1"/>
  <c r="X10" i="1"/>
  <c r="Q11" i="1"/>
  <c r="Q33" i="1" s="1"/>
  <c r="O32" i="1"/>
  <c r="O11" i="1"/>
  <c r="O33" i="1" s="1"/>
  <c r="X16" i="1"/>
  <c r="L33" i="1"/>
  <c r="X15" i="1"/>
  <c r="L32" i="1"/>
  <c r="I32" i="1"/>
  <c r="I11" i="1"/>
  <c r="I33" i="1" s="1"/>
  <c r="H9" i="1"/>
  <c r="W9" i="1" s="1"/>
  <c r="H15" i="1"/>
  <c r="H16" i="1"/>
  <c r="W16" i="1" s="1"/>
  <c r="C33" i="1"/>
  <c r="H29" i="1"/>
  <c r="W29" i="1" s="1"/>
  <c r="B10" i="1"/>
  <c r="B32" i="1" s="1"/>
  <c r="B11" i="1"/>
  <c r="B33" i="1" s="1"/>
  <c r="W19" i="2"/>
  <c r="U33" i="2"/>
  <c r="C32" i="2"/>
  <c r="T33" i="2"/>
  <c r="C33" i="2"/>
  <c r="P15" i="2"/>
  <c r="P32" i="2" s="1"/>
  <c r="X28" i="2"/>
  <c r="X29" i="2"/>
  <c r="W23" i="2"/>
  <c r="V32" i="2"/>
  <c r="X9" i="2"/>
  <c r="T10" i="2"/>
  <c r="T32" i="2" s="1"/>
  <c r="X23" i="2"/>
  <c r="X24" i="2"/>
  <c r="W24" i="2"/>
  <c r="S32" i="2"/>
  <c r="O32" i="2"/>
  <c r="Q32" i="2"/>
  <c r="O11" i="2"/>
  <c r="O33" i="2"/>
  <c r="H28" i="2"/>
  <c r="W28" i="2" s="1"/>
  <c r="H29" i="2"/>
  <c r="W29" i="2" s="1"/>
  <c r="H16" i="2"/>
  <c r="W16" i="2" s="1"/>
  <c r="I11" i="2"/>
  <c r="I33" i="2" s="1"/>
  <c r="H28" i="3"/>
  <c r="W28" i="3"/>
  <c r="X28" i="3"/>
  <c r="H29" i="3"/>
  <c r="W29" i="3" s="1"/>
  <c r="C32" i="3"/>
  <c r="U32" i="3"/>
  <c r="U33" i="3"/>
  <c r="X24" i="3"/>
  <c r="W23" i="3"/>
  <c r="V33" i="3"/>
  <c r="O32" i="3"/>
  <c r="X19" i="3"/>
  <c r="L32" i="3"/>
  <c r="I32" i="3"/>
  <c r="W24" i="3"/>
  <c r="V32" i="3"/>
  <c r="T33" i="3"/>
  <c r="T32" i="3"/>
  <c r="S32" i="3"/>
  <c r="Q32" i="3"/>
  <c r="W19" i="3"/>
  <c r="W20" i="3"/>
  <c r="X23" i="3"/>
  <c r="X20" i="3"/>
  <c r="L33" i="3"/>
  <c r="I33" i="3"/>
  <c r="H16" i="3"/>
  <c r="W16" i="3" s="1"/>
  <c r="Q11" i="3"/>
  <c r="Q33" i="3" s="1"/>
  <c r="O11" i="3"/>
  <c r="O33" i="3" s="1"/>
  <c r="B10" i="3"/>
  <c r="B32" i="3" s="1"/>
  <c r="U10" i="1"/>
  <c r="U32" i="1" s="1"/>
  <c r="J11" i="1"/>
  <c r="K15" i="1"/>
  <c r="K32" i="1" s="1"/>
  <c r="M15" i="1"/>
  <c r="M32" i="1" s="1"/>
  <c r="G11" i="1"/>
  <c r="G33" i="1" s="1"/>
  <c r="M11" i="1"/>
  <c r="M33" i="1" s="1"/>
  <c r="S11" i="1"/>
  <c r="S33" i="1" s="1"/>
  <c r="J32" i="1"/>
  <c r="H10" i="2"/>
  <c r="B33" i="2"/>
  <c r="H9" i="2"/>
  <c r="W9" i="2" s="1"/>
  <c r="U10" i="2"/>
  <c r="U32" i="2" s="1"/>
  <c r="D11" i="2"/>
  <c r="D33" i="2" s="1"/>
  <c r="J11" i="2"/>
  <c r="P11" i="2"/>
  <c r="P33" i="2" s="1"/>
  <c r="V11" i="2"/>
  <c r="V33" i="2" s="1"/>
  <c r="K15" i="2"/>
  <c r="J10" i="2"/>
  <c r="E11" i="2"/>
  <c r="E33" i="2" s="1"/>
  <c r="K11" i="2"/>
  <c r="K33" i="2" s="1"/>
  <c r="Q11" i="2"/>
  <c r="Q33" i="2" s="1"/>
  <c r="L15" i="2"/>
  <c r="X15" i="2" s="1"/>
  <c r="R15" i="2"/>
  <c r="R32" i="2" s="1"/>
  <c r="B32" i="2"/>
  <c r="F11" i="2"/>
  <c r="F33" i="2" s="1"/>
  <c r="L11" i="2"/>
  <c r="L33" i="2" s="1"/>
  <c r="R11" i="2"/>
  <c r="R33" i="2" s="1"/>
  <c r="M15" i="2"/>
  <c r="M32" i="2" s="1"/>
  <c r="G11" i="2"/>
  <c r="G33" i="2" s="1"/>
  <c r="M11" i="2"/>
  <c r="M33" i="2" s="1"/>
  <c r="S11" i="2"/>
  <c r="S33" i="2" s="1"/>
  <c r="N15" i="2"/>
  <c r="N32" i="2" s="1"/>
  <c r="B33" i="3"/>
  <c r="E32" i="3"/>
  <c r="H10" i="3"/>
  <c r="H9" i="3"/>
  <c r="W9" i="3" s="1"/>
  <c r="X11" i="3"/>
  <c r="M15" i="3"/>
  <c r="W15" i="3" s="1"/>
  <c r="G11" i="3"/>
  <c r="G33" i="3" s="1"/>
  <c r="J32" i="3"/>
  <c r="M11" i="3"/>
  <c r="M33" i="3" s="1"/>
  <c r="S11" i="3"/>
  <c r="S33" i="3" s="1"/>
  <c r="N15" i="3"/>
  <c r="X15" i="3" s="1"/>
  <c r="H29" i="4"/>
  <c r="W29" i="4" s="1"/>
  <c r="H24" i="4"/>
  <c r="W24" i="4" s="1"/>
  <c r="H23" i="4"/>
  <c r="W23" i="4" s="1"/>
  <c r="H19" i="4"/>
  <c r="W19" i="4" s="1"/>
  <c r="H20" i="4"/>
  <c r="W20" i="4" s="1"/>
  <c r="B10" i="4"/>
  <c r="G11" i="4"/>
  <c r="H10" i="1" l="1"/>
  <c r="L32" i="2"/>
  <c r="W15" i="2"/>
  <c r="K32" i="2"/>
  <c r="X32" i="1"/>
  <c r="H11" i="1"/>
  <c r="H33" i="1" s="1"/>
  <c r="X32" i="3"/>
  <c r="X33" i="3"/>
  <c r="H11" i="3"/>
  <c r="W11" i="3" s="1"/>
  <c r="W33" i="3" s="1"/>
  <c r="W15" i="1"/>
  <c r="J33" i="1"/>
  <c r="X11" i="1"/>
  <c r="X33" i="1" s="1"/>
  <c r="W10" i="1"/>
  <c r="H32" i="1"/>
  <c r="J33" i="2"/>
  <c r="X11" i="2"/>
  <c r="X33" i="2" s="1"/>
  <c r="J32" i="2"/>
  <c r="X10" i="2"/>
  <c r="X32" i="2" s="1"/>
  <c r="H11" i="2"/>
  <c r="W10" i="2"/>
  <c r="W32" i="2" s="1"/>
  <c r="H32" i="2"/>
  <c r="M32" i="3"/>
  <c r="N32" i="3"/>
  <c r="W10" i="3"/>
  <c r="W32" i="3" s="1"/>
  <c r="H32" i="3"/>
  <c r="W11" i="1" l="1"/>
  <c r="W33" i="1" s="1"/>
  <c r="H33" i="3"/>
  <c r="W32" i="1"/>
  <c r="W11" i="2"/>
  <c r="W33" i="2" s="1"/>
  <c r="H33" i="2"/>
  <c r="U16" i="4" l="1"/>
  <c r="T16" i="4"/>
  <c r="S16" i="4"/>
  <c r="P16" i="4"/>
  <c r="O16" i="4"/>
  <c r="N16" i="4"/>
  <c r="M16" i="4"/>
  <c r="L16" i="4"/>
  <c r="K16" i="4"/>
  <c r="J16" i="4"/>
  <c r="I16" i="4"/>
  <c r="G16" i="4"/>
  <c r="G33" i="4" s="1"/>
  <c r="F16" i="4"/>
  <c r="E16" i="4"/>
  <c r="D16" i="4"/>
  <c r="C16" i="4"/>
  <c r="B16" i="4"/>
  <c r="B33" i="4" s="1"/>
  <c r="I15" i="4"/>
  <c r="G15" i="4"/>
  <c r="G32" i="4" s="1"/>
  <c r="F15" i="4"/>
  <c r="E15" i="4"/>
  <c r="D15" i="4"/>
  <c r="C15" i="4"/>
  <c r="B15" i="4"/>
  <c r="B32" i="4" s="1"/>
  <c r="X14" i="4"/>
  <c r="W14" i="4"/>
  <c r="U9" i="4"/>
  <c r="U15" i="4" s="1"/>
  <c r="T9" i="4"/>
  <c r="S9" i="4"/>
  <c r="S10" i="4" s="1"/>
  <c r="S32" i="4" s="1"/>
  <c r="P9" i="4"/>
  <c r="P15" i="4" s="1"/>
  <c r="O9" i="4"/>
  <c r="O11" i="4" s="1"/>
  <c r="O33" i="4" s="1"/>
  <c r="N9" i="4"/>
  <c r="N15" i="4" s="1"/>
  <c r="M9" i="4"/>
  <c r="M15" i="4" s="1"/>
  <c r="L9" i="4"/>
  <c r="L15" i="4" s="1"/>
  <c r="K9" i="4"/>
  <c r="K10" i="4" s="1"/>
  <c r="J9" i="4"/>
  <c r="I9" i="4"/>
  <c r="I11" i="4" s="1"/>
  <c r="I33" i="4" s="1"/>
  <c r="F9" i="4"/>
  <c r="E9" i="4"/>
  <c r="D9" i="4"/>
  <c r="C9" i="4"/>
  <c r="H8" i="4"/>
  <c r="W8" i="4" s="1"/>
  <c r="K32" i="4" l="1"/>
  <c r="J15" i="4"/>
  <c r="X15" i="4" s="1"/>
  <c r="X9" i="4"/>
  <c r="X16" i="4"/>
  <c r="F11" i="4"/>
  <c r="F33" i="4" s="1"/>
  <c r="F10" i="4"/>
  <c r="F32" i="4" s="1"/>
  <c r="C10" i="4"/>
  <c r="C32" i="4" s="1"/>
  <c r="C11" i="4"/>
  <c r="C33" i="4" s="1"/>
  <c r="D10" i="4"/>
  <c r="D32" i="4" s="1"/>
  <c r="D11" i="4"/>
  <c r="D33" i="4" s="1"/>
  <c r="E10" i="4"/>
  <c r="E32" i="4" s="1"/>
  <c r="E11" i="4"/>
  <c r="E33" i="4" s="1"/>
  <c r="P10" i="4"/>
  <c r="P32" i="4" s="1"/>
  <c r="T10" i="4"/>
  <c r="T32" i="4" s="1"/>
  <c r="K11" i="4"/>
  <c r="K33" i="4" s="1"/>
  <c r="P11" i="4"/>
  <c r="P33" i="4" s="1"/>
  <c r="J10" i="4"/>
  <c r="J32" i="4" s="1"/>
  <c r="H15" i="4"/>
  <c r="L10" i="4"/>
  <c r="L32" i="4" s="1"/>
  <c r="H16" i="4"/>
  <c r="W16" i="4" s="1"/>
  <c r="H9" i="4"/>
  <c r="W9" i="4" s="1"/>
  <c r="M10" i="4"/>
  <c r="M32" i="4" s="1"/>
  <c r="J11" i="4"/>
  <c r="J33" i="4" s="1"/>
  <c r="U10" i="4"/>
  <c r="U32" i="4" s="1"/>
  <c r="S11" i="4"/>
  <c r="S33" i="4" s="1"/>
  <c r="N10" i="4"/>
  <c r="N32" i="4" s="1"/>
  <c r="L11" i="4"/>
  <c r="L33" i="4" s="1"/>
  <c r="T11" i="4"/>
  <c r="T33" i="4" s="1"/>
  <c r="I10" i="4"/>
  <c r="I32" i="4" s="1"/>
  <c r="O10" i="4"/>
  <c r="O32" i="4" s="1"/>
  <c r="M11" i="4"/>
  <c r="M33" i="4" s="1"/>
  <c r="U11" i="4"/>
  <c r="U33" i="4" s="1"/>
  <c r="K15" i="4"/>
  <c r="N11" i="4"/>
  <c r="N33" i="4" s="1"/>
  <c r="W15" i="4" l="1"/>
  <c r="X10" i="4"/>
  <c r="X32" i="4" s="1"/>
  <c r="H11" i="4"/>
  <c r="H10" i="4"/>
  <c r="X11" i="4"/>
  <c r="X33" i="4" s="1"/>
  <c r="H32" i="4" l="1"/>
  <c r="W10" i="4"/>
  <c r="W32" i="4" s="1"/>
  <c r="H33" i="4"/>
  <c r="W11" i="4"/>
  <c r="W3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tc={01A0EB78-28D8-4EBB-A06C-0C35BEEC94FD}</author>
  </authors>
  <commentList>
    <comment ref="C26" authorId="0" shapeId="0" xr:uid="{01A0EB78-28D8-4EBB-A06C-0C35BEEC94FD}">
      <text>
        <t>[Threaded comment]
Your version of Excel allows you to read this threaded comment; however, any edits to it will get removed if the file is opened in a newer version of Excel. Learn more: https://go.microsoft.com/fwlink/?linkid=870924
Comment:
    Two employees went from Non-Exempt to Exempt in 2020.</t>
      </text>
    </comment>
  </commentList>
</comments>
</file>

<file path=xl/sharedStrings.xml><?xml version="1.0" encoding="utf-8"?>
<sst xmlns="http://schemas.openxmlformats.org/spreadsheetml/2006/main" count="264" uniqueCount="44">
  <si>
    <t>Schedule I</t>
  </si>
  <si>
    <t>Employee Categories</t>
  </si>
  <si>
    <r>
      <t xml:space="preserve">Compensation by Category </t>
    </r>
    <r>
      <rPr>
        <sz val="6"/>
        <color theme="1"/>
        <rFont val="Arial"/>
        <family val="2"/>
      </rPr>
      <t>(1)</t>
    </r>
  </si>
  <si>
    <t>Defined Contribution Plan – Utility Contribution</t>
  </si>
  <si>
    <t>Total Compensation and Benefits</t>
  </si>
  <si>
    <t>Utility</t>
  </si>
  <si>
    <t>Employee</t>
  </si>
  <si>
    <t>Corporate Officers (Individually)</t>
  </si>
  <si>
    <t>Total Amount</t>
  </si>
  <si>
    <t>Total KY Jurisdictional</t>
  </si>
  <si>
    <t>Corporate Officers (Collectively)</t>
  </si>
  <si>
    <t>Total for All Categories</t>
  </si>
  <si>
    <t>Total Amounts</t>
  </si>
  <si>
    <r>
      <t>(1)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 Use additional columns as necessary.</t>
    </r>
  </si>
  <si>
    <r>
      <t>(3)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Specify.  Use additional columns as necessary.</t>
    </r>
  </si>
  <si>
    <r>
      <t>(4)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Use additional rows as necessary. Provide total company and jurisdictional operations separately for each category.</t>
    </r>
  </si>
  <si>
    <t>Subtotal All Compensation</t>
  </si>
  <si>
    <t>Exempt</t>
  </si>
  <si>
    <t>Non-Exempt</t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</si>
  <si>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Healthcare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</si>
  <si>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Dental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</si>
  <si>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Vision</t>
    </r>
  </si>
  <si>
    <r>
      <t>(2)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Use additional columns as necessary. Provide utility and Employee contributions for each benefit type.</t>
    </r>
  </si>
  <si>
    <t>Overtime Wages</t>
  </si>
  <si>
    <t>Excess Vacation Pay</t>
  </si>
  <si>
    <t>Standby/Dispatch</t>
  </si>
  <si>
    <t>Bonus Pay</t>
  </si>
  <si>
    <t>Other Income</t>
  </si>
  <si>
    <t>Regular Wages</t>
  </si>
  <si>
    <t>Analysis of Compensation and Benefit Data, in gross dollars For the Period 1/1/20-12/31/20</t>
  </si>
  <si>
    <t>Analysis of Compensation and Benefit Data, in gross dollars For the Period 1/1/18-12/31/18</t>
  </si>
  <si>
    <t>Union</t>
  </si>
  <si>
    <t>Non-Union</t>
  </si>
  <si>
    <t>Taylor County Rural Electric Cooperative Corporation Case No. 2023-00147</t>
  </si>
  <si>
    <t>Analysis of Compensation and Benefit Data, in gross dollars For the Period 1/1/19-12/31/19</t>
  </si>
  <si>
    <r>
      <t xml:space="preserve">Other </t>
    </r>
    <r>
      <rPr>
        <sz val="6"/>
        <color theme="1"/>
        <rFont val="Arial"/>
        <family val="2"/>
      </rPr>
      <t>(3)
HSA/ HRA</t>
    </r>
  </si>
  <si>
    <r>
      <t xml:space="preserve">Compensation by Category </t>
    </r>
    <r>
      <rPr>
        <sz val="6"/>
        <color theme="1"/>
        <rFont val="Arial"/>
        <family val="2"/>
      </rPr>
      <t>(1)</t>
    </r>
    <r>
      <rPr>
        <sz val="9"/>
        <color theme="1"/>
        <rFont val="Arial"/>
        <family val="2"/>
      </rPr>
      <t xml:space="preserve">
Transportation</t>
    </r>
  </si>
  <si>
    <t>Supervisors</t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</si>
  <si>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Defined Benefit
401K</t>
    </r>
  </si>
  <si>
    <t>Managers</t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</si>
  <si>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Basic Life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</si>
  <si>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 xml:space="preserve">Long Term Disabiltiy </t>
    </r>
  </si>
  <si>
    <t>Analysis of Compensation and Benefit Data, in gross dollars For the Period 1/1/21-12/31/21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</si>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</sst>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1" fillId="0" borderId="14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164" fontId="1" fillId="0" borderId="17" xfId="0" applyNumberFormat="1" applyFont="1" applyBorder="1" applyAlignment="1">
      <alignment vertical="center" wrapText="1"/>
    </xf>
    <xf numFmtId="164" fontId="1" fillId="0" borderId="14" xfId="1" applyNumberFormat="1" applyFont="1" applyBorder="1" applyAlignment="1">
      <alignment vertical="center" wrapText="1"/>
    </xf>
    <xf numFmtId="164" fontId="1" fillId="0" borderId="15" xfId="1" applyNumberFormat="1" applyFont="1" applyBorder="1" applyAlignment="1">
      <alignment vertical="center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" fillId="0" borderId="20" xfId="0" applyFont="1" applyBorder="1" applyAlignment="1">
      <alignment horizontal="left" vertical="center" wrapText="1" indent="2"/>
    </xf>
    <xf numFmtId="0" fontId="2" fillId="0" borderId="20" xfId="0" applyFont="1" applyBorder="1" applyAlignment="1">
      <alignment horizontal="left" vertical="center" wrapText="1" inden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horizontal="left" vertical="center" wrapText="1" indent="1"/>
    </xf>
    <xf numFmtId="164" fontId="1" fillId="0" borderId="23" xfId="0" applyNumberFormat="1" applyFont="1" applyBorder="1" applyAlignment="1">
      <alignment vertical="center" wrapText="1"/>
    </xf>
    <xf numFmtId="164" fontId="1" fillId="0" borderId="24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64" fontId="1" fillId="0" borderId="25" xfId="0" applyNumberFormat="1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164" fontId="1" fillId="2" borderId="14" xfId="1" applyNumberFormat="1" applyFont="1" applyFill="1" applyBorder="1" applyAlignment="1">
      <alignment vertical="center" wrapText="1"/>
    </xf>
    <xf numFmtId="164" fontId="1" fillId="2" borderId="15" xfId="1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164" fontId="1" fillId="2" borderId="11" xfId="0" applyNumberFormat="1" applyFont="1" applyFill="1" applyBorder="1" applyAlignment="1">
      <alignment vertical="center" wrapText="1"/>
    </xf>
    <xf numFmtId="164" fontId="1" fillId="0" borderId="14" xfId="1" applyNumberFormat="1" applyFont="1" applyFill="1" applyBorder="1" applyAlignment="1">
      <alignment vertical="center" wrapText="1"/>
    </xf>
    <xf numFmtId="164" fontId="1" fillId="0" borderId="15" xfId="1" applyNumberFormat="1" applyFont="1" applyFill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10" fillId="0" borderId="0" xfId="0" applyFont="1"/>
    <xf numFmtId="0" fontId="11" fillId="0" borderId="13" xfId="0" applyFont="1" applyBorder="1" applyAlignment="1">
      <alignment horizontal="left" vertical="center" wrapText="1"/>
    </xf>
    <xf numFmtId="164" fontId="12" fillId="0" borderId="14" xfId="0" applyNumberFormat="1" applyFont="1" applyBorder="1" applyAlignment="1">
      <alignment vertical="center" wrapText="1"/>
    </xf>
    <xf numFmtId="164" fontId="12" fillId="0" borderId="14" xfId="1" applyNumberFormat="1" applyFont="1" applyFill="1" applyBorder="1" applyAlignment="1">
      <alignment vertical="center" wrapText="1"/>
    </xf>
    <xf numFmtId="164" fontId="12" fillId="0" borderId="14" xfId="1" applyNumberFormat="1" applyFont="1" applyBorder="1" applyAlignment="1">
      <alignment vertical="center" wrapText="1"/>
    </xf>
    <xf numFmtId="164" fontId="12" fillId="0" borderId="15" xfId="1" applyNumberFormat="1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4"/>
    </xf>
    <xf numFmtId="0" fontId="2" fillId="0" borderId="12" xfId="0" applyFont="1" applyBorder="1" applyAlignment="1">
      <alignment horizontal="left" vertical="center" wrapText="1" indent="4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sy Walters" id="{0BDD42E9-6D2B-437C-84E2-6457F6A98CF6}" userId="S::pwalters@tcrecc.onmicrosoft.com::488779e7-635f-4256-ad17-204061077d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06-02T18:30:33.76" personId="{0BDD42E9-6D2B-437C-84E2-6457F6A98CF6}" id="{01A0EB78-28D8-4EBB-A06C-0C35BEEC94FD}">
    <text>Two employees went from Non-Exempt to Exempt in 2020.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31E4-03E2-43E4-9C60-27ACA812FFAF}">
  <dimension ref="A1:X38"/>
  <sheetViews>
    <sheetView workbookViewId="0">
      <pane ySplit="5" topLeftCell="A6" activePane="bottomLeft" state="frozen"/>
      <selection pane="bottomLeft" activeCell="A7" sqref="A7"/>
    </sheetView>
  </sheetViews>
  <sheetFormatPr defaultRowHeight="15" x14ac:dyDescent="0.25"/>
  <cols>
    <col min="1" max="1" width="21.42578125" customWidth="1"/>
    <col min="2" max="7" width="18.7109375" customWidth="1"/>
    <col min="8" max="8" width="15.42578125" bestFit="1" customWidth="1"/>
    <col min="9" max="9" width="14.28515625" bestFit="1" customWidth="1"/>
    <col min="10" max="10" width="12.7109375" customWidth="1"/>
    <col min="11" max="11" width="13.42578125" customWidth="1"/>
    <col min="12" max="12" width="12.7109375" customWidth="1"/>
    <col min="13" max="13" width="13.42578125" customWidth="1"/>
    <col min="14" max="14" width="12.7109375" customWidth="1"/>
    <col min="15" max="15" width="13.42578125" customWidth="1"/>
    <col min="16" max="18" width="12.7109375" customWidth="1"/>
    <col min="19" max="19" width="14.28515625" bestFit="1" customWidth="1"/>
    <col min="20" max="20" width="12.7109375" customWidth="1"/>
    <col min="21" max="21" width="12.42578125" bestFit="1" customWidth="1"/>
    <col min="22" max="22" width="12.140625" bestFit="1" customWidth="1"/>
    <col min="23" max="23" width="15.42578125" bestFit="1" customWidth="1"/>
    <col min="24" max="24" width="12.42578125" bestFit="1" customWidth="1"/>
  </cols>
  <sheetData>
    <row r="1" spans="1:24" ht="15.75" thickTop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4" x14ac:dyDescent="0.25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ht="15.75" thickBot="1" x14ac:dyDescent="0.3">
      <c r="A3" s="48" t="s">
        <v>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45.75" thickTop="1" x14ac:dyDescent="0.25">
      <c r="A4" s="1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36</v>
      </c>
      <c r="H4" s="3" t="s">
        <v>16</v>
      </c>
      <c r="I4" s="41" t="s">
        <v>19</v>
      </c>
      <c r="J4" s="42"/>
      <c r="K4" s="41" t="s">
        <v>20</v>
      </c>
      <c r="L4" s="42"/>
      <c r="M4" s="41" t="s">
        <v>21</v>
      </c>
      <c r="N4" s="42"/>
      <c r="O4" s="41" t="s">
        <v>40</v>
      </c>
      <c r="P4" s="42"/>
      <c r="Q4" s="41" t="s">
        <v>41</v>
      </c>
      <c r="R4" s="42"/>
      <c r="S4" s="41" t="s">
        <v>38</v>
      </c>
      <c r="T4" s="42"/>
      <c r="U4" s="4" t="s">
        <v>3</v>
      </c>
      <c r="V4" s="3" t="s">
        <v>35</v>
      </c>
      <c r="W4" s="43" t="s">
        <v>4</v>
      </c>
      <c r="X4" s="44"/>
    </row>
    <row r="5" spans="1:24" ht="15.75" thickBot="1" x14ac:dyDescent="0.3">
      <c r="A5" s="2" t="s">
        <v>1</v>
      </c>
      <c r="B5" s="14" t="s">
        <v>28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8"/>
      <c r="I5" s="16" t="s">
        <v>5</v>
      </c>
      <c r="J5" s="17" t="s">
        <v>6</v>
      </c>
      <c r="K5" s="16" t="s">
        <v>5</v>
      </c>
      <c r="L5" s="17" t="s">
        <v>6</v>
      </c>
      <c r="M5" s="16" t="s">
        <v>5</v>
      </c>
      <c r="N5" s="17" t="s">
        <v>6</v>
      </c>
      <c r="O5" s="16" t="s">
        <v>5</v>
      </c>
      <c r="P5" s="17" t="s">
        <v>6</v>
      </c>
      <c r="Q5" s="16" t="s">
        <v>5</v>
      </c>
      <c r="R5" s="17" t="s">
        <v>6</v>
      </c>
      <c r="S5" s="16" t="s">
        <v>5</v>
      </c>
      <c r="T5" s="17" t="s">
        <v>6</v>
      </c>
      <c r="U5" s="18"/>
      <c r="V5" s="18"/>
      <c r="W5" s="16" t="s">
        <v>5</v>
      </c>
      <c r="X5" s="19" t="s">
        <v>6</v>
      </c>
    </row>
    <row r="6" spans="1:24" ht="25.5" thickTop="1" thickBot="1" x14ac:dyDescent="0.3">
      <c r="A6" s="5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2"/>
    </row>
    <row r="7" spans="1:24" ht="15.75" thickBot="1" x14ac:dyDescent="0.3">
      <c r="A7" s="29" t="s">
        <v>43</v>
      </c>
      <c r="B7" s="9">
        <v>131558.34</v>
      </c>
      <c r="C7" s="9">
        <v>0</v>
      </c>
      <c r="D7" s="9">
        <v>0</v>
      </c>
      <c r="E7" s="9">
        <v>0</v>
      </c>
      <c r="F7" s="9">
        <v>0</v>
      </c>
      <c r="G7" s="9">
        <v>609</v>
      </c>
      <c r="H7" s="9">
        <f>SUM(B7:G7)</f>
        <v>132167.34</v>
      </c>
      <c r="I7" s="12">
        <v>28582.16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166.2</v>
      </c>
      <c r="P7" s="12">
        <v>0</v>
      </c>
      <c r="Q7" s="12">
        <v>891.24</v>
      </c>
      <c r="R7" s="12">
        <v>0</v>
      </c>
      <c r="S7" s="12">
        <v>13216.73</v>
      </c>
      <c r="T7" s="12">
        <v>24000</v>
      </c>
      <c r="U7" s="12">
        <v>0</v>
      </c>
      <c r="V7" s="12">
        <v>6600</v>
      </c>
      <c r="W7" s="12">
        <f>H7+I7+K7+M7+O7+S7+U7+V7+Q7</f>
        <v>181623.67</v>
      </c>
      <c r="X7" s="13">
        <f>J7+L7+N7+P7+T7+R7</f>
        <v>24000</v>
      </c>
    </row>
    <row r="8" spans="1:24" ht="15.75" thickBot="1" x14ac:dyDescent="0.3">
      <c r="A8" s="29"/>
      <c r="B8" s="9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/>
      <c r="R8" s="12"/>
      <c r="S8" s="12">
        <v>0</v>
      </c>
      <c r="T8" s="12">
        <v>0</v>
      </c>
      <c r="U8" s="12">
        <v>0</v>
      </c>
      <c r="V8" s="12">
        <v>0</v>
      </c>
      <c r="W8" s="12">
        <f>H8+I8+K8+M8+O8+S8+U8+V8+Q8</f>
        <v>0</v>
      </c>
      <c r="X8" s="13">
        <f>J8+L8+N8+P8+T8+R8</f>
        <v>0</v>
      </c>
    </row>
    <row r="9" spans="1:24" ht="24.75" thickBot="1" x14ac:dyDescent="0.3">
      <c r="A9" s="24" t="s">
        <v>10</v>
      </c>
      <c r="B9" s="25">
        <f>B7+B8</f>
        <v>131558.34</v>
      </c>
      <c r="C9" s="25">
        <f t="shared" ref="C9:F9" si="1">C7+C8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>G7+G8</f>
        <v>609</v>
      </c>
      <c r="H9" s="25">
        <f t="shared" si="0"/>
        <v>132167.34</v>
      </c>
      <c r="I9" s="26">
        <f>I7+I8</f>
        <v>28582.16</v>
      </c>
      <c r="J9" s="26">
        <f t="shared" ref="J9:V9" si="2">J7+J8</f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 t="shared" si="2"/>
        <v>166.2</v>
      </c>
      <c r="P9" s="26">
        <f t="shared" si="2"/>
        <v>0</v>
      </c>
      <c r="Q9" s="26">
        <f>SUM(Q7:Q8)</f>
        <v>891.24</v>
      </c>
      <c r="R9" s="26">
        <f>SUM(R7:R8)</f>
        <v>0</v>
      </c>
      <c r="S9" s="26">
        <f t="shared" si="2"/>
        <v>13216.73</v>
      </c>
      <c r="T9" s="26">
        <f t="shared" si="2"/>
        <v>24000</v>
      </c>
      <c r="U9" s="26">
        <f t="shared" si="2"/>
        <v>0</v>
      </c>
      <c r="V9" s="26">
        <f t="shared" si="2"/>
        <v>6600</v>
      </c>
      <c r="W9" s="26">
        <f>H9+I9+K9+M9+O9+S9+U9+Q9+V9</f>
        <v>181623.67</v>
      </c>
      <c r="X9" s="27">
        <f>J9+L9+N9+P9+T9+R9</f>
        <v>24000</v>
      </c>
    </row>
    <row r="10" spans="1:24" ht="15.75" thickBot="1" x14ac:dyDescent="0.3">
      <c r="A10" s="28" t="s">
        <v>8</v>
      </c>
      <c r="B10" s="25">
        <f>B9</f>
        <v>131558.34</v>
      </c>
      <c r="C10" s="25">
        <f t="shared" ref="C10:F10" si="3">C9</f>
        <v>0</v>
      </c>
      <c r="D10" s="25">
        <f t="shared" si="3"/>
        <v>0</v>
      </c>
      <c r="E10" s="25">
        <f t="shared" si="3"/>
        <v>0</v>
      </c>
      <c r="F10" s="25">
        <f t="shared" si="3"/>
        <v>0</v>
      </c>
      <c r="G10" s="25">
        <f>G9</f>
        <v>609</v>
      </c>
      <c r="H10" s="25">
        <f t="shared" ref="H10:H11" si="4">SUM(B10:G10)</f>
        <v>132167.34</v>
      </c>
      <c r="I10" s="26">
        <f>I9</f>
        <v>28582.16</v>
      </c>
      <c r="J10" s="26">
        <f t="shared" ref="J10:U10" si="5">J9</f>
        <v>0</v>
      </c>
      <c r="K10" s="26">
        <f t="shared" si="5"/>
        <v>0</v>
      </c>
      <c r="L10" s="26">
        <f t="shared" si="5"/>
        <v>0</v>
      </c>
      <c r="M10" s="26">
        <f t="shared" si="5"/>
        <v>0</v>
      </c>
      <c r="N10" s="26">
        <f t="shared" si="5"/>
        <v>0</v>
      </c>
      <c r="O10" s="26">
        <f t="shared" si="5"/>
        <v>166.2</v>
      </c>
      <c r="P10" s="26">
        <f t="shared" si="5"/>
        <v>0</v>
      </c>
      <c r="Q10" s="26">
        <f t="shared" ref="Q10:R10" si="6">Q9</f>
        <v>891.24</v>
      </c>
      <c r="R10" s="26">
        <f t="shared" si="6"/>
        <v>0</v>
      </c>
      <c r="S10" s="26">
        <f t="shared" si="5"/>
        <v>13216.73</v>
      </c>
      <c r="T10" s="26">
        <f t="shared" si="5"/>
        <v>24000</v>
      </c>
      <c r="U10" s="26">
        <f t="shared" si="5"/>
        <v>0</v>
      </c>
      <c r="V10" s="26">
        <f t="shared" ref="V10" si="7">V9</f>
        <v>6600</v>
      </c>
      <c r="W10" s="26">
        <f>H10+I10+K10+M10+O10+S10+U10+Q10+V10</f>
        <v>181623.67</v>
      </c>
      <c r="X10" s="27">
        <f t="shared" ref="X10:X11" si="8">J10+L10+N10+P10+T10</f>
        <v>24000</v>
      </c>
    </row>
    <row r="11" spans="1:24" ht="15.75" thickBot="1" x14ac:dyDescent="0.3">
      <c r="A11" s="28" t="s">
        <v>9</v>
      </c>
      <c r="B11" s="25">
        <f>B9</f>
        <v>131558.34</v>
      </c>
      <c r="C11" s="25">
        <f t="shared" ref="C11:G11" si="9">C9</f>
        <v>0</v>
      </c>
      <c r="D11" s="25">
        <f t="shared" si="9"/>
        <v>0</v>
      </c>
      <c r="E11" s="25">
        <f t="shared" si="9"/>
        <v>0</v>
      </c>
      <c r="F11" s="25">
        <f t="shared" si="9"/>
        <v>0</v>
      </c>
      <c r="G11" s="25">
        <f t="shared" si="9"/>
        <v>609</v>
      </c>
      <c r="H11" s="25">
        <f t="shared" si="4"/>
        <v>132167.34</v>
      </c>
      <c r="I11" s="26">
        <f>I9</f>
        <v>28582.16</v>
      </c>
      <c r="J11" s="26">
        <f t="shared" ref="J11:U11" si="10">J9</f>
        <v>0</v>
      </c>
      <c r="K11" s="26">
        <f t="shared" si="10"/>
        <v>0</v>
      </c>
      <c r="L11" s="26">
        <f t="shared" si="10"/>
        <v>0</v>
      </c>
      <c r="M11" s="26">
        <f t="shared" si="10"/>
        <v>0</v>
      </c>
      <c r="N11" s="26">
        <f t="shared" si="10"/>
        <v>0</v>
      </c>
      <c r="O11" s="26">
        <f t="shared" si="10"/>
        <v>166.2</v>
      </c>
      <c r="P11" s="26">
        <f t="shared" si="10"/>
        <v>0</v>
      </c>
      <c r="Q11" s="26">
        <f t="shared" ref="Q11:R11" si="11">Q9</f>
        <v>891.24</v>
      </c>
      <c r="R11" s="26">
        <f t="shared" si="11"/>
        <v>0</v>
      </c>
      <c r="S11" s="26">
        <f t="shared" si="10"/>
        <v>13216.73</v>
      </c>
      <c r="T11" s="26">
        <f t="shared" si="10"/>
        <v>24000</v>
      </c>
      <c r="U11" s="26">
        <f t="shared" si="10"/>
        <v>0</v>
      </c>
      <c r="V11" s="26">
        <f t="shared" ref="V11" si="12">V9</f>
        <v>6600</v>
      </c>
      <c r="W11" s="26">
        <f>H11+I11+K11+M11+O11+S11+U11+V11+Q11</f>
        <v>181623.67</v>
      </c>
      <c r="X11" s="27">
        <f t="shared" si="8"/>
        <v>24000</v>
      </c>
    </row>
    <row r="12" spans="1:24" ht="15.75" thickBot="1" x14ac:dyDescent="0.3">
      <c r="A12" s="6"/>
      <c r="B12" s="9"/>
      <c r="C12" s="11"/>
      <c r="D12" s="11"/>
      <c r="E12" s="11"/>
      <c r="F12" s="11"/>
      <c r="G12" s="10"/>
      <c r="H12" s="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 spans="1:24" ht="15.75" thickBot="1" x14ac:dyDescent="0.3">
      <c r="A13" s="5" t="s">
        <v>31</v>
      </c>
      <c r="B13" s="9">
        <v>2032491.99</v>
      </c>
      <c r="C13" s="11">
        <v>232991.83</v>
      </c>
      <c r="D13" s="11">
        <v>0</v>
      </c>
      <c r="E13" s="11">
        <v>0</v>
      </c>
      <c r="F13" s="20">
        <v>0</v>
      </c>
      <c r="G13" s="21">
        <v>0</v>
      </c>
      <c r="H13" s="9">
        <f>SUM(B13:G13)</f>
        <v>2265483.8199999998</v>
      </c>
      <c r="I13" s="12">
        <v>708435.92</v>
      </c>
      <c r="J13" s="12">
        <v>0</v>
      </c>
      <c r="K13" s="12">
        <v>0</v>
      </c>
      <c r="L13" s="12">
        <v>16006.78</v>
      </c>
      <c r="M13" s="12">
        <v>0</v>
      </c>
      <c r="N13" s="12">
        <v>0</v>
      </c>
      <c r="O13" s="12">
        <v>6786.5</v>
      </c>
      <c r="P13" s="12">
        <v>0</v>
      </c>
      <c r="Q13" s="12">
        <v>13962.38</v>
      </c>
      <c r="R13" s="12">
        <v>0</v>
      </c>
      <c r="S13" s="12">
        <v>224620.22</v>
      </c>
      <c r="T13" s="12">
        <v>126026.72</v>
      </c>
      <c r="U13" s="12">
        <v>0</v>
      </c>
      <c r="V13" s="12">
        <v>184800</v>
      </c>
      <c r="W13" s="12">
        <f>H13+I13+K13+M13+O13+S13+U13+V13+Q13</f>
        <v>3404088.84</v>
      </c>
      <c r="X13" s="13">
        <f>J13+L13+N13+P13+T13+R13</f>
        <v>142033.5</v>
      </c>
    </row>
    <row r="14" spans="1:24" ht="15.75" thickBot="1" x14ac:dyDescent="0.3">
      <c r="A14" s="5" t="s">
        <v>32</v>
      </c>
      <c r="B14" s="9">
        <v>0</v>
      </c>
      <c r="C14" s="11"/>
      <c r="D14" s="11">
        <v>0</v>
      </c>
      <c r="E14" s="11">
        <v>0</v>
      </c>
      <c r="F14" s="20">
        <v>0</v>
      </c>
      <c r="G14" s="23">
        <v>0</v>
      </c>
      <c r="H14" s="9">
        <f>SUM(B14:G14)</f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f>H14+I14+K14+M14+O14+S14+U14</f>
        <v>0</v>
      </c>
      <c r="X14" s="13">
        <f>J14+L14+N14+P14+T14</f>
        <v>0</v>
      </c>
    </row>
    <row r="15" spans="1:24" ht="15.75" thickBot="1" x14ac:dyDescent="0.3">
      <c r="A15" s="28" t="s">
        <v>8</v>
      </c>
      <c r="B15" s="25">
        <f t="shared" ref="B15:G15" si="13">B13+B14</f>
        <v>2032491.99</v>
      </c>
      <c r="C15" s="25">
        <f t="shared" si="13"/>
        <v>232991.83</v>
      </c>
      <c r="D15" s="25">
        <f t="shared" si="13"/>
        <v>0</v>
      </c>
      <c r="E15" s="25">
        <f t="shared" si="13"/>
        <v>0</v>
      </c>
      <c r="F15" s="25">
        <f t="shared" si="13"/>
        <v>0</v>
      </c>
      <c r="G15" s="25">
        <f t="shared" si="13"/>
        <v>0</v>
      </c>
      <c r="H15" s="25">
        <f>SUM(B15:G15)</f>
        <v>2265483.8199999998</v>
      </c>
      <c r="I15" s="26">
        <f>I13+I14</f>
        <v>708435.92</v>
      </c>
      <c r="J15" s="26">
        <f t="shared" ref="J15:U15" si="14">J9+J13+J14</f>
        <v>0</v>
      </c>
      <c r="K15" s="26">
        <f t="shared" si="14"/>
        <v>0</v>
      </c>
      <c r="L15" s="26">
        <f t="shared" si="14"/>
        <v>16006.78</v>
      </c>
      <c r="M15" s="26">
        <f t="shared" si="14"/>
        <v>0</v>
      </c>
      <c r="N15" s="26">
        <f t="shared" si="14"/>
        <v>0</v>
      </c>
      <c r="O15" s="26">
        <f>O13+O14</f>
        <v>6786.5</v>
      </c>
      <c r="P15" s="26">
        <f t="shared" si="14"/>
        <v>0</v>
      </c>
      <c r="Q15" s="26">
        <f>Q13+Q14</f>
        <v>13962.38</v>
      </c>
      <c r="R15" s="26">
        <f t="shared" ref="R15" si="15">R9+R13+R14</f>
        <v>0</v>
      </c>
      <c r="S15" s="26">
        <f>S13+S14</f>
        <v>224620.22</v>
      </c>
      <c r="T15" s="26">
        <f>T13+T14</f>
        <v>126026.72</v>
      </c>
      <c r="U15" s="26">
        <f t="shared" si="14"/>
        <v>0</v>
      </c>
      <c r="V15" s="26">
        <f>V13+V14</f>
        <v>184800</v>
      </c>
      <c r="W15" s="26">
        <f>H15+I15+K15+M15+O15+S15+U15+Q15+V15</f>
        <v>3404088.84</v>
      </c>
      <c r="X15" s="27">
        <f>J15+L15+N15+P15+T15</f>
        <v>142033.5</v>
      </c>
    </row>
    <row r="16" spans="1:24" ht="15.75" thickBot="1" x14ac:dyDescent="0.3">
      <c r="A16" s="28" t="s">
        <v>9</v>
      </c>
      <c r="B16" s="25">
        <f t="shared" ref="B16:G16" si="16">B13+B14</f>
        <v>2032491.99</v>
      </c>
      <c r="C16" s="25">
        <f t="shared" si="16"/>
        <v>232991.83</v>
      </c>
      <c r="D16" s="25">
        <f t="shared" si="16"/>
        <v>0</v>
      </c>
      <c r="E16" s="25">
        <f t="shared" si="16"/>
        <v>0</v>
      </c>
      <c r="F16" s="25">
        <f t="shared" si="16"/>
        <v>0</v>
      </c>
      <c r="G16" s="25">
        <f t="shared" si="16"/>
        <v>0</v>
      </c>
      <c r="H16" s="25">
        <f>SUM(B16:G16)</f>
        <v>2265483.8199999998</v>
      </c>
      <c r="I16" s="26">
        <f t="shared" ref="I16:U16" si="17">I13+I14</f>
        <v>708435.92</v>
      </c>
      <c r="J16" s="26">
        <f t="shared" si="17"/>
        <v>0</v>
      </c>
      <c r="K16" s="26">
        <f t="shared" si="17"/>
        <v>0</v>
      </c>
      <c r="L16" s="26">
        <f t="shared" si="17"/>
        <v>16006.78</v>
      </c>
      <c r="M16" s="26">
        <f t="shared" si="17"/>
        <v>0</v>
      </c>
      <c r="N16" s="26">
        <f t="shared" si="17"/>
        <v>0</v>
      </c>
      <c r="O16" s="26">
        <f t="shared" si="17"/>
        <v>6786.5</v>
      </c>
      <c r="P16" s="26">
        <f t="shared" si="17"/>
        <v>0</v>
      </c>
      <c r="Q16" s="26">
        <f t="shared" ref="Q16:R16" si="18">Q13+Q14</f>
        <v>13962.38</v>
      </c>
      <c r="R16" s="26">
        <f t="shared" si="18"/>
        <v>0</v>
      </c>
      <c r="S16" s="26">
        <f t="shared" si="17"/>
        <v>224620.22</v>
      </c>
      <c r="T16" s="26">
        <f t="shared" si="17"/>
        <v>126026.72</v>
      </c>
      <c r="U16" s="26">
        <f t="shared" si="17"/>
        <v>0</v>
      </c>
      <c r="V16" s="26">
        <f t="shared" ref="V16" si="19">V13+V14</f>
        <v>184800</v>
      </c>
      <c r="W16" s="26">
        <f>H16+I16+K16+M16+O16+S16+U16+V16+Q16</f>
        <v>3404088.84</v>
      </c>
      <c r="X16" s="27">
        <f t="shared" ref="X16" si="20">J16+L16+N16+P16+T16</f>
        <v>142033.5</v>
      </c>
    </row>
    <row r="17" spans="1:24" ht="15.75" thickBot="1" x14ac:dyDescent="0.3">
      <c r="A17" s="6"/>
      <c r="B17" s="9"/>
      <c r="C17" s="9"/>
      <c r="D17" s="9"/>
      <c r="E17" s="9"/>
      <c r="F17" s="9"/>
      <c r="G17" s="9"/>
      <c r="H17" s="9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ht="15.75" thickBot="1" x14ac:dyDescent="0.3">
      <c r="A18" s="34" t="s">
        <v>37</v>
      </c>
      <c r="B18" s="9">
        <v>268307.73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>SUM(B18:G18)</f>
        <v>268307.73</v>
      </c>
      <c r="I18" s="32">
        <v>114328.64</v>
      </c>
      <c r="J18" s="32">
        <v>0</v>
      </c>
      <c r="K18" s="32">
        <v>0</v>
      </c>
      <c r="L18" s="32">
        <v>2392.56</v>
      </c>
      <c r="M18" s="32">
        <v>0</v>
      </c>
      <c r="N18" s="32">
        <v>0</v>
      </c>
      <c r="O18" s="32">
        <v>664.8</v>
      </c>
      <c r="P18" s="32">
        <v>0</v>
      </c>
      <c r="Q18" s="32">
        <v>1855.44</v>
      </c>
      <c r="R18" s="32">
        <v>0</v>
      </c>
      <c r="S18" s="32">
        <v>26830.720000000001</v>
      </c>
      <c r="T18" s="32">
        <v>20723.61</v>
      </c>
      <c r="U18" s="32">
        <v>0</v>
      </c>
      <c r="V18" s="32">
        <v>26400</v>
      </c>
      <c r="W18" s="12">
        <f>H18+I18+K18+M18+O18+S18+U18+V18+Q18</f>
        <v>438387.33</v>
      </c>
      <c r="X18" s="13">
        <f>J18+L18+N18+P18+T18+R18</f>
        <v>23116.170000000002</v>
      </c>
    </row>
    <row r="19" spans="1:24" ht="15.75" thickBot="1" x14ac:dyDescent="0.3">
      <c r="A19" s="28" t="s">
        <v>8</v>
      </c>
      <c r="B19" s="25">
        <f>B17+B18</f>
        <v>268307.73</v>
      </c>
      <c r="C19" s="25">
        <f t="shared" ref="C19:G19" si="21">C17+C18</f>
        <v>0</v>
      </c>
      <c r="D19" s="25">
        <f t="shared" si="21"/>
        <v>0</v>
      </c>
      <c r="E19" s="25">
        <f t="shared" si="21"/>
        <v>0</v>
      </c>
      <c r="F19" s="25">
        <f t="shared" si="21"/>
        <v>0</v>
      </c>
      <c r="G19" s="25">
        <f t="shared" si="21"/>
        <v>0</v>
      </c>
      <c r="H19" s="25">
        <f>SUM(B19:G19)</f>
        <v>268307.73</v>
      </c>
      <c r="I19" s="26">
        <f>I17+I18</f>
        <v>114328.64</v>
      </c>
      <c r="J19" s="26">
        <f t="shared" ref="J19:U19" si="22">J13+J17+J18</f>
        <v>0</v>
      </c>
      <c r="K19" s="26">
        <f t="shared" si="22"/>
        <v>0</v>
      </c>
      <c r="L19" s="26">
        <f>L18</f>
        <v>2392.56</v>
      </c>
      <c r="M19" s="26">
        <f t="shared" si="22"/>
        <v>0</v>
      </c>
      <c r="N19" s="26">
        <f t="shared" si="22"/>
        <v>0</v>
      </c>
      <c r="O19" s="26">
        <f>O18</f>
        <v>664.8</v>
      </c>
      <c r="P19" s="26">
        <f t="shared" si="22"/>
        <v>0</v>
      </c>
      <c r="Q19" s="26">
        <f>Q18</f>
        <v>1855.44</v>
      </c>
      <c r="R19" s="26">
        <f t="shared" ref="R19" si="23">R13+R17+R18</f>
        <v>0</v>
      </c>
      <c r="S19" s="26">
        <f>S18</f>
        <v>26830.720000000001</v>
      </c>
      <c r="T19" s="26">
        <f>T18</f>
        <v>20723.61</v>
      </c>
      <c r="U19" s="26">
        <f t="shared" si="22"/>
        <v>0</v>
      </c>
      <c r="V19" s="26">
        <f>V18</f>
        <v>26400</v>
      </c>
      <c r="W19" s="26">
        <f>H19+I19+K19+M19+O19+S19+U19+Q19+V19</f>
        <v>438387.33</v>
      </c>
      <c r="X19" s="27">
        <f>J19+L19+N19+P19+T19</f>
        <v>23116.170000000002</v>
      </c>
    </row>
    <row r="20" spans="1:24" ht="15.75" thickBot="1" x14ac:dyDescent="0.3">
      <c r="A20" s="28" t="s">
        <v>9</v>
      </c>
      <c r="B20" s="25">
        <f t="shared" ref="B20:G20" si="24">B17+B18</f>
        <v>268307.73</v>
      </c>
      <c r="C20" s="25">
        <f t="shared" si="24"/>
        <v>0</v>
      </c>
      <c r="D20" s="25">
        <f t="shared" si="24"/>
        <v>0</v>
      </c>
      <c r="E20" s="25">
        <f t="shared" si="24"/>
        <v>0</v>
      </c>
      <c r="F20" s="25">
        <f t="shared" si="24"/>
        <v>0</v>
      </c>
      <c r="G20" s="25">
        <f t="shared" si="24"/>
        <v>0</v>
      </c>
      <c r="H20" s="25">
        <f>SUM(B20:G20)</f>
        <v>268307.73</v>
      </c>
      <c r="I20" s="26">
        <f t="shared" ref="I20:U20" si="25">I17+I18</f>
        <v>114328.64</v>
      </c>
      <c r="J20" s="26">
        <f t="shared" si="25"/>
        <v>0</v>
      </c>
      <c r="K20" s="26">
        <f t="shared" si="25"/>
        <v>0</v>
      </c>
      <c r="L20" s="26">
        <f t="shared" si="25"/>
        <v>2392.56</v>
      </c>
      <c r="M20" s="26">
        <f t="shared" si="25"/>
        <v>0</v>
      </c>
      <c r="N20" s="26">
        <f t="shared" si="25"/>
        <v>0</v>
      </c>
      <c r="O20" s="26">
        <f>O17+O18</f>
        <v>664.8</v>
      </c>
      <c r="P20" s="26">
        <f t="shared" si="25"/>
        <v>0</v>
      </c>
      <c r="Q20" s="26">
        <f t="shared" ref="Q20:R20" si="26">Q17+Q18</f>
        <v>1855.44</v>
      </c>
      <c r="R20" s="26">
        <f t="shared" si="26"/>
        <v>0</v>
      </c>
      <c r="S20" s="26">
        <f t="shared" si="25"/>
        <v>26830.720000000001</v>
      </c>
      <c r="T20" s="26">
        <f t="shared" si="25"/>
        <v>20723.61</v>
      </c>
      <c r="U20" s="26">
        <f t="shared" si="25"/>
        <v>0</v>
      </c>
      <c r="V20" s="26">
        <f t="shared" ref="V20" si="27">V17+V18</f>
        <v>26400</v>
      </c>
      <c r="W20" s="26">
        <f>H20+I20+K20+M20+O20+S20+U20+V20+Q20</f>
        <v>438387.33</v>
      </c>
      <c r="X20" s="27">
        <f t="shared" ref="X20" si="28">J20+L20+N20+P20+T20</f>
        <v>23116.170000000002</v>
      </c>
    </row>
    <row r="21" spans="1:24" ht="15.75" thickBot="1" x14ac:dyDescent="0.3">
      <c r="A21" s="34"/>
      <c r="B21" s="9"/>
      <c r="C21" s="9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4" ht="15.75" thickBot="1" x14ac:dyDescent="0.3">
      <c r="A22" s="34" t="s">
        <v>39</v>
      </c>
      <c r="B22" s="9">
        <v>506197.92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SUM(B22:G22)</f>
        <v>506197.92</v>
      </c>
      <c r="I22" s="32">
        <v>163640</v>
      </c>
      <c r="J22" s="32">
        <v>0</v>
      </c>
      <c r="K22" s="32">
        <v>0</v>
      </c>
      <c r="L22" s="32">
        <v>1987.32</v>
      </c>
      <c r="M22" s="32"/>
      <c r="N22" s="32"/>
      <c r="O22" s="32">
        <v>1163.4000000000001</v>
      </c>
      <c r="P22" s="32"/>
      <c r="Q22" s="32">
        <v>3391.8</v>
      </c>
      <c r="R22" s="32"/>
      <c r="S22" s="32">
        <v>50619.9</v>
      </c>
      <c r="T22" s="32">
        <v>69097.67</v>
      </c>
      <c r="U22" s="32"/>
      <c r="V22" s="32">
        <v>39600</v>
      </c>
      <c r="W22" s="12">
        <f>H22+I22+K22+M22+O22+S22+U22+V22+Q22</f>
        <v>764613.02</v>
      </c>
      <c r="X22" s="13">
        <f>J22+L22+N22+P22+T22+R22</f>
        <v>71084.990000000005</v>
      </c>
    </row>
    <row r="23" spans="1:24" ht="15.75" thickBot="1" x14ac:dyDescent="0.3">
      <c r="A23" s="28" t="s">
        <v>8</v>
      </c>
      <c r="B23" s="25">
        <f>B21+B22</f>
        <v>506197.92</v>
      </c>
      <c r="C23" s="25">
        <f t="shared" ref="C23:G23" si="29">C21+C22</f>
        <v>0</v>
      </c>
      <c r="D23" s="25">
        <f t="shared" si="29"/>
        <v>0</v>
      </c>
      <c r="E23" s="25">
        <f t="shared" si="29"/>
        <v>0</v>
      </c>
      <c r="F23" s="25">
        <f t="shared" si="29"/>
        <v>0</v>
      </c>
      <c r="G23" s="25">
        <f t="shared" si="29"/>
        <v>0</v>
      </c>
      <c r="H23" s="25">
        <f>SUM(B23:G23)</f>
        <v>506197.92</v>
      </c>
      <c r="I23" s="26">
        <f>I21+I22</f>
        <v>163640</v>
      </c>
      <c r="J23" s="26">
        <f t="shared" ref="J23:P23" si="30">J17+J21+J22</f>
        <v>0</v>
      </c>
      <c r="K23" s="26">
        <f t="shared" si="30"/>
        <v>0</v>
      </c>
      <c r="L23" s="26">
        <f t="shared" si="30"/>
        <v>1987.32</v>
      </c>
      <c r="M23" s="26">
        <f t="shared" si="30"/>
        <v>0</v>
      </c>
      <c r="N23" s="26">
        <f t="shared" si="30"/>
        <v>0</v>
      </c>
      <c r="O23" s="26">
        <f t="shared" si="30"/>
        <v>1163.4000000000001</v>
      </c>
      <c r="P23" s="26">
        <f t="shared" si="30"/>
        <v>0</v>
      </c>
      <c r="Q23" s="26">
        <f t="shared" ref="Q23:R23" si="31">Q17+Q21+Q22</f>
        <v>3391.8</v>
      </c>
      <c r="R23" s="26">
        <f t="shared" si="31"/>
        <v>0</v>
      </c>
      <c r="S23" s="26">
        <f>S17+S21+S22</f>
        <v>50619.9</v>
      </c>
      <c r="T23" s="26">
        <f>T17+T21+T22</f>
        <v>69097.67</v>
      </c>
      <c r="U23" s="26">
        <f>U17+U21+U22</f>
        <v>0</v>
      </c>
      <c r="V23" s="26">
        <f>V17+V21+V22</f>
        <v>39600</v>
      </c>
      <c r="W23" s="26">
        <f>H23+I23+K23+M23+O23+S23+U23+Q23+V23</f>
        <v>764613.02</v>
      </c>
      <c r="X23" s="27">
        <f>J23+L23+N23+P23+T23+R23</f>
        <v>71084.990000000005</v>
      </c>
    </row>
    <row r="24" spans="1:24" ht="15.75" thickBot="1" x14ac:dyDescent="0.3">
      <c r="A24" s="28" t="s">
        <v>9</v>
      </c>
      <c r="B24" s="25">
        <f t="shared" ref="B24:G24" si="32">B21+B22</f>
        <v>506197.92</v>
      </c>
      <c r="C24" s="25">
        <f t="shared" si="32"/>
        <v>0</v>
      </c>
      <c r="D24" s="25">
        <f t="shared" si="32"/>
        <v>0</v>
      </c>
      <c r="E24" s="25">
        <f t="shared" si="32"/>
        <v>0</v>
      </c>
      <c r="F24" s="25">
        <f t="shared" si="32"/>
        <v>0</v>
      </c>
      <c r="G24" s="25">
        <f t="shared" si="32"/>
        <v>0</v>
      </c>
      <c r="H24" s="25">
        <f>SUM(B24:G24)</f>
        <v>506197.92</v>
      </c>
      <c r="I24" s="26">
        <f t="shared" ref="I24:U24" si="33">I21+I22</f>
        <v>163640</v>
      </c>
      <c r="J24" s="26">
        <f t="shared" si="33"/>
        <v>0</v>
      </c>
      <c r="K24" s="26">
        <f t="shared" si="33"/>
        <v>0</v>
      </c>
      <c r="L24" s="26">
        <f t="shared" si="33"/>
        <v>1987.32</v>
      </c>
      <c r="M24" s="26">
        <f t="shared" si="33"/>
        <v>0</v>
      </c>
      <c r="N24" s="26">
        <f t="shared" si="33"/>
        <v>0</v>
      </c>
      <c r="O24" s="26">
        <f t="shared" si="33"/>
        <v>1163.4000000000001</v>
      </c>
      <c r="P24" s="26">
        <f t="shared" si="33"/>
        <v>0</v>
      </c>
      <c r="Q24" s="26">
        <f t="shared" ref="Q24:R24" si="34">Q21+Q22</f>
        <v>3391.8</v>
      </c>
      <c r="R24" s="26">
        <f t="shared" si="34"/>
        <v>0</v>
      </c>
      <c r="S24" s="26">
        <f t="shared" si="33"/>
        <v>50619.9</v>
      </c>
      <c r="T24" s="26">
        <f t="shared" si="33"/>
        <v>69097.67</v>
      </c>
      <c r="U24" s="26">
        <f t="shared" si="33"/>
        <v>0</v>
      </c>
      <c r="V24" s="26">
        <f t="shared" ref="V24" si="35">V21+V22</f>
        <v>39600</v>
      </c>
      <c r="W24" s="26">
        <f>H24+I24+K24+M24+O24+S24+U24+Q24+V24</f>
        <v>764613.02</v>
      </c>
      <c r="X24" s="27">
        <f t="shared" ref="X24" si="36">J24+L24+N24+P24+T24</f>
        <v>71084.990000000005</v>
      </c>
    </row>
    <row r="25" spans="1:24" ht="15.75" thickBot="1" x14ac:dyDescent="0.3">
      <c r="A25" s="6"/>
      <c r="B25" s="9"/>
      <c r="C25" s="9"/>
      <c r="D25" s="9"/>
      <c r="E25" s="9"/>
      <c r="F25" s="9"/>
      <c r="G25" s="9"/>
      <c r="H25" s="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</row>
    <row r="26" spans="1:24" ht="15.75" thickBot="1" x14ac:dyDescent="0.3">
      <c r="A26" s="34" t="s">
        <v>17</v>
      </c>
      <c r="B26" s="9">
        <v>906063.99</v>
      </c>
      <c r="C26" s="9">
        <v>0</v>
      </c>
      <c r="D26" s="9">
        <v>0</v>
      </c>
      <c r="E26" s="9">
        <v>0</v>
      </c>
      <c r="F26" s="9">
        <v>0</v>
      </c>
      <c r="G26" s="9">
        <v>609</v>
      </c>
      <c r="H26" s="9">
        <f>SUM(B26:G26)</f>
        <v>906672.99</v>
      </c>
      <c r="I26" s="32">
        <v>306550.8</v>
      </c>
      <c r="J26" s="32">
        <v>0</v>
      </c>
      <c r="K26" s="32">
        <v>0</v>
      </c>
      <c r="L26" s="32">
        <v>4379.88</v>
      </c>
      <c r="M26" s="32">
        <v>0</v>
      </c>
      <c r="N26" s="32">
        <v>0</v>
      </c>
      <c r="O26" s="32">
        <v>1994.4</v>
      </c>
      <c r="P26" s="32">
        <v>0</v>
      </c>
      <c r="Q26" s="32">
        <v>6138.48</v>
      </c>
      <c r="R26" s="32">
        <v>0</v>
      </c>
      <c r="S26" s="32">
        <v>90667.35</v>
      </c>
      <c r="T26" s="32">
        <v>113821.28</v>
      </c>
      <c r="U26" s="32">
        <v>0</v>
      </c>
      <c r="V26" s="32">
        <v>72600</v>
      </c>
      <c r="W26" s="12">
        <f>H26+I26+K26+M26+O26+S26+U26+V26+Q26</f>
        <v>1384624.02</v>
      </c>
      <c r="X26" s="13">
        <f>J26+L26+N26+P26+T26+R26</f>
        <v>118201.16</v>
      </c>
    </row>
    <row r="27" spans="1:24" s="35" customFormat="1" ht="15.75" thickBot="1" x14ac:dyDescent="0.3">
      <c r="A27" s="36" t="s">
        <v>18</v>
      </c>
      <c r="B27" s="37">
        <v>2032491.99</v>
      </c>
      <c r="C27" s="37">
        <v>232991.83</v>
      </c>
      <c r="D27" s="37">
        <v>0</v>
      </c>
      <c r="E27" s="37">
        <v>0</v>
      </c>
      <c r="F27" s="37">
        <v>0</v>
      </c>
      <c r="G27" s="37">
        <v>0</v>
      </c>
      <c r="H27" s="37">
        <f>SUM(B27:G27)</f>
        <v>2265483.8199999998</v>
      </c>
      <c r="I27" s="38">
        <v>708435.92</v>
      </c>
      <c r="J27" s="38">
        <v>0</v>
      </c>
      <c r="K27" s="38">
        <v>0</v>
      </c>
      <c r="L27" s="38">
        <v>16006.78</v>
      </c>
      <c r="M27" s="38">
        <v>0</v>
      </c>
      <c r="N27" s="38">
        <v>0</v>
      </c>
      <c r="O27" s="38">
        <v>6786.5</v>
      </c>
      <c r="P27" s="38">
        <v>0</v>
      </c>
      <c r="Q27" s="38">
        <v>13962.38</v>
      </c>
      <c r="R27" s="38">
        <v>0</v>
      </c>
      <c r="S27" s="38">
        <v>224620.22</v>
      </c>
      <c r="T27" s="38">
        <v>126026.72</v>
      </c>
      <c r="U27" s="38">
        <v>0</v>
      </c>
      <c r="V27" s="38">
        <v>184800</v>
      </c>
      <c r="W27" s="39">
        <f>H27+I27+K27+M27+O27+S27+U27+V27+Q27</f>
        <v>3404088.84</v>
      </c>
      <c r="X27" s="40">
        <f>J27+L27+N27+P27+T27+R27</f>
        <v>142033.5</v>
      </c>
    </row>
    <row r="28" spans="1:24" ht="15.75" thickBot="1" x14ac:dyDescent="0.3">
      <c r="A28" s="28" t="s">
        <v>8</v>
      </c>
      <c r="B28" s="25">
        <f>B26+B27</f>
        <v>2938555.98</v>
      </c>
      <c r="C28" s="25">
        <f t="shared" ref="C28:G28" si="37">C26+C27</f>
        <v>232991.83</v>
      </c>
      <c r="D28" s="25">
        <f t="shared" si="37"/>
        <v>0</v>
      </c>
      <c r="E28" s="25">
        <f t="shared" si="37"/>
        <v>0</v>
      </c>
      <c r="F28" s="25">
        <f t="shared" si="37"/>
        <v>0</v>
      </c>
      <c r="G28" s="25">
        <f t="shared" si="37"/>
        <v>609</v>
      </c>
      <c r="H28" s="25">
        <f>SUM(B28:G28)</f>
        <v>3172156.81</v>
      </c>
      <c r="I28" s="26">
        <f>I26+I27</f>
        <v>1014986.72</v>
      </c>
      <c r="J28" s="26">
        <f>J22+J26+J27</f>
        <v>0</v>
      </c>
      <c r="K28" s="26">
        <f>K22+K26+K27</f>
        <v>0</v>
      </c>
      <c r="L28" s="26">
        <f>L26+L27</f>
        <v>20386.66</v>
      </c>
      <c r="M28" s="26">
        <f t="shared" ref="M28:P28" si="38">M26+M27</f>
        <v>0</v>
      </c>
      <c r="N28" s="26">
        <f t="shared" si="38"/>
        <v>0</v>
      </c>
      <c r="O28" s="26">
        <f t="shared" si="38"/>
        <v>8780.9</v>
      </c>
      <c r="P28" s="26">
        <f t="shared" si="38"/>
        <v>0</v>
      </c>
      <c r="Q28" s="26">
        <f>Q26+Q27</f>
        <v>20100.86</v>
      </c>
      <c r="R28" s="26">
        <f t="shared" ref="R28" si="39">R26+R27</f>
        <v>0</v>
      </c>
      <c r="S28" s="26">
        <f>S26+S27</f>
        <v>315287.57</v>
      </c>
      <c r="T28" s="26">
        <f t="shared" ref="T28" si="40">T26+T27</f>
        <v>239848</v>
      </c>
      <c r="U28" s="26">
        <f t="shared" ref="U28" si="41">U26+U27</f>
        <v>0</v>
      </c>
      <c r="V28" s="26">
        <f t="shared" ref="V28" si="42">V26+V27</f>
        <v>257400</v>
      </c>
      <c r="W28" s="26">
        <f>H28+I28+K28+M28+O28+S28+U28+Q28+V28</f>
        <v>4788712.8600000013</v>
      </c>
      <c r="X28" s="27">
        <f>J28+L28+N28+P28+T28+R28</f>
        <v>260234.66</v>
      </c>
    </row>
    <row r="29" spans="1:24" ht="15.75" thickBot="1" x14ac:dyDescent="0.3">
      <c r="A29" s="28" t="s">
        <v>9</v>
      </c>
      <c r="B29" s="25">
        <f t="shared" ref="B29:G29" si="43">B26+B27</f>
        <v>2938555.98</v>
      </c>
      <c r="C29" s="25">
        <f t="shared" si="43"/>
        <v>232991.83</v>
      </c>
      <c r="D29" s="25">
        <f t="shared" si="43"/>
        <v>0</v>
      </c>
      <c r="E29" s="25">
        <f t="shared" si="43"/>
        <v>0</v>
      </c>
      <c r="F29" s="25">
        <f t="shared" si="43"/>
        <v>0</v>
      </c>
      <c r="G29" s="25">
        <f t="shared" si="43"/>
        <v>609</v>
      </c>
      <c r="H29" s="25">
        <f>SUM(B29:G29)</f>
        <v>3172156.81</v>
      </c>
      <c r="I29" s="26">
        <f t="shared" ref="I29:K29" si="44">I26+I27</f>
        <v>1014986.72</v>
      </c>
      <c r="J29" s="26">
        <f t="shared" si="44"/>
        <v>0</v>
      </c>
      <c r="K29" s="26">
        <f t="shared" si="44"/>
        <v>0</v>
      </c>
      <c r="L29" s="26">
        <f>L26+L27</f>
        <v>20386.66</v>
      </c>
      <c r="M29" s="26">
        <f t="shared" ref="M29:P29" si="45">M26+M27</f>
        <v>0</v>
      </c>
      <c r="N29" s="26">
        <f t="shared" si="45"/>
        <v>0</v>
      </c>
      <c r="O29" s="26">
        <f t="shared" si="45"/>
        <v>8780.9</v>
      </c>
      <c r="P29" s="26">
        <f t="shared" si="45"/>
        <v>0</v>
      </c>
      <c r="Q29" s="26">
        <f>Q26+Q27</f>
        <v>20100.86</v>
      </c>
      <c r="R29" s="26">
        <f t="shared" ref="R29" si="46">R26+R27</f>
        <v>0</v>
      </c>
      <c r="S29" s="26">
        <f>S26+S27</f>
        <v>315287.57</v>
      </c>
      <c r="T29" s="26">
        <f t="shared" ref="T29:V29" si="47">T26+T27</f>
        <v>239848</v>
      </c>
      <c r="U29" s="26">
        <f t="shared" si="47"/>
        <v>0</v>
      </c>
      <c r="V29" s="26">
        <f t="shared" si="47"/>
        <v>257400</v>
      </c>
      <c r="W29" s="26">
        <f>H29+I29+K29+M29+O29+S29+U29+Q29+V29</f>
        <v>4788712.8600000013</v>
      </c>
      <c r="X29" s="27">
        <f t="shared" ref="X29" si="48">J29+L29+N29+P29+T29</f>
        <v>260234.66</v>
      </c>
    </row>
    <row r="30" spans="1:24" ht="15.75" thickBot="1" x14ac:dyDescent="0.3">
      <c r="A30" s="6"/>
      <c r="B30" s="9"/>
      <c r="C30" s="9"/>
      <c r="D30" s="9"/>
      <c r="E30" s="9"/>
      <c r="F30" s="9"/>
      <c r="G30" s="9"/>
      <c r="H30" s="9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ht="15.75" thickBot="1" x14ac:dyDescent="0.3">
      <c r="A31" s="5" t="s">
        <v>11</v>
      </c>
      <c r="B31" s="9"/>
      <c r="C31" s="9"/>
      <c r="D31" s="9"/>
      <c r="E31" s="9"/>
      <c r="F31" s="9"/>
      <c r="G31" s="9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"/>
    </row>
    <row r="32" spans="1:24" ht="15.75" thickBot="1" x14ac:dyDescent="0.3">
      <c r="A32" s="28" t="s">
        <v>12</v>
      </c>
      <c r="B32" s="25">
        <f>B10+B15+B19+B23+B28</f>
        <v>5877111.96</v>
      </c>
      <c r="C32" s="25">
        <f t="shared" ref="C32:X32" si="49">C10+C15+C19+C23+C28</f>
        <v>465983.66</v>
      </c>
      <c r="D32" s="25">
        <f t="shared" si="49"/>
        <v>0</v>
      </c>
      <c r="E32" s="25">
        <f t="shared" si="49"/>
        <v>0</v>
      </c>
      <c r="F32" s="25">
        <f t="shared" si="49"/>
        <v>0</v>
      </c>
      <c r="G32" s="25">
        <f t="shared" si="49"/>
        <v>1218</v>
      </c>
      <c r="H32" s="25">
        <f t="shared" si="49"/>
        <v>6344313.6199999992</v>
      </c>
      <c r="I32" s="25">
        <f t="shared" si="49"/>
        <v>2029973.44</v>
      </c>
      <c r="J32" s="25">
        <f t="shared" si="49"/>
        <v>0</v>
      </c>
      <c r="K32" s="25">
        <f t="shared" si="49"/>
        <v>0</v>
      </c>
      <c r="L32" s="25">
        <f t="shared" si="49"/>
        <v>40773.32</v>
      </c>
      <c r="M32" s="25">
        <f t="shared" si="49"/>
        <v>0</v>
      </c>
      <c r="N32" s="25">
        <f t="shared" si="49"/>
        <v>0</v>
      </c>
      <c r="O32" s="25">
        <f t="shared" si="49"/>
        <v>17561.8</v>
      </c>
      <c r="P32" s="25">
        <f t="shared" si="49"/>
        <v>0</v>
      </c>
      <c r="Q32" s="25">
        <f t="shared" si="49"/>
        <v>40201.72</v>
      </c>
      <c r="R32" s="25">
        <f t="shared" si="49"/>
        <v>0</v>
      </c>
      <c r="S32" s="25">
        <f t="shared" si="49"/>
        <v>630575.14000000013</v>
      </c>
      <c r="T32" s="25">
        <f t="shared" si="49"/>
        <v>479696</v>
      </c>
      <c r="U32" s="25">
        <f t="shared" si="49"/>
        <v>0</v>
      </c>
      <c r="V32" s="25">
        <f t="shared" si="49"/>
        <v>514800</v>
      </c>
      <c r="W32" s="25">
        <f t="shared" si="49"/>
        <v>9577425.7200000007</v>
      </c>
      <c r="X32" s="25">
        <f t="shared" si="49"/>
        <v>520469.32000000007</v>
      </c>
    </row>
    <row r="33" spans="1:24" ht="15.75" thickBot="1" x14ac:dyDescent="0.3">
      <c r="A33" s="30" t="s">
        <v>9</v>
      </c>
      <c r="B33" s="31">
        <f>B11+B16+B20+B24+B29</f>
        <v>5877111.96</v>
      </c>
      <c r="C33" s="31">
        <f t="shared" ref="C33:X33" si="50">C11+C16+C20+C24+C29</f>
        <v>465983.66</v>
      </c>
      <c r="D33" s="31">
        <f t="shared" si="50"/>
        <v>0</v>
      </c>
      <c r="E33" s="31">
        <f t="shared" si="50"/>
        <v>0</v>
      </c>
      <c r="F33" s="31">
        <f t="shared" si="50"/>
        <v>0</v>
      </c>
      <c r="G33" s="31">
        <f t="shared" si="50"/>
        <v>1218</v>
      </c>
      <c r="H33" s="31">
        <f t="shared" si="50"/>
        <v>6344313.6199999992</v>
      </c>
      <c r="I33" s="31">
        <f t="shared" si="50"/>
        <v>2029973.44</v>
      </c>
      <c r="J33" s="31">
        <f t="shared" si="50"/>
        <v>0</v>
      </c>
      <c r="K33" s="31">
        <f t="shared" si="50"/>
        <v>0</v>
      </c>
      <c r="L33" s="31">
        <f t="shared" si="50"/>
        <v>40773.32</v>
      </c>
      <c r="M33" s="31">
        <f t="shared" si="50"/>
        <v>0</v>
      </c>
      <c r="N33" s="31">
        <f t="shared" si="50"/>
        <v>0</v>
      </c>
      <c r="O33" s="31">
        <f t="shared" si="50"/>
        <v>17561.8</v>
      </c>
      <c r="P33" s="31">
        <f t="shared" si="50"/>
        <v>0</v>
      </c>
      <c r="Q33" s="31">
        <f t="shared" si="50"/>
        <v>40201.72</v>
      </c>
      <c r="R33" s="31">
        <f t="shared" si="50"/>
        <v>0</v>
      </c>
      <c r="S33" s="31">
        <f t="shared" si="50"/>
        <v>630575.14000000013</v>
      </c>
      <c r="T33" s="31">
        <f t="shared" si="50"/>
        <v>479696</v>
      </c>
      <c r="U33" s="31">
        <f t="shared" si="50"/>
        <v>0</v>
      </c>
      <c r="V33" s="31">
        <f t="shared" si="50"/>
        <v>514800</v>
      </c>
      <c r="W33" s="31">
        <f t="shared" si="50"/>
        <v>9577425.7200000007</v>
      </c>
      <c r="X33" s="31">
        <f t="shared" si="50"/>
        <v>520469.32000000007</v>
      </c>
    </row>
    <row r="34" spans="1:24" ht="18.75" thickTop="1" x14ac:dyDescent="0.25">
      <c r="A34" s="7"/>
    </row>
    <row r="35" spans="1:24" x14ac:dyDescent="0.25">
      <c r="A35" s="8" t="s">
        <v>13</v>
      </c>
    </row>
    <row r="36" spans="1:24" x14ac:dyDescent="0.25">
      <c r="A36" s="8" t="s">
        <v>22</v>
      </c>
    </row>
    <row r="37" spans="1:24" x14ac:dyDescent="0.25">
      <c r="A37" s="8" t="s">
        <v>14</v>
      </c>
    </row>
    <row r="38" spans="1:24" x14ac:dyDescent="0.25">
      <c r="A38" s="8" t="s">
        <v>15</v>
      </c>
    </row>
  </sheetData>
  <mergeCells count="10">
    <mergeCell ref="A1:X1"/>
    <mergeCell ref="A2:X2"/>
    <mergeCell ref="A3:X3"/>
    <mergeCell ref="I4:J4"/>
    <mergeCell ref="K4:L4"/>
    <mergeCell ref="M4:N4"/>
    <mergeCell ref="O4:P4"/>
    <mergeCell ref="S4:T4"/>
    <mergeCell ref="W4:X4"/>
    <mergeCell ref="Q4:R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RowHeight="15" x14ac:dyDescent="0.25"/>
  <cols>
    <col min="1" max="1" width="21.42578125" customWidth="1"/>
    <col min="2" max="7" width="18.7109375" customWidth="1"/>
    <col min="8" max="8" width="15.42578125" bestFit="1" customWidth="1"/>
    <col min="9" max="9" width="14.28515625" bestFit="1" customWidth="1"/>
    <col min="10" max="10" width="12.7109375" customWidth="1"/>
    <col min="11" max="11" width="13.42578125" customWidth="1"/>
    <col min="12" max="12" width="12.7109375" customWidth="1"/>
    <col min="13" max="13" width="13.42578125" customWidth="1"/>
    <col min="14" max="14" width="12.7109375" customWidth="1"/>
    <col min="15" max="15" width="13.42578125" customWidth="1"/>
    <col min="16" max="18" width="12.7109375" customWidth="1"/>
    <col min="19" max="19" width="14.28515625" bestFit="1" customWidth="1"/>
    <col min="20" max="20" width="12.7109375" customWidth="1"/>
    <col min="21" max="21" width="12.42578125" bestFit="1" customWidth="1"/>
    <col min="22" max="22" width="12.140625" bestFit="1" customWidth="1"/>
    <col min="23" max="23" width="15.42578125" bestFit="1" customWidth="1"/>
    <col min="24" max="24" width="12.42578125" bestFit="1" customWidth="1"/>
  </cols>
  <sheetData>
    <row r="1" spans="1:24" ht="15.75" thickTop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4" x14ac:dyDescent="0.25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ht="15.75" thickBot="1" x14ac:dyDescent="0.3">
      <c r="A3" s="48" t="s">
        <v>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45.75" thickTop="1" x14ac:dyDescent="0.25">
      <c r="A4" s="1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36</v>
      </c>
      <c r="H4" s="3" t="s">
        <v>16</v>
      </c>
      <c r="I4" s="41" t="s">
        <v>19</v>
      </c>
      <c r="J4" s="42"/>
      <c r="K4" s="41" t="s">
        <v>20</v>
      </c>
      <c r="L4" s="42"/>
      <c r="M4" s="41" t="s">
        <v>21</v>
      </c>
      <c r="N4" s="42"/>
      <c r="O4" s="41" t="s">
        <v>40</v>
      </c>
      <c r="P4" s="42"/>
      <c r="Q4" s="41" t="s">
        <v>41</v>
      </c>
      <c r="R4" s="42"/>
      <c r="S4" s="41" t="s">
        <v>38</v>
      </c>
      <c r="T4" s="42"/>
      <c r="U4" s="4" t="s">
        <v>3</v>
      </c>
      <c r="V4" s="3" t="s">
        <v>35</v>
      </c>
      <c r="W4" s="43" t="s">
        <v>4</v>
      </c>
      <c r="X4" s="44"/>
    </row>
    <row r="5" spans="1:24" ht="15.75" thickBot="1" x14ac:dyDescent="0.3">
      <c r="A5" s="2" t="s">
        <v>1</v>
      </c>
      <c r="B5" s="14" t="s">
        <v>28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8"/>
      <c r="I5" s="16" t="s">
        <v>5</v>
      </c>
      <c r="J5" s="17" t="s">
        <v>6</v>
      </c>
      <c r="K5" s="16" t="s">
        <v>5</v>
      </c>
      <c r="L5" s="17" t="s">
        <v>6</v>
      </c>
      <c r="M5" s="16" t="s">
        <v>5</v>
      </c>
      <c r="N5" s="17" t="s">
        <v>6</v>
      </c>
      <c r="O5" s="16" t="s">
        <v>5</v>
      </c>
      <c r="P5" s="17" t="s">
        <v>6</v>
      </c>
      <c r="Q5" s="16" t="s">
        <v>5</v>
      </c>
      <c r="R5" s="17" t="s">
        <v>6</v>
      </c>
      <c r="S5" s="16" t="s">
        <v>5</v>
      </c>
      <c r="T5" s="17" t="s">
        <v>6</v>
      </c>
      <c r="U5" s="18"/>
      <c r="V5" s="18"/>
      <c r="W5" s="16" t="s">
        <v>5</v>
      </c>
      <c r="X5" s="19" t="s">
        <v>6</v>
      </c>
    </row>
    <row r="6" spans="1:24" ht="25.5" thickTop="1" thickBot="1" x14ac:dyDescent="0.3">
      <c r="A6" s="5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2"/>
    </row>
    <row r="7" spans="1:24" ht="15.75" thickBot="1" x14ac:dyDescent="0.3">
      <c r="A7" s="29" t="s">
        <v>43</v>
      </c>
      <c r="B7" s="9">
        <v>134223.26</v>
      </c>
      <c r="C7" s="9">
        <v>0</v>
      </c>
      <c r="D7" s="9">
        <v>0</v>
      </c>
      <c r="E7" s="9">
        <v>0</v>
      </c>
      <c r="F7" s="9">
        <v>0</v>
      </c>
      <c r="G7" s="9">
        <v>613.5</v>
      </c>
      <c r="H7" s="9">
        <f>SUM(B7:G7)</f>
        <v>134836.76</v>
      </c>
      <c r="I7" s="12">
        <v>26245.74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142.56</v>
      </c>
      <c r="P7" s="12">
        <v>0</v>
      </c>
      <c r="Q7" s="12">
        <v>953.4</v>
      </c>
      <c r="R7" s="12">
        <v>0</v>
      </c>
      <c r="S7" s="12">
        <v>13483.61</v>
      </c>
      <c r="T7" s="12">
        <v>24000</v>
      </c>
      <c r="U7" s="12">
        <v>0</v>
      </c>
      <c r="V7" s="12">
        <v>6600</v>
      </c>
      <c r="W7" s="12">
        <f>H7+I7+K7+M7+O7+S7+U7+V7+Q7</f>
        <v>182262.06999999998</v>
      </c>
      <c r="X7" s="13">
        <f>J7+L7+N7+P7+T7+R7</f>
        <v>24000</v>
      </c>
    </row>
    <row r="8" spans="1:24" ht="15.75" thickBot="1" x14ac:dyDescent="0.3">
      <c r="A8" s="29"/>
      <c r="B8" s="9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/>
      <c r="R8" s="12"/>
      <c r="S8" s="12">
        <v>0</v>
      </c>
      <c r="T8" s="12">
        <v>0</v>
      </c>
      <c r="U8" s="12">
        <v>0</v>
      </c>
      <c r="V8" s="12">
        <v>0</v>
      </c>
      <c r="W8" s="12">
        <f>H8+I8+K8+M8+O8+S8+U8+V8+Q8</f>
        <v>0</v>
      </c>
      <c r="X8" s="13">
        <f>J8+L8+N8+P8+T8+R8</f>
        <v>0</v>
      </c>
    </row>
    <row r="9" spans="1:24" ht="24.75" thickBot="1" x14ac:dyDescent="0.3">
      <c r="A9" s="24" t="s">
        <v>10</v>
      </c>
      <c r="B9" s="25">
        <f>B7+B8</f>
        <v>134223.26</v>
      </c>
      <c r="C9" s="25">
        <f t="shared" ref="C9:F9" si="1">C7+C8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>G7+G8</f>
        <v>613.5</v>
      </c>
      <c r="H9" s="25">
        <f t="shared" si="0"/>
        <v>134836.76</v>
      </c>
      <c r="I9" s="26">
        <f>I7+I8</f>
        <v>26245.74</v>
      </c>
      <c r="J9" s="26">
        <f t="shared" ref="J9:V9" si="2">J7+J8</f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 t="shared" si="2"/>
        <v>142.56</v>
      </c>
      <c r="P9" s="26">
        <f t="shared" si="2"/>
        <v>0</v>
      </c>
      <c r="Q9" s="26">
        <f>SUM(Q7:Q8)</f>
        <v>953.4</v>
      </c>
      <c r="R9" s="26">
        <f>SUM(R7:R8)</f>
        <v>0</v>
      </c>
      <c r="S9" s="26">
        <f t="shared" si="2"/>
        <v>13483.61</v>
      </c>
      <c r="T9" s="26">
        <f t="shared" si="2"/>
        <v>24000</v>
      </c>
      <c r="U9" s="26">
        <f t="shared" si="2"/>
        <v>0</v>
      </c>
      <c r="V9" s="26">
        <f t="shared" si="2"/>
        <v>6600</v>
      </c>
      <c r="W9" s="26">
        <f>H9+I9+K9+M9+O9+S9+U9+Q9+V9</f>
        <v>182262.06999999998</v>
      </c>
      <c r="X9" s="27">
        <f>J9+L9+N9+P9+T9+R9</f>
        <v>24000</v>
      </c>
    </row>
    <row r="10" spans="1:24" ht="15.75" thickBot="1" x14ac:dyDescent="0.3">
      <c r="A10" s="28" t="s">
        <v>8</v>
      </c>
      <c r="B10" s="25">
        <f>B9</f>
        <v>134223.26</v>
      </c>
      <c r="C10" s="25">
        <f t="shared" ref="C10:F10" si="3">C9</f>
        <v>0</v>
      </c>
      <c r="D10" s="25">
        <f t="shared" si="3"/>
        <v>0</v>
      </c>
      <c r="E10" s="25">
        <f t="shared" si="3"/>
        <v>0</v>
      </c>
      <c r="F10" s="25">
        <f t="shared" si="3"/>
        <v>0</v>
      </c>
      <c r="G10" s="25">
        <f>G9</f>
        <v>613.5</v>
      </c>
      <c r="H10" s="25">
        <f t="shared" ref="H10:H11" si="4">SUM(B10:G10)</f>
        <v>134836.76</v>
      </c>
      <c r="I10" s="26">
        <f>I9</f>
        <v>26245.74</v>
      </c>
      <c r="J10" s="26">
        <f t="shared" ref="J10:V10" si="5">J9</f>
        <v>0</v>
      </c>
      <c r="K10" s="26">
        <f t="shared" si="5"/>
        <v>0</v>
      </c>
      <c r="L10" s="26">
        <f t="shared" si="5"/>
        <v>0</v>
      </c>
      <c r="M10" s="26">
        <f t="shared" si="5"/>
        <v>0</v>
      </c>
      <c r="N10" s="26">
        <f t="shared" si="5"/>
        <v>0</v>
      </c>
      <c r="O10" s="26">
        <f t="shared" si="5"/>
        <v>142.56</v>
      </c>
      <c r="P10" s="26">
        <f t="shared" si="5"/>
        <v>0</v>
      </c>
      <c r="Q10" s="26">
        <f t="shared" si="5"/>
        <v>953.4</v>
      </c>
      <c r="R10" s="26">
        <f t="shared" si="5"/>
        <v>0</v>
      </c>
      <c r="S10" s="26">
        <f t="shared" si="5"/>
        <v>13483.61</v>
      </c>
      <c r="T10" s="26">
        <f t="shared" si="5"/>
        <v>24000</v>
      </c>
      <c r="U10" s="26">
        <f t="shared" si="5"/>
        <v>0</v>
      </c>
      <c r="V10" s="26">
        <f t="shared" si="5"/>
        <v>6600</v>
      </c>
      <c r="W10" s="26">
        <f>H10+I10+K10+M10+O10+S10+U10+Q10+V10</f>
        <v>182262.06999999998</v>
      </c>
      <c r="X10" s="27">
        <f t="shared" ref="X10:X11" si="6">J10+L10+N10+P10+T10</f>
        <v>24000</v>
      </c>
    </row>
    <row r="11" spans="1:24" ht="15.75" thickBot="1" x14ac:dyDescent="0.3">
      <c r="A11" s="28" t="s">
        <v>9</v>
      </c>
      <c r="B11" s="25">
        <f>B9</f>
        <v>134223.26</v>
      </c>
      <c r="C11" s="25">
        <f t="shared" ref="C11:G11" si="7">C9</f>
        <v>0</v>
      </c>
      <c r="D11" s="25">
        <f t="shared" si="7"/>
        <v>0</v>
      </c>
      <c r="E11" s="25">
        <f t="shared" si="7"/>
        <v>0</v>
      </c>
      <c r="F11" s="25">
        <f t="shared" si="7"/>
        <v>0</v>
      </c>
      <c r="G11" s="25">
        <f t="shared" si="7"/>
        <v>613.5</v>
      </c>
      <c r="H11" s="25">
        <f t="shared" si="4"/>
        <v>134836.76</v>
      </c>
      <c r="I11" s="26">
        <f>I9</f>
        <v>26245.74</v>
      </c>
      <c r="J11" s="26">
        <f t="shared" ref="J11:V11" si="8">J9</f>
        <v>0</v>
      </c>
      <c r="K11" s="26">
        <f t="shared" si="8"/>
        <v>0</v>
      </c>
      <c r="L11" s="26">
        <f t="shared" si="8"/>
        <v>0</v>
      </c>
      <c r="M11" s="26">
        <f t="shared" si="8"/>
        <v>0</v>
      </c>
      <c r="N11" s="26">
        <f t="shared" si="8"/>
        <v>0</v>
      </c>
      <c r="O11" s="26">
        <f t="shared" si="8"/>
        <v>142.56</v>
      </c>
      <c r="P11" s="26">
        <f t="shared" si="8"/>
        <v>0</v>
      </c>
      <c r="Q11" s="26">
        <f t="shared" si="8"/>
        <v>953.4</v>
      </c>
      <c r="R11" s="26">
        <f t="shared" si="8"/>
        <v>0</v>
      </c>
      <c r="S11" s="26">
        <f t="shared" si="8"/>
        <v>13483.61</v>
      </c>
      <c r="T11" s="26">
        <f t="shared" si="8"/>
        <v>24000</v>
      </c>
      <c r="U11" s="26">
        <f t="shared" si="8"/>
        <v>0</v>
      </c>
      <c r="V11" s="26">
        <f t="shared" si="8"/>
        <v>6600</v>
      </c>
      <c r="W11" s="26">
        <f>H11+I11+K11+M11+O11+S11+U11+V11+Q11</f>
        <v>182262.06999999998</v>
      </c>
      <c r="X11" s="27">
        <f t="shared" si="6"/>
        <v>24000</v>
      </c>
    </row>
    <row r="12" spans="1:24" ht="15.75" thickBot="1" x14ac:dyDescent="0.3">
      <c r="A12" s="6"/>
      <c r="B12" s="9"/>
      <c r="C12" s="11"/>
      <c r="D12" s="11"/>
      <c r="E12" s="11"/>
      <c r="F12" s="11"/>
      <c r="G12" s="10"/>
      <c r="H12" s="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 spans="1:24" ht="15.75" thickBot="1" x14ac:dyDescent="0.3">
      <c r="A13" s="5" t="s">
        <v>31</v>
      </c>
      <c r="B13" s="9">
        <v>2117503.83</v>
      </c>
      <c r="C13" s="11">
        <v>230233.77</v>
      </c>
      <c r="D13" s="11">
        <v>0</v>
      </c>
      <c r="E13" s="11">
        <v>0</v>
      </c>
      <c r="F13" s="20">
        <v>0</v>
      </c>
      <c r="G13" s="21">
        <v>0</v>
      </c>
      <c r="H13" s="9">
        <f>SUM(B13:G13)</f>
        <v>2347737.6</v>
      </c>
      <c r="I13" s="12">
        <v>640321.43000000005</v>
      </c>
      <c r="J13" s="12">
        <v>0</v>
      </c>
      <c r="K13" s="12">
        <v>0</v>
      </c>
      <c r="L13" s="12">
        <v>15963.8</v>
      </c>
      <c r="M13" s="12">
        <v>0</v>
      </c>
      <c r="N13" s="12">
        <v>0</v>
      </c>
      <c r="O13" s="12">
        <v>6391.44</v>
      </c>
      <c r="P13" s="12">
        <v>0</v>
      </c>
      <c r="Q13" s="12">
        <v>14525.59</v>
      </c>
      <c r="R13" s="12">
        <v>0</v>
      </c>
      <c r="S13" s="12">
        <v>231072.63</v>
      </c>
      <c r="T13" s="12">
        <v>119673.81</v>
      </c>
      <c r="U13" s="12">
        <v>0</v>
      </c>
      <c r="V13" s="12">
        <v>191400</v>
      </c>
      <c r="W13" s="12">
        <f>H13+I13+K13+M13+O13+S13+U13+V13+Q13</f>
        <v>3431448.69</v>
      </c>
      <c r="X13" s="13">
        <f>J13+L13+N13+P13+T13+R13</f>
        <v>135637.60999999999</v>
      </c>
    </row>
    <row r="14" spans="1:24" ht="15.75" thickBot="1" x14ac:dyDescent="0.3">
      <c r="A14" s="5" t="s">
        <v>32</v>
      </c>
      <c r="B14" s="9">
        <v>0</v>
      </c>
      <c r="C14" s="11"/>
      <c r="D14" s="11">
        <v>0</v>
      </c>
      <c r="E14" s="11">
        <v>0</v>
      </c>
      <c r="F14" s="20">
        <v>0</v>
      </c>
      <c r="G14" s="23">
        <v>0</v>
      </c>
      <c r="H14" s="9">
        <f>SUM(B14:G14)</f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f>H14+I14+K14+M14+O14+S14+U14</f>
        <v>0</v>
      </c>
      <c r="X14" s="13">
        <f>J14+L14+N14+P14+T14</f>
        <v>0</v>
      </c>
    </row>
    <row r="15" spans="1:24" ht="15.75" thickBot="1" x14ac:dyDescent="0.3">
      <c r="A15" s="28" t="s">
        <v>8</v>
      </c>
      <c r="B15" s="25">
        <f t="shared" ref="B15:G15" si="9">B13+B14</f>
        <v>2117503.83</v>
      </c>
      <c r="C15" s="25">
        <f t="shared" si="9"/>
        <v>230233.77</v>
      </c>
      <c r="D15" s="25">
        <f t="shared" si="9"/>
        <v>0</v>
      </c>
      <c r="E15" s="25">
        <f t="shared" si="9"/>
        <v>0</v>
      </c>
      <c r="F15" s="25">
        <f t="shared" si="9"/>
        <v>0</v>
      </c>
      <c r="G15" s="25">
        <f t="shared" si="9"/>
        <v>0</v>
      </c>
      <c r="H15" s="25">
        <f>SUM(B15:G15)</f>
        <v>2347737.6</v>
      </c>
      <c r="I15" s="26">
        <f>I13+I14</f>
        <v>640321.43000000005</v>
      </c>
      <c r="J15" s="26">
        <f t="shared" ref="J15:U15" si="10">J9+J13+J14</f>
        <v>0</v>
      </c>
      <c r="K15" s="26">
        <f t="shared" si="10"/>
        <v>0</v>
      </c>
      <c r="L15" s="26">
        <f t="shared" si="10"/>
        <v>15963.8</v>
      </c>
      <c r="M15" s="26">
        <f t="shared" si="10"/>
        <v>0</v>
      </c>
      <c r="N15" s="26">
        <f t="shared" si="10"/>
        <v>0</v>
      </c>
      <c r="O15" s="26">
        <f>O13+O14</f>
        <v>6391.44</v>
      </c>
      <c r="P15" s="26">
        <f t="shared" si="10"/>
        <v>0</v>
      </c>
      <c r="Q15" s="26">
        <f>Q13+Q14</f>
        <v>14525.59</v>
      </c>
      <c r="R15" s="26">
        <f t="shared" ref="R15" si="11">R9+R13+R14</f>
        <v>0</v>
      </c>
      <c r="S15" s="26">
        <f>S13+S14</f>
        <v>231072.63</v>
      </c>
      <c r="T15" s="26">
        <f>T13+T14</f>
        <v>119673.81</v>
      </c>
      <c r="U15" s="26">
        <f t="shared" si="10"/>
        <v>0</v>
      </c>
      <c r="V15" s="26">
        <f>V13+V14</f>
        <v>191400</v>
      </c>
      <c r="W15" s="26">
        <f>H15+I15+K15+M15+O15+S15+U15+Q15+V15</f>
        <v>3431448.69</v>
      </c>
      <c r="X15" s="27">
        <f>J15+L15+N15+P15+T15</f>
        <v>135637.60999999999</v>
      </c>
    </row>
    <row r="16" spans="1:24" ht="15.75" thickBot="1" x14ac:dyDescent="0.3">
      <c r="A16" s="28" t="s">
        <v>9</v>
      </c>
      <c r="B16" s="25">
        <f t="shared" ref="B16:G16" si="12">B13+B14</f>
        <v>2117503.83</v>
      </c>
      <c r="C16" s="25">
        <f t="shared" si="12"/>
        <v>230233.77</v>
      </c>
      <c r="D16" s="25">
        <f t="shared" si="12"/>
        <v>0</v>
      </c>
      <c r="E16" s="25">
        <f t="shared" si="12"/>
        <v>0</v>
      </c>
      <c r="F16" s="25">
        <f t="shared" si="12"/>
        <v>0</v>
      </c>
      <c r="G16" s="25">
        <f t="shared" si="12"/>
        <v>0</v>
      </c>
      <c r="H16" s="25">
        <f>SUM(B16:G16)</f>
        <v>2347737.6</v>
      </c>
      <c r="I16" s="26">
        <f t="shared" ref="I16:V16" si="13">I13+I14</f>
        <v>640321.43000000005</v>
      </c>
      <c r="J16" s="26">
        <f t="shared" si="13"/>
        <v>0</v>
      </c>
      <c r="K16" s="26">
        <f t="shared" si="13"/>
        <v>0</v>
      </c>
      <c r="L16" s="26">
        <f t="shared" si="13"/>
        <v>15963.8</v>
      </c>
      <c r="M16" s="26">
        <f t="shared" si="13"/>
        <v>0</v>
      </c>
      <c r="N16" s="26">
        <f t="shared" si="13"/>
        <v>0</v>
      </c>
      <c r="O16" s="26">
        <f t="shared" si="13"/>
        <v>6391.44</v>
      </c>
      <c r="P16" s="26">
        <f t="shared" si="13"/>
        <v>0</v>
      </c>
      <c r="Q16" s="26">
        <f t="shared" si="13"/>
        <v>14525.59</v>
      </c>
      <c r="R16" s="26">
        <f t="shared" si="13"/>
        <v>0</v>
      </c>
      <c r="S16" s="26">
        <f t="shared" si="13"/>
        <v>231072.63</v>
      </c>
      <c r="T16" s="26">
        <f t="shared" si="13"/>
        <v>119673.81</v>
      </c>
      <c r="U16" s="26">
        <f t="shared" si="13"/>
        <v>0</v>
      </c>
      <c r="V16" s="26">
        <f t="shared" si="13"/>
        <v>191400</v>
      </c>
      <c r="W16" s="26">
        <f>H16+I16+K16+M16+O16+S16+U16+V16+Q16</f>
        <v>3431448.69</v>
      </c>
      <c r="X16" s="27">
        <f t="shared" ref="X16" si="14">J16+L16+N16+P16+T16</f>
        <v>135637.60999999999</v>
      </c>
    </row>
    <row r="17" spans="1:24" ht="15.75" thickBot="1" x14ac:dyDescent="0.3">
      <c r="A17" s="6"/>
      <c r="B17" s="9"/>
      <c r="C17" s="9"/>
      <c r="D17" s="9"/>
      <c r="E17" s="9"/>
      <c r="F17" s="9"/>
      <c r="G17" s="9"/>
      <c r="H17" s="9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ht="15.75" thickBot="1" x14ac:dyDescent="0.3">
      <c r="A18" s="34" t="s">
        <v>37</v>
      </c>
      <c r="B18" s="9">
        <v>285579.8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>SUM(B18:G18)</f>
        <v>285579.8</v>
      </c>
      <c r="I18" s="32">
        <v>107444.56</v>
      </c>
      <c r="J18" s="32">
        <v>0</v>
      </c>
      <c r="K18" s="32">
        <v>0</v>
      </c>
      <c r="L18" s="32">
        <v>2392.56</v>
      </c>
      <c r="M18" s="32">
        <v>0</v>
      </c>
      <c r="N18" s="32">
        <v>0</v>
      </c>
      <c r="O18" s="32">
        <v>620.4</v>
      </c>
      <c r="P18" s="32">
        <v>0</v>
      </c>
      <c r="Q18" s="32">
        <v>2054.16</v>
      </c>
      <c r="R18" s="32">
        <v>0</v>
      </c>
      <c r="S18" s="32">
        <v>27573.41</v>
      </c>
      <c r="T18" s="32">
        <v>22132.58</v>
      </c>
      <c r="U18" s="32">
        <v>0</v>
      </c>
      <c r="V18" s="32">
        <v>29700</v>
      </c>
      <c r="W18" s="12">
        <f>H18+I18+K18+M18+O18+S18+U18+V18+Q18</f>
        <v>452972.32999999996</v>
      </c>
      <c r="X18" s="13">
        <f>J18+L18+N18+P18+T18+R18</f>
        <v>24525.140000000003</v>
      </c>
    </row>
    <row r="19" spans="1:24" ht="15.75" thickBot="1" x14ac:dyDescent="0.3">
      <c r="A19" s="28" t="s">
        <v>8</v>
      </c>
      <c r="B19" s="25">
        <f>B17+B18</f>
        <v>285579.8</v>
      </c>
      <c r="C19" s="25">
        <f t="shared" ref="C19:G19" si="15">C17+C18</f>
        <v>0</v>
      </c>
      <c r="D19" s="25">
        <f t="shared" si="15"/>
        <v>0</v>
      </c>
      <c r="E19" s="25">
        <f t="shared" si="15"/>
        <v>0</v>
      </c>
      <c r="F19" s="25">
        <f t="shared" si="15"/>
        <v>0</v>
      </c>
      <c r="G19" s="25">
        <f t="shared" si="15"/>
        <v>0</v>
      </c>
      <c r="H19" s="25">
        <f>SUM(B19:G19)</f>
        <v>285579.8</v>
      </c>
      <c r="I19" s="26">
        <f>I17+I18</f>
        <v>107444.56</v>
      </c>
      <c r="J19" s="26">
        <f t="shared" ref="J19:U19" si="16">J13+J17+J18</f>
        <v>0</v>
      </c>
      <c r="K19" s="26">
        <f t="shared" si="16"/>
        <v>0</v>
      </c>
      <c r="L19" s="26">
        <f>L18</f>
        <v>2392.56</v>
      </c>
      <c r="M19" s="26">
        <f t="shared" si="16"/>
        <v>0</v>
      </c>
      <c r="N19" s="26">
        <f t="shared" si="16"/>
        <v>0</v>
      </c>
      <c r="O19" s="26">
        <f>O18</f>
        <v>620.4</v>
      </c>
      <c r="P19" s="26">
        <f t="shared" si="16"/>
        <v>0</v>
      </c>
      <c r="Q19" s="26">
        <f>Q18</f>
        <v>2054.16</v>
      </c>
      <c r="R19" s="26">
        <f t="shared" ref="R19" si="17">R13+R17+R18</f>
        <v>0</v>
      </c>
      <c r="S19" s="26">
        <f>S18</f>
        <v>27573.41</v>
      </c>
      <c r="T19" s="26">
        <f>T18</f>
        <v>22132.58</v>
      </c>
      <c r="U19" s="26">
        <f t="shared" si="16"/>
        <v>0</v>
      </c>
      <c r="V19" s="26">
        <f>V18</f>
        <v>29700</v>
      </c>
      <c r="W19" s="26">
        <f>H19+I19+K19+M19+O19+S19+U19+Q19+V19</f>
        <v>452972.32999999996</v>
      </c>
      <c r="X19" s="27">
        <f>J19+L19+N19+P19+T19</f>
        <v>24525.140000000003</v>
      </c>
    </row>
    <row r="20" spans="1:24" ht="15.75" thickBot="1" x14ac:dyDescent="0.3">
      <c r="A20" s="28" t="s">
        <v>9</v>
      </c>
      <c r="B20" s="25">
        <f t="shared" ref="B20:G20" si="18">B17+B18</f>
        <v>285579.8</v>
      </c>
      <c r="C20" s="25">
        <f t="shared" si="18"/>
        <v>0</v>
      </c>
      <c r="D20" s="25">
        <f t="shared" si="18"/>
        <v>0</v>
      </c>
      <c r="E20" s="25">
        <f t="shared" si="18"/>
        <v>0</v>
      </c>
      <c r="F20" s="25">
        <f t="shared" si="18"/>
        <v>0</v>
      </c>
      <c r="G20" s="25">
        <f t="shared" si="18"/>
        <v>0</v>
      </c>
      <c r="H20" s="25">
        <f>SUM(B20:G20)</f>
        <v>285579.8</v>
      </c>
      <c r="I20" s="26">
        <f t="shared" ref="I20:V20" si="19">I17+I18</f>
        <v>107444.56</v>
      </c>
      <c r="J20" s="26">
        <f t="shared" si="19"/>
        <v>0</v>
      </c>
      <c r="K20" s="26">
        <f t="shared" si="19"/>
        <v>0</v>
      </c>
      <c r="L20" s="26">
        <f t="shared" si="19"/>
        <v>2392.56</v>
      </c>
      <c r="M20" s="26">
        <f t="shared" si="19"/>
        <v>0</v>
      </c>
      <c r="N20" s="26">
        <f t="shared" si="19"/>
        <v>0</v>
      </c>
      <c r="O20" s="26">
        <f>O17+O18</f>
        <v>620.4</v>
      </c>
      <c r="P20" s="26">
        <f t="shared" si="19"/>
        <v>0</v>
      </c>
      <c r="Q20" s="26">
        <f t="shared" si="19"/>
        <v>2054.16</v>
      </c>
      <c r="R20" s="26">
        <f t="shared" si="19"/>
        <v>0</v>
      </c>
      <c r="S20" s="26">
        <f t="shared" si="19"/>
        <v>27573.41</v>
      </c>
      <c r="T20" s="26">
        <f t="shared" si="19"/>
        <v>22132.58</v>
      </c>
      <c r="U20" s="26">
        <f t="shared" si="19"/>
        <v>0</v>
      </c>
      <c r="V20" s="26">
        <f t="shared" si="19"/>
        <v>29700</v>
      </c>
      <c r="W20" s="26">
        <f>H20+I20+K20+M20+O20+S20+U20+V20+Q20</f>
        <v>452972.32999999996</v>
      </c>
      <c r="X20" s="27">
        <f t="shared" ref="X20" si="20">J20+L20+N20+P20+T20</f>
        <v>24525.140000000003</v>
      </c>
    </row>
    <row r="21" spans="1:24" ht="15.75" thickBot="1" x14ac:dyDescent="0.3">
      <c r="A21" s="34"/>
      <c r="B21" s="9"/>
      <c r="C21" s="9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4" ht="15.75" thickBot="1" x14ac:dyDescent="0.3">
      <c r="A22" s="34" t="s">
        <v>39</v>
      </c>
      <c r="B22" s="9">
        <v>519799.64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SUM(B22:G22)</f>
        <v>519799.64</v>
      </c>
      <c r="I22" s="32">
        <v>150263.35999999999</v>
      </c>
      <c r="J22" s="32">
        <v>0</v>
      </c>
      <c r="K22" s="32">
        <v>0</v>
      </c>
      <c r="L22" s="32">
        <v>1674.12</v>
      </c>
      <c r="M22" s="32">
        <v>0</v>
      </c>
      <c r="N22" s="32">
        <v>0</v>
      </c>
      <c r="O22" s="32">
        <v>1103.52</v>
      </c>
      <c r="P22" s="32">
        <v>0</v>
      </c>
      <c r="Q22" s="32">
        <v>3662.16</v>
      </c>
      <c r="R22" s="32">
        <v>0</v>
      </c>
      <c r="S22" s="32">
        <v>51980.160000000003</v>
      </c>
      <c r="T22" s="32">
        <v>70799</v>
      </c>
      <c r="U22" s="32">
        <v>0</v>
      </c>
      <c r="V22" s="32">
        <v>39600</v>
      </c>
      <c r="W22" s="12">
        <f>H22+I22+K22+M22+O22+S22+U22+V22+Q22</f>
        <v>766408.84000000008</v>
      </c>
      <c r="X22" s="13">
        <f>J22+L22+N22+P22+T22+R22</f>
        <v>72473.119999999995</v>
      </c>
    </row>
    <row r="23" spans="1:24" ht="15.75" thickBot="1" x14ac:dyDescent="0.3">
      <c r="A23" s="28" t="s">
        <v>8</v>
      </c>
      <c r="B23" s="25">
        <f>B21+B22</f>
        <v>519799.64</v>
      </c>
      <c r="C23" s="25">
        <f t="shared" ref="C23:G23" si="21">C21+C22</f>
        <v>0</v>
      </c>
      <c r="D23" s="25">
        <f t="shared" si="21"/>
        <v>0</v>
      </c>
      <c r="E23" s="25">
        <f t="shared" si="21"/>
        <v>0</v>
      </c>
      <c r="F23" s="25">
        <f t="shared" si="21"/>
        <v>0</v>
      </c>
      <c r="G23" s="25">
        <f t="shared" si="21"/>
        <v>0</v>
      </c>
      <c r="H23" s="25">
        <f>SUM(B23:G23)</f>
        <v>519799.64</v>
      </c>
      <c r="I23" s="26">
        <f>I21+I22</f>
        <v>150263.35999999999</v>
      </c>
      <c r="J23" s="26">
        <f t="shared" ref="J23:P23" si="22">J17+J21+J22</f>
        <v>0</v>
      </c>
      <c r="K23" s="26">
        <f t="shared" si="22"/>
        <v>0</v>
      </c>
      <c r="L23" s="26">
        <f t="shared" si="22"/>
        <v>1674.12</v>
      </c>
      <c r="M23" s="26">
        <f t="shared" si="22"/>
        <v>0</v>
      </c>
      <c r="N23" s="26">
        <f t="shared" si="22"/>
        <v>0</v>
      </c>
      <c r="O23" s="26">
        <f t="shared" si="22"/>
        <v>1103.52</v>
      </c>
      <c r="P23" s="26">
        <f t="shared" si="22"/>
        <v>0</v>
      </c>
      <c r="Q23" s="26">
        <f t="shared" ref="Q23:R23" si="23">Q17+Q21+Q22</f>
        <v>3662.16</v>
      </c>
      <c r="R23" s="26">
        <f t="shared" si="23"/>
        <v>0</v>
      </c>
      <c r="S23" s="26">
        <f>S17+S21+S22</f>
        <v>51980.160000000003</v>
      </c>
      <c r="T23" s="26">
        <f>T17+T21+T22</f>
        <v>70799</v>
      </c>
      <c r="U23" s="26">
        <f>U17+U21+U22</f>
        <v>0</v>
      </c>
      <c r="V23" s="26">
        <f>V17+V21+V22</f>
        <v>39600</v>
      </c>
      <c r="W23" s="26">
        <f>H23+I23+K23+M23+O23+S23+U23+Q23+V23</f>
        <v>766408.84000000008</v>
      </c>
      <c r="X23" s="27">
        <f>J23+L23+N23+P23+T23+R23</f>
        <v>72473.119999999995</v>
      </c>
    </row>
    <row r="24" spans="1:24" ht="15.75" thickBot="1" x14ac:dyDescent="0.3">
      <c r="A24" s="28" t="s">
        <v>9</v>
      </c>
      <c r="B24" s="25">
        <f t="shared" ref="B24:G24" si="24">B21+B22</f>
        <v>519799.64</v>
      </c>
      <c r="C24" s="25">
        <f t="shared" si="24"/>
        <v>0</v>
      </c>
      <c r="D24" s="25">
        <f t="shared" si="24"/>
        <v>0</v>
      </c>
      <c r="E24" s="25">
        <f t="shared" si="24"/>
        <v>0</v>
      </c>
      <c r="F24" s="25">
        <f t="shared" si="24"/>
        <v>0</v>
      </c>
      <c r="G24" s="25">
        <f t="shared" si="24"/>
        <v>0</v>
      </c>
      <c r="H24" s="25">
        <f>SUM(B24:G24)</f>
        <v>519799.64</v>
      </c>
      <c r="I24" s="26">
        <f t="shared" ref="I24:V24" si="25">I21+I22</f>
        <v>150263.35999999999</v>
      </c>
      <c r="J24" s="26">
        <f t="shared" si="25"/>
        <v>0</v>
      </c>
      <c r="K24" s="26">
        <f t="shared" si="25"/>
        <v>0</v>
      </c>
      <c r="L24" s="26">
        <f t="shared" si="25"/>
        <v>1674.12</v>
      </c>
      <c r="M24" s="26">
        <f t="shared" si="25"/>
        <v>0</v>
      </c>
      <c r="N24" s="26">
        <f t="shared" si="25"/>
        <v>0</v>
      </c>
      <c r="O24" s="26">
        <f t="shared" si="25"/>
        <v>1103.52</v>
      </c>
      <c r="P24" s="26">
        <f t="shared" si="25"/>
        <v>0</v>
      </c>
      <c r="Q24" s="26">
        <f t="shared" si="25"/>
        <v>3662.16</v>
      </c>
      <c r="R24" s="26">
        <f t="shared" si="25"/>
        <v>0</v>
      </c>
      <c r="S24" s="26">
        <f t="shared" si="25"/>
        <v>51980.160000000003</v>
      </c>
      <c r="T24" s="26">
        <f t="shared" si="25"/>
        <v>70799</v>
      </c>
      <c r="U24" s="26">
        <f t="shared" si="25"/>
        <v>0</v>
      </c>
      <c r="V24" s="26">
        <f t="shared" si="25"/>
        <v>39600</v>
      </c>
      <c r="W24" s="26">
        <f>H24+I24+K24+M24+O24+S24+U24+Q24+V24</f>
        <v>766408.84000000008</v>
      </c>
      <c r="X24" s="27">
        <f t="shared" ref="X24" si="26">J24+L24+N24+P24+T24</f>
        <v>72473.119999999995</v>
      </c>
    </row>
    <row r="25" spans="1:24" ht="15.75" thickBot="1" x14ac:dyDescent="0.3">
      <c r="A25" s="6"/>
      <c r="B25" s="9"/>
      <c r="C25" s="9"/>
      <c r="D25" s="9"/>
      <c r="E25" s="9"/>
      <c r="F25" s="9"/>
      <c r="G25" s="9"/>
      <c r="H25" s="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</row>
    <row r="26" spans="1:24" ht="15.75" thickBot="1" x14ac:dyDescent="0.3">
      <c r="A26" s="34" t="s">
        <v>17</v>
      </c>
      <c r="B26" s="9">
        <f>940216.2-613.5</f>
        <v>939602.7</v>
      </c>
      <c r="C26" s="9">
        <v>0</v>
      </c>
      <c r="D26" s="9">
        <v>0</v>
      </c>
      <c r="E26" s="9">
        <v>0</v>
      </c>
      <c r="F26" s="9">
        <v>0</v>
      </c>
      <c r="G26" s="9">
        <v>613.5</v>
      </c>
      <c r="H26" s="9">
        <f>SUM(B26:G26)</f>
        <v>940216.2</v>
      </c>
      <c r="I26" s="32">
        <v>283953.65999999997</v>
      </c>
      <c r="J26" s="32">
        <v>0</v>
      </c>
      <c r="K26" s="32">
        <v>0</v>
      </c>
      <c r="L26" s="32">
        <v>4066.68</v>
      </c>
      <c r="M26" s="32">
        <v>0</v>
      </c>
      <c r="N26" s="32">
        <v>0</v>
      </c>
      <c r="O26" s="32">
        <v>1866.48</v>
      </c>
      <c r="P26" s="32">
        <v>0</v>
      </c>
      <c r="Q26" s="32">
        <v>6669.72</v>
      </c>
      <c r="R26" s="32">
        <v>0</v>
      </c>
      <c r="S26" s="32">
        <v>93037.18</v>
      </c>
      <c r="T26" s="32">
        <v>116931.58</v>
      </c>
      <c r="U26" s="32">
        <v>0</v>
      </c>
      <c r="V26" s="32">
        <v>75900</v>
      </c>
      <c r="W26" s="32">
        <f>H26+I26+K26+M26+O26+S26+U26+V26+Q26</f>
        <v>1401643.2399999998</v>
      </c>
      <c r="X26" s="33">
        <f>J26+L26+N26+P26+T26+R26</f>
        <v>120998.26</v>
      </c>
    </row>
    <row r="27" spans="1:24" s="35" customFormat="1" ht="15.75" thickBot="1" x14ac:dyDescent="0.3">
      <c r="A27" s="36" t="s">
        <v>18</v>
      </c>
      <c r="B27" s="37">
        <v>2117503.83</v>
      </c>
      <c r="C27" s="37">
        <v>230233.77</v>
      </c>
      <c r="D27" s="37">
        <v>0</v>
      </c>
      <c r="E27" s="37">
        <v>0</v>
      </c>
      <c r="F27" s="37">
        <v>0</v>
      </c>
      <c r="G27" s="37">
        <v>0</v>
      </c>
      <c r="H27" s="37">
        <f>SUM(B27:G27)</f>
        <v>2347737.6</v>
      </c>
      <c r="I27" s="38">
        <v>640321.43000000005</v>
      </c>
      <c r="J27" s="38">
        <v>0</v>
      </c>
      <c r="K27" s="38">
        <v>0</v>
      </c>
      <c r="L27" s="38">
        <v>15963.8</v>
      </c>
      <c r="M27" s="38">
        <v>0</v>
      </c>
      <c r="N27" s="38">
        <v>0</v>
      </c>
      <c r="O27" s="38">
        <v>6391.44</v>
      </c>
      <c r="P27" s="38">
        <v>0</v>
      </c>
      <c r="Q27" s="38">
        <v>14525.59</v>
      </c>
      <c r="R27" s="38">
        <v>0</v>
      </c>
      <c r="S27" s="38">
        <v>231072.63</v>
      </c>
      <c r="T27" s="38">
        <v>119673.81</v>
      </c>
      <c r="U27" s="38">
        <v>0</v>
      </c>
      <c r="V27" s="38">
        <v>191400</v>
      </c>
      <c r="W27" s="39">
        <f>H27+I27+K27+M27+O27+S27+U27+V27+Q27</f>
        <v>3431448.69</v>
      </c>
      <c r="X27" s="40">
        <f>J27+L27+N27+P27+T27+R27</f>
        <v>135637.60999999999</v>
      </c>
    </row>
    <row r="28" spans="1:24" ht="15.75" thickBot="1" x14ac:dyDescent="0.3">
      <c r="A28" s="28" t="s">
        <v>8</v>
      </c>
      <c r="B28" s="25">
        <f>B26+B27</f>
        <v>3057106.5300000003</v>
      </c>
      <c r="C28" s="25">
        <f t="shared" ref="C28:G28" si="27">C26+C27</f>
        <v>230233.77</v>
      </c>
      <c r="D28" s="25">
        <f t="shared" si="27"/>
        <v>0</v>
      </c>
      <c r="E28" s="25">
        <f t="shared" si="27"/>
        <v>0</v>
      </c>
      <c r="F28" s="25">
        <f t="shared" si="27"/>
        <v>0</v>
      </c>
      <c r="G28" s="25">
        <f t="shared" si="27"/>
        <v>613.5</v>
      </c>
      <c r="H28" s="25">
        <f>SUM(B28:G28)</f>
        <v>3287953.8000000003</v>
      </c>
      <c r="I28" s="26">
        <f>I26+I27</f>
        <v>924275.09000000008</v>
      </c>
      <c r="J28" s="26">
        <f>J22+J26+J27</f>
        <v>0</v>
      </c>
      <c r="K28" s="26">
        <f>K22+K26+K27</f>
        <v>0</v>
      </c>
      <c r="L28" s="26">
        <f>L26+L27</f>
        <v>20030.48</v>
      </c>
      <c r="M28" s="26">
        <f t="shared" ref="M28:P28" si="28">M26+M27</f>
        <v>0</v>
      </c>
      <c r="N28" s="26">
        <f t="shared" si="28"/>
        <v>0</v>
      </c>
      <c r="O28" s="26">
        <f t="shared" si="28"/>
        <v>8257.92</v>
      </c>
      <c r="P28" s="26">
        <f t="shared" si="28"/>
        <v>0</v>
      </c>
      <c r="Q28" s="26">
        <f>Q26+Q27</f>
        <v>21195.31</v>
      </c>
      <c r="R28" s="26">
        <f t="shared" ref="R28" si="29">R26+R27</f>
        <v>0</v>
      </c>
      <c r="S28" s="26">
        <f>S26+S27</f>
        <v>324109.81</v>
      </c>
      <c r="T28" s="26">
        <f t="shared" ref="T28:V28" si="30">T26+T27</f>
        <v>236605.39</v>
      </c>
      <c r="U28" s="26">
        <f t="shared" si="30"/>
        <v>0</v>
      </c>
      <c r="V28" s="26">
        <f t="shared" si="30"/>
        <v>267300</v>
      </c>
      <c r="W28" s="26">
        <f>H28+I28+K28+M28+O28+S28+U28+Q28+V28</f>
        <v>4833091.93</v>
      </c>
      <c r="X28" s="27">
        <f>J28+L28+N28+P28+T28+R28</f>
        <v>256635.87000000002</v>
      </c>
    </row>
    <row r="29" spans="1:24" ht="15.75" thickBot="1" x14ac:dyDescent="0.3">
      <c r="A29" s="28" t="s">
        <v>9</v>
      </c>
      <c r="B29" s="25">
        <f t="shared" ref="B29:G29" si="31">B26+B27</f>
        <v>3057106.5300000003</v>
      </c>
      <c r="C29" s="25">
        <f t="shared" si="31"/>
        <v>230233.77</v>
      </c>
      <c r="D29" s="25">
        <f t="shared" si="31"/>
        <v>0</v>
      </c>
      <c r="E29" s="25">
        <f t="shared" si="31"/>
        <v>0</v>
      </c>
      <c r="F29" s="25">
        <f t="shared" si="31"/>
        <v>0</v>
      </c>
      <c r="G29" s="25">
        <f t="shared" si="31"/>
        <v>613.5</v>
      </c>
      <c r="H29" s="25">
        <f>SUM(B29:G29)</f>
        <v>3287953.8000000003</v>
      </c>
      <c r="I29" s="26">
        <f t="shared" ref="I29:K29" si="32">I26+I27</f>
        <v>924275.09000000008</v>
      </c>
      <c r="J29" s="26">
        <f t="shared" si="32"/>
        <v>0</v>
      </c>
      <c r="K29" s="26">
        <f t="shared" si="32"/>
        <v>0</v>
      </c>
      <c r="L29" s="26">
        <f>L26+L27</f>
        <v>20030.48</v>
      </c>
      <c r="M29" s="26">
        <f t="shared" ref="M29:P29" si="33">M26+M27</f>
        <v>0</v>
      </c>
      <c r="N29" s="26">
        <f t="shared" si="33"/>
        <v>0</v>
      </c>
      <c r="O29" s="26">
        <f t="shared" si="33"/>
        <v>8257.92</v>
      </c>
      <c r="P29" s="26">
        <f t="shared" si="33"/>
        <v>0</v>
      </c>
      <c r="Q29" s="26">
        <f>Q26+Q27</f>
        <v>21195.31</v>
      </c>
      <c r="R29" s="26">
        <f t="shared" ref="R29" si="34">R26+R27</f>
        <v>0</v>
      </c>
      <c r="S29" s="26">
        <f>S26+S27</f>
        <v>324109.81</v>
      </c>
      <c r="T29" s="26">
        <f t="shared" ref="T29:V29" si="35">T26+T27</f>
        <v>236605.39</v>
      </c>
      <c r="U29" s="26">
        <f t="shared" si="35"/>
        <v>0</v>
      </c>
      <c r="V29" s="26">
        <f t="shared" si="35"/>
        <v>267300</v>
      </c>
      <c r="W29" s="26">
        <f>H29+I29+K29+M29+O29+S29+U29+Q29+V29</f>
        <v>4833091.93</v>
      </c>
      <c r="X29" s="27">
        <f t="shared" ref="X29" si="36">J29+L29+N29+P29+T29</f>
        <v>256635.87000000002</v>
      </c>
    </row>
    <row r="30" spans="1:24" ht="15.75" thickBot="1" x14ac:dyDescent="0.3">
      <c r="A30" s="6"/>
      <c r="B30" s="9"/>
      <c r="C30" s="9"/>
      <c r="D30" s="9"/>
      <c r="E30" s="9"/>
      <c r="F30" s="9"/>
      <c r="G30" s="9"/>
      <c r="H30" s="9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ht="15.75" thickBot="1" x14ac:dyDescent="0.3">
      <c r="A31" s="5" t="s">
        <v>11</v>
      </c>
      <c r="B31" s="9"/>
      <c r="C31" s="9"/>
      <c r="D31" s="9"/>
      <c r="E31" s="9"/>
      <c r="F31" s="9"/>
      <c r="G31" s="9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"/>
    </row>
    <row r="32" spans="1:24" ht="15.75" thickBot="1" x14ac:dyDescent="0.3">
      <c r="A32" s="28" t="s">
        <v>12</v>
      </c>
      <c r="B32" s="25">
        <f>B10+B15+B19+B23+B28</f>
        <v>6114213.0600000005</v>
      </c>
      <c r="C32" s="25">
        <f t="shared" ref="C32:X33" si="37">C10+C15+C19+C23+C28</f>
        <v>460467.54</v>
      </c>
      <c r="D32" s="25">
        <f t="shared" si="37"/>
        <v>0</v>
      </c>
      <c r="E32" s="25">
        <f t="shared" si="37"/>
        <v>0</v>
      </c>
      <c r="F32" s="25">
        <f t="shared" si="37"/>
        <v>0</v>
      </c>
      <c r="G32" s="25">
        <f t="shared" si="37"/>
        <v>1227</v>
      </c>
      <c r="H32" s="25">
        <f t="shared" si="37"/>
        <v>6575907.6000000006</v>
      </c>
      <c r="I32" s="25">
        <f t="shared" si="37"/>
        <v>1848550.1800000002</v>
      </c>
      <c r="J32" s="25">
        <f t="shared" si="37"/>
        <v>0</v>
      </c>
      <c r="K32" s="25">
        <f t="shared" si="37"/>
        <v>0</v>
      </c>
      <c r="L32" s="25">
        <f t="shared" si="37"/>
        <v>40060.959999999999</v>
      </c>
      <c r="M32" s="25">
        <f t="shared" si="37"/>
        <v>0</v>
      </c>
      <c r="N32" s="25">
        <f t="shared" si="37"/>
        <v>0</v>
      </c>
      <c r="O32" s="25">
        <f t="shared" si="37"/>
        <v>16515.84</v>
      </c>
      <c r="P32" s="25">
        <f t="shared" si="37"/>
        <v>0</v>
      </c>
      <c r="Q32" s="25">
        <f t="shared" si="37"/>
        <v>42390.62</v>
      </c>
      <c r="R32" s="25">
        <f t="shared" si="37"/>
        <v>0</v>
      </c>
      <c r="S32" s="25">
        <f t="shared" si="37"/>
        <v>648219.61999999988</v>
      </c>
      <c r="T32" s="25">
        <f t="shared" si="37"/>
        <v>473210.78</v>
      </c>
      <c r="U32" s="25">
        <f t="shared" si="37"/>
        <v>0</v>
      </c>
      <c r="V32" s="25">
        <f t="shared" si="37"/>
        <v>534600</v>
      </c>
      <c r="W32" s="25">
        <f t="shared" si="37"/>
        <v>9666183.8599999994</v>
      </c>
      <c r="X32" s="25">
        <f t="shared" si="37"/>
        <v>513271.74</v>
      </c>
    </row>
    <row r="33" spans="1:24" ht="15.75" thickBot="1" x14ac:dyDescent="0.3">
      <c r="A33" s="30" t="s">
        <v>9</v>
      </c>
      <c r="B33" s="31">
        <f>B11+B16+B20+B24+B29</f>
        <v>6114213.0600000005</v>
      </c>
      <c r="C33" s="31">
        <f t="shared" si="37"/>
        <v>460467.54</v>
      </c>
      <c r="D33" s="31">
        <f t="shared" si="37"/>
        <v>0</v>
      </c>
      <c r="E33" s="31">
        <f t="shared" si="37"/>
        <v>0</v>
      </c>
      <c r="F33" s="31">
        <f t="shared" si="37"/>
        <v>0</v>
      </c>
      <c r="G33" s="31">
        <f t="shared" si="37"/>
        <v>1227</v>
      </c>
      <c r="H33" s="31">
        <f t="shared" si="37"/>
        <v>6575907.6000000006</v>
      </c>
      <c r="I33" s="31">
        <f t="shared" si="37"/>
        <v>1848550.1800000002</v>
      </c>
      <c r="J33" s="31">
        <f t="shared" si="37"/>
        <v>0</v>
      </c>
      <c r="K33" s="31">
        <f t="shared" si="37"/>
        <v>0</v>
      </c>
      <c r="L33" s="31">
        <f t="shared" si="37"/>
        <v>40060.959999999999</v>
      </c>
      <c r="M33" s="31">
        <f t="shared" si="37"/>
        <v>0</v>
      </c>
      <c r="N33" s="31">
        <f t="shared" si="37"/>
        <v>0</v>
      </c>
      <c r="O33" s="31">
        <f t="shared" si="37"/>
        <v>16515.84</v>
      </c>
      <c r="P33" s="31">
        <f t="shared" si="37"/>
        <v>0</v>
      </c>
      <c r="Q33" s="31">
        <f t="shared" si="37"/>
        <v>42390.62</v>
      </c>
      <c r="R33" s="31">
        <f t="shared" si="37"/>
        <v>0</v>
      </c>
      <c r="S33" s="31">
        <f t="shared" si="37"/>
        <v>648219.61999999988</v>
      </c>
      <c r="T33" s="31">
        <f t="shared" si="37"/>
        <v>473210.78</v>
      </c>
      <c r="U33" s="31">
        <f t="shared" si="37"/>
        <v>0</v>
      </c>
      <c r="V33" s="31">
        <f t="shared" si="37"/>
        <v>534600</v>
      </c>
      <c r="W33" s="31">
        <f t="shared" si="37"/>
        <v>9666183.8599999994</v>
      </c>
      <c r="X33" s="31">
        <f t="shared" si="37"/>
        <v>513271.74</v>
      </c>
    </row>
    <row r="34" spans="1:24" ht="18.75" thickTop="1" x14ac:dyDescent="0.25">
      <c r="A34" s="7"/>
    </row>
    <row r="35" spans="1:24" x14ac:dyDescent="0.25">
      <c r="A35" s="8" t="s">
        <v>13</v>
      </c>
    </row>
    <row r="36" spans="1:24" x14ac:dyDescent="0.25">
      <c r="A36" s="8" t="s">
        <v>22</v>
      </c>
    </row>
    <row r="37" spans="1:24" x14ac:dyDescent="0.25">
      <c r="A37" s="8" t="s">
        <v>14</v>
      </c>
    </row>
    <row r="38" spans="1:24" x14ac:dyDescent="0.25">
      <c r="A38" s="8" t="s">
        <v>15</v>
      </c>
    </row>
  </sheetData>
  <mergeCells count="10">
    <mergeCell ref="A1:X1"/>
    <mergeCell ref="A2:X2"/>
    <mergeCell ref="A3:X3"/>
    <mergeCell ref="S4:T4"/>
    <mergeCell ref="W4:X4"/>
    <mergeCell ref="I4:J4"/>
    <mergeCell ref="K4:L4"/>
    <mergeCell ref="M4:N4"/>
    <mergeCell ref="O4:P4"/>
    <mergeCell ref="Q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workbookViewId="0">
      <selection sqref="A1:X3"/>
    </sheetView>
  </sheetViews>
  <sheetFormatPr defaultRowHeight="15" x14ac:dyDescent="0.25"/>
  <cols>
    <col min="1" max="1" width="21.42578125" customWidth="1"/>
    <col min="2" max="7" width="18.7109375" customWidth="1"/>
    <col min="8" max="8" width="15.42578125" bestFit="1" customWidth="1"/>
    <col min="9" max="9" width="14.28515625" bestFit="1" customWidth="1"/>
    <col min="10" max="10" width="12.7109375" customWidth="1"/>
    <col min="11" max="11" width="13.42578125" customWidth="1"/>
    <col min="12" max="12" width="12.7109375" customWidth="1"/>
    <col min="13" max="13" width="13.42578125" customWidth="1"/>
    <col min="14" max="14" width="12.7109375" customWidth="1"/>
    <col min="15" max="15" width="13.42578125" customWidth="1"/>
    <col min="16" max="18" width="12.7109375" customWidth="1"/>
    <col min="19" max="19" width="14.28515625" bestFit="1" customWidth="1"/>
    <col min="20" max="20" width="12.7109375" customWidth="1"/>
    <col min="21" max="21" width="12.42578125" bestFit="1" customWidth="1"/>
    <col min="22" max="22" width="12.140625" bestFit="1" customWidth="1"/>
    <col min="23" max="23" width="15.42578125" bestFit="1" customWidth="1"/>
    <col min="24" max="24" width="12.42578125" bestFit="1" customWidth="1"/>
  </cols>
  <sheetData>
    <row r="1" spans="1:24" ht="15.75" thickTop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4" x14ac:dyDescent="0.25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ht="15.75" thickBot="1" x14ac:dyDescent="0.3">
      <c r="A3" s="48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45.75" thickTop="1" x14ac:dyDescent="0.25">
      <c r="A4" s="1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36</v>
      </c>
      <c r="H4" s="3" t="s">
        <v>16</v>
      </c>
      <c r="I4" s="41" t="s">
        <v>19</v>
      </c>
      <c r="J4" s="42"/>
      <c r="K4" s="41" t="s">
        <v>20</v>
      </c>
      <c r="L4" s="42"/>
      <c r="M4" s="41" t="s">
        <v>21</v>
      </c>
      <c r="N4" s="42"/>
      <c r="O4" s="41" t="s">
        <v>40</v>
      </c>
      <c r="P4" s="42"/>
      <c r="Q4" s="41" t="s">
        <v>41</v>
      </c>
      <c r="R4" s="42"/>
      <c r="S4" s="41" t="s">
        <v>38</v>
      </c>
      <c r="T4" s="42"/>
      <c r="U4" s="4" t="s">
        <v>3</v>
      </c>
      <c r="V4" s="3" t="s">
        <v>35</v>
      </c>
      <c r="W4" s="43" t="s">
        <v>4</v>
      </c>
      <c r="X4" s="44"/>
    </row>
    <row r="5" spans="1:24" ht="15.75" thickBot="1" x14ac:dyDescent="0.3">
      <c r="A5" s="2" t="s">
        <v>1</v>
      </c>
      <c r="B5" s="14" t="s">
        <v>28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8"/>
      <c r="I5" s="16" t="s">
        <v>5</v>
      </c>
      <c r="J5" s="17" t="s">
        <v>6</v>
      </c>
      <c r="K5" s="16" t="s">
        <v>5</v>
      </c>
      <c r="L5" s="17" t="s">
        <v>6</v>
      </c>
      <c r="M5" s="16" t="s">
        <v>5</v>
      </c>
      <c r="N5" s="17" t="s">
        <v>6</v>
      </c>
      <c r="O5" s="16" t="s">
        <v>5</v>
      </c>
      <c r="P5" s="17" t="s">
        <v>6</v>
      </c>
      <c r="Q5" s="16" t="s">
        <v>5</v>
      </c>
      <c r="R5" s="17" t="s">
        <v>6</v>
      </c>
      <c r="S5" s="16" t="s">
        <v>5</v>
      </c>
      <c r="T5" s="17" t="s">
        <v>6</v>
      </c>
      <c r="U5" s="18"/>
      <c r="V5" s="18"/>
      <c r="W5" s="16" t="s">
        <v>5</v>
      </c>
      <c r="X5" s="19" t="s">
        <v>6</v>
      </c>
    </row>
    <row r="6" spans="1:24" ht="25.5" thickTop="1" thickBot="1" x14ac:dyDescent="0.3">
      <c r="A6" s="5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2"/>
    </row>
    <row r="7" spans="1:24" ht="15.75" thickBot="1" x14ac:dyDescent="0.3">
      <c r="A7" s="29" t="s">
        <v>43</v>
      </c>
      <c r="B7" s="9">
        <f>137576.01-668.25</f>
        <v>136907.76</v>
      </c>
      <c r="C7" s="9">
        <v>0</v>
      </c>
      <c r="D7" s="9">
        <v>0</v>
      </c>
      <c r="E7" s="9">
        <v>0</v>
      </c>
      <c r="F7" s="9">
        <v>0</v>
      </c>
      <c r="G7" s="9">
        <v>668.25</v>
      </c>
      <c r="H7" s="9">
        <f>SUM(B7:G7)</f>
        <v>137576.01</v>
      </c>
      <c r="I7" s="12">
        <v>27443.64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92.52</v>
      </c>
      <c r="P7" s="12">
        <v>0</v>
      </c>
      <c r="Q7" s="12">
        <v>1022.64</v>
      </c>
      <c r="R7" s="12">
        <v>0</v>
      </c>
      <c r="S7" s="12">
        <v>13757.61</v>
      </c>
      <c r="T7" s="12">
        <v>24000</v>
      </c>
      <c r="U7" s="12">
        <v>0</v>
      </c>
      <c r="V7" s="12">
        <v>6600</v>
      </c>
      <c r="W7" s="12">
        <f>H7+I7+K7+M7+O7+S7+U7+V7+Q7</f>
        <v>186492.42000000004</v>
      </c>
      <c r="X7" s="13">
        <f>J7+L7+N7+P7+T7+R7</f>
        <v>24000</v>
      </c>
    </row>
    <row r="8" spans="1:24" ht="15.75" thickBot="1" x14ac:dyDescent="0.3">
      <c r="A8" s="29"/>
      <c r="B8" s="9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/>
      <c r="R8" s="12"/>
      <c r="S8" s="12">
        <v>0</v>
      </c>
      <c r="T8" s="12">
        <v>0</v>
      </c>
      <c r="U8" s="12">
        <v>0</v>
      </c>
      <c r="V8" s="12">
        <v>0</v>
      </c>
      <c r="W8" s="12">
        <f>H8+I8+K8+M8+O8+S8+U8+V8+Q8</f>
        <v>0</v>
      </c>
      <c r="X8" s="13">
        <f>J8+L8+N8+P8+T8+R8</f>
        <v>0</v>
      </c>
    </row>
    <row r="9" spans="1:24" ht="24.75" thickBot="1" x14ac:dyDescent="0.3">
      <c r="A9" s="24" t="s">
        <v>10</v>
      </c>
      <c r="B9" s="25">
        <f>B7+B8</f>
        <v>136907.76</v>
      </c>
      <c r="C9" s="25">
        <f t="shared" ref="C9:F9" si="1">C7+C8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>G7+G8</f>
        <v>668.25</v>
      </c>
      <c r="H9" s="25">
        <f t="shared" si="0"/>
        <v>137576.01</v>
      </c>
      <c r="I9" s="26">
        <f>I7+I8</f>
        <v>27443.64</v>
      </c>
      <c r="J9" s="26">
        <f t="shared" ref="J9:V9" si="2">J7+J8</f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 t="shared" si="2"/>
        <v>92.52</v>
      </c>
      <c r="P9" s="26">
        <f t="shared" si="2"/>
        <v>0</v>
      </c>
      <c r="Q9" s="26">
        <f>SUM(Q7:Q8)</f>
        <v>1022.64</v>
      </c>
      <c r="R9" s="26">
        <f>SUM(R7:R8)</f>
        <v>0</v>
      </c>
      <c r="S9" s="26">
        <f t="shared" si="2"/>
        <v>13757.61</v>
      </c>
      <c r="T9" s="26">
        <f t="shared" si="2"/>
        <v>24000</v>
      </c>
      <c r="U9" s="26">
        <f t="shared" si="2"/>
        <v>0</v>
      </c>
      <c r="V9" s="26">
        <f t="shared" si="2"/>
        <v>6600</v>
      </c>
      <c r="W9" s="26">
        <f>H9+I9+K9+M9+O9+S9+U9+Q9+V9</f>
        <v>186492.42000000004</v>
      </c>
      <c r="X9" s="27">
        <f>J9+L9+N9+P9+T9+R9</f>
        <v>24000</v>
      </c>
    </row>
    <row r="10" spans="1:24" ht="15.75" thickBot="1" x14ac:dyDescent="0.3">
      <c r="A10" s="28" t="s">
        <v>8</v>
      </c>
      <c r="B10" s="25">
        <f>B9</f>
        <v>136907.76</v>
      </c>
      <c r="C10" s="25">
        <f t="shared" ref="C10:F10" si="3">C9</f>
        <v>0</v>
      </c>
      <c r="D10" s="25">
        <f t="shared" si="3"/>
        <v>0</v>
      </c>
      <c r="E10" s="25">
        <f t="shared" si="3"/>
        <v>0</v>
      </c>
      <c r="F10" s="25">
        <f t="shared" si="3"/>
        <v>0</v>
      </c>
      <c r="G10" s="25">
        <f>G9</f>
        <v>668.25</v>
      </c>
      <c r="H10" s="25">
        <f t="shared" ref="H10:H11" si="4">SUM(B10:G10)</f>
        <v>137576.01</v>
      </c>
      <c r="I10" s="26">
        <f>I9</f>
        <v>27443.64</v>
      </c>
      <c r="J10" s="26">
        <f t="shared" ref="J10:V10" si="5">J9</f>
        <v>0</v>
      </c>
      <c r="K10" s="26">
        <f t="shared" si="5"/>
        <v>0</v>
      </c>
      <c r="L10" s="26">
        <f t="shared" si="5"/>
        <v>0</v>
      </c>
      <c r="M10" s="26">
        <f t="shared" si="5"/>
        <v>0</v>
      </c>
      <c r="N10" s="26">
        <f t="shared" si="5"/>
        <v>0</v>
      </c>
      <c r="O10" s="26">
        <f t="shared" si="5"/>
        <v>92.52</v>
      </c>
      <c r="P10" s="26">
        <f t="shared" si="5"/>
        <v>0</v>
      </c>
      <c r="Q10" s="26">
        <f t="shared" si="5"/>
        <v>1022.64</v>
      </c>
      <c r="R10" s="26">
        <f t="shared" si="5"/>
        <v>0</v>
      </c>
      <c r="S10" s="26">
        <f t="shared" si="5"/>
        <v>13757.61</v>
      </c>
      <c r="T10" s="26">
        <f t="shared" si="5"/>
        <v>24000</v>
      </c>
      <c r="U10" s="26">
        <f t="shared" si="5"/>
        <v>0</v>
      </c>
      <c r="V10" s="26">
        <f t="shared" si="5"/>
        <v>6600</v>
      </c>
      <c r="W10" s="26">
        <f>H10+I10+K10+M10+O10+S10+U10+Q10+V10</f>
        <v>186492.42000000004</v>
      </c>
      <c r="X10" s="27">
        <f t="shared" ref="X10:X11" si="6">J10+L10+N10+P10+T10</f>
        <v>24000</v>
      </c>
    </row>
    <row r="11" spans="1:24" ht="15.75" thickBot="1" x14ac:dyDescent="0.3">
      <c r="A11" s="28" t="s">
        <v>9</v>
      </c>
      <c r="B11" s="25">
        <f>B9</f>
        <v>136907.76</v>
      </c>
      <c r="C11" s="25">
        <f t="shared" ref="C11:G11" si="7">C9</f>
        <v>0</v>
      </c>
      <c r="D11" s="25">
        <f t="shared" si="7"/>
        <v>0</v>
      </c>
      <c r="E11" s="25">
        <f t="shared" si="7"/>
        <v>0</v>
      </c>
      <c r="F11" s="25">
        <f t="shared" si="7"/>
        <v>0</v>
      </c>
      <c r="G11" s="25">
        <f t="shared" si="7"/>
        <v>668.25</v>
      </c>
      <c r="H11" s="25">
        <f t="shared" si="4"/>
        <v>137576.01</v>
      </c>
      <c r="I11" s="26">
        <f>I9</f>
        <v>27443.64</v>
      </c>
      <c r="J11" s="26">
        <f t="shared" ref="J11:V11" si="8">J9</f>
        <v>0</v>
      </c>
      <c r="K11" s="26">
        <f t="shared" si="8"/>
        <v>0</v>
      </c>
      <c r="L11" s="26">
        <f t="shared" si="8"/>
        <v>0</v>
      </c>
      <c r="M11" s="26">
        <f t="shared" si="8"/>
        <v>0</v>
      </c>
      <c r="N11" s="26">
        <f t="shared" si="8"/>
        <v>0</v>
      </c>
      <c r="O11" s="26">
        <f t="shared" si="8"/>
        <v>92.52</v>
      </c>
      <c r="P11" s="26">
        <f t="shared" si="8"/>
        <v>0</v>
      </c>
      <c r="Q11" s="26">
        <f t="shared" si="8"/>
        <v>1022.64</v>
      </c>
      <c r="R11" s="26">
        <f t="shared" si="8"/>
        <v>0</v>
      </c>
      <c r="S11" s="26">
        <f t="shared" si="8"/>
        <v>13757.61</v>
      </c>
      <c r="T11" s="26">
        <f t="shared" si="8"/>
        <v>24000</v>
      </c>
      <c r="U11" s="26">
        <f t="shared" si="8"/>
        <v>0</v>
      </c>
      <c r="V11" s="26">
        <f t="shared" si="8"/>
        <v>6600</v>
      </c>
      <c r="W11" s="26">
        <f>H11+I11+K11+M11+O11+S11+U11+V11+Q11</f>
        <v>186492.42000000004</v>
      </c>
      <c r="X11" s="27">
        <f t="shared" si="6"/>
        <v>24000</v>
      </c>
    </row>
    <row r="12" spans="1:24" ht="15.75" thickBot="1" x14ac:dyDescent="0.3">
      <c r="A12" s="6"/>
      <c r="B12" s="9"/>
      <c r="C12" s="11"/>
      <c r="D12" s="11"/>
      <c r="E12" s="11"/>
      <c r="F12" s="11"/>
      <c r="G12" s="10"/>
      <c r="H12" s="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 spans="1:24" ht="15.75" thickBot="1" x14ac:dyDescent="0.3">
      <c r="A13" s="5" t="s">
        <v>31</v>
      </c>
      <c r="B13" s="9">
        <v>2140083.0099999998</v>
      </c>
      <c r="C13" s="11">
        <v>239005.96</v>
      </c>
      <c r="D13" s="11">
        <v>0</v>
      </c>
      <c r="E13" s="11">
        <v>0</v>
      </c>
      <c r="F13" s="20">
        <v>0</v>
      </c>
      <c r="G13" s="21">
        <v>0</v>
      </c>
      <c r="H13" s="9">
        <f>SUM(B13:G13)</f>
        <v>2379088.9699999997</v>
      </c>
      <c r="I13" s="12">
        <v>626454.59</v>
      </c>
      <c r="J13" s="12">
        <v>0</v>
      </c>
      <c r="K13" s="12">
        <v>0</v>
      </c>
      <c r="L13" s="12">
        <v>14780.66</v>
      </c>
      <c r="M13" s="12">
        <v>0</v>
      </c>
      <c r="N13" s="12">
        <v>0</v>
      </c>
      <c r="O13" s="12">
        <v>6129.45</v>
      </c>
      <c r="P13" s="12">
        <v>0</v>
      </c>
      <c r="Q13" s="12">
        <v>15090.41</v>
      </c>
      <c r="R13" s="12">
        <v>0</v>
      </c>
      <c r="S13" s="12">
        <v>234058.88</v>
      </c>
      <c r="T13" s="12">
        <v>113534.54</v>
      </c>
      <c r="U13" s="12">
        <v>0</v>
      </c>
      <c r="V13" s="12">
        <v>181500</v>
      </c>
      <c r="W13" s="12">
        <f>H13+I13+K13+M13+O13+S13+U13+V13+Q13</f>
        <v>3442322.3</v>
      </c>
      <c r="X13" s="13">
        <f>J13+L13+N13+P13+T13+R13</f>
        <v>128315.2</v>
      </c>
    </row>
    <row r="14" spans="1:24" ht="15.75" thickBot="1" x14ac:dyDescent="0.3">
      <c r="A14" s="5" t="s">
        <v>32</v>
      </c>
      <c r="B14" s="9">
        <v>0</v>
      </c>
      <c r="C14" s="11">
        <v>0</v>
      </c>
      <c r="D14" s="11">
        <v>0</v>
      </c>
      <c r="E14" s="11">
        <v>0</v>
      </c>
      <c r="F14" s="20">
        <v>0</v>
      </c>
      <c r="G14" s="23">
        <v>0</v>
      </c>
      <c r="H14" s="9">
        <f>SUM(B14:G14)</f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f>H14+I14+K14+M14+O14+S14+U14</f>
        <v>0</v>
      </c>
      <c r="X14" s="13">
        <f>J14+L14+N14+P14+T14</f>
        <v>0</v>
      </c>
    </row>
    <row r="15" spans="1:24" ht="15.75" thickBot="1" x14ac:dyDescent="0.3">
      <c r="A15" s="28" t="s">
        <v>8</v>
      </c>
      <c r="B15" s="25">
        <f t="shared" ref="B15:G15" si="9">B13+B14</f>
        <v>2140083.0099999998</v>
      </c>
      <c r="C15" s="25">
        <f t="shared" si="9"/>
        <v>239005.96</v>
      </c>
      <c r="D15" s="25">
        <f t="shared" si="9"/>
        <v>0</v>
      </c>
      <c r="E15" s="25">
        <f t="shared" si="9"/>
        <v>0</v>
      </c>
      <c r="F15" s="25">
        <f t="shared" si="9"/>
        <v>0</v>
      </c>
      <c r="G15" s="25">
        <f t="shared" si="9"/>
        <v>0</v>
      </c>
      <c r="H15" s="25">
        <f>SUM(B15:G15)</f>
        <v>2379088.9699999997</v>
      </c>
      <c r="I15" s="26">
        <f>I13+I14</f>
        <v>626454.59</v>
      </c>
      <c r="J15" s="26">
        <f t="shared" ref="J15:P15" si="10">J9+J13+J14</f>
        <v>0</v>
      </c>
      <c r="K15" s="26">
        <f t="shared" si="10"/>
        <v>0</v>
      </c>
      <c r="L15" s="26">
        <f t="shared" si="10"/>
        <v>14780.66</v>
      </c>
      <c r="M15" s="26">
        <f t="shared" si="10"/>
        <v>0</v>
      </c>
      <c r="N15" s="26">
        <f t="shared" si="10"/>
        <v>0</v>
      </c>
      <c r="O15" s="26">
        <f>O13+O14</f>
        <v>6129.45</v>
      </c>
      <c r="P15" s="26">
        <f t="shared" si="10"/>
        <v>0</v>
      </c>
      <c r="Q15" s="26">
        <f>Q13+Q14</f>
        <v>15090.41</v>
      </c>
      <c r="R15" s="26">
        <f t="shared" ref="R15" si="11">R9+R13+R14</f>
        <v>0</v>
      </c>
      <c r="S15" s="26">
        <f>S13+S14</f>
        <v>234058.88</v>
      </c>
      <c r="T15" s="26">
        <f>T13+T14</f>
        <v>113534.54</v>
      </c>
      <c r="U15" s="26">
        <f>U13+U14</f>
        <v>0</v>
      </c>
      <c r="V15" s="26">
        <f>V13+V14</f>
        <v>181500</v>
      </c>
      <c r="W15" s="26">
        <f>H15+I15+K15+M15+O15+S15+U15+Q15+V15</f>
        <v>3442322.3</v>
      </c>
      <c r="X15" s="27">
        <f t="shared" ref="X15:X16" si="12">J15+L15+N15+P15+T15</f>
        <v>128315.2</v>
      </c>
    </row>
    <row r="16" spans="1:24" ht="15.75" thickBot="1" x14ac:dyDescent="0.3">
      <c r="A16" s="28" t="s">
        <v>9</v>
      </c>
      <c r="B16" s="25">
        <f t="shared" ref="B16:G16" si="13">B13+B14</f>
        <v>2140083.0099999998</v>
      </c>
      <c r="C16" s="25">
        <f t="shared" si="13"/>
        <v>239005.96</v>
      </c>
      <c r="D16" s="25">
        <f t="shared" si="13"/>
        <v>0</v>
      </c>
      <c r="E16" s="25">
        <f t="shared" si="13"/>
        <v>0</v>
      </c>
      <c r="F16" s="25">
        <f t="shared" si="13"/>
        <v>0</v>
      </c>
      <c r="G16" s="25">
        <f t="shared" si="13"/>
        <v>0</v>
      </c>
      <c r="H16" s="25">
        <f>SUM(B16:G16)</f>
        <v>2379088.9699999997</v>
      </c>
      <c r="I16" s="26">
        <f t="shared" ref="I16:V16" si="14">I13+I14</f>
        <v>626454.59</v>
      </c>
      <c r="J16" s="26">
        <f t="shared" si="14"/>
        <v>0</v>
      </c>
      <c r="K16" s="26">
        <f t="shared" si="14"/>
        <v>0</v>
      </c>
      <c r="L16" s="26">
        <f t="shared" si="14"/>
        <v>14780.66</v>
      </c>
      <c r="M16" s="26">
        <f t="shared" si="14"/>
        <v>0</v>
      </c>
      <c r="N16" s="26">
        <f t="shared" si="14"/>
        <v>0</v>
      </c>
      <c r="O16" s="26">
        <f t="shared" si="14"/>
        <v>6129.45</v>
      </c>
      <c r="P16" s="26">
        <f t="shared" si="14"/>
        <v>0</v>
      </c>
      <c r="Q16" s="26">
        <f t="shared" si="14"/>
        <v>15090.41</v>
      </c>
      <c r="R16" s="26">
        <f t="shared" si="14"/>
        <v>0</v>
      </c>
      <c r="S16" s="26">
        <f t="shared" si="14"/>
        <v>234058.88</v>
      </c>
      <c r="T16" s="26">
        <f t="shared" si="14"/>
        <v>113534.54</v>
      </c>
      <c r="U16" s="26">
        <f t="shared" si="14"/>
        <v>0</v>
      </c>
      <c r="V16" s="26">
        <f t="shared" si="14"/>
        <v>181500</v>
      </c>
      <c r="W16" s="26">
        <f>H16+I16+K16+M16+O16+S16+U16+V16+Q16</f>
        <v>3442322.3</v>
      </c>
      <c r="X16" s="27">
        <f t="shared" si="12"/>
        <v>128315.2</v>
      </c>
    </row>
    <row r="17" spans="1:24" ht="15.75" thickBot="1" x14ac:dyDescent="0.3">
      <c r="A17" s="6"/>
      <c r="B17" s="9"/>
      <c r="C17" s="9"/>
      <c r="D17" s="9"/>
      <c r="E17" s="9"/>
      <c r="F17" s="9"/>
      <c r="G17" s="9"/>
      <c r="H17" s="9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ht="15.75" thickBot="1" x14ac:dyDescent="0.3">
      <c r="A18" s="34" t="s">
        <v>37</v>
      </c>
      <c r="B18" s="9">
        <v>396889.68</v>
      </c>
      <c r="C18" s="9">
        <v>1100</v>
      </c>
      <c r="D18" s="9">
        <v>0</v>
      </c>
      <c r="E18" s="9">
        <v>0</v>
      </c>
      <c r="F18" s="9">
        <v>0</v>
      </c>
      <c r="G18" s="9">
        <v>0</v>
      </c>
      <c r="H18" s="9">
        <f>SUM(B18:G18)</f>
        <v>397989.68</v>
      </c>
      <c r="I18" s="32">
        <v>129678</v>
      </c>
      <c r="J18" s="32">
        <v>0</v>
      </c>
      <c r="K18" s="32">
        <v>0</v>
      </c>
      <c r="L18" s="32">
        <v>3098.04</v>
      </c>
      <c r="M18" s="32">
        <v>0</v>
      </c>
      <c r="N18" s="32">
        <v>0</v>
      </c>
      <c r="O18" s="32">
        <v>925.2</v>
      </c>
      <c r="P18" s="32">
        <v>0</v>
      </c>
      <c r="Q18" s="32">
        <v>2787.6</v>
      </c>
      <c r="R18" s="32">
        <v>0</v>
      </c>
      <c r="S18" s="32">
        <v>39798.910000000003</v>
      </c>
      <c r="T18" s="32">
        <v>26077.48</v>
      </c>
      <c r="U18" s="32">
        <v>0</v>
      </c>
      <c r="V18" s="32">
        <v>33000</v>
      </c>
      <c r="W18" s="12">
        <f>H18+I18+K18+M18+O18+S18+U18+V18+Q18</f>
        <v>604179.3899999999</v>
      </c>
      <c r="X18" s="13">
        <f>J18+L18+N18+P18+T18+R18</f>
        <v>29175.52</v>
      </c>
    </row>
    <row r="19" spans="1:24" ht="15.75" thickBot="1" x14ac:dyDescent="0.3">
      <c r="A19" s="28" t="s">
        <v>8</v>
      </c>
      <c r="B19" s="25">
        <f>B17+B18</f>
        <v>396889.68</v>
      </c>
      <c r="C19" s="25">
        <f t="shared" ref="C19:G19" si="15">C17+C18</f>
        <v>1100</v>
      </c>
      <c r="D19" s="25">
        <f t="shared" si="15"/>
        <v>0</v>
      </c>
      <c r="E19" s="25">
        <f t="shared" si="15"/>
        <v>0</v>
      </c>
      <c r="F19" s="25">
        <f t="shared" si="15"/>
        <v>0</v>
      </c>
      <c r="G19" s="25">
        <f t="shared" si="15"/>
        <v>0</v>
      </c>
      <c r="H19" s="25">
        <f>SUM(B19:G19)</f>
        <v>397989.68</v>
      </c>
      <c r="I19" s="26">
        <f>I17+I18</f>
        <v>129678</v>
      </c>
      <c r="J19" s="26">
        <f t="shared" ref="J19:P19" si="16">J13+J17+J18</f>
        <v>0</v>
      </c>
      <c r="K19" s="26">
        <f t="shared" si="16"/>
        <v>0</v>
      </c>
      <c r="L19" s="26">
        <f>L18</f>
        <v>3098.04</v>
      </c>
      <c r="M19" s="26">
        <f t="shared" si="16"/>
        <v>0</v>
      </c>
      <c r="N19" s="26">
        <f t="shared" si="16"/>
        <v>0</v>
      </c>
      <c r="O19" s="26">
        <f>O18</f>
        <v>925.2</v>
      </c>
      <c r="P19" s="26">
        <f t="shared" si="16"/>
        <v>0</v>
      </c>
      <c r="Q19" s="26">
        <f>Q18</f>
        <v>2787.6</v>
      </c>
      <c r="R19" s="26">
        <f t="shared" ref="R19" si="17">R13+R17+R18</f>
        <v>0</v>
      </c>
      <c r="S19" s="26">
        <f>S18</f>
        <v>39798.910000000003</v>
      </c>
      <c r="T19" s="26">
        <f>T18</f>
        <v>26077.48</v>
      </c>
      <c r="U19" s="26">
        <f>U18</f>
        <v>0</v>
      </c>
      <c r="V19" s="26">
        <f>V18</f>
        <v>33000</v>
      </c>
      <c r="W19" s="26">
        <f>H19+I19+K19+M19+O19+S19+U19+Q19+V19</f>
        <v>604179.3899999999</v>
      </c>
      <c r="X19" s="27">
        <f>J19+L19+N19+P19+T19+R19</f>
        <v>29175.52</v>
      </c>
    </row>
    <row r="20" spans="1:24" ht="15.75" thickBot="1" x14ac:dyDescent="0.3">
      <c r="A20" s="28" t="s">
        <v>9</v>
      </c>
      <c r="B20" s="25">
        <f t="shared" ref="B20:G20" si="18">B17+B18</f>
        <v>396889.68</v>
      </c>
      <c r="C20" s="25">
        <f t="shared" si="18"/>
        <v>1100</v>
      </c>
      <c r="D20" s="25">
        <f t="shared" si="18"/>
        <v>0</v>
      </c>
      <c r="E20" s="25">
        <f t="shared" si="18"/>
        <v>0</v>
      </c>
      <c r="F20" s="25">
        <f t="shared" si="18"/>
        <v>0</v>
      </c>
      <c r="G20" s="25">
        <f t="shared" si="18"/>
        <v>0</v>
      </c>
      <c r="H20" s="25">
        <f>SUM(B20:G20)</f>
        <v>397989.68</v>
      </c>
      <c r="I20" s="26">
        <f t="shared" ref="I20:V20" si="19">I17+I18</f>
        <v>129678</v>
      </c>
      <c r="J20" s="26">
        <f t="shared" si="19"/>
        <v>0</v>
      </c>
      <c r="K20" s="26">
        <f t="shared" si="19"/>
        <v>0</v>
      </c>
      <c r="L20" s="26">
        <f t="shared" si="19"/>
        <v>3098.04</v>
      </c>
      <c r="M20" s="26">
        <f t="shared" si="19"/>
        <v>0</v>
      </c>
      <c r="N20" s="26">
        <f t="shared" si="19"/>
        <v>0</v>
      </c>
      <c r="O20" s="26">
        <f>O17+O18</f>
        <v>925.2</v>
      </c>
      <c r="P20" s="26">
        <f t="shared" si="19"/>
        <v>0</v>
      </c>
      <c r="Q20" s="26">
        <f t="shared" si="19"/>
        <v>2787.6</v>
      </c>
      <c r="R20" s="26">
        <f t="shared" si="19"/>
        <v>0</v>
      </c>
      <c r="S20" s="26">
        <f t="shared" si="19"/>
        <v>39798.910000000003</v>
      </c>
      <c r="T20" s="26">
        <f t="shared" si="19"/>
        <v>26077.48</v>
      </c>
      <c r="U20" s="26">
        <f t="shared" si="19"/>
        <v>0</v>
      </c>
      <c r="V20" s="26">
        <f t="shared" si="19"/>
        <v>33000</v>
      </c>
      <c r="W20" s="26">
        <f>H20+I20+K20+M20+O20+S20+U20+Q20+V20</f>
        <v>604179.3899999999</v>
      </c>
      <c r="X20" s="27">
        <f t="shared" ref="X20" si="20">J20+L20+N20+P20+T20</f>
        <v>29175.52</v>
      </c>
    </row>
    <row r="21" spans="1:24" ht="15.75" thickBot="1" x14ac:dyDescent="0.3">
      <c r="A21" s="34"/>
      <c r="B21" s="9"/>
      <c r="C21" s="9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4" ht="15.75" thickBot="1" x14ac:dyDescent="0.3">
      <c r="A22" s="34" t="s">
        <v>39</v>
      </c>
      <c r="B22" s="9">
        <v>537129.72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SUM(B22:G22)</f>
        <v>537129.72</v>
      </c>
      <c r="I22" s="32">
        <v>157121.64000000001</v>
      </c>
      <c r="J22" s="32">
        <v>0</v>
      </c>
      <c r="K22" s="32">
        <v>0</v>
      </c>
      <c r="L22" s="32">
        <v>1674.12</v>
      </c>
      <c r="M22" s="32">
        <v>0</v>
      </c>
      <c r="N22" s="32">
        <v>0</v>
      </c>
      <c r="O22" s="32">
        <v>1017.72</v>
      </c>
      <c r="P22" s="32">
        <v>0</v>
      </c>
      <c r="Q22" s="32">
        <v>3955.92</v>
      </c>
      <c r="R22" s="32">
        <v>0</v>
      </c>
      <c r="S22" s="32">
        <v>53712.959999999999</v>
      </c>
      <c r="T22" s="32">
        <v>73888.83</v>
      </c>
      <c r="U22" s="32">
        <v>0</v>
      </c>
      <c r="V22" s="32">
        <v>39600</v>
      </c>
      <c r="W22" s="12">
        <f>H22+I22+K22+M22+O22+S22+U22+V22+Q22</f>
        <v>792537.96</v>
      </c>
      <c r="X22" s="13">
        <f>J22+L22+N22+P22+T22+R22</f>
        <v>75562.95</v>
      </c>
    </row>
    <row r="23" spans="1:24" ht="15.75" thickBot="1" x14ac:dyDescent="0.3">
      <c r="A23" s="28" t="s">
        <v>8</v>
      </c>
      <c r="B23" s="25">
        <f>B21+B22</f>
        <v>537129.72</v>
      </c>
      <c r="C23" s="25">
        <f t="shared" ref="C23:G23" si="21">C21+C22</f>
        <v>0</v>
      </c>
      <c r="D23" s="25">
        <f t="shared" si="21"/>
        <v>0</v>
      </c>
      <c r="E23" s="25">
        <f t="shared" si="21"/>
        <v>0</v>
      </c>
      <c r="F23" s="25">
        <f t="shared" si="21"/>
        <v>0</v>
      </c>
      <c r="G23" s="25">
        <f t="shared" si="21"/>
        <v>0</v>
      </c>
      <c r="H23" s="25">
        <f>SUM(B23:G23)</f>
        <v>537129.72</v>
      </c>
      <c r="I23" s="26">
        <f>I21+I22</f>
        <v>157121.64000000001</v>
      </c>
      <c r="J23" s="26">
        <f t="shared" ref="J23:P23" si="22">J17+J21+J22</f>
        <v>0</v>
      </c>
      <c r="K23" s="26">
        <f t="shared" si="22"/>
        <v>0</v>
      </c>
      <c r="L23" s="26">
        <f t="shared" si="22"/>
        <v>1674.12</v>
      </c>
      <c r="M23" s="26">
        <f t="shared" si="22"/>
        <v>0</v>
      </c>
      <c r="N23" s="26">
        <f t="shared" si="22"/>
        <v>0</v>
      </c>
      <c r="O23" s="26">
        <f t="shared" si="22"/>
        <v>1017.72</v>
      </c>
      <c r="P23" s="26">
        <f t="shared" si="22"/>
        <v>0</v>
      </c>
      <c r="Q23" s="26">
        <f t="shared" ref="Q23:R23" si="23">Q17+Q21+Q22</f>
        <v>3955.92</v>
      </c>
      <c r="R23" s="26">
        <f t="shared" si="23"/>
        <v>0</v>
      </c>
      <c r="S23" s="26">
        <f>S17+S21+S22</f>
        <v>53712.959999999999</v>
      </c>
      <c r="T23" s="26">
        <f>T17+T21+T22</f>
        <v>73888.83</v>
      </c>
      <c r="U23" s="26">
        <f>U17+U21+U22</f>
        <v>0</v>
      </c>
      <c r="V23" s="26">
        <f>V17+V21+V22</f>
        <v>39600</v>
      </c>
      <c r="W23" s="26">
        <f>H23+I23+K23+M23+O23+S23+U23+Q23+V23</f>
        <v>792537.96</v>
      </c>
      <c r="X23" s="27">
        <f>J23+L23+N23+P23+T23+R23</f>
        <v>75562.95</v>
      </c>
    </row>
    <row r="24" spans="1:24" ht="15.75" thickBot="1" x14ac:dyDescent="0.3">
      <c r="A24" s="28" t="s">
        <v>9</v>
      </c>
      <c r="B24" s="25">
        <f t="shared" ref="B24:G24" si="24">B21+B22</f>
        <v>537129.72</v>
      </c>
      <c r="C24" s="25">
        <f t="shared" si="24"/>
        <v>0</v>
      </c>
      <c r="D24" s="25">
        <f t="shared" si="24"/>
        <v>0</v>
      </c>
      <c r="E24" s="25">
        <f t="shared" si="24"/>
        <v>0</v>
      </c>
      <c r="F24" s="25">
        <f t="shared" si="24"/>
        <v>0</v>
      </c>
      <c r="G24" s="25">
        <f t="shared" si="24"/>
        <v>0</v>
      </c>
      <c r="H24" s="25">
        <f>SUM(B24:G24)</f>
        <v>537129.72</v>
      </c>
      <c r="I24" s="26">
        <f t="shared" ref="I24:V24" si="25">I21+I22</f>
        <v>157121.64000000001</v>
      </c>
      <c r="J24" s="26">
        <f t="shared" si="25"/>
        <v>0</v>
      </c>
      <c r="K24" s="26">
        <f t="shared" si="25"/>
        <v>0</v>
      </c>
      <c r="L24" s="26">
        <f t="shared" si="25"/>
        <v>1674.12</v>
      </c>
      <c r="M24" s="26">
        <f t="shared" si="25"/>
        <v>0</v>
      </c>
      <c r="N24" s="26">
        <f t="shared" si="25"/>
        <v>0</v>
      </c>
      <c r="O24" s="26">
        <f t="shared" si="25"/>
        <v>1017.72</v>
      </c>
      <c r="P24" s="26">
        <f t="shared" si="25"/>
        <v>0</v>
      </c>
      <c r="Q24" s="26">
        <f t="shared" si="25"/>
        <v>3955.92</v>
      </c>
      <c r="R24" s="26">
        <f t="shared" si="25"/>
        <v>0</v>
      </c>
      <c r="S24" s="26">
        <f t="shared" si="25"/>
        <v>53712.959999999999</v>
      </c>
      <c r="T24" s="26">
        <f t="shared" si="25"/>
        <v>73888.83</v>
      </c>
      <c r="U24" s="26">
        <f t="shared" si="25"/>
        <v>0</v>
      </c>
      <c r="V24" s="26">
        <f t="shared" si="25"/>
        <v>39600</v>
      </c>
      <c r="W24" s="26">
        <f>H24+I24+K24+M24+O24+S24+U24+Q24+V24</f>
        <v>792537.96</v>
      </c>
      <c r="X24" s="27">
        <f t="shared" ref="X24" si="26">J24+L24+N24+P24+T24</f>
        <v>75562.95</v>
      </c>
    </row>
    <row r="25" spans="1:24" ht="15.75" thickBot="1" x14ac:dyDescent="0.3">
      <c r="A25" s="6"/>
      <c r="B25" s="9"/>
      <c r="C25" s="9"/>
      <c r="D25" s="9"/>
      <c r="E25" s="9"/>
      <c r="F25" s="9"/>
      <c r="G25" s="9"/>
      <c r="H25" s="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</row>
    <row r="26" spans="1:24" ht="15.75" thickBot="1" x14ac:dyDescent="0.3">
      <c r="A26" s="34" t="s">
        <v>17</v>
      </c>
      <c r="B26" s="9">
        <f>1071595.41-668.25</f>
        <v>1070927.1599999999</v>
      </c>
      <c r="C26" s="9">
        <v>1100</v>
      </c>
      <c r="D26" s="9">
        <v>0</v>
      </c>
      <c r="E26" s="9">
        <v>0</v>
      </c>
      <c r="F26" s="9">
        <v>0</v>
      </c>
      <c r="G26" s="9">
        <v>668.25</v>
      </c>
      <c r="H26" s="9">
        <f>SUM(B26:G26)</f>
        <v>1072695.4099999999</v>
      </c>
      <c r="I26" s="32">
        <v>314243.28000000003</v>
      </c>
      <c r="J26" s="32">
        <v>0</v>
      </c>
      <c r="K26" s="32">
        <v>0</v>
      </c>
      <c r="L26" s="32">
        <v>4772.16</v>
      </c>
      <c r="M26" s="32">
        <v>0</v>
      </c>
      <c r="N26" s="32">
        <v>0</v>
      </c>
      <c r="O26" s="32">
        <v>2035.44</v>
      </c>
      <c r="P26" s="32">
        <v>0</v>
      </c>
      <c r="Q26" s="32">
        <v>7766.16</v>
      </c>
      <c r="R26" s="32">
        <v>0</v>
      </c>
      <c r="S26" s="32">
        <v>107269.48</v>
      </c>
      <c r="T26" s="32">
        <v>123966.31</v>
      </c>
      <c r="U26" s="32">
        <v>0</v>
      </c>
      <c r="V26" s="32">
        <v>79200</v>
      </c>
      <c r="W26" s="32">
        <f>H26+I26+K26+M26+O26+S26+U26+V26+Q26</f>
        <v>1583209.7699999998</v>
      </c>
      <c r="X26" s="33">
        <f>J26+L26+N26+P26+T26+R26</f>
        <v>128738.47</v>
      </c>
    </row>
    <row r="27" spans="1:24" s="35" customFormat="1" ht="15.75" thickBot="1" x14ac:dyDescent="0.3">
      <c r="A27" s="36" t="s">
        <v>18</v>
      </c>
      <c r="B27" s="37">
        <v>2140083.0099999998</v>
      </c>
      <c r="C27" s="37">
        <v>239005.96</v>
      </c>
      <c r="D27" s="37">
        <v>0</v>
      </c>
      <c r="E27" s="37">
        <v>0</v>
      </c>
      <c r="F27" s="37">
        <v>0</v>
      </c>
      <c r="G27" s="37">
        <v>0</v>
      </c>
      <c r="H27" s="37">
        <f>SUM(B27:G27)</f>
        <v>2379088.9699999997</v>
      </c>
      <c r="I27" s="38">
        <v>626454.59</v>
      </c>
      <c r="J27" s="38">
        <v>0</v>
      </c>
      <c r="K27" s="38">
        <v>0</v>
      </c>
      <c r="L27" s="38">
        <v>14780.66</v>
      </c>
      <c r="M27" s="38">
        <v>0</v>
      </c>
      <c r="N27" s="38">
        <v>0</v>
      </c>
      <c r="O27" s="38">
        <v>6129.45</v>
      </c>
      <c r="P27" s="38">
        <v>0</v>
      </c>
      <c r="Q27" s="38">
        <v>15090.41</v>
      </c>
      <c r="R27" s="38">
        <v>0</v>
      </c>
      <c r="S27" s="38">
        <v>234058.88</v>
      </c>
      <c r="T27" s="38">
        <v>113534.54</v>
      </c>
      <c r="U27" s="38">
        <v>0</v>
      </c>
      <c r="V27" s="38">
        <v>181500</v>
      </c>
      <c r="W27" s="39">
        <f>H27+I27+K27+M27+O27+S27+U27+V27+Q27</f>
        <v>3442322.3</v>
      </c>
      <c r="X27" s="40">
        <f>J27+L27+N27+P27+T27+R27</f>
        <v>128315.2</v>
      </c>
    </row>
    <row r="28" spans="1:24" ht="15.75" thickBot="1" x14ac:dyDescent="0.3">
      <c r="A28" s="28" t="s">
        <v>8</v>
      </c>
      <c r="B28" s="25">
        <f>B26+B27</f>
        <v>3211010.17</v>
      </c>
      <c r="C28" s="25">
        <f t="shared" ref="C28:G28" si="27">C26+C27</f>
        <v>240105.96</v>
      </c>
      <c r="D28" s="25">
        <f t="shared" si="27"/>
        <v>0</v>
      </c>
      <c r="E28" s="25">
        <f t="shared" si="27"/>
        <v>0</v>
      </c>
      <c r="F28" s="25">
        <f t="shared" si="27"/>
        <v>0</v>
      </c>
      <c r="G28" s="25">
        <f t="shared" si="27"/>
        <v>668.25</v>
      </c>
      <c r="H28" s="25">
        <f>SUM(B28:G28)</f>
        <v>3451784.38</v>
      </c>
      <c r="I28" s="26">
        <f>I26+I27</f>
        <v>940697.87</v>
      </c>
      <c r="J28" s="26">
        <f>J22+J26+J27</f>
        <v>0</v>
      </c>
      <c r="K28" s="26">
        <f>K22+K26+K27</f>
        <v>0</v>
      </c>
      <c r="L28" s="26">
        <f>L26+L27</f>
        <v>19552.82</v>
      </c>
      <c r="M28" s="26">
        <f t="shared" ref="M28:P28" si="28">M26+M27</f>
        <v>0</v>
      </c>
      <c r="N28" s="26">
        <f t="shared" si="28"/>
        <v>0</v>
      </c>
      <c r="O28" s="26">
        <f t="shared" si="28"/>
        <v>8164.8899999999994</v>
      </c>
      <c r="P28" s="26">
        <f t="shared" si="28"/>
        <v>0</v>
      </c>
      <c r="Q28" s="26">
        <f>Q26+Q27</f>
        <v>22856.57</v>
      </c>
      <c r="R28" s="26">
        <f t="shared" ref="R28" si="29">R26+R27</f>
        <v>0</v>
      </c>
      <c r="S28" s="26">
        <f>S26+S27</f>
        <v>341328.36</v>
      </c>
      <c r="T28" s="26">
        <f t="shared" ref="T28:V28" si="30">T26+T27</f>
        <v>237500.84999999998</v>
      </c>
      <c r="U28" s="26">
        <f t="shared" si="30"/>
        <v>0</v>
      </c>
      <c r="V28" s="26">
        <f t="shared" si="30"/>
        <v>260700</v>
      </c>
      <c r="W28" s="26">
        <f>H28+I28+K28+M28+O28+S28+U28+Q28+V28</f>
        <v>5025532.07</v>
      </c>
      <c r="X28" s="27">
        <f>J28+L28+N28+P28+T28+R28</f>
        <v>257053.66999999998</v>
      </c>
    </row>
    <row r="29" spans="1:24" ht="15.75" thickBot="1" x14ac:dyDescent="0.3">
      <c r="A29" s="28" t="s">
        <v>9</v>
      </c>
      <c r="B29" s="25">
        <f t="shared" ref="B29:G29" si="31">B26+B27</f>
        <v>3211010.17</v>
      </c>
      <c r="C29" s="25">
        <f t="shared" si="31"/>
        <v>240105.96</v>
      </c>
      <c r="D29" s="25">
        <f t="shared" si="31"/>
        <v>0</v>
      </c>
      <c r="E29" s="25">
        <f t="shared" si="31"/>
        <v>0</v>
      </c>
      <c r="F29" s="25">
        <f t="shared" si="31"/>
        <v>0</v>
      </c>
      <c r="G29" s="25">
        <f t="shared" si="31"/>
        <v>668.25</v>
      </c>
      <c r="H29" s="25">
        <f>SUM(B29:G29)</f>
        <v>3451784.38</v>
      </c>
      <c r="I29" s="26">
        <f t="shared" ref="I29:K29" si="32">I26+I27</f>
        <v>940697.87</v>
      </c>
      <c r="J29" s="26">
        <f t="shared" si="32"/>
        <v>0</v>
      </c>
      <c r="K29" s="26">
        <f t="shared" si="32"/>
        <v>0</v>
      </c>
      <c r="L29" s="26">
        <f>L26+L27</f>
        <v>19552.82</v>
      </c>
      <c r="M29" s="26">
        <f t="shared" ref="M29:P29" si="33">M26+M27</f>
        <v>0</v>
      </c>
      <c r="N29" s="26">
        <f t="shared" si="33"/>
        <v>0</v>
      </c>
      <c r="O29" s="26">
        <f t="shared" si="33"/>
        <v>8164.8899999999994</v>
      </c>
      <c r="P29" s="26">
        <f t="shared" si="33"/>
        <v>0</v>
      </c>
      <c r="Q29" s="26">
        <f>Q26+Q27</f>
        <v>22856.57</v>
      </c>
      <c r="R29" s="26">
        <f t="shared" ref="R29" si="34">R26+R27</f>
        <v>0</v>
      </c>
      <c r="S29" s="26">
        <f>S26+S27</f>
        <v>341328.36</v>
      </c>
      <c r="T29" s="26">
        <f t="shared" ref="T29:V29" si="35">T26+T27</f>
        <v>237500.84999999998</v>
      </c>
      <c r="U29" s="26">
        <f t="shared" si="35"/>
        <v>0</v>
      </c>
      <c r="V29" s="26">
        <f t="shared" si="35"/>
        <v>260700</v>
      </c>
      <c r="W29" s="26">
        <f>H29+I29+K29+M29+O29+S29+U29+Q29+V29</f>
        <v>5025532.07</v>
      </c>
      <c r="X29" s="27">
        <f t="shared" ref="X29" si="36">J29+L29+N29+P29+T29</f>
        <v>257053.66999999998</v>
      </c>
    </row>
    <row r="30" spans="1:24" ht="15.75" thickBot="1" x14ac:dyDescent="0.3">
      <c r="A30" s="6"/>
      <c r="B30" s="9"/>
      <c r="C30" s="9"/>
      <c r="D30" s="9"/>
      <c r="E30" s="9"/>
      <c r="F30" s="9"/>
      <c r="G30" s="9"/>
      <c r="H30" s="9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ht="15.75" thickBot="1" x14ac:dyDescent="0.3">
      <c r="A31" s="5" t="s">
        <v>11</v>
      </c>
      <c r="B31" s="9"/>
      <c r="C31" s="9"/>
      <c r="D31" s="9"/>
      <c r="E31" s="9"/>
      <c r="F31" s="9"/>
      <c r="G31" s="9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"/>
    </row>
    <row r="32" spans="1:24" ht="15.75" thickBot="1" x14ac:dyDescent="0.3">
      <c r="A32" s="28" t="s">
        <v>12</v>
      </c>
      <c r="B32" s="25">
        <f>B10+B15+B19+B23+B28</f>
        <v>6422020.3399999999</v>
      </c>
      <c r="C32" s="25">
        <f t="shared" ref="C32:X33" si="37">C10+C15+C19+C23+C28</f>
        <v>480211.92</v>
      </c>
      <c r="D32" s="25">
        <f t="shared" si="37"/>
        <v>0</v>
      </c>
      <c r="E32" s="25">
        <f t="shared" si="37"/>
        <v>0</v>
      </c>
      <c r="F32" s="25">
        <f t="shared" si="37"/>
        <v>0</v>
      </c>
      <c r="G32" s="25">
        <f t="shared" si="37"/>
        <v>1336.5</v>
      </c>
      <c r="H32" s="25">
        <f t="shared" si="37"/>
        <v>6903568.7599999998</v>
      </c>
      <c r="I32" s="25">
        <f t="shared" si="37"/>
        <v>1881395.74</v>
      </c>
      <c r="J32" s="25">
        <f t="shared" si="37"/>
        <v>0</v>
      </c>
      <c r="K32" s="25">
        <f t="shared" si="37"/>
        <v>0</v>
      </c>
      <c r="L32" s="25">
        <f t="shared" si="37"/>
        <v>39105.64</v>
      </c>
      <c r="M32" s="25">
        <f t="shared" si="37"/>
        <v>0</v>
      </c>
      <c r="N32" s="25">
        <f t="shared" si="37"/>
        <v>0</v>
      </c>
      <c r="O32" s="25">
        <f t="shared" si="37"/>
        <v>16329.779999999999</v>
      </c>
      <c r="P32" s="25">
        <f t="shared" si="37"/>
        <v>0</v>
      </c>
      <c r="Q32" s="25">
        <f t="shared" si="37"/>
        <v>45713.14</v>
      </c>
      <c r="R32" s="25">
        <f t="shared" si="37"/>
        <v>0</v>
      </c>
      <c r="S32" s="25">
        <f t="shared" si="37"/>
        <v>682656.72</v>
      </c>
      <c r="T32" s="25">
        <f t="shared" si="37"/>
        <v>475001.69999999995</v>
      </c>
      <c r="U32" s="25">
        <f t="shared" si="37"/>
        <v>0</v>
      </c>
      <c r="V32" s="25">
        <f t="shared" si="37"/>
        <v>521400</v>
      </c>
      <c r="W32" s="25">
        <f t="shared" si="37"/>
        <v>10051064.140000001</v>
      </c>
      <c r="X32" s="25">
        <f t="shared" si="37"/>
        <v>514107.33999999997</v>
      </c>
    </row>
    <row r="33" spans="1:24" ht="15.75" thickBot="1" x14ac:dyDescent="0.3">
      <c r="A33" s="30" t="s">
        <v>9</v>
      </c>
      <c r="B33" s="31">
        <f>B11+B16+B20+B24+B29</f>
        <v>6422020.3399999999</v>
      </c>
      <c r="C33" s="31">
        <f t="shared" si="37"/>
        <v>480211.92</v>
      </c>
      <c r="D33" s="31">
        <f t="shared" si="37"/>
        <v>0</v>
      </c>
      <c r="E33" s="31">
        <f t="shared" si="37"/>
        <v>0</v>
      </c>
      <c r="F33" s="31">
        <f t="shared" si="37"/>
        <v>0</v>
      </c>
      <c r="G33" s="31">
        <f t="shared" si="37"/>
        <v>1336.5</v>
      </c>
      <c r="H33" s="31">
        <f t="shared" si="37"/>
        <v>6903568.7599999998</v>
      </c>
      <c r="I33" s="31">
        <f t="shared" si="37"/>
        <v>1881395.74</v>
      </c>
      <c r="J33" s="31">
        <f t="shared" si="37"/>
        <v>0</v>
      </c>
      <c r="K33" s="31">
        <f t="shared" si="37"/>
        <v>0</v>
      </c>
      <c r="L33" s="31">
        <f t="shared" si="37"/>
        <v>39105.64</v>
      </c>
      <c r="M33" s="31">
        <f t="shared" si="37"/>
        <v>0</v>
      </c>
      <c r="N33" s="31">
        <f t="shared" si="37"/>
        <v>0</v>
      </c>
      <c r="O33" s="31">
        <f t="shared" si="37"/>
        <v>16329.779999999999</v>
      </c>
      <c r="P33" s="31">
        <f t="shared" si="37"/>
        <v>0</v>
      </c>
      <c r="Q33" s="31">
        <f t="shared" si="37"/>
        <v>45713.14</v>
      </c>
      <c r="R33" s="31">
        <f t="shared" si="37"/>
        <v>0</v>
      </c>
      <c r="S33" s="31">
        <f t="shared" si="37"/>
        <v>682656.72</v>
      </c>
      <c r="T33" s="31">
        <f t="shared" si="37"/>
        <v>475001.69999999995</v>
      </c>
      <c r="U33" s="31">
        <f t="shared" si="37"/>
        <v>0</v>
      </c>
      <c r="V33" s="31">
        <f t="shared" si="37"/>
        <v>521400</v>
      </c>
      <c r="W33" s="31">
        <f t="shared" si="37"/>
        <v>10051064.140000001</v>
      </c>
      <c r="X33" s="31">
        <f t="shared" si="37"/>
        <v>514107.33999999997</v>
      </c>
    </row>
    <row r="34" spans="1:24" ht="18.75" thickTop="1" x14ac:dyDescent="0.25">
      <c r="A34" s="7"/>
    </row>
    <row r="35" spans="1:24" x14ac:dyDescent="0.25">
      <c r="A35" s="8" t="s">
        <v>13</v>
      </c>
    </row>
    <row r="36" spans="1:24" x14ac:dyDescent="0.25">
      <c r="A36" s="8" t="s">
        <v>22</v>
      </c>
    </row>
    <row r="37" spans="1:24" x14ac:dyDescent="0.25">
      <c r="A37" s="8" t="s">
        <v>14</v>
      </c>
    </row>
    <row r="38" spans="1:24" x14ac:dyDescent="0.25">
      <c r="A38" s="8" t="s">
        <v>15</v>
      </c>
    </row>
  </sheetData>
  <mergeCells count="10">
    <mergeCell ref="A1:X1"/>
    <mergeCell ref="A2:X2"/>
    <mergeCell ref="A3:X3"/>
    <mergeCell ref="S4:T4"/>
    <mergeCell ref="W4:X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workbookViewId="0">
      <selection activeCell="A7" sqref="A7"/>
    </sheetView>
  </sheetViews>
  <sheetFormatPr defaultRowHeight="15" x14ac:dyDescent="0.25"/>
  <cols>
    <col min="1" max="1" width="21.42578125" customWidth="1"/>
    <col min="2" max="7" width="18.7109375" customWidth="1"/>
    <col min="8" max="8" width="15.42578125" bestFit="1" customWidth="1"/>
    <col min="9" max="9" width="14.28515625" bestFit="1" customWidth="1"/>
    <col min="10" max="10" width="12.7109375" customWidth="1"/>
    <col min="11" max="11" width="13.42578125" customWidth="1"/>
    <col min="12" max="12" width="12.7109375" customWidth="1"/>
    <col min="13" max="13" width="13.42578125" customWidth="1"/>
    <col min="14" max="14" width="12.7109375" customWidth="1"/>
    <col min="15" max="15" width="13.42578125" customWidth="1"/>
    <col min="16" max="18" width="12.7109375" customWidth="1"/>
    <col min="19" max="19" width="14.28515625" bestFit="1" customWidth="1"/>
    <col min="20" max="20" width="12.7109375" customWidth="1"/>
    <col min="21" max="21" width="12.42578125" bestFit="1" customWidth="1"/>
    <col min="22" max="22" width="12.140625" bestFit="1" customWidth="1"/>
    <col min="23" max="23" width="15.42578125" bestFit="1" customWidth="1"/>
    <col min="24" max="24" width="12.42578125" bestFit="1" customWidth="1"/>
  </cols>
  <sheetData>
    <row r="1" spans="1:24" ht="15.75" thickTop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4" x14ac:dyDescent="0.25">
      <c r="A2" s="45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ht="15.75" thickBot="1" x14ac:dyDescent="0.3">
      <c r="A3" s="48" t="s">
        <v>42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45.75" thickTop="1" x14ac:dyDescent="0.25">
      <c r="A4" s="1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36</v>
      </c>
      <c r="H4" s="3" t="s">
        <v>16</v>
      </c>
      <c r="I4" s="41" t="s">
        <v>19</v>
      </c>
      <c r="J4" s="42"/>
      <c r="K4" s="41" t="s">
        <v>20</v>
      </c>
      <c r="L4" s="42"/>
      <c r="M4" s="41" t="s">
        <v>21</v>
      </c>
      <c r="N4" s="42"/>
      <c r="O4" s="41" t="s">
        <v>40</v>
      </c>
      <c r="P4" s="42"/>
      <c r="Q4" s="41" t="s">
        <v>41</v>
      </c>
      <c r="R4" s="42"/>
      <c r="S4" s="41" t="s">
        <v>38</v>
      </c>
      <c r="T4" s="42"/>
      <c r="U4" s="4" t="s">
        <v>3</v>
      </c>
      <c r="V4" s="3" t="s">
        <v>35</v>
      </c>
      <c r="W4" s="43" t="s">
        <v>4</v>
      </c>
      <c r="X4" s="44"/>
    </row>
    <row r="5" spans="1:24" ht="15.75" thickBot="1" x14ac:dyDescent="0.3">
      <c r="A5" s="2" t="s">
        <v>1</v>
      </c>
      <c r="B5" s="14" t="s">
        <v>28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8"/>
      <c r="I5" s="16" t="s">
        <v>5</v>
      </c>
      <c r="J5" s="17" t="s">
        <v>6</v>
      </c>
      <c r="K5" s="16" t="s">
        <v>5</v>
      </c>
      <c r="L5" s="17" t="s">
        <v>6</v>
      </c>
      <c r="M5" s="16" t="s">
        <v>5</v>
      </c>
      <c r="N5" s="17" t="s">
        <v>6</v>
      </c>
      <c r="O5" s="16" t="s">
        <v>5</v>
      </c>
      <c r="P5" s="17" t="s">
        <v>6</v>
      </c>
      <c r="Q5" s="16" t="s">
        <v>5</v>
      </c>
      <c r="R5" s="17" t="s">
        <v>6</v>
      </c>
      <c r="S5" s="16" t="s">
        <v>5</v>
      </c>
      <c r="T5" s="17" t="s">
        <v>6</v>
      </c>
      <c r="U5" s="18"/>
      <c r="V5" s="18"/>
      <c r="W5" s="16" t="s">
        <v>5</v>
      </c>
      <c r="X5" s="19" t="s">
        <v>6</v>
      </c>
    </row>
    <row r="6" spans="1:24" ht="25.5" thickTop="1" thickBot="1" x14ac:dyDescent="0.3">
      <c r="A6" s="5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2"/>
    </row>
    <row r="7" spans="1:24" ht="15.75" thickBot="1" x14ac:dyDescent="0.3">
      <c r="A7" s="29" t="s">
        <v>43</v>
      </c>
      <c r="B7" s="9">
        <f>140378.13-674.61</f>
        <v>139703.52000000002</v>
      </c>
      <c r="C7" s="9">
        <v>0</v>
      </c>
      <c r="D7" s="9">
        <v>0</v>
      </c>
      <c r="E7" s="9">
        <v>0</v>
      </c>
      <c r="F7" s="9">
        <v>0</v>
      </c>
      <c r="G7" s="9">
        <v>674.61</v>
      </c>
      <c r="H7" s="9">
        <f>SUM(B7:G7)</f>
        <v>140378.13</v>
      </c>
      <c r="I7" s="12">
        <v>27580.86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91.08</v>
      </c>
      <c r="P7" s="12">
        <v>0</v>
      </c>
      <c r="Q7" s="12">
        <v>1094.04</v>
      </c>
      <c r="R7" s="12">
        <v>0</v>
      </c>
      <c r="S7" s="12">
        <v>14037.86</v>
      </c>
      <c r="T7" s="12">
        <v>24000</v>
      </c>
      <c r="U7" s="12">
        <v>0</v>
      </c>
      <c r="V7" s="12">
        <v>6600</v>
      </c>
      <c r="W7" s="12">
        <f>H7+I7+K7+M7+O7+S7+U7+V7+Q7</f>
        <v>189781.97</v>
      </c>
      <c r="X7" s="13">
        <f>J7+L7+N7+P7+T7+R7</f>
        <v>24000</v>
      </c>
    </row>
    <row r="8" spans="1:24" ht="15.75" thickBot="1" x14ac:dyDescent="0.3">
      <c r="A8" s="29"/>
      <c r="B8" s="9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/>
      <c r="R8" s="12"/>
      <c r="S8" s="12">
        <v>0</v>
      </c>
      <c r="T8" s="12">
        <v>0</v>
      </c>
      <c r="U8" s="12">
        <v>0</v>
      </c>
      <c r="V8" s="12">
        <v>0</v>
      </c>
      <c r="W8" s="12">
        <f>H8+I8+K8+M8+O8+S8+U8+V8+Q8</f>
        <v>0</v>
      </c>
      <c r="X8" s="13">
        <f>J8+L8+N8+P8+T8+R8</f>
        <v>0</v>
      </c>
    </row>
    <row r="9" spans="1:24" ht="24.75" thickBot="1" x14ac:dyDescent="0.3">
      <c r="A9" s="24" t="s">
        <v>10</v>
      </c>
      <c r="B9" s="25">
        <f>B7+B8</f>
        <v>139703.52000000002</v>
      </c>
      <c r="C9" s="25">
        <f t="shared" ref="C9:F9" si="1">C7+C8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>G7+G8</f>
        <v>674.61</v>
      </c>
      <c r="H9" s="25">
        <f t="shared" si="0"/>
        <v>140378.13</v>
      </c>
      <c r="I9" s="26">
        <f>I7+I8</f>
        <v>27580.86</v>
      </c>
      <c r="J9" s="26">
        <f t="shared" ref="J9:V9" si="2">J7+J8</f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 t="shared" si="2"/>
        <v>91.08</v>
      </c>
      <c r="P9" s="26">
        <f t="shared" si="2"/>
        <v>0</v>
      </c>
      <c r="Q9" s="26">
        <f>SUM(Q7:Q8)</f>
        <v>1094.04</v>
      </c>
      <c r="R9" s="26">
        <f>SUM(R7:R8)</f>
        <v>0</v>
      </c>
      <c r="S9" s="26">
        <f t="shared" si="2"/>
        <v>14037.86</v>
      </c>
      <c r="T9" s="26">
        <f t="shared" si="2"/>
        <v>24000</v>
      </c>
      <c r="U9" s="26">
        <f t="shared" si="2"/>
        <v>0</v>
      </c>
      <c r="V9" s="26">
        <f t="shared" si="2"/>
        <v>6600</v>
      </c>
      <c r="W9" s="26">
        <f>H9+I9+K9+M9+O9+S9+U9+Q9+V9</f>
        <v>189781.97</v>
      </c>
      <c r="X9" s="27">
        <f>J9+L9+N9+P9+T9+R9</f>
        <v>24000</v>
      </c>
    </row>
    <row r="10" spans="1:24" ht="15.75" thickBot="1" x14ac:dyDescent="0.3">
      <c r="A10" s="28" t="s">
        <v>8</v>
      </c>
      <c r="B10" s="25">
        <f>B9</f>
        <v>139703.52000000002</v>
      </c>
      <c r="C10" s="25">
        <f t="shared" ref="C10:F10" si="3">C9</f>
        <v>0</v>
      </c>
      <c r="D10" s="25">
        <f t="shared" si="3"/>
        <v>0</v>
      </c>
      <c r="E10" s="25">
        <f t="shared" si="3"/>
        <v>0</v>
      </c>
      <c r="F10" s="25">
        <f t="shared" si="3"/>
        <v>0</v>
      </c>
      <c r="G10" s="25">
        <f>G9</f>
        <v>674.61</v>
      </c>
      <c r="H10" s="25">
        <f t="shared" ref="H10:H11" si="4">SUM(B10:G10)</f>
        <v>140378.13</v>
      </c>
      <c r="I10" s="26">
        <f>I9</f>
        <v>27580.86</v>
      </c>
      <c r="J10" s="26">
        <f t="shared" ref="J10:V10" si="5">J9</f>
        <v>0</v>
      </c>
      <c r="K10" s="26">
        <f t="shared" si="5"/>
        <v>0</v>
      </c>
      <c r="L10" s="26">
        <f t="shared" si="5"/>
        <v>0</v>
      </c>
      <c r="M10" s="26">
        <f t="shared" si="5"/>
        <v>0</v>
      </c>
      <c r="N10" s="26">
        <f t="shared" si="5"/>
        <v>0</v>
      </c>
      <c r="O10" s="26">
        <f t="shared" si="5"/>
        <v>91.08</v>
      </c>
      <c r="P10" s="26">
        <f t="shared" si="5"/>
        <v>0</v>
      </c>
      <c r="Q10" s="26">
        <f t="shared" si="5"/>
        <v>1094.04</v>
      </c>
      <c r="R10" s="26">
        <f t="shared" si="5"/>
        <v>0</v>
      </c>
      <c r="S10" s="26">
        <f t="shared" si="5"/>
        <v>14037.86</v>
      </c>
      <c r="T10" s="26">
        <f t="shared" si="5"/>
        <v>24000</v>
      </c>
      <c r="U10" s="26">
        <f t="shared" si="5"/>
        <v>0</v>
      </c>
      <c r="V10" s="26">
        <f t="shared" si="5"/>
        <v>6600</v>
      </c>
      <c r="W10" s="26">
        <f>H10+I10+K10+M10+O10+S10+U10+Q10+V10</f>
        <v>189781.97</v>
      </c>
      <c r="X10" s="27">
        <f t="shared" ref="X10:X11" si="6">J10+L10+N10+P10+T10</f>
        <v>24000</v>
      </c>
    </row>
    <row r="11" spans="1:24" ht="15.75" thickBot="1" x14ac:dyDescent="0.3">
      <c r="A11" s="28" t="s">
        <v>9</v>
      </c>
      <c r="B11" s="25">
        <f>B9</f>
        <v>139703.52000000002</v>
      </c>
      <c r="C11" s="25">
        <f t="shared" ref="C11:G11" si="7">C9</f>
        <v>0</v>
      </c>
      <c r="D11" s="25">
        <f t="shared" si="7"/>
        <v>0</v>
      </c>
      <c r="E11" s="25">
        <f t="shared" si="7"/>
        <v>0</v>
      </c>
      <c r="F11" s="25">
        <f t="shared" si="7"/>
        <v>0</v>
      </c>
      <c r="G11" s="25">
        <f t="shared" si="7"/>
        <v>674.61</v>
      </c>
      <c r="H11" s="25">
        <f t="shared" si="4"/>
        <v>140378.13</v>
      </c>
      <c r="I11" s="26">
        <f>I9</f>
        <v>27580.86</v>
      </c>
      <c r="J11" s="26">
        <f t="shared" ref="J11:V11" si="8">J9</f>
        <v>0</v>
      </c>
      <c r="K11" s="26">
        <f t="shared" si="8"/>
        <v>0</v>
      </c>
      <c r="L11" s="26">
        <f t="shared" si="8"/>
        <v>0</v>
      </c>
      <c r="M11" s="26">
        <f t="shared" si="8"/>
        <v>0</v>
      </c>
      <c r="N11" s="26">
        <f t="shared" si="8"/>
        <v>0</v>
      </c>
      <c r="O11" s="26">
        <f t="shared" si="8"/>
        <v>91.08</v>
      </c>
      <c r="P11" s="26">
        <f t="shared" si="8"/>
        <v>0</v>
      </c>
      <c r="Q11" s="26">
        <f t="shared" si="8"/>
        <v>1094.04</v>
      </c>
      <c r="R11" s="26">
        <f t="shared" si="8"/>
        <v>0</v>
      </c>
      <c r="S11" s="26">
        <f t="shared" si="8"/>
        <v>14037.86</v>
      </c>
      <c r="T11" s="26">
        <f t="shared" si="8"/>
        <v>24000</v>
      </c>
      <c r="U11" s="26">
        <f t="shared" si="8"/>
        <v>0</v>
      </c>
      <c r="V11" s="26">
        <f t="shared" si="8"/>
        <v>6600</v>
      </c>
      <c r="W11" s="26">
        <f>H11+I11+K11+M11+O11+S11+U11+V11+Q11</f>
        <v>189781.97</v>
      </c>
      <c r="X11" s="27">
        <f t="shared" si="6"/>
        <v>24000</v>
      </c>
    </row>
    <row r="12" spans="1:24" ht="15.75" thickBot="1" x14ac:dyDescent="0.3">
      <c r="A12" s="6"/>
      <c r="B12" s="9"/>
      <c r="C12" s="11"/>
      <c r="D12" s="11"/>
      <c r="E12" s="11"/>
      <c r="F12" s="11"/>
      <c r="G12" s="10"/>
      <c r="H12" s="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 spans="1:24" ht="15.75" thickBot="1" x14ac:dyDescent="0.3">
      <c r="A13" s="5" t="s">
        <v>31</v>
      </c>
      <c r="B13" s="9">
        <v>2157670.21</v>
      </c>
      <c r="C13" s="11">
        <v>303458.40999999997</v>
      </c>
      <c r="D13" s="11">
        <v>0</v>
      </c>
      <c r="E13" s="11">
        <v>0</v>
      </c>
      <c r="F13" s="20">
        <v>0</v>
      </c>
      <c r="G13" s="21">
        <v>0</v>
      </c>
      <c r="H13" s="9">
        <f>SUM(B13:G13)</f>
        <v>2461128.62</v>
      </c>
      <c r="I13" s="32">
        <v>616467.87</v>
      </c>
      <c r="J13" s="32">
        <v>0</v>
      </c>
      <c r="K13" s="32">
        <v>0</v>
      </c>
      <c r="L13" s="32">
        <v>14482.38</v>
      </c>
      <c r="M13" s="32">
        <v>0</v>
      </c>
      <c r="N13" s="32">
        <v>0</v>
      </c>
      <c r="O13" s="32">
        <v>6102.36</v>
      </c>
      <c r="P13" s="32">
        <v>0</v>
      </c>
      <c r="Q13" s="32">
        <v>16782.419999999998</v>
      </c>
      <c r="R13" s="32">
        <v>0</v>
      </c>
      <c r="S13" s="32">
        <v>245491.24</v>
      </c>
      <c r="T13" s="32">
        <v>123719.39</v>
      </c>
      <c r="U13" s="32">
        <v>0</v>
      </c>
      <c r="V13" s="32">
        <v>174900</v>
      </c>
      <c r="W13" s="32">
        <f>H13+I13+K13+M13+O13+S13+U13+V13+Q13</f>
        <v>3520872.51</v>
      </c>
      <c r="X13" s="33">
        <f>J13+L13+N13+P13+T13+R13</f>
        <v>138201.76999999999</v>
      </c>
    </row>
    <row r="14" spans="1:24" ht="15.75" thickBot="1" x14ac:dyDescent="0.3">
      <c r="A14" s="5" t="s">
        <v>32</v>
      </c>
      <c r="B14" s="9">
        <v>0</v>
      </c>
      <c r="C14" s="11">
        <v>0</v>
      </c>
      <c r="D14" s="11">
        <v>0</v>
      </c>
      <c r="E14" s="11">
        <v>0</v>
      </c>
      <c r="F14" s="20">
        <v>0</v>
      </c>
      <c r="G14" s="23">
        <v>0</v>
      </c>
      <c r="H14" s="9">
        <f>SUM(B14:G14)</f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f>H14+I14+K14+M14+O14+S14+U14</f>
        <v>0</v>
      </c>
      <c r="X14" s="13">
        <f>J14+L14+N14+P14+T14</f>
        <v>0</v>
      </c>
    </row>
    <row r="15" spans="1:24" ht="15.75" thickBot="1" x14ac:dyDescent="0.3">
      <c r="A15" s="28" t="s">
        <v>8</v>
      </c>
      <c r="B15" s="25">
        <f t="shared" ref="B15:G15" si="9">B13+B14</f>
        <v>2157670.21</v>
      </c>
      <c r="C15" s="25">
        <f t="shared" si="9"/>
        <v>303458.40999999997</v>
      </c>
      <c r="D15" s="25">
        <f t="shared" si="9"/>
        <v>0</v>
      </c>
      <c r="E15" s="25">
        <f t="shared" si="9"/>
        <v>0</v>
      </c>
      <c r="F15" s="25">
        <f t="shared" si="9"/>
        <v>0</v>
      </c>
      <c r="G15" s="25">
        <f t="shared" si="9"/>
        <v>0</v>
      </c>
      <c r="H15" s="25">
        <f>SUM(B15:G15)</f>
        <v>2461128.62</v>
      </c>
      <c r="I15" s="26">
        <f>I13+I14</f>
        <v>616467.87</v>
      </c>
      <c r="J15" s="26">
        <f t="shared" ref="J15:U15" si="10">J9+J13+J14</f>
        <v>0</v>
      </c>
      <c r="K15" s="26">
        <f t="shared" si="10"/>
        <v>0</v>
      </c>
      <c r="L15" s="26">
        <f t="shared" si="10"/>
        <v>14482.38</v>
      </c>
      <c r="M15" s="26">
        <f t="shared" si="10"/>
        <v>0</v>
      </c>
      <c r="N15" s="26">
        <f t="shared" si="10"/>
        <v>0</v>
      </c>
      <c r="O15" s="26">
        <f>O13+O14</f>
        <v>6102.36</v>
      </c>
      <c r="P15" s="26">
        <f t="shared" si="10"/>
        <v>0</v>
      </c>
      <c r="Q15" s="26">
        <f>Q13+Q14</f>
        <v>16782.419999999998</v>
      </c>
      <c r="R15" s="26">
        <f t="shared" ref="R15" si="11">R9+R13+R14</f>
        <v>0</v>
      </c>
      <c r="S15" s="26">
        <f>S13+S14</f>
        <v>245491.24</v>
      </c>
      <c r="T15" s="26">
        <f>T13+T14</f>
        <v>123719.39</v>
      </c>
      <c r="U15" s="26">
        <f t="shared" si="10"/>
        <v>0</v>
      </c>
      <c r="V15" s="26">
        <f>V13+V14</f>
        <v>174900</v>
      </c>
      <c r="W15" s="26">
        <f>H15+I15+K15+M15+O15+S15+U15+Q15+V15</f>
        <v>3520872.51</v>
      </c>
      <c r="X15" s="27">
        <f>J15+L15+N15+P15+T15</f>
        <v>138201.76999999999</v>
      </c>
    </row>
    <row r="16" spans="1:24" ht="15.75" thickBot="1" x14ac:dyDescent="0.3">
      <c r="A16" s="28" t="s">
        <v>9</v>
      </c>
      <c r="B16" s="25">
        <f t="shared" ref="B16:G16" si="12">B13+B14</f>
        <v>2157670.21</v>
      </c>
      <c r="C16" s="25">
        <f t="shared" si="12"/>
        <v>303458.40999999997</v>
      </c>
      <c r="D16" s="25">
        <f t="shared" si="12"/>
        <v>0</v>
      </c>
      <c r="E16" s="25">
        <f t="shared" si="12"/>
        <v>0</v>
      </c>
      <c r="F16" s="25">
        <f t="shared" si="12"/>
        <v>0</v>
      </c>
      <c r="G16" s="25">
        <f t="shared" si="12"/>
        <v>0</v>
      </c>
      <c r="H16" s="25">
        <f>SUM(B16:G16)</f>
        <v>2461128.62</v>
      </c>
      <c r="I16" s="26">
        <f t="shared" ref="I16:V16" si="13">I13+I14</f>
        <v>616467.87</v>
      </c>
      <c r="J16" s="26">
        <f t="shared" si="13"/>
        <v>0</v>
      </c>
      <c r="K16" s="26">
        <f t="shared" si="13"/>
        <v>0</v>
      </c>
      <c r="L16" s="26">
        <f t="shared" si="13"/>
        <v>14482.38</v>
      </c>
      <c r="M16" s="26">
        <f t="shared" si="13"/>
        <v>0</v>
      </c>
      <c r="N16" s="26">
        <f t="shared" si="13"/>
        <v>0</v>
      </c>
      <c r="O16" s="26">
        <f t="shared" si="13"/>
        <v>6102.36</v>
      </c>
      <c r="P16" s="26">
        <f t="shared" si="13"/>
        <v>0</v>
      </c>
      <c r="Q16" s="26">
        <f t="shared" si="13"/>
        <v>16782.419999999998</v>
      </c>
      <c r="R16" s="26">
        <f t="shared" si="13"/>
        <v>0</v>
      </c>
      <c r="S16" s="26">
        <f t="shared" si="13"/>
        <v>245491.24</v>
      </c>
      <c r="T16" s="26">
        <f t="shared" si="13"/>
        <v>123719.39</v>
      </c>
      <c r="U16" s="26">
        <f t="shared" si="13"/>
        <v>0</v>
      </c>
      <c r="V16" s="26">
        <f t="shared" si="13"/>
        <v>174900</v>
      </c>
      <c r="W16" s="26">
        <f>H16+I16+K16+M16+O16+S16+U16+V16+Q16</f>
        <v>3520872.51</v>
      </c>
      <c r="X16" s="27">
        <f t="shared" ref="X16" si="14">J16+L16+N16+P16+T16</f>
        <v>138201.76999999999</v>
      </c>
    </row>
    <row r="17" spans="1:24" ht="15.75" thickBot="1" x14ac:dyDescent="0.3">
      <c r="A17" s="6"/>
      <c r="B17" s="9"/>
      <c r="C17" s="9"/>
      <c r="D17" s="9"/>
      <c r="E17" s="9"/>
      <c r="F17" s="9"/>
      <c r="G17" s="9"/>
      <c r="H17" s="9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4" ht="15.75" thickBot="1" x14ac:dyDescent="0.3">
      <c r="A18" s="34" t="s">
        <v>37</v>
      </c>
      <c r="B18" s="9">
        <v>450502.79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>SUM(B18:G18)</f>
        <v>450502.79</v>
      </c>
      <c r="I18" s="32">
        <v>133942.19</v>
      </c>
      <c r="J18" s="32">
        <v>0</v>
      </c>
      <c r="K18" s="32">
        <v>0</v>
      </c>
      <c r="L18" s="32">
        <v>3207.92</v>
      </c>
      <c r="M18" s="32">
        <v>0</v>
      </c>
      <c r="N18" s="32">
        <v>0</v>
      </c>
      <c r="O18" s="32">
        <v>961.4</v>
      </c>
      <c r="P18" s="32">
        <v>0</v>
      </c>
      <c r="Q18" s="32">
        <v>3385.64</v>
      </c>
      <c r="R18" s="32">
        <v>0</v>
      </c>
      <c r="S18" s="32">
        <v>44905.82</v>
      </c>
      <c r="T18" s="32">
        <v>27898.31</v>
      </c>
      <c r="U18" s="32">
        <v>0</v>
      </c>
      <c r="V18" s="32">
        <v>36300</v>
      </c>
      <c r="W18" s="32">
        <f>H18+I18+K18+M18+O18+S18+U18+V18+Q18</f>
        <v>669997.84</v>
      </c>
      <c r="X18" s="33">
        <f>J18+L18+N18+P18+T18+R18</f>
        <v>31106.230000000003</v>
      </c>
    </row>
    <row r="19" spans="1:24" ht="15.75" thickBot="1" x14ac:dyDescent="0.3">
      <c r="A19" s="28" t="s">
        <v>8</v>
      </c>
      <c r="B19" s="25">
        <f>B17+B18</f>
        <v>450502.79</v>
      </c>
      <c r="C19" s="25">
        <f t="shared" ref="C19:G19" si="15">C17+C18</f>
        <v>0</v>
      </c>
      <c r="D19" s="25">
        <f t="shared" si="15"/>
        <v>0</v>
      </c>
      <c r="E19" s="25">
        <f t="shared" si="15"/>
        <v>0</v>
      </c>
      <c r="F19" s="25">
        <f t="shared" si="15"/>
        <v>0</v>
      </c>
      <c r="G19" s="25">
        <f t="shared" si="15"/>
        <v>0</v>
      </c>
      <c r="H19" s="25">
        <f>SUM(B19:G19)</f>
        <v>450502.79</v>
      </c>
      <c r="I19" s="26">
        <f>I17+I18</f>
        <v>133942.19</v>
      </c>
      <c r="J19" s="26">
        <f t="shared" ref="J19:U19" si="16">J13+J17+J18</f>
        <v>0</v>
      </c>
      <c r="K19" s="26">
        <f t="shared" si="16"/>
        <v>0</v>
      </c>
      <c r="L19" s="26">
        <f>L18</f>
        <v>3207.92</v>
      </c>
      <c r="M19" s="26">
        <f t="shared" si="16"/>
        <v>0</v>
      </c>
      <c r="N19" s="26">
        <f t="shared" si="16"/>
        <v>0</v>
      </c>
      <c r="O19" s="26">
        <f>O18</f>
        <v>961.4</v>
      </c>
      <c r="P19" s="26">
        <f t="shared" si="16"/>
        <v>0</v>
      </c>
      <c r="Q19" s="26">
        <f>Q18</f>
        <v>3385.64</v>
      </c>
      <c r="R19" s="26">
        <f t="shared" ref="R19" si="17">R13+R17+R18</f>
        <v>0</v>
      </c>
      <c r="S19" s="26">
        <f>S18</f>
        <v>44905.82</v>
      </c>
      <c r="T19" s="26">
        <f>T18</f>
        <v>27898.31</v>
      </c>
      <c r="U19" s="26">
        <f t="shared" si="16"/>
        <v>0</v>
      </c>
      <c r="V19" s="26">
        <f>V18</f>
        <v>36300</v>
      </c>
      <c r="W19" s="26">
        <f>H19+I19+K19+M19+O19+S19+U19+Q19+V19</f>
        <v>669997.84</v>
      </c>
      <c r="X19" s="27">
        <f>J19+L19+N19+P19+T19</f>
        <v>31106.230000000003</v>
      </c>
    </row>
    <row r="20" spans="1:24" ht="15.75" thickBot="1" x14ac:dyDescent="0.3">
      <c r="A20" s="28" t="s">
        <v>9</v>
      </c>
      <c r="B20" s="25">
        <f t="shared" ref="B20:G20" si="18">B17+B18</f>
        <v>450502.79</v>
      </c>
      <c r="C20" s="25">
        <f t="shared" si="18"/>
        <v>0</v>
      </c>
      <c r="D20" s="25">
        <f t="shared" si="18"/>
        <v>0</v>
      </c>
      <c r="E20" s="25">
        <f t="shared" si="18"/>
        <v>0</v>
      </c>
      <c r="F20" s="25">
        <f t="shared" si="18"/>
        <v>0</v>
      </c>
      <c r="G20" s="25">
        <f t="shared" si="18"/>
        <v>0</v>
      </c>
      <c r="H20" s="25">
        <f>SUM(B20:G20)</f>
        <v>450502.79</v>
      </c>
      <c r="I20" s="26">
        <f t="shared" ref="I20:V20" si="19">I17+I18</f>
        <v>133942.19</v>
      </c>
      <c r="J20" s="26">
        <f t="shared" si="19"/>
        <v>0</v>
      </c>
      <c r="K20" s="26">
        <f t="shared" si="19"/>
        <v>0</v>
      </c>
      <c r="L20" s="26">
        <f t="shared" si="19"/>
        <v>3207.92</v>
      </c>
      <c r="M20" s="26">
        <f t="shared" si="19"/>
        <v>0</v>
      </c>
      <c r="N20" s="26">
        <f t="shared" si="19"/>
        <v>0</v>
      </c>
      <c r="O20" s="26">
        <f>O17+O18</f>
        <v>961.4</v>
      </c>
      <c r="P20" s="26">
        <f t="shared" si="19"/>
        <v>0</v>
      </c>
      <c r="Q20" s="26">
        <f t="shared" si="19"/>
        <v>3385.64</v>
      </c>
      <c r="R20" s="26">
        <f t="shared" si="19"/>
        <v>0</v>
      </c>
      <c r="S20" s="26">
        <f t="shared" si="19"/>
        <v>44905.82</v>
      </c>
      <c r="T20" s="26">
        <f t="shared" si="19"/>
        <v>27898.31</v>
      </c>
      <c r="U20" s="26">
        <f t="shared" si="19"/>
        <v>0</v>
      </c>
      <c r="V20" s="26">
        <f t="shared" si="19"/>
        <v>36300</v>
      </c>
      <c r="W20" s="26">
        <f>H20+I20+K20+M20+O20+S20+U20+V20+Q20</f>
        <v>669997.84</v>
      </c>
      <c r="X20" s="27">
        <f t="shared" ref="X20" si="20">J20+L20+N20+P20+T20</f>
        <v>31106.230000000003</v>
      </c>
    </row>
    <row r="21" spans="1:24" ht="15.75" thickBot="1" x14ac:dyDescent="0.3">
      <c r="A21" s="34"/>
      <c r="B21" s="9"/>
      <c r="C21" s="9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4" ht="15.75" thickBot="1" x14ac:dyDescent="0.3">
      <c r="A22" s="34" t="s">
        <v>39</v>
      </c>
      <c r="B22" s="9">
        <v>509183.45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SUM(B22:G22)</f>
        <v>509183.45</v>
      </c>
      <c r="I22" s="32">
        <v>157907.26</v>
      </c>
      <c r="J22" s="32">
        <v>0</v>
      </c>
      <c r="K22" s="32">
        <v>0</v>
      </c>
      <c r="L22" s="32">
        <v>1674.12</v>
      </c>
      <c r="M22" s="32">
        <v>0</v>
      </c>
      <c r="N22" s="32">
        <v>0</v>
      </c>
      <c r="O22" s="32">
        <v>900.68</v>
      </c>
      <c r="P22" s="32">
        <v>0</v>
      </c>
      <c r="Q22" s="32">
        <v>3893.72</v>
      </c>
      <c r="R22" s="32">
        <v>0</v>
      </c>
      <c r="S22" s="32">
        <v>50918.51</v>
      </c>
      <c r="T22" s="32">
        <v>71411.759999999995</v>
      </c>
      <c r="U22" s="32">
        <v>0</v>
      </c>
      <c r="V22" s="32">
        <v>39600</v>
      </c>
      <c r="W22" s="32">
        <f>H22+I22+K22+M22+O22+S22+U22+V22+Q22</f>
        <v>762403.62</v>
      </c>
      <c r="X22" s="33">
        <f>J22+L22+N22+P22+T22+R22</f>
        <v>73085.87999999999</v>
      </c>
    </row>
    <row r="23" spans="1:24" ht="15.75" thickBot="1" x14ac:dyDescent="0.3">
      <c r="A23" s="28" t="s">
        <v>8</v>
      </c>
      <c r="B23" s="25">
        <f>B21+B22</f>
        <v>509183.45</v>
      </c>
      <c r="C23" s="25">
        <f t="shared" ref="C23:G23" si="21">C21+C22</f>
        <v>0</v>
      </c>
      <c r="D23" s="25">
        <f t="shared" si="21"/>
        <v>0</v>
      </c>
      <c r="E23" s="25">
        <f t="shared" si="21"/>
        <v>0</v>
      </c>
      <c r="F23" s="25">
        <f t="shared" si="21"/>
        <v>0</v>
      </c>
      <c r="G23" s="25">
        <f t="shared" si="21"/>
        <v>0</v>
      </c>
      <c r="H23" s="25">
        <f>SUM(B23:G23)</f>
        <v>509183.45</v>
      </c>
      <c r="I23" s="26">
        <f>I21+I22</f>
        <v>157907.26</v>
      </c>
      <c r="J23" s="26">
        <f t="shared" ref="J23:P23" si="22">J17+J21+J22</f>
        <v>0</v>
      </c>
      <c r="K23" s="26">
        <f t="shared" si="22"/>
        <v>0</v>
      </c>
      <c r="L23" s="26">
        <f t="shared" si="22"/>
        <v>1674.12</v>
      </c>
      <c r="M23" s="26">
        <f t="shared" si="22"/>
        <v>0</v>
      </c>
      <c r="N23" s="26">
        <f t="shared" si="22"/>
        <v>0</v>
      </c>
      <c r="O23" s="26">
        <f t="shared" si="22"/>
        <v>900.68</v>
      </c>
      <c r="P23" s="26">
        <f t="shared" si="22"/>
        <v>0</v>
      </c>
      <c r="Q23" s="26">
        <f t="shared" ref="Q23:R23" si="23">Q17+Q21+Q22</f>
        <v>3893.72</v>
      </c>
      <c r="R23" s="26">
        <f t="shared" si="23"/>
        <v>0</v>
      </c>
      <c r="S23" s="26">
        <f>S17+S21+S22</f>
        <v>50918.51</v>
      </c>
      <c r="T23" s="26">
        <f>T17+T21+T22</f>
        <v>71411.759999999995</v>
      </c>
      <c r="U23" s="26">
        <f>U17+U21+U22</f>
        <v>0</v>
      </c>
      <c r="V23" s="26">
        <f>V17+V21+V22</f>
        <v>39600</v>
      </c>
      <c r="W23" s="26">
        <f>H23+I23+K23+M23+O23+S23+U23+Q23+V23</f>
        <v>762403.62</v>
      </c>
      <c r="X23" s="27">
        <f>J23+L23+N23+P23+T23+R23</f>
        <v>73085.87999999999</v>
      </c>
    </row>
    <row r="24" spans="1:24" ht="15.75" thickBot="1" x14ac:dyDescent="0.3">
      <c r="A24" s="28" t="s">
        <v>9</v>
      </c>
      <c r="B24" s="25">
        <f t="shared" ref="B24:G24" si="24">B21+B22</f>
        <v>509183.45</v>
      </c>
      <c r="C24" s="25">
        <f t="shared" si="24"/>
        <v>0</v>
      </c>
      <c r="D24" s="25">
        <f t="shared" si="24"/>
        <v>0</v>
      </c>
      <c r="E24" s="25">
        <f t="shared" si="24"/>
        <v>0</v>
      </c>
      <c r="F24" s="25">
        <f t="shared" si="24"/>
        <v>0</v>
      </c>
      <c r="G24" s="25">
        <f t="shared" si="24"/>
        <v>0</v>
      </c>
      <c r="H24" s="25">
        <f>SUM(B24:G24)</f>
        <v>509183.45</v>
      </c>
      <c r="I24" s="26">
        <f t="shared" ref="I24:V24" si="25">I21+I22</f>
        <v>157907.26</v>
      </c>
      <c r="J24" s="26">
        <f t="shared" si="25"/>
        <v>0</v>
      </c>
      <c r="K24" s="26">
        <f t="shared" si="25"/>
        <v>0</v>
      </c>
      <c r="L24" s="26">
        <f t="shared" si="25"/>
        <v>1674.12</v>
      </c>
      <c r="M24" s="26">
        <f t="shared" si="25"/>
        <v>0</v>
      </c>
      <c r="N24" s="26">
        <f t="shared" si="25"/>
        <v>0</v>
      </c>
      <c r="O24" s="26">
        <f t="shared" si="25"/>
        <v>900.68</v>
      </c>
      <c r="P24" s="26">
        <f t="shared" si="25"/>
        <v>0</v>
      </c>
      <c r="Q24" s="26">
        <f t="shared" si="25"/>
        <v>3893.72</v>
      </c>
      <c r="R24" s="26">
        <f t="shared" si="25"/>
        <v>0</v>
      </c>
      <c r="S24" s="26">
        <f t="shared" si="25"/>
        <v>50918.51</v>
      </c>
      <c r="T24" s="26">
        <f t="shared" si="25"/>
        <v>71411.759999999995</v>
      </c>
      <c r="U24" s="26">
        <f t="shared" si="25"/>
        <v>0</v>
      </c>
      <c r="V24" s="26">
        <f t="shared" si="25"/>
        <v>39600</v>
      </c>
      <c r="W24" s="26">
        <f>H24+I24+K24+M24+O24+S24+U24+Q24+V24</f>
        <v>762403.62</v>
      </c>
      <c r="X24" s="27">
        <f t="shared" ref="X24" si="26">J24+L24+N24+P24+T24</f>
        <v>73085.87999999999</v>
      </c>
    </row>
    <row r="25" spans="1:24" ht="15.75" thickBot="1" x14ac:dyDescent="0.3">
      <c r="A25" s="6"/>
      <c r="B25" s="9"/>
      <c r="C25" s="9"/>
      <c r="D25" s="9"/>
      <c r="E25" s="9"/>
      <c r="F25" s="9"/>
      <c r="G25" s="9"/>
      <c r="H25" s="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</row>
    <row r="26" spans="1:24" ht="15.75" thickBot="1" x14ac:dyDescent="0.3">
      <c r="A26" s="34" t="s">
        <v>17</v>
      </c>
      <c r="B26" s="9">
        <f>1100064.37-674.61</f>
        <v>1099389.76</v>
      </c>
      <c r="C26" s="9">
        <v>0</v>
      </c>
      <c r="D26" s="9">
        <v>0</v>
      </c>
      <c r="E26" s="9">
        <v>0</v>
      </c>
      <c r="F26" s="9">
        <v>0</v>
      </c>
      <c r="G26" s="9">
        <v>674.61</v>
      </c>
      <c r="H26" s="37">
        <f>SUM(B26:G26)</f>
        <v>1100064.3700000001</v>
      </c>
      <c r="I26" s="32">
        <v>319430.31</v>
      </c>
      <c r="J26" s="32">
        <v>0</v>
      </c>
      <c r="K26" s="32">
        <v>0</v>
      </c>
      <c r="L26" s="32">
        <v>4882.04</v>
      </c>
      <c r="M26" s="32">
        <v>0</v>
      </c>
      <c r="N26" s="32">
        <v>0</v>
      </c>
      <c r="O26" s="32">
        <v>1953.16</v>
      </c>
      <c r="P26" s="32">
        <v>0</v>
      </c>
      <c r="Q26" s="32">
        <v>8373.4</v>
      </c>
      <c r="R26" s="32">
        <v>0</v>
      </c>
      <c r="S26" s="32">
        <v>109862.19</v>
      </c>
      <c r="T26" s="32">
        <v>123310.07</v>
      </c>
      <c r="U26" s="32">
        <v>0</v>
      </c>
      <c r="V26" s="32">
        <v>82500</v>
      </c>
      <c r="W26" s="12">
        <f>H26+I26+K26+M26+O26+S26+U26+V26+Q26</f>
        <v>1622183.43</v>
      </c>
      <c r="X26" s="13">
        <f>J26+L26+N26+P26+T26+R26</f>
        <v>128192.11</v>
      </c>
    </row>
    <row r="27" spans="1:24" s="35" customFormat="1" ht="15.75" thickBot="1" x14ac:dyDescent="0.3">
      <c r="A27" s="36" t="s">
        <v>18</v>
      </c>
      <c r="B27" s="37">
        <v>2157670.21</v>
      </c>
      <c r="C27" s="37">
        <v>303458.40999999997</v>
      </c>
      <c r="D27" s="37">
        <v>0</v>
      </c>
      <c r="E27" s="37">
        <v>0</v>
      </c>
      <c r="F27" s="37">
        <v>0</v>
      </c>
      <c r="G27" s="37">
        <v>0</v>
      </c>
      <c r="H27" s="37">
        <f>SUM(B27:G27)</f>
        <v>2461128.62</v>
      </c>
      <c r="I27" s="38">
        <v>616467.87</v>
      </c>
      <c r="J27" s="38">
        <v>0</v>
      </c>
      <c r="K27" s="38">
        <v>0</v>
      </c>
      <c r="L27" s="38">
        <v>14482.38</v>
      </c>
      <c r="M27" s="38">
        <v>0</v>
      </c>
      <c r="N27" s="38">
        <v>0</v>
      </c>
      <c r="O27" s="38">
        <v>6102.36</v>
      </c>
      <c r="P27" s="38">
        <v>0</v>
      </c>
      <c r="Q27" s="38">
        <v>16782.419999999998</v>
      </c>
      <c r="R27" s="38">
        <v>0</v>
      </c>
      <c r="S27" s="38">
        <v>245491.24</v>
      </c>
      <c r="T27" s="38">
        <v>123719.39</v>
      </c>
      <c r="U27" s="38">
        <v>0</v>
      </c>
      <c r="V27" s="38">
        <v>174900</v>
      </c>
      <c r="W27" s="39">
        <f>H27+I27+K27+M27+O27+S27+U27+V27+Q27</f>
        <v>3520872.51</v>
      </c>
      <c r="X27" s="40">
        <f>J27+L27+N27+P27+T27+R27</f>
        <v>138201.76999999999</v>
      </c>
    </row>
    <row r="28" spans="1:24" ht="15.75" thickBot="1" x14ac:dyDescent="0.3">
      <c r="A28" s="28" t="s">
        <v>8</v>
      </c>
      <c r="B28" s="25">
        <f>B26+B27</f>
        <v>3257059.9699999997</v>
      </c>
      <c r="C28" s="25">
        <f t="shared" ref="C28:G28" si="27">C26+C27</f>
        <v>303458.40999999997</v>
      </c>
      <c r="D28" s="25">
        <f t="shared" si="27"/>
        <v>0</v>
      </c>
      <c r="E28" s="25">
        <f t="shared" si="27"/>
        <v>0</v>
      </c>
      <c r="F28" s="25">
        <f t="shared" si="27"/>
        <v>0</v>
      </c>
      <c r="G28" s="25">
        <f t="shared" si="27"/>
        <v>674.61</v>
      </c>
      <c r="H28" s="25">
        <f>SUM(B28:G28)</f>
        <v>3561192.9899999998</v>
      </c>
      <c r="I28" s="26">
        <f>I26+I27</f>
        <v>935898.17999999993</v>
      </c>
      <c r="J28" s="26">
        <f>J22+J26+J27</f>
        <v>0</v>
      </c>
      <c r="K28" s="26">
        <f>K22+K26+K27</f>
        <v>0</v>
      </c>
      <c r="L28" s="26">
        <f>L26+L27</f>
        <v>19364.419999999998</v>
      </c>
      <c r="M28" s="26">
        <f t="shared" ref="M28:P28" si="28">M26+M27</f>
        <v>0</v>
      </c>
      <c r="N28" s="26">
        <f t="shared" si="28"/>
        <v>0</v>
      </c>
      <c r="O28" s="26">
        <f t="shared" si="28"/>
        <v>8055.5199999999995</v>
      </c>
      <c r="P28" s="26">
        <f t="shared" si="28"/>
        <v>0</v>
      </c>
      <c r="Q28" s="26">
        <f>Q26+Q27</f>
        <v>25155.82</v>
      </c>
      <c r="R28" s="26">
        <f t="shared" ref="R28" si="29">R26+R27</f>
        <v>0</v>
      </c>
      <c r="S28" s="26">
        <f>S26+S27</f>
        <v>355353.43</v>
      </c>
      <c r="T28" s="26">
        <f t="shared" ref="T28:V28" si="30">T26+T27</f>
        <v>247029.46000000002</v>
      </c>
      <c r="U28" s="26">
        <f t="shared" si="30"/>
        <v>0</v>
      </c>
      <c r="V28" s="26">
        <f t="shared" si="30"/>
        <v>257400</v>
      </c>
      <c r="W28" s="26">
        <f>H28+I28+K28+M28+O28+S28+U28+Q28+V28</f>
        <v>5143055.9399999995</v>
      </c>
      <c r="X28" s="27">
        <f>J28+L28+N28+P28+T28+R28</f>
        <v>266393.88</v>
      </c>
    </row>
    <row r="29" spans="1:24" ht="15.75" thickBot="1" x14ac:dyDescent="0.3">
      <c r="A29" s="28" t="s">
        <v>9</v>
      </c>
      <c r="B29" s="25">
        <f t="shared" ref="B29:G29" si="31">B26+B27</f>
        <v>3257059.9699999997</v>
      </c>
      <c r="C29" s="25">
        <f t="shared" si="31"/>
        <v>303458.40999999997</v>
      </c>
      <c r="D29" s="25">
        <f t="shared" si="31"/>
        <v>0</v>
      </c>
      <c r="E29" s="25">
        <f t="shared" si="31"/>
        <v>0</v>
      </c>
      <c r="F29" s="25">
        <f t="shared" si="31"/>
        <v>0</v>
      </c>
      <c r="G29" s="25">
        <f t="shared" si="31"/>
        <v>674.61</v>
      </c>
      <c r="H29" s="25">
        <f>SUM(B29:G29)</f>
        <v>3561192.9899999998</v>
      </c>
      <c r="I29" s="26">
        <f t="shared" ref="I29:K29" si="32">I26+I27</f>
        <v>935898.17999999993</v>
      </c>
      <c r="J29" s="26">
        <f t="shared" si="32"/>
        <v>0</v>
      </c>
      <c r="K29" s="26">
        <f t="shared" si="32"/>
        <v>0</v>
      </c>
      <c r="L29" s="26">
        <f>L26+L27</f>
        <v>19364.419999999998</v>
      </c>
      <c r="M29" s="26">
        <f t="shared" ref="M29:P29" si="33">M26+M27</f>
        <v>0</v>
      </c>
      <c r="N29" s="26">
        <f t="shared" si="33"/>
        <v>0</v>
      </c>
      <c r="O29" s="26">
        <f t="shared" si="33"/>
        <v>8055.5199999999995</v>
      </c>
      <c r="P29" s="26">
        <f t="shared" si="33"/>
        <v>0</v>
      </c>
      <c r="Q29" s="26">
        <f>Q26+Q27</f>
        <v>25155.82</v>
      </c>
      <c r="R29" s="26">
        <f t="shared" ref="R29" si="34">R26+R27</f>
        <v>0</v>
      </c>
      <c r="S29" s="26">
        <f>S26+S27</f>
        <v>355353.43</v>
      </c>
      <c r="T29" s="26">
        <f t="shared" ref="T29:V29" si="35">T26+T27</f>
        <v>247029.46000000002</v>
      </c>
      <c r="U29" s="26">
        <f t="shared" si="35"/>
        <v>0</v>
      </c>
      <c r="V29" s="26">
        <f t="shared" si="35"/>
        <v>257400</v>
      </c>
      <c r="W29" s="26">
        <f>H29+I29+K29+M29+O29+S29+U29+Q29+V29</f>
        <v>5143055.9399999995</v>
      </c>
      <c r="X29" s="27">
        <f t="shared" ref="X29" si="36">J29+L29+N29+P29+T29</f>
        <v>266393.88</v>
      </c>
    </row>
    <row r="30" spans="1:24" ht="15.75" thickBot="1" x14ac:dyDescent="0.3">
      <c r="A30" s="6"/>
      <c r="B30" s="9"/>
      <c r="C30" s="9"/>
      <c r="D30" s="9"/>
      <c r="E30" s="9"/>
      <c r="F30" s="9"/>
      <c r="G30" s="9"/>
      <c r="H30" s="9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</row>
    <row r="31" spans="1:24" ht="15.75" thickBot="1" x14ac:dyDescent="0.3">
      <c r="A31" s="5" t="s">
        <v>11</v>
      </c>
      <c r="B31" s="9"/>
      <c r="C31" s="9"/>
      <c r="D31" s="9"/>
      <c r="E31" s="9"/>
      <c r="F31" s="9"/>
      <c r="G31" s="9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"/>
    </row>
    <row r="32" spans="1:24" ht="15.75" thickBot="1" x14ac:dyDescent="0.3">
      <c r="A32" s="28" t="s">
        <v>12</v>
      </c>
      <c r="B32" s="25">
        <f>B10+B15+B19+B23+B28</f>
        <v>6514119.9399999995</v>
      </c>
      <c r="C32" s="25"/>
      <c r="D32" s="25">
        <f t="shared" ref="C32:X33" si="37">D10+D15+D19+D23+D28</f>
        <v>0</v>
      </c>
      <c r="E32" s="25">
        <f t="shared" si="37"/>
        <v>0</v>
      </c>
      <c r="F32" s="25">
        <f t="shared" si="37"/>
        <v>0</v>
      </c>
      <c r="G32" s="25">
        <f t="shared" si="37"/>
        <v>1349.22</v>
      </c>
      <c r="H32" s="25">
        <f t="shared" si="37"/>
        <v>7122385.9800000004</v>
      </c>
      <c r="I32" s="25">
        <f t="shared" si="37"/>
        <v>1871796.3599999999</v>
      </c>
      <c r="J32" s="25">
        <f t="shared" si="37"/>
        <v>0</v>
      </c>
      <c r="K32" s="25">
        <f t="shared" si="37"/>
        <v>0</v>
      </c>
      <c r="L32" s="25">
        <f t="shared" si="37"/>
        <v>38728.839999999997</v>
      </c>
      <c r="M32" s="25">
        <f t="shared" si="37"/>
        <v>0</v>
      </c>
      <c r="N32" s="25">
        <f t="shared" si="37"/>
        <v>0</v>
      </c>
      <c r="O32" s="25">
        <f t="shared" si="37"/>
        <v>16111.039999999999</v>
      </c>
      <c r="P32" s="25">
        <f t="shared" si="37"/>
        <v>0</v>
      </c>
      <c r="Q32" s="25">
        <f t="shared" si="37"/>
        <v>50311.64</v>
      </c>
      <c r="R32" s="25">
        <f t="shared" si="37"/>
        <v>0</v>
      </c>
      <c r="S32" s="25">
        <f t="shared" si="37"/>
        <v>710706.86</v>
      </c>
      <c r="T32" s="25">
        <f t="shared" si="37"/>
        <v>494058.92000000004</v>
      </c>
      <c r="U32" s="25">
        <f t="shared" si="37"/>
        <v>0</v>
      </c>
      <c r="V32" s="25">
        <f t="shared" si="37"/>
        <v>514800</v>
      </c>
      <c r="W32" s="25">
        <f t="shared" si="37"/>
        <v>10286111.879999999</v>
      </c>
      <c r="X32" s="25">
        <f t="shared" si="37"/>
        <v>532787.76</v>
      </c>
    </row>
    <row r="33" spans="1:24" ht="15.75" thickBot="1" x14ac:dyDescent="0.3">
      <c r="A33" s="30" t="s">
        <v>9</v>
      </c>
      <c r="B33" s="31">
        <f>B11+B16+B20+B24+B29</f>
        <v>6514119.9399999995</v>
      </c>
      <c r="C33" s="31">
        <f t="shared" si="37"/>
        <v>606916.81999999995</v>
      </c>
      <c r="D33" s="31">
        <f t="shared" si="37"/>
        <v>0</v>
      </c>
      <c r="E33" s="31">
        <f t="shared" si="37"/>
        <v>0</v>
      </c>
      <c r="F33" s="31">
        <f t="shared" si="37"/>
        <v>0</v>
      </c>
      <c r="G33" s="31">
        <f t="shared" si="37"/>
        <v>1349.22</v>
      </c>
      <c r="H33" s="31">
        <f t="shared" si="37"/>
        <v>7122385.9800000004</v>
      </c>
      <c r="I33" s="31">
        <f t="shared" si="37"/>
        <v>1871796.3599999999</v>
      </c>
      <c r="J33" s="31">
        <f t="shared" si="37"/>
        <v>0</v>
      </c>
      <c r="K33" s="31">
        <f t="shared" si="37"/>
        <v>0</v>
      </c>
      <c r="L33" s="31">
        <f t="shared" si="37"/>
        <v>38728.839999999997</v>
      </c>
      <c r="M33" s="31">
        <f t="shared" si="37"/>
        <v>0</v>
      </c>
      <c r="N33" s="31">
        <f t="shared" si="37"/>
        <v>0</v>
      </c>
      <c r="O33" s="31">
        <f t="shared" si="37"/>
        <v>16111.039999999999</v>
      </c>
      <c r="P33" s="31">
        <f t="shared" si="37"/>
        <v>0</v>
      </c>
      <c r="Q33" s="31">
        <f t="shared" si="37"/>
        <v>50311.64</v>
      </c>
      <c r="R33" s="31">
        <f t="shared" si="37"/>
        <v>0</v>
      </c>
      <c r="S33" s="31">
        <f t="shared" si="37"/>
        <v>710706.86</v>
      </c>
      <c r="T33" s="31">
        <f t="shared" si="37"/>
        <v>494058.92000000004</v>
      </c>
      <c r="U33" s="31">
        <f t="shared" si="37"/>
        <v>0</v>
      </c>
      <c r="V33" s="31">
        <f t="shared" si="37"/>
        <v>514800</v>
      </c>
      <c r="W33" s="31">
        <f t="shared" si="37"/>
        <v>10286111.879999999</v>
      </c>
      <c r="X33" s="31">
        <f t="shared" si="37"/>
        <v>532787.76</v>
      </c>
    </row>
    <row r="34" spans="1:24" ht="18.75" thickTop="1" x14ac:dyDescent="0.25">
      <c r="A34" s="7"/>
    </row>
    <row r="35" spans="1:24" x14ac:dyDescent="0.25">
      <c r="A35" s="8" t="s">
        <v>13</v>
      </c>
    </row>
    <row r="36" spans="1:24" x14ac:dyDescent="0.25">
      <c r="A36" s="8" t="s">
        <v>22</v>
      </c>
    </row>
    <row r="37" spans="1:24" x14ac:dyDescent="0.25">
      <c r="A37" s="8" t="s">
        <v>14</v>
      </c>
    </row>
    <row r="38" spans="1:24" x14ac:dyDescent="0.25">
      <c r="A38" s="8" t="s">
        <v>15</v>
      </c>
    </row>
  </sheetData>
  <mergeCells count="10">
    <mergeCell ref="A1:X1"/>
    <mergeCell ref="A2:X2"/>
    <mergeCell ref="A3:X3"/>
    <mergeCell ref="S4:T4"/>
    <mergeCell ref="W4:X4"/>
    <mergeCell ref="I4:J4"/>
    <mergeCell ref="K4:L4"/>
    <mergeCell ref="M4:N4"/>
    <mergeCell ref="O4:P4"/>
    <mergeCell ref="Q4:R4"/>
  </mergeCells>
  <pageMargins left="0.7" right="0.7" top="0.75" bottom="0.75" header="0.3" footer="0.3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 I 2018</vt:lpstr>
      <vt:lpstr>Schedule I 2019</vt:lpstr>
      <vt:lpstr>Schedule I 2020</vt:lpstr>
      <vt:lpstr>Schedule I 2021</vt:lpstr>
      <vt:lpstr>'Schedule I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Patsy</cp:lastModifiedBy>
  <cp:lastPrinted>2021-12-21T19:17:13Z</cp:lastPrinted>
  <dcterms:created xsi:type="dcterms:W3CDTF">2021-12-07T20:18:25Z</dcterms:created>
  <dcterms:modified xsi:type="dcterms:W3CDTF">2023-06-09T17:35:19Z</dcterms:modified>
</cp:coreProperties>
</file>