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\\MAINSERVER\bookkeeping\RATE CASE 2023-00147\FIRST DATA REQUEST\REQUEST 3-READY (pw)\"/>
    </mc:Choice>
  </mc:AlternateContent>
  <xr:revisionPtr revIDLastSave="0" documentId="13_ncr:1_{6B7E7855-6CBE-4EEB-A9B6-6DFC72A0F5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TD 123122" sheetId="1" r:id="rId1"/>
    <sheet name="LTDTestYR 123121" sheetId="2" r:id="rId2"/>
  </sheets>
  <definedNames>
    <definedName name="_xlnm.Print_Area" localSheetId="1">'LTDTestYR 123121'!$A$1:$N$38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6" i="1" l="1"/>
  <c r="M30" i="2"/>
  <c r="M29" i="2"/>
  <c r="M28" i="2"/>
  <c r="M27" i="2"/>
  <c r="M26" i="2"/>
  <c r="M25" i="2"/>
  <c r="M24" i="2"/>
  <c r="M23" i="2"/>
  <c r="M22" i="2"/>
  <c r="M21" i="2"/>
  <c r="L11" i="2"/>
  <c r="M11" i="2"/>
  <c r="L12" i="2"/>
  <c r="M12" i="2"/>
  <c r="L13" i="2"/>
  <c r="M13" i="2"/>
  <c r="L14" i="2"/>
  <c r="M14" i="2"/>
  <c r="L15" i="2"/>
  <c r="M15" i="2"/>
  <c r="L16" i="2"/>
  <c r="M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O29" i="1" l="1"/>
  <c r="F34" i="2" l="1"/>
  <c r="M34" i="2" l="1"/>
  <c r="L37" i="2" s="1"/>
  <c r="L10" i="2" l="1"/>
  <c r="L34" i="2" l="1"/>
  <c r="L36" i="2" s="1"/>
  <c r="F34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30" i="1"/>
  <c r="O31" i="1"/>
  <c r="O32" i="1"/>
  <c r="O33" i="1"/>
  <c r="O10" i="1"/>
  <c r="O34" i="1" l="1"/>
</calcChain>
</file>

<file path=xl/sharedStrings.xml><?xml version="1.0" encoding="utf-8"?>
<sst xmlns="http://schemas.openxmlformats.org/spreadsheetml/2006/main" count="258" uniqueCount="89">
  <si>
    <t>Schedule B1, page 1</t>
  </si>
  <si>
    <t>Schedule of Outstanding Long-Term Debt</t>
  </si>
  <si>
    <t>Line No.</t>
  </si>
  <si>
    <t>Type of Debt Issue</t>
  </si>
  <si>
    <t>Date of Issue</t>
  </si>
  <si>
    <t>Date of Maturity</t>
  </si>
  <si>
    <t>Amount Outstanding</t>
  </si>
  <si>
    <t>Type of Obligation</t>
  </si>
  <si>
    <t>Annualized Cost Col. (d) X Col. (g)</t>
  </si>
  <si>
    <t>(a)</t>
  </si>
  <si>
    <t>(b)</t>
  </si>
  <si>
    <t xml:space="preserve">(c) </t>
  </si>
  <si>
    <t>(d)</t>
  </si>
  <si>
    <t xml:space="preserve">(e) </t>
  </si>
  <si>
    <t>(f)</t>
  </si>
  <si>
    <t>(g)</t>
  </si>
  <si>
    <t>(h)</t>
  </si>
  <si>
    <t>(i)</t>
  </si>
  <si>
    <t>(j)</t>
  </si>
  <si>
    <t>Schedule B1, page2</t>
  </si>
  <si>
    <r>
      <t xml:space="preserve">Cost Rate at Issue </t>
    </r>
    <r>
      <rPr>
        <sz val="8"/>
        <color theme="1"/>
        <rFont val="Calibri"/>
        <family val="2"/>
        <scheme val="minor"/>
      </rPr>
      <t>(2)</t>
    </r>
  </si>
  <si>
    <r>
      <t xml:space="preserve">Coupon Interest Rate </t>
    </r>
    <r>
      <rPr>
        <sz val="8"/>
        <color theme="1"/>
        <rFont val="Calibri"/>
        <family val="2"/>
        <scheme val="minor"/>
      </rPr>
      <t>(1)</t>
    </r>
  </si>
  <si>
    <r>
      <t xml:space="preserve">Cost Rate at Maturity </t>
    </r>
    <r>
      <rPr>
        <sz val="8"/>
        <color theme="1"/>
        <rFont val="Calibri"/>
        <family val="2"/>
        <scheme val="minor"/>
      </rPr>
      <t>(3)</t>
    </r>
  </si>
  <si>
    <r>
      <t xml:space="preserve">Bond Rating at Time of Issue </t>
    </r>
    <r>
      <rPr>
        <sz val="8"/>
        <color theme="1"/>
        <rFont val="Calibri"/>
        <family val="2"/>
        <scheme val="minor"/>
      </rPr>
      <t>(4)</t>
    </r>
  </si>
  <si>
    <r>
      <t xml:space="preserve">Actual Test Year Interest Cost </t>
    </r>
    <r>
      <rPr>
        <sz val="8"/>
        <color theme="1"/>
        <rFont val="Calibri"/>
        <family val="2"/>
        <scheme val="minor"/>
      </rPr>
      <t>(5)</t>
    </r>
  </si>
  <si>
    <t>(k)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</si>
  <si>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</si>
  <si>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</si>
  <si>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</si>
  <si>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</si>
  <si>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</si>
  <si>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</si>
  <si>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</si>
  <si>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</si>
  <si>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</si>
  <si>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</si>
  <si>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</si>
  <si>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</si>
  <si>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</si>
  <si>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</si>
  <si>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</si>
  <si>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</si>
  <si>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</si>
  <si>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</si>
  <si>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</si>
  <si>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</si>
  <si>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</si>
  <si>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</si>
  <si>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</si>
  <si>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</si>
  <si>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CoBank</t>
  </si>
  <si>
    <t>Total</t>
  </si>
  <si>
    <t>Annualized Cost Rate</t>
  </si>
  <si>
    <t>Actual Test Year Cost Rate</t>
  </si>
  <si>
    <t>Coupon Interest Rate</t>
  </si>
  <si>
    <t>( e)</t>
  </si>
  <si>
    <t>Cost Rate at Issue</t>
  </si>
  <si>
    <t>Type f Obligation</t>
  </si>
  <si>
    <t>Taylor County Rural Electric Cooperative Corporation</t>
  </si>
  <si>
    <t>Case No. 2023-00147</t>
  </si>
  <si>
    <t>.</t>
  </si>
  <si>
    <t>RIML0654T06</t>
  </si>
  <si>
    <t>RIML0654T07</t>
  </si>
  <si>
    <t>RIML0654T08</t>
  </si>
  <si>
    <t>RIML0654T01</t>
  </si>
  <si>
    <t>RX0654T10</t>
  </si>
  <si>
    <t>RIML065T11</t>
  </si>
  <si>
    <t xml:space="preserve">RUS </t>
  </si>
  <si>
    <t>RET-7-1</t>
  </si>
  <si>
    <t>RET-7-2</t>
  </si>
  <si>
    <t>RET-7-3</t>
  </si>
  <si>
    <t>RET-7-4</t>
  </si>
  <si>
    <t>RET-7-5</t>
  </si>
  <si>
    <t>RET-8-1</t>
  </si>
  <si>
    <t>RET-8-2</t>
  </si>
  <si>
    <t>RET-8-3</t>
  </si>
  <si>
    <t>RET-9-1</t>
  </si>
  <si>
    <t>RET-9-2</t>
  </si>
  <si>
    <t>FFB</t>
  </si>
  <si>
    <t>FFB-2-1</t>
  </si>
  <si>
    <t>FFB-3-2</t>
  </si>
  <si>
    <t>FFB-3-3</t>
  </si>
  <si>
    <t>FFB-3-4</t>
  </si>
  <si>
    <t>FFB-1-1</t>
  </si>
  <si>
    <t>Taylor County Rural Electric Cooperateive Corporation</t>
  </si>
  <si>
    <t>RIML0654T09</t>
  </si>
  <si>
    <t>RIMLO654T05</t>
  </si>
  <si>
    <r>
      <t xml:space="preserve">For the Year Ended </t>
    </r>
    <r>
      <rPr>
        <b/>
        <u/>
        <sz val="12"/>
        <color theme="1"/>
        <rFont val="Calibri"/>
        <family val="2"/>
        <scheme val="minor"/>
      </rPr>
      <t>December 31, 2022</t>
    </r>
  </si>
  <si>
    <r>
      <t xml:space="preserve">For the Test Year Ended </t>
    </r>
    <r>
      <rPr>
        <b/>
        <u/>
        <sz val="12"/>
        <color theme="1"/>
        <rFont val="Calibri"/>
        <family val="2"/>
        <scheme val="minor"/>
      </rPr>
      <t>December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</si>
</sst>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5" xfId="0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 wrapText="1"/>
    </xf>
    <xf numFmtId="49" fontId="0" fillId="0" borderId="0" xfId="0" applyNumberFormat="1"/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center" vertical="center"/>
    </xf>
    <xf numFmtId="43" fontId="0" fillId="0" borderId="0" xfId="1" applyFont="1"/>
    <xf numFmtId="49" fontId="0" fillId="0" borderId="19" xfId="0" applyNumberFormat="1" applyBorder="1" applyAlignment="1">
      <alignment horizontal="center" vertical="center"/>
    </xf>
    <xf numFmtId="0" fontId="0" fillId="0" borderId="19" xfId="0" applyBorder="1" applyAlignment="1">
      <alignment horizontal="center"/>
    </xf>
    <xf numFmtId="14" fontId="0" fillId="0" borderId="19" xfId="0" applyNumberFormat="1" applyBorder="1" applyAlignment="1">
      <alignment horizontal="center"/>
    </xf>
    <xf numFmtId="43" fontId="0" fillId="0" borderId="19" xfId="1" applyFont="1" applyBorder="1" applyAlignment="1">
      <alignment horizontal="center"/>
    </xf>
    <xf numFmtId="10" fontId="2" fillId="0" borderId="19" xfId="2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43" fontId="0" fillId="0" borderId="24" xfId="1" applyFont="1" applyBorder="1" applyAlignment="1">
      <alignment horizontal="center"/>
    </xf>
    <xf numFmtId="43" fontId="0" fillId="0" borderId="24" xfId="0" applyNumberFormat="1" applyBorder="1" applyAlignment="1">
      <alignment horizontal="center"/>
    </xf>
    <xf numFmtId="164" fontId="0" fillId="0" borderId="19" xfId="2" applyNumberFormat="1" applyFont="1" applyBorder="1" applyAlignment="1">
      <alignment horizontal="center"/>
    </xf>
    <xf numFmtId="43" fontId="0" fillId="0" borderId="19" xfId="0" applyNumberFormat="1" applyBorder="1" applyAlignment="1">
      <alignment horizontal="center"/>
    </xf>
    <xf numFmtId="43" fontId="0" fillId="0" borderId="0" xfId="0" applyNumberFormat="1" applyAlignment="1">
      <alignment horizontal="center"/>
    </xf>
    <xf numFmtId="0" fontId="2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10" fontId="2" fillId="0" borderId="0" xfId="2" applyNumberFormat="1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19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0" borderId="19" xfId="0" applyFont="1" applyBorder="1" applyAlignment="1">
      <alignment horizontal="right"/>
    </xf>
    <xf numFmtId="0" fontId="0" fillId="0" borderId="18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28"/>
  <sheetViews>
    <sheetView tabSelected="1" topLeftCell="A3" workbookViewId="0">
      <selection activeCell="A5" sqref="A5:O5"/>
    </sheetView>
  </sheetViews>
  <sheetFormatPr defaultRowHeight="15" x14ac:dyDescent="0.25"/>
  <cols>
    <col min="1" max="1" width="4.7109375" bestFit="1" customWidth="1"/>
    <col min="2" max="2" width="28.140625" customWidth="1"/>
    <col min="3" max="3" width="15.42578125" customWidth="1"/>
    <col min="4" max="5" width="10.7109375" bestFit="1" customWidth="1"/>
    <col min="6" max="6" width="15.28515625" bestFit="1" customWidth="1"/>
    <col min="7" max="7" width="7.85546875" hidden="1" customWidth="1"/>
    <col min="8" max="8" width="7.140625" hidden="1" customWidth="1"/>
    <col min="9" max="9" width="9.42578125" customWidth="1"/>
    <col min="10" max="10" width="9.140625" customWidth="1"/>
    <col min="11" max="11" width="12.140625" customWidth="1"/>
    <col min="12" max="12" width="8.7109375" hidden="1" customWidth="1"/>
    <col min="13" max="13" width="10.140625" hidden="1" customWidth="1"/>
    <col min="14" max="14" width="29.140625" bestFit="1" customWidth="1"/>
    <col min="15" max="15" width="15" customWidth="1"/>
  </cols>
  <sheetData>
    <row r="1" spans="1:15" x14ac:dyDescent="0.25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2"/>
    </row>
    <row r="2" spans="1:15" ht="15.75" x14ac:dyDescent="0.25">
      <c r="A2" s="41" t="s">
        <v>58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3"/>
    </row>
    <row r="3" spans="1:15" ht="15.75" x14ac:dyDescent="0.25">
      <c r="A3" s="44" t="s">
        <v>59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1:15" ht="15.75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9"/>
    </row>
    <row r="5" spans="1:15" ht="15.75" x14ac:dyDescent="0.25">
      <c r="A5" s="41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3"/>
    </row>
    <row r="6" spans="1:15" ht="15.75" x14ac:dyDescent="0.25">
      <c r="A6" s="41" t="s">
        <v>87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3"/>
    </row>
    <row r="7" spans="1:15" x14ac:dyDescent="0.25">
      <c r="A7" s="29" t="s">
        <v>60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1:15" ht="83.25" customHeight="1" x14ac:dyDescent="0.25">
      <c r="A8" s="32" t="s">
        <v>2</v>
      </c>
      <c r="B8" s="34" t="s">
        <v>3</v>
      </c>
      <c r="C8" s="35"/>
      <c r="D8" s="1" t="s">
        <v>4</v>
      </c>
      <c r="E8" s="1" t="s">
        <v>5</v>
      </c>
      <c r="F8" s="1" t="s">
        <v>6</v>
      </c>
      <c r="G8" s="1" t="s">
        <v>21</v>
      </c>
      <c r="H8" s="1" t="s">
        <v>20</v>
      </c>
      <c r="I8" s="1" t="s">
        <v>54</v>
      </c>
      <c r="J8" s="1" t="s">
        <v>56</v>
      </c>
      <c r="K8" s="1" t="s">
        <v>22</v>
      </c>
      <c r="L8" s="1" t="s">
        <v>23</v>
      </c>
      <c r="M8" s="1" t="s">
        <v>7</v>
      </c>
      <c r="N8" s="1" t="s">
        <v>57</v>
      </c>
      <c r="O8" s="1" t="s">
        <v>8</v>
      </c>
    </row>
    <row r="9" spans="1:15" x14ac:dyDescent="0.25">
      <c r="A9" s="33"/>
      <c r="B9" s="29" t="s">
        <v>9</v>
      </c>
      <c r="C9" s="31"/>
      <c r="D9" s="2" t="s">
        <v>10</v>
      </c>
      <c r="E9" s="2" t="s">
        <v>11</v>
      </c>
      <c r="F9" s="2" t="s">
        <v>12</v>
      </c>
      <c r="G9" s="2" t="s">
        <v>13</v>
      </c>
      <c r="H9" s="2" t="s">
        <v>14</v>
      </c>
      <c r="I9" s="2" t="s">
        <v>55</v>
      </c>
      <c r="J9" s="2" t="s">
        <v>14</v>
      </c>
      <c r="K9" s="2" t="s">
        <v>15</v>
      </c>
      <c r="L9" s="2" t="s">
        <v>16</v>
      </c>
      <c r="M9" s="2" t="s">
        <v>17</v>
      </c>
      <c r="N9" s="2" t="s">
        <v>17</v>
      </c>
      <c r="O9" s="2" t="s">
        <v>18</v>
      </c>
    </row>
    <row r="10" spans="1:15" x14ac:dyDescent="0.25">
      <c r="A10" s="10" t="s">
        <v>26</v>
      </c>
      <c r="B10" s="10" t="s">
        <v>50</v>
      </c>
      <c r="C10" s="11" t="s">
        <v>61</v>
      </c>
      <c r="D10" s="12">
        <v>33378</v>
      </c>
      <c r="E10" s="12">
        <v>45432</v>
      </c>
      <c r="F10" s="13">
        <v>53709.54</v>
      </c>
      <c r="G10" s="11"/>
      <c r="H10" s="11"/>
      <c r="I10" s="20">
        <v>3.3099999999999997E-2</v>
      </c>
      <c r="J10" s="20">
        <v>3.3099999999999997E-2</v>
      </c>
      <c r="K10" s="20">
        <v>3.3099999999999997E-2</v>
      </c>
      <c r="L10" s="11"/>
      <c r="M10" s="11"/>
      <c r="N10" s="10" t="s">
        <v>50</v>
      </c>
      <c r="O10" s="21">
        <f>F10*K10</f>
        <v>1777.7857739999999</v>
      </c>
    </row>
    <row r="11" spans="1:15" x14ac:dyDescent="0.25">
      <c r="A11" s="10" t="s">
        <v>27</v>
      </c>
      <c r="B11" s="10" t="s">
        <v>50</v>
      </c>
      <c r="C11" s="11" t="s">
        <v>61</v>
      </c>
      <c r="D11" s="12">
        <v>36013</v>
      </c>
      <c r="E11" s="12">
        <v>45432</v>
      </c>
      <c r="F11" s="13">
        <v>53064.03</v>
      </c>
      <c r="G11" s="11"/>
      <c r="H11" s="11"/>
      <c r="I11" s="20">
        <v>3.3099999999999997E-2</v>
      </c>
      <c r="J11" s="20">
        <v>3.3099999999999997E-2</v>
      </c>
      <c r="K11" s="20">
        <v>3.3099999999999997E-2</v>
      </c>
      <c r="L11" s="11"/>
      <c r="M11" s="11"/>
      <c r="N11" s="10" t="s">
        <v>50</v>
      </c>
      <c r="O11" s="21">
        <f t="shared" ref="O11:O33" si="0">F11*K11</f>
        <v>1756.4193929999999</v>
      </c>
    </row>
    <row r="12" spans="1:15" x14ac:dyDescent="0.25">
      <c r="A12" s="10" t="s">
        <v>28</v>
      </c>
      <c r="B12" s="10" t="s">
        <v>50</v>
      </c>
      <c r="C12" s="11" t="s">
        <v>62</v>
      </c>
      <c r="D12" s="12">
        <v>34481</v>
      </c>
      <c r="E12" s="12">
        <v>47046</v>
      </c>
      <c r="F12" s="13">
        <v>168380.6</v>
      </c>
      <c r="G12" s="11"/>
      <c r="H12" s="11"/>
      <c r="I12" s="20">
        <v>3.8300000000000001E-2</v>
      </c>
      <c r="J12" s="20">
        <v>3.8300000000000001E-2</v>
      </c>
      <c r="K12" s="20">
        <v>3.8300000000000001E-2</v>
      </c>
      <c r="L12" s="11"/>
      <c r="M12" s="11"/>
      <c r="N12" s="10" t="s">
        <v>50</v>
      </c>
      <c r="O12" s="21">
        <f t="shared" si="0"/>
        <v>6448.9769800000004</v>
      </c>
    </row>
    <row r="13" spans="1:15" x14ac:dyDescent="0.25">
      <c r="A13" s="10" t="s">
        <v>29</v>
      </c>
      <c r="B13" s="10" t="s">
        <v>50</v>
      </c>
      <c r="C13" s="11" t="s">
        <v>62</v>
      </c>
      <c r="D13" s="12">
        <v>34481</v>
      </c>
      <c r="E13" s="12">
        <v>47046</v>
      </c>
      <c r="F13" s="13">
        <v>167551.10999999999</v>
      </c>
      <c r="G13" s="11"/>
      <c r="H13" s="11"/>
      <c r="I13" s="20">
        <v>3.8300000000000001E-2</v>
      </c>
      <c r="J13" s="20">
        <v>3.8300000000000001E-2</v>
      </c>
      <c r="K13" s="20">
        <v>3.8300000000000001E-2</v>
      </c>
      <c r="L13" s="11"/>
      <c r="M13" s="11"/>
      <c r="N13" s="10" t="s">
        <v>50</v>
      </c>
      <c r="O13" s="21">
        <f t="shared" si="0"/>
        <v>6417.2075129999994</v>
      </c>
    </row>
    <row r="14" spans="1:15" x14ac:dyDescent="0.25">
      <c r="A14" s="10" t="s">
        <v>30</v>
      </c>
      <c r="B14" s="10" t="s">
        <v>50</v>
      </c>
      <c r="C14" s="11" t="s">
        <v>63</v>
      </c>
      <c r="D14" s="12">
        <v>38602</v>
      </c>
      <c r="E14" s="12">
        <v>48446</v>
      </c>
      <c r="F14" s="13">
        <v>451241.27</v>
      </c>
      <c r="G14" s="11"/>
      <c r="H14" s="11"/>
      <c r="I14" s="20">
        <v>2.5999999999999999E-2</v>
      </c>
      <c r="J14" s="20">
        <v>2.5999999999999999E-2</v>
      </c>
      <c r="K14" s="20">
        <v>2.5999999999999999E-2</v>
      </c>
      <c r="L14" s="11"/>
      <c r="M14" s="11"/>
      <c r="N14" s="10" t="s">
        <v>50</v>
      </c>
      <c r="O14" s="21">
        <f t="shared" si="0"/>
        <v>11732.273020000001</v>
      </c>
    </row>
    <row r="15" spans="1:15" x14ac:dyDescent="0.25">
      <c r="A15" s="10" t="s">
        <v>31</v>
      </c>
      <c r="B15" s="10" t="s">
        <v>50</v>
      </c>
      <c r="C15" s="11" t="s">
        <v>63</v>
      </c>
      <c r="D15" s="12">
        <v>36040</v>
      </c>
      <c r="E15" s="12">
        <v>47000</v>
      </c>
      <c r="F15" s="13">
        <v>704884.49</v>
      </c>
      <c r="G15" s="11"/>
      <c r="H15" s="11"/>
      <c r="I15" s="20">
        <v>6.7799999999999999E-2</v>
      </c>
      <c r="J15" s="20">
        <v>6.7799999999999999E-2</v>
      </c>
      <c r="K15" s="20">
        <v>6.7799999999999999E-2</v>
      </c>
      <c r="L15" s="11"/>
      <c r="M15" s="11"/>
      <c r="N15" s="10" t="s">
        <v>50</v>
      </c>
      <c r="O15" s="21">
        <f t="shared" si="0"/>
        <v>47791.168421999995</v>
      </c>
    </row>
    <row r="16" spans="1:15" x14ac:dyDescent="0.25">
      <c r="A16" s="10" t="s">
        <v>32</v>
      </c>
      <c r="B16" s="10" t="s">
        <v>50</v>
      </c>
      <c r="C16" s="11" t="s">
        <v>64</v>
      </c>
      <c r="D16" s="12">
        <v>36734</v>
      </c>
      <c r="E16" s="12">
        <v>49084</v>
      </c>
      <c r="F16" s="13">
        <v>988960.52</v>
      </c>
      <c r="G16" s="11"/>
      <c r="H16" s="11"/>
      <c r="I16" s="20">
        <v>4.2599999999999999E-2</v>
      </c>
      <c r="J16" s="20">
        <v>4.2599999999999999E-2</v>
      </c>
      <c r="K16" s="20">
        <v>4.2599999999999999E-2</v>
      </c>
      <c r="L16" s="11"/>
      <c r="M16" s="11"/>
      <c r="N16" s="10" t="s">
        <v>50</v>
      </c>
      <c r="O16" s="21">
        <f t="shared" si="0"/>
        <v>42129.718152000001</v>
      </c>
    </row>
    <row r="17" spans="1:15" x14ac:dyDescent="0.25">
      <c r="A17" s="10" t="s">
        <v>33</v>
      </c>
      <c r="B17" s="10" t="s">
        <v>50</v>
      </c>
      <c r="C17" s="11" t="s">
        <v>65</v>
      </c>
      <c r="D17" s="12">
        <v>40407</v>
      </c>
      <c r="E17" s="12">
        <v>46985</v>
      </c>
      <c r="F17" s="13">
        <v>945570.57</v>
      </c>
      <c r="G17" s="11"/>
      <c r="H17" s="11"/>
      <c r="I17" s="20">
        <v>4.5199999999999997E-2</v>
      </c>
      <c r="J17" s="20">
        <v>4.5199999999999997E-2</v>
      </c>
      <c r="K17" s="20">
        <v>4.5199999999999997E-2</v>
      </c>
      <c r="L17" s="11"/>
      <c r="M17" s="11"/>
      <c r="N17" s="10" t="s">
        <v>50</v>
      </c>
      <c r="O17" s="21">
        <f t="shared" si="0"/>
        <v>42739.789763999994</v>
      </c>
    </row>
    <row r="18" spans="1:15" x14ac:dyDescent="0.25">
      <c r="A18" s="10" t="s">
        <v>34</v>
      </c>
      <c r="B18" s="10" t="s">
        <v>50</v>
      </c>
      <c r="C18" s="11" t="s">
        <v>66</v>
      </c>
      <c r="D18" s="12">
        <v>43327</v>
      </c>
      <c r="E18" s="12">
        <v>54290</v>
      </c>
      <c r="F18" s="13">
        <v>3699317.79</v>
      </c>
      <c r="G18" s="11"/>
      <c r="H18" s="11"/>
      <c r="I18" s="20">
        <v>4.58E-2</v>
      </c>
      <c r="J18" s="20">
        <v>4.58E-2</v>
      </c>
      <c r="K18" s="20">
        <v>4.58E-2</v>
      </c>
      <c r="L18" s="11"/>
      <c r="M18" s="11"/>
      <c r="N18" s="10" t="s">
        <v>50</v>
      </c>
      <c r="O18" s="21">
        <f t="shared" si="0"/>
        <v>169428.754782</v>
      </c>
    </row>
    <row r="19" spans="1:15" x14ac:dyDescent="0.25">
      <c r="A19" s="10" t="s">
        <v>35</v>
      </c>
      <c r="B19" s="10" t="s">
        <v>67</v>
      </c>
      <c r="C19" s="11" t="s">
        <v>68</v>
      </c>
      <c r="D19" s="12">
        <v>34914</v>
      </c>
      <c r="E19" s="12">
        <v>47698</v>
      </c>
      <c r="F19" s="13">
        <v>434386.48999999993</v>
      </c>
      <c r="G19" s="11"/>
      <c r="H19" s="11"/>
      <c r="I19" s="20">
        <v>1.375E-2</v>
      </c>
      <c r="J19" s="20">
        <v>1.375E-2</v>
      </c>
      <c r="K19" s="20">
        <v>1.375E-2</v>
      </c>
      <c r="L19" s="11"/>
      <c r="M19" s="11"/>
      <c r="N19" s="10" t="s">
        <v>67</v>
      </c>
      <c r="O19" s="21">
        <f t="shared" si="0"/>
        <v>5972.8142374999989</v>
      </c>
    </row>
    <row r="20" spans="1:15" x14ac:dyDescent="0.25">
      <c r="A20" s="10" t="s">
        <v>36</v>
      </c>
      <c r="B20" s="10" t="s">
        <v>67</v>
      </c>
      <c r="C20" s="11" t="s">
        <v>69</v>
      </c>
      <c r="D20" s="12">
        <v>34914</v>
      </c>
      <c r="E20" s="12">
        <v>47698</v>
      </c>
      <c r="F20" s="13">
        <v>337308.31</v>
      </c>
      <c r="G20" s="11"/>
      <c r="H20" s="11"/>
      <c r="I20" s="20">
        <v>5.3749999999999999E-2</v>
      </c>
      <c r="J20" s="20">
        <v>5.3749999999999999E-2</v>
      </c>
      <c r="K20" s="20">
        <v>5.3749999999999999E-2</v>
      </c>
      <c r="L20" s="11"/>
      <c r="M20" s="11"/>
      <c r="N20" s="10" t="s">
        <v>67</v>
      </c>
      <c r="O20" s="21">
        <f t="shared" si="0"/>
        <v>18130.321662499999</v>
      </c>
    </row>
    <row r="21" spans="1:15" x14ac:dyDescent="0.25">
      <c r="A21" s="10" t="s">
        <v>37</v>
      </c>
      <c r="B21" s="10" t="s">
        <v>67</v>
      </c>
      <c r="C21" s="11" t="s">
        <v>70</v>
      </c>
      <c r="D21" s="12">
        <v>34914</v>
      </c>
      <c r="E21" s="12">
        <v>47698</v>
      </c>
      <c r="F21" s="13">
        <v>148.45999999999989</v>
      </c>
      <c r="G21" s="11"/>
      <c r="H21" s="11"/>
      <c r="I21" s="20">
        <v>1.375E-2</v>
      </c>
      <c r="J21" s="20">
        <v>1.375E-2</v>
      </c>
      <c r="K21" s="20">
        <v>1.375E-2</v>
      </c>
      <c r="L21" s="11"/>
      <c r="M21" s="11"/>
      <c r="N21" s="10" t="s">
        <v>67</v>
      </c>
      <c r="O21" s="21">
        <f t="shared" si="0"/>
        <v>2.0413249999999987</v>
      </c>
    </row>
    <row r="22" spans="1:15" x14ac:dyDescent="0.25">
      <c r="A22" s="10" t="s">
        <v>38</v>
      </c>
      <c r="B22" s="10" t="s">
        <v>67</v>
      </c>
      <c r="C22" s="11" t="s">
        <v>71</v>
      </c>
      <c r="D22" s="12">
        <v>34914</v>
      </c>
      <c r="E22" s="12">
        <v>47698</v>
      </c>
      <c r="F22" s="13">
        <v>557721.87000000023</v>
      </c>
      <c r="G22" s="11"/>
      <c r="H22" s="11"/>
      <c r="I22" s="20">
        <v>1.375E-2</v>
      </c>
      <c r="J22" s="20">
        <v>1.375E-2</v>
      </c>
      <c r="K22" s="20">
        <v>1.375E-2</v>
      </c>
      <c r="L22" s="11"/>
      <c r="M22" s="11"/>
      <c r="N22" s="10" t="s">
        <v>67</v>
      </c>
      <c r="O22" s="21">
        <f t="shared" si="0"/>
        <v>7668.6757125000031</v>
      </c>
    </row>
    <row r="23" spans="1:15" x14ac:dyDescent="0.25">
      <c r="A23" s="10" t="s">
        <v>39</v>
      </c>
      <c r="B23" s="10" t="s">
        <v>67</v>
      </c>
      <c r="C23" s="11" t="s">
        <v>72</v>
      </c>
      <c r="D23" s="12">
        <v>34914</v>
      </c>
      <c r="E23" s="12">
        <v>47698</v>
      </c>
      <c r="F23" s="13">
        <v>103977.91000000011</v>
      </c>
      <c r="G23" s="11"/>
      <c r="H23" s="11"/>
      <c r="I23" s="20">
        <v>1.6250000000000001E-2</v>
      </c>
      <c r="J23" s="20">
        <v>1.6250000000000001E-2</v>
      </c>
      <c r="K23" s="20">
        <v>1.6250000000000001E-2</v>
      </c>
      <c r="L23" s="11"/>
      <c r="M23" s="11"/>
      <c r="N23" s="10" t="s">
        <v>67</v>
      </c>
      <c r="O23" s="21">
        <f t="shared" si="0"/>
        <v>1689.6410375000019</v>
      </c>
    </row>
    <row r="24" spans="1:15" x14ac:dyDescent="0.25">
      <c r="A24" s="10" t="s">
        <v>40</v>
      </c>
      <c r="B24" s="10" t="s">
        <v>67</v>
      </c>
      <c r="C24" s="11" t="s">
        <v>73</v>
      </c>
      <c r="D24" s="12">
        <v>36312</v>
      </c>
      <c r="E24" s="12">
        <v>49096</v>
      </c>
      <c r="F24" s="13">
        <v>732421.68000000017</v>
      </c>
      <c r="G24" s="11"/>
      <c r="H24" s="11"/>
      <c r="I24" s="20">
        <v>1.8749999999999999E-2</v>
      </c>
      <c r="J24" s="20">
        <v>1.8749999999999999E-2</v>
      </c>
      <c r="K24" s="20">
        <v>1.8749999999999999E-2</v>
      </c>
      <c r="L24" s="11"/>
      <c r="M24" s="11"/>
      <c r="N24" s="10" t="s">
        <v>67</v>
      </c>
      <c r="O24" s="21">
        <f t="shared" si="0"/>
        <v>13732.906500000003</v>
      </c>
    </row>
    <row r="25" spans="1:15" x14ac:dyDescent="0.25">
      <c r="A25" s="10" t="s">
        <v>41</v>
      </c>
      <c r="B25" s="10" t="s">
        <v>67</v>
      </c>
      <c r="C25" s="11" t="s">
        <v>74</v>
      </c>
      <c r="D25" s="12">
        <v>36312</v>
      </c>
      <c r="E25" s="12">
        <v>49096</v>
      </c>
      <c r="F25" s="13">
        <v>227.6700000000003</v>
      </c>
      <c r="G25" s="11"/>
      <c r="H25" s="11"/>
      <c r="I25" s="20">
        <v>2.5000000000000001E-3</v>
      </c>
      <c r="J25" s="20">
        <v>2.5000000000000001E-3</v>
      </c>
      <c r="K25" s="20">
        <v>2.5000000000000001E-3</v>
      </c>
      <c r="L25" s="11"/>
      <c r="M25" s="11"/>
      <c r="N25" s="10" t="s">
        <v>67</v>
      </c>
      <c r="O25" s="21">
        <f t="shared" si="0"/>
        <v>0.56917500000000076</v>
      </c>
    </row>
    <row r="26" spans="1:15" x14ac:dyDescent="0.25">
      <c r="A26" s="10" t="s">
        <v>42</v>
      </c>
      <c r="B26" s="10" t="s">
        <v>67</v>
      </c>
      <c r="C26" s="11" t="s">
        <v>75</v>
      </c>
      <c r="D26" s="12">
        <v>36312</v>
      </c>
      <c r="E26" s="12">
        <v>49096</v>
      </c>
      <c r="F26" s="13">
        <v>806836.55999999971</v>
      </c>
      <c r="G26" s="11"/>
      <c r="H26" s="11"/>
      <c r="I26" s="20">
        <v>2.5000000000000001E-3</v>
      </c>
      <c r="J26" s="20">
        <v>2.5000000000000001E-3</v>
      </c>
      <c r="K26" s="20">
        <v>2.5000000000000001E-3</v>
      </c>
      <c r="L26" s="11"/>
      <c r="M26" s="11"/>
      <c r="N26" s="10" t="s">
        <v>67</v>
      </c>
      <c r="O26" s="21">
        <f t="shared" si="0"/>
        <v>2017.0913999999993</v>
      </c>
    </row>
    <row r="27" spans="1:15" x14ac:dyDescent="0.25">
      <c r="A27" s="10" t="s">
        <v>43</v>
      </c>
      <c r="B27" s="10" t="s">
        <v>67</v>
      </c>
      <c r="C27" s="11" t="s">
        <v>76</v>
      </c>
      <c r="D27" s="12">
        <v>38292</v>
      </c>
      <c r="E27" s="12">
        <v>51075</v>
      </c>
      <c r="F27" s="13">
        <v>450763.76700000023</v>
      </c>
      <c r="G27" s="11"/>
      <c r="H27" s="11"/>
      <c r="I27" s="20">
        <v>2.5000000000000001E-3</v>
      </c>
      <c r="J27" s="20">
        <v>2.5000000000000001E-3</v>
      </c>
      <c r="K27" s="20">
        <v>2.5000000000000001E-3</v>
      </c>
      <c r="L27" s="11"/>
      <c r="M27" s="11"/>
      <c r="N27" s="10" t="s">
        <v>67</v>
      </c>
      <c r="O27" s="21">
        <f t="shared" si="0"/>
        <v>1126.9094175000007</v>
      </c>
    </row>
    <row r="28" spans="1:15" x14ac:dyDescent="0.25">
      <c r="A28" s="10" t="s">
        <v>44</v>
      </c>
      <c r="B28" s="10" t="s">
        <v>67</v>
      </c>
      <c r="C28" s="11" t="s">
        <v>77</v>
      </c>
      <c r="D28" s="12">
        <v>38292</v>
      </c>
      <c r="E28" s="12">
        <v>51075</v>
      </c>
      <c r="F28" s="13">
        <v>432660.03999999963</v>
      </c>
      <c r="G28" s="11"/>
      <c r="H28" s="11"/>
      <c r="I28" s="20">
        <v>2.5000000000000001E-3</v>
      </c>
      <c r="J28" s="20">
        <v>2.5000000000000001E-3</v>
      </c>
      <c r="K28" s="20">
        <v>2.5000000000000001E-3</v>
      </c>
      <c r="L28" s="11"/>
      <c r="M28" s="11"/>
      <c r="N28" s="10" t="s">
        <v>67</v>
      </c>
      <c r="O28" s="21">
        <f t="shared" si="0"/>
        <v>1081.6500999999992</v>
      </c>
    </row>
    <row r="29" spans="1:15" x14ac:dyDescent="0.25">
      <c r="A29" s="10" t="s">
        <v>45</v>
      </c>
      <c r="B29" s="10" t="s">
        <v>78</v>
      </c>
      <c r="C29" s="27" t="s">
        <v>83</v>
      </c>
      <c r="D29" s="12">
        <v>39721</v>
      </c>
      <c r="E29" s="12">
        <v>51501</v>
      </c>
      <c r="F29" s="13">
        <v>4265906.0400000019</v>
      </c>
      <c r="G29" s="11"/>
      <c r="H29" s="11"/>
      <c r="I29" s="20">
        <v>3.3059999999999999E-2</v>
      </c>
      <c r="J29" s="20">
        <v>3.3059999999999999E-2</v>
      </c>
      <c r="K29" s="20">
        <v>3.3059999999999999E-2</v>
      </c>
      <c r="L29" s="11"/>
      <c r="M29" s="11"/>
      <c r="N29" s="10" t="s">
        <v>78</v>
      </c>
      <c r="O29" s="21">
        <f t="shared" si="0"/>
        <v>141030.85368240005</v>
      </c>
    </row>
    <row r="30" spans="1:15" x14ac:dyDescent="0.25">
      <c r="A30" s="10" t="s">
        <v>46</v>
      </c>
      <c r="B30" s="10" t="s">
        <v>78</v>
      </c>
      <c r="C30" s="11" t="s">
        <v>79</v>
      </c>
      <c r="D30" s="12">
        <v>40878</v>
      </c>
      <c r="E30" s="12">
        <v>44926</v>
      </c>
      <c r="F30" s="13">
        <v>4752708.9800000004</v>
      </c>
      <c r="G30" s="11"/>
      <c r="H30" s="11"/>
      <c r="I30" s="20">
        <v>3.3950000000000001E-2</v>
      </c>
      <c r="J30" s="20">
        <v>3.3950000000000001E-2</v>
      </c>
      <c r="K30" s="20">
        <v>3.3950000000000001E-2</v>
      </c>
      <c r="L30" s="11"/>
      <c r="M30" s="11"/>
      <c r="N30" s="10" t="s">
        <v>78</v>
      </c>
      <c r="O30" s="21">
        <f t="shared" si="0"/>
        <v>161354.46987100001</v>
      </c>
    </row>
    <row r="31" spans="1:15" x14ac:dyDescent="0.25">
      <c r="A31" s="10" t="s">
        <v>47</v>
      </c>
      <c r="B31" s="10" t="s">
        <v>78</v>
      </c>
      <c r="C31" s="11" t="s">
        <v>80</v>
      </c>
      <c r="D31" s="12">
        <v>43678</v>
      </c>
      <c r="E31" s="12">
        <v>44926</v>
      </c>
      <c r="F31" s="13">
        <v>3649134.95</v>
      </c>
      <c r="G31" s="11"/>
      <c r="H31" s="11"/>
      <c r="I31" s="20">
        <v>3.3950000000000001E-2</v>
      </c>
      <c r="J31" s="20">
        <v>3.3950000000000001E-2</v>
      </c>
      <c r="K31" s="20">
        <v>3.3950000000000001E-2</v>
      </c>
      <c r="L31" s="11"/>
      <c r="M31" s="11"/>
      <c r="N31" s="10" t="s">
        <v>78</v>
      </c>
      <c r="O31" s="21">
        <f t="shared" si="0"/>
        <v>123888.13155250001</v>
      </c>
    </row>
    <row r="32" spans="1:15" x14ac:dyDescent="0.25">
      <c r="A32" s="10" t="s">
        <v>48</v>
      </c>
      <c r="B32" s="10" t="s">
        <v>78</v>
      </c>
      <c r="C32" s="11" t="s">
        <v>81</v>
      </c>
      <c r="D32" s="12">
        <v>43678</v>
      </c>
      <c r="E32" s="12">
        <v>44926</v>
      </c>
      <c r="F32" s="13">
        <v>3144353.11</v>
      </c>
      <c r="G32" s="11"/>
      <c r="H32" s="11"/>
      <c r="I32" s="20">
        <v>3.3950000000000001E-2</v>
      </c>
      <c r="J32" s="20">
        <v>3.3950000000000001E-2</v>
      </c>
      <c r="K32" s="20">
        <v>3.3950000000000001E-2</v>
      </c>
      <c r="L32" s="11"/>
      <c r="M32" s="11"/>
      <c r="N32" s="10" t="s">
        <v>78</v>
      </c>
      <c r="O32" s="21">
        <f t="shared" si="0"/>
        <v>106750.7880845</v>
      </c>
    </row>
    <row r="33" spans="1:15" x14ac:dyDescent="0.25">
      <c r="A33" s="10" t="s">
        <v>49</v>
      </c>
      <c r="B33" s="10" t="s">
        <v>78</v>
      </c>
      <c r="C33" s="11" t="s">
        <v>82</v>
      </c>
      <c r="D33" s="12">
        <v>43678</v>
      </c>
      <c r="E33" s="12">
        <v>44926</v>
      </c>
      <c r="F33" s="13">
        <v>2986356.66</v>
      </c>
      <c r="G33" s="11"/>
      <c r="H33" s="11"/>
      <c r="I33" s="20">
        <v>3.3950000000000001E-2</v>
      </c>
      <c r="J33" s="20">
        <v>3.3950000000000001E-2</v>
      </c>
      <c r="K33" s="20">
        <v>3.3950000000000001E-2</v>
      </c>
      <c r="L33" s="11"/>
      <c r="M33" s="11"/>
      <c r="N33" s="10" t="s">
        <v>78</v>
      </c>
      <c r="O33" s="21">
        <f t="shared" si="0"/>
        <v>101386.80860700001</v>
      </c>
    </row>
    <row r="34" spans="1:15" ht="15.75" thickBot="1" x14ac:dyDescent="0.3">
      <c r="A34" s="8"/>
      <c r="B34" s="8"/>
      <c r="C34" s="15"/>
      <c r="D34" s="15"/>
      <c r="E34" s="16" t="s">
        <v>51</v>
      </c>
      <c r="F34" s="18">
        <f>SUM(F10:F33)</f>
        <v>29887592.417000003</v>
      </c>
      <c r="G34" s="15"/>
      <c r="H34" s="15"/>
      <c r="I34" s="15"/>
      <c r="J34" s="15"/>
      <c r="K34" s="15"/>
      <c r="L34" s="15"/>
      <c r="M34" s="15"/>
      <c r="N34" s="15"/>
      <c r="O34" s="19">
        <f>SUM(O10:O33)</f>
        <v>1016055.7661649002</v>
      </c>
    </row>
    <row r="35" spans="1:15" ht="15.75" thickTop="1" x14ac:dyDescent="0.25">
      <c r="A35" s="8"/>
      <c r="B35" s="8"/>
      <c r="F35" s="9"/>
    </row>
    <row r="36" spans="1:15" x14ac:dyDescent="0.25">
      <c r="A36" s="24"/>
      <c r="B36" s="8"/>
      <c r="F36" s="28" t="s">
        <v>52</v>
      </c>
      <c r="G36" s="28"/>
      <c r="H36" s="28"/>
      <c r="I36" s="28"/>
      <c r="J36" s="28"/>
      <c r="K36" s="28"/>
      <c r="O36" s="14">
        <f>O34/F34</f>
        <v>3.3995905457643007E-2</v>
      </c>
    </row>
    <row r="37" spans="1:15" x14ac:dyDescent="0.25">
      <c r="A37" s="8"/>
      <c r="B37" s="8"/>
      <c r="F37" s="9"/>
    </row>
    <row r="38" spans="1:15" x14ac:dyDescent="0.25">
      <c r="A38" s="8"/>
      <c r="B38" s="8"/>
      <c r="F38" s="9"/>
    </row>
    <row r="39" spans="1:15" x14ac:dyDescent="0.25">
      <c r="A39" s="8"/>
      <c r="B39" s="8"/>
      <c r="F39" s="9"/>
    </row>
    <row r="40" spans="1:15" x14ac:dyDescent="0.25">
      <c r="A40" s="8"/>
      <c r="B40" s="8"/>
      <c r="F40" s="9"/>
    </row>
    <row r="41" spans="1:15" x14ac:dyDescent="0.25">
      <c r="A41" s="8"/>
      <c r="B41" s="8"/>
      <c r="F41" s="9"/>
    </row>
    <row r="42" spans="1:15" x14ac:dyDescent="0.25">
      <c r="A42" s="8"/>
      <c r="B42" s="8"/>
      <c r="F42" s="9"/>
    </row>
    <row r="43" spans="1:15" x14ac:dyDescent="0.25">
      <c r="A43" s="8"/>
      <c r="B43" s="8"/>
      <c r="F43" s="9"/>
    </row>
    <row r="44" spans="1:15" x14ac:dyDescent="0.25">
      <c r="A44" s="8"/>
      <c r="B44" s="8"/>
      <c r="F44" s="9"/>
    </row>
    <row r="45" spans="1:15" x14ac:dyDescent="0.25">
      <c r="A45" s="8"/>
      <c r="B45" s="8"/>
      <c r="F45" s="9"/>
    </row>
    <row r="46" spans="1:15" x14ac:dyDescent="0.25">
      <c r="A46" s="8"/>
      <c r="B46" s="8"/>
      <c r="F46" s="9"/>
    </row>
    <row r="47" spans="1:15" x14ac:dyDescent="0.25">
      <c r="A47" s="8"/>
      <c r="B47" s="8"/>
      <c r="F47" s="9"/>
    </row>
    <row r="48" spans="1:15" x14ac:dyDescent="0.25">
      <c r="A48" s="8"/>
      <c r="B48" s="8"/>
      <c r="F48" s="9"/>
    </row>
    <row r="49" spans="1:6" x14ac:dyDescent="0.25">
      <c r="A49" s="8"/>
      <c r="B49" s="8"/>
      <c r="F49" s="9"/>
    </row>
    <row r="50" spans="1:6" x14ac:dyDescent="0.25">
      <c r="A50" s="8"/>
      <c r="B50" s="8"/>
      <c r="F50" s="9"/>
    </row>
    <row r="51" spans="1:6" x14ac:dyDescent="0.25">
      <c r="A51" s="8"/>
      <c r="B51" s="8"/>
      <c r="F51" s="9"/>
    </row>
    <row r="52" spans="1:6" x14ac:dyDescent="0.25">
      <c r="A52" s="8"/>
      <c r="B52" s="8"/>
      <c r="F52" s="9"/>
    </row>
    <row r="53" spans="1:6" x14ac:dyDescent="0.25">
      <c r="A53" s="8"/>
      <c r="B53" s="8"/>
      <c r="F53" s="9"/>
    </row>
    <row r="54" spans="1:6" x14ac:dyDescent="0.25">
      <c r="A54" s="8"/>
      <c r="B54" s="8"/>
      <c r="F54" s="9"/>
    </row>
    <row r="55" spans="1:6" x14ac:dyDescent="0.25">
      <c r="A55" s="8"/>
      <c r="B55" s="8"/>
      <c r="F55" s="9"/>
    </row>
    <row r="56" spans="1:6" x14ac:dyDescent="0.25">
      <c r="A56" s="8"/>
      <c r="B56" s="8"/>
      <c r="F56" s="9"/>
    </row>
    <row r="57" spans="1:6" x14ac:dyDescent="0.25">
      <c r="A57" s="8"/>
      <c r="B57" s="8"/>
      <c r="F57" s="9"/>
    </row>
    <row r="58" spans="1:6" x14ac:dyDescent="0.25">
      <c r="A58" s="8"/>
      <c r="B58" s="8"/>
      <c r="F58" s="9"/>
    </row>
    <row r="59" spans="1:6" x14ac:dyDescent="0.25">
      <c r="A59" s="8"/>
      <c r="B59" s="8"/>
      <c r="F59" s="9"/>
    </row>
    <row r="60" spans="1:6" x14ac:dyDescent="0.25">
      <c r="A60" s="8"/>
      <c r="B60" s="8"/>
      <c r="F60" s="9"/>
    </row>
    <row r="61" spans="1:6" x14ac:dyDescent="0.25">
      <c r="A61" s="8"/>
      <c r="B61" s="8"/>
      <c r="F61" s="9"/>
    </row>
    <row r="62" spans="1:6" x14ac:dyDescent="0.25">
      <c r="A62" s="8"/>
      <c r="B62" s="8"/>
      <c r="F62" s="9"/>
    </row>
    <row r="63" spans="1:6" x14ac:dyDescent="0.25">
      <c r="A63" s="8"/>
      <c r="B63" s="8"/>
      <c r="F63" s="9"/>
    </row>
    <row r="64" spans="1:6" x14ac:dyDescent="0.25">
      <c r="A64" s="8"/>
      <c r="B64" s="8"/>
      <c r="F64" s="9"/>
    </row>
    <row r="65" spans="1:6" x14ac:dyDescent="0.25">
      <c r="A65" s="8"/>
      <c r="B65" s="8"/>
      <c r="F65" s="9"/>
    </row>
    <row r="66" spans="1:6" x14ac:dyDescent="0.25">
      <c r="A66" s="8"/>
      <c r="B66" s="8"/>
      <c r="F66" s="9"/>
    </row>
    <row r="67" spans="1:6" x14ac:dyDescent="0.25">
      <c r="A67" s="8"/>
      <c r="B67" s="8"/>
      <c r="F67" s="9"/>
    </row>
    <row r="68" spans="1:6" x14ac:dyDescent="0.25">
      <c r="A68" s="8"/>
      <c r="B68" s="8"/>
      <c r="F68" s="9"/>
    </row>
    <row r="69" spans="1:6" x14ac:dyDescent="0.25">
      <c r="A69" s="8"/>
      <c r="B69" s="8"/>
      <c r="F69" s="9"/>
    </row>
    <row r="70" spans="1:6" x14ac:dyDescent="0.25">
      <c r="A70" s="8"/>
      <c r="B70" s="8"/>
      <c r="F70" s="9"/>
    </row>
    <row r="71" spans="1:6" x14ac:dyDescent="0.25">
      <c r="A71" s="8"/>
      <c r="B71" s="8"/>
      <c r="F71" s="9"/>
    </row>
    <row r="72" spans="1:6" x14ac:dyDescent="0.25">
      <c r="A72" s="8"/>
      <c r="B72" s="8"/>
      <c r="F72" s="9"/>
    </row>
    <row r="73" spans="1:6" x14ac:dyDescent="0.25">
      <c r="A73" s="8"/>
      <c r="B73" s="8"/>
      <c r="F73" s="9"/>
    </row>
    <row r="74" spans="1:6" x14ac:dyDescent="0.25">
      <c r="A74" s="8"/>
      <c r="B74" s="8"/>
      <c r="F74" s="9"/>
    </row>
    <row r="75" spans="1:6" x14ac:dyDescent="0.25">
      <c r="A75" s="8"/>
      <c r="B75" s="8"/>
      <c r="F75" s="9"/>
    </row>
    <row r="76" spans="1:6" x14ac:dyDescent="0.25">
      <c r="A76" s="8"/>
      <c r="B76" s="8"/>
      <c r="F76" s="9"/>
    </row>
    <row r="77" spans="1:6" x14ac:dyDescent="0.25">
      <c r="A77" s="8"/>
      <c r="B77" s="8"/>
      <c r="F77" s="9"/>
    </row>
    <row r="78" spans="1:6" x14ac:dyDescent="0.25">
      <c r="A78" s="8"/>
      <c r="B78" s="8"/>
      <c r="F78" s="9"/>
    </row>
    <row r="79" spans="1:6" x14ac:dyDescent="0.25">
      <c r="A79" s="8"/>
      <c r="B79" s="8"/>
      <c r="F79" s="9"/>
    </row>
    <row r="80" spans="1:6" x14ac:dyDescent="0.25">
      <c r="A80" s="8"/>
      <c r="B80" s="8"/>
      <c r="F80" s="9"/>
    </row>
    <row r="81" spans="1:6" x14ac:dyDescent="0.25">
      <c r="A81" s="8"/>
      <c r="B81" s="8"/>
      <c r="F81" s="9"/>
    </row>
    <row r="82" spans="1:6" x14ac:dyDescent="0.25">
      <c r="A82" s="8"/>
      <c r="B82" s="8"/>
      <c r="F82" s="9"/>
    </row>
    <row r="83" spans="1:6" x14ac:dyDescent="0.25">
      <c r="A83" s="8"/>
      <c r="B83" s="8"/>
      <c r="F83" s="9"/>
    </row>
    <row r="84" spans="1:6" x14ac:dyDescent="0.25">
      <c r="A84" s="8"/>
      <c r="B84" s="8"/>
      <c r="F84" s="9"/>
    </row>
    <row r="85" spans="1:6" x14ac:dyDescent="0.25">
      <c r="A85" s="8"/>
      <c r="B85" s="8"/>
      <c r="F85" s="9"/>
    </row>
    <row r="86" spans="1:6" x14ac:dyDescent="0.25">
      <c r="A86" s="8"/>
      <c r="B86" s="8"/>
      <c r="F86" s="9"/>
    </row>
    <row r="87" spans="1:6" x14ac:dyDescent="0.25">
      <c r="A87" s="8"/>
      <c r="B87" s="8"/>
      <c r="F87" s="9"/>
    </row>
    <row r="88" spans="1:6" x14ac:dyDescent="0.25">
      <c r="A88" s="8"/>
      <c r="B88" s="8"/>
      <c r="F88" s="9"/>
    </row>
    <row r="89" spans="1:6" x14ac:dyDescent="0.25">
      <c r="A89" s="8"/>
      <c r="B89" s="8"/>
      <c r="F89" s="9"/>
    </row>
    <row r="90" spans="1:6" x14ac:dyDescent="0.25">
      <c r="A90" s="8"/>
      <c r="B90" s="8"/>
      <c r="F90" s="9"/>
    </row>
    <row r="91" spans="1:6" x14ac:dyDescent="0.25">
      <c r="A91" s="8"/>
      <c r="B91" s="8"/>
      <c r="F91" s="9"/>
    </row>
    <row r="92" spans="1:6" x14ac:dyDescent="0.25">
      <c r="A92" s="8"/>
      <c r="B92" s="8"/>
      <c r="F92" s="9"/>
    </row>
    <row r="93" spans="1:6" x14ac:dyDescent="0.25">
      <c r="A93" s="8"/>
      <c r="B93" s="8"/>
      <c r="F93" s="9"/>
    </row>
    <row r="94" spans="1:6" x14ac:dyDescent="0.25">
      <c r="A94" s="8"/>
      <c r="B94" s="8"/>
      <c r="F94" s="9"/>
    </row>
    <row r="95" spans="1:6" x14ac:dyDescent="0.25">
      <c r="A95" s="8"/>
      <c r="B95" s="8"/>
      <c r="F95" s="9"/>
    </row>
    <row r="96" spans="1:6" x14ac:dyDescent="0.25">
      <c r="A96" s="8"/>
      <c r="B96" s="8"/>
      <c r="F96" s="9"/>
    </row>
    <row r="97" spans="1:6" x14ac:dyDescent="0.25">
      <c r="A97" s="8"/>
      <c r="B97" s="8"/>
      <c r="F97" s="9"/>
    </row>
    <row r="98" spans="1:6" x14ac:dyDescent="0.25">
      <c r="A98" s="8"/>
      <c r="B98" s="8"/>
      <c r="F98" s="9"/>
    </row>
    <row r="99" spans="1:6" x14ac:dyDescent="0.25">
      <c r="A99" s="8"/>
      <c r="B99" s="8"/>
      <c r="F99" s="9"/>
    </row>
    <row r="100" spans="1:6" x14ac:dyDescent="0.25">
      <c r="A100" s="8"/>
      <c r="B100" s="8"/>
      <c r="F100" s="9"/>
    </row>
    <row r="101" spans="1:6" x14ac:dyDescent="0.25">
      <c r="A101" s="8"/>
      <c r="B101" s="8"/>
      <c r="F101" s="9"/>
    </row>
    <row r="102" spans="1:6" x14ac:dyDescent="0.25">
      <c r="A102" s="8"/>
      <c r="B102" s="8"/>
      <c r="F102" s="9"/>
    </row>
    <row r="103" spans="1:6" x14ac:dyDescent="0.25">
      <c r="A103" s="8"/>
      <c r="B103" s="8"/>
      <c r="F103" s="9"/>
    </row>
    <row r="104" spans="1:6" x14ac:dyDescent="0.25">
      <c r="A104" s="8"/>
      <c r="B104" s="8"/>
      <c r="F104" s="9"/>
    </row>
    <row r="105" spans="1:6" x14ac:dyDescent="0.25">
      <c r="A105" s="8"/>
      <c r="B105" s="8"/>
      <c r="F105" s="9"/>
    </row>
    <row r="106" spans="1:6" x14ac:dyDescent="0.25">
      <c r="A106" s="8"/>
      <c r="B106" s="8"/>
      <c r="F106" s="9"/>
    </row>
    <row r="107" spans="1:6" x14ac:dyDescent="0.25">
      <c r="A107" s="8"/>
      <c r="B107" s="8"/>
      <c r="F107" s="9"/>
    </row>
    <row r="108" spans="1:6" x14ac:dyDescent="0.25">
      <c r="A108" s="8"/>
      <c r="B108" s="8"/>
      <c r="F108" s="9"/>
    </row>
    <row r="109" spans="1:6" x14ac:dyDescent="0.25">
      <c r="A109" s="8"/>
      <c r="B109" s="8"/>
      <c r="F109" s="9"/>
    </row>
    <row r="110" spans="1:6" x14ac:dyDescent="0.25">
      <c r="A110" s="8"/>
      <c r="B110" s="8"/>
      <c r="F110" s="9"/>
    </row>
    <row r="111" spans="1:6" x14ac:dyDescent="0.25">
      <c r="A111" s="8"/>
      <c r="B111" s="8"/>
      <c r="F111" s="9"/>
    </row>
    <row r="112" spans="1:6" x14ac:dyDescent="0.25">
      <c r="A112" s="8"/>
      <c r="B112" s="8"/>
      <c r="F112" s="9"/>
    </row>
    <row r="113" spans="1:6" x14ac:dyDescent="0.25">
      <c r="A113" s="8"/>
      <c r="B113" s="8"/>
      <c r="F113" s="9"/>
    </row>
    <row r="114" spans="1:6" x14ac:dyDescent="0.25">
      <c r="A114" s="8"/>
      <c r="B114" s="8"/>
      <c r="F114" s="9"/>
    </row>
    <row r="115" spans="1:6" x14ac:dyDescent="0.25">
      <c r="A115" s="8"/>
      <c r="B115" s="8"/>
      <c r="F115" s="9"/>
    </row>
    <row r="116" spans="1:6" x14ac:dyDescent="0.25">
      <c r="A116" s="8"/>
      <c r="B116" s="8"/>
      <c r="F116" s="9"/>
    </row>
    <row r="117" spans="1:6" x14ac:dyDescent="0.25">
      <c r="A117" s="8"/>
      <c r="B117" s="8"/>
      <c r="F117" s="9"/>
    </row>
    <row r="118" spans="1:6" x14ac:dyDescent="0.25">
      <c r="A118" s="8"/>
      <c r="B118" s="8"/>
      <c r="F118" s="9"/>
    </row>
    <row r="119" spans="1:6" x14ac:dyDescent="0.25">
      <c r="A119" s="8"/>
      <c r="B119" s="8"/>
      <c r="F119" s="9"/>
    </row>
    <row r="120" spans="1:6" x14ac:dyDescent="0.25">
      <c r="A120" s="8"/>
      <c r="B120" s="8"/>
      <c r="F120" s="9"/>
    </row>
    <row r="121" spans="1:6" x14ac:dyDescent="0.25">
      <c r="A121" s="8"/>
      <c r="B121" s="8"/>
      <c r="F121" s="9"/>
    </row>
    <row r="122" spans="1:6" x14ac:dyDescent="0.25">
      <c r="A122" s="8"/>
      <c r="B122" s="8"/>
      <c r="F122" s="9"/>
    </row>
    <row r="123" spans="1:6" x14ac:dyDescent="0.25">
      <c r="A123" s="8"/>
      <c r="B123" s="8"/>
      <c r="F123" s="9"/>
    </row>
    <row r="124" spans="1:6" x14ac:dyDescent="0.25">
      <c r="A124" s="8"/>
      <c r="B124" s="8"/>
      <c r="F124" s="9"/>
    </row>
    <row r="125" spans="1:6" x14ac:dyDescent="0.25">
      <c r="A125" s="7"/>
      <c r="B125" s="7"/>
      <c r="F125" s="9"/>
    </row>
    <row r="126" spans="1:6" x14ac:dyDescent="0.25">
      <c r="A126" s="7"/>
      <c r="B126" s="7"/>
      <c r="F126" s="9"/>
    </row>
    <row r="127" spans="1:6" x14ac:dyDescent="0.25">
      <c r="A127" s="7"/>
      <c r="B127" s="7"/>
      <c r="F127" s="9"/>
    </row>
    <row r="128" spans="1:6" x14ac:dyDescent="0.25">
      <c r="A128" s="6"/>
      <c r="B128" s="6"/>
    </row>
  </sheetData>
  <mergeCells count="11">
    <mergeCell ref="F36:K36"/>
    <mergeCell ref="A6:O6"/>
    <mergeCell ref="A7:O7"/>
    <mergeCell ref="A8:A9"/>
    <mergeCell ref="A1:O1"/>
    <mergeCell ref="A2:O2"/>
    <mergeCell ref="A3:O3"/>
    <mergeCell ref="A4:O4"/>
    <mergeCell ref="A5:O5"/>
    <mergeCell ref="B8:C8"/>
    <mergeCell ref="B9:C9"/>
  </mergeCells>
  <pageMargins left="0.7" right="0.7" top="0.75" bottom="0.75" header="0.3" footer="0.3"/>
  <pageSetup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8"/>
  <sheetViews>
    <sheetView topLeftCell="A6" zoomScaleNormal="100" workbookViewId="0">
      <selection activeCell="L37" sqref="L37"/>
    </sheetView>
  </sheetViews>
  <sheetFormatPr defaultRowHeight="15" x14ac:dyDescent="0.25"/>
  <cols>
    <col min="1" max="1" width="8.28515625" bestFit="1" customWidth="1"/>
    <col min="2" max="2" width="29.140625" bestFit="1" customWidth="1"/>
    <col min="3" max="3" width="15.5703125" customWidth="1"/>
    <col min="4" max="5" width="10.7109375" bestFit="1" customWidth="1"/>
    <col min="6" max="6" width="15.28515625" bestFit="1" customWidth="1"/>
    <col min="7" max="7" width="8" customWidth="1"/>
    <col min="8" max="8" width="7.140625" customWidth="1"/>
    <col min="9" max="9" width="8.5703125" bestFit="1" customWidth="1"/>
    <col min="10" max="10" width="8.7109375" hidden="1" customWidth="1"/>
    <col min="11" max="11" width="29.140625" bestFit="1" customWidth="1"/>
    <col min="12" max="13" width="13.28515625" bestFit="1" customWidth="1"/>
  </cols>
  <sheetData>
    <row r="1" spans="1:13" x14ac:dyDescent="0.25">
      <c r="A1" s="50" t="s">
        <v>19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</row>
    <row r="2" spans="1:13" ht="15.75" x14ac:dyDescent="0.25">
      <c r="A2" s="41" t="s">
        <v>84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ht="15.75" x14ac:dyDescent="0.25">
      <c r="A3" s="41" t="s">
        <v>59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3"/>
    </row>
    <row r="4" spans="1:13" ht="15.75" x14ac:dyDescent="0.25">
      <c r="A4" s="44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6"/>
    </row>
    <row r="5" spans="1:13" ht="15.75" x14ac:dyDescent="0.25">
      <c r="A5" s="41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3"/>
    </row>
    <row r="6" spans="1:13" ht="15.75" x14ac:dyDescent="0.25">
      <c r="A6" s="44" t="s">
        <v>88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6"/>
    </row>
    <row r="7" spans="1:13" x14ac:dyDescent="0.25">
      <c r="A7" s="38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40"/>
    </row>
    <row r="8" spans="1:13" ht="60" x14ac:dyDescent="0.25">
      <c r="A8" s="37" t="s">
        <v>2</v>
      </c>
      <c r="B8" s="34" t="s">
        <v>3</v>
      </c>
      <c r="C8" s="35"/>
      <c r="D8" s="3" t="s">
        <v>4</v>
      </c>
      <c r="E8" s="3" t="s">
        <v>5</v>
      </c>
      <c r="F8" s="3" t="s">
        <v>6</v>
      </c>
      <c r="G8" s="3" t="s">
        <v>21</v>
      </c>
      <c r="H8" s="3" t="s">
        <v>20</v>
      </c>
      <c r="I8" s="3" t="s">
        <v>22</v>
      </c>
      <c r="J8" s="3" t="s">
        <v>23</v>
      </c>
      <c r="K8" s="3" t="s">
        <v>7</v>
      </c>
      <c r="L8" s="3" t="s">
        <v>8</v>
      </c>
      <c r="M8" s="5" t="s">
        <v>24</v>
      </c>
    </row>
    <row r="9" spans="1:13" x14ac:dyDescent="0.25">
      <c r="A9" s="33"/>
      <c r="B9" s="38" t="s">
        <v>9</v>
      </c>
      <c r="C9" s="40"/>
      <c r="D9" s="2" t="s">
        <v>10</v>
      </c>
      <c r="E9" s="2" t="s">
        <v>11</v>
      </c>
      <c r="F9" s="2" t="s">
        <v>12</v>
      </c>
      <c r="G9" s="2" t="s">
        <v>13</v>
      </c>
      <c r="H9" s="2" t="s">
        <v>14</v>
      </c>
      <c r="I9" s="2" t="s">
        <v>15</v>
      </c>
      <c r="J9" s="2" t="s">
        <v>16</v>
      </c>
      <c r="K9" s="2" t="s">
        <v>17</v>
      </c>
      <c r="L9" s="2" t="s">
        <v>18</v>
      </c>
      <c r="M9" s="4" t="s">
        <v>25</v>
      </c>
    </row>
    <row r="10" spans="1:13" x14ac:dyDescent="0.25">
      <c r="A10" s="10" t="s">
        <v>26</v>
      </c>
      <c r="B10" s="10" t="s">
        <v>50</v>
      </c>
      <c r="C10" s="11" t="s">
        <v>86</v>
      </c>
      <c r="D10" s="12">
        <v>35065</v>
      </c>
      <c r="E10" s="12">
        <v>44367</v>
      </c>
      <c r="F10" s="13">
        <v>0</v>
      </c>
      <c r="G10" s="20">
        <v>2.9100000000000001E-2</v>
      </c>
      <c r="H10" s="20">
        <v>2.9100000000000001E-2</v>
      </c>
      <c r="I10" s="20">
        <v>2.9100000000000001E-2</v>
      </c>
      <c r="J10" s="15"/>
      <c r="K10" s="10" t="s">
        <v>50</v>
      </c>
      <c r="L10" s="21">
        <f>F10*I10</f>
        <v>0</v>
      </c>
      <c r="M10" s="13">
        <v>373.72</v>
      </c>
    </row>
    <row r="11" spans="1:13" x14ac:dyDescent="0.25">
      <c r="A11" s="10" t="s">
        <v>27</v>
      </c>
      <c r="B11" s="10" t="s">
        <v>50</v>
      </c>
      <c r="C11" s="11" t="s">
        <v>61</v>
      </c>
      <c r="D11" s="12">
        <v>33378</v>
      </c>
      <c r="E11" s="12">
        <v>45432</v>
      </c>
      <c r="F11" s="13">
        <v>92371.7</v>
      </c>
      <c r="G11" s="20">
        <v>3.3099999999999997E-2</v>
      </c>
      <c r="H11" s="20">
        <v>3.3099999999999997E-2</v>
      </c>
      <c r="I11" s="20">
        <v>3.3099999999999997E-2</v>
      </c>
      <c r="J11" s="15"/>
      <c r="K11" s="10" t="s">
        <v>50</v>
      </c>
      <c r="L11" s="21">
        <f>F11*I11</f>
        <v>3057.5032699999997</v>
      </c>
      <c r="M11" s="13">
        <f>373.54+324.46+363.61+343.29+339.4+324.5+329.81+310.83+304.47+301.13+276.56+289.26</f>
        <v>3880.8599999999997</v>
      </c>
    </row>
    <row r="12" spans="1:13" x14ac:dyDescent="0.25">
      <c r="A12" s="10" t="s">
        <v>28</v>
      </c>
      <c r="B12" s="10" t="s">
        <v>50</v>
      </c>
      <c r="C12" s="11" t="s">
        <v>61</v>
      </c>
      <c r="D12" s="12">
        <v>36013</v>
      </c>
      <c r="E12" s="12">
        <v>45432</v>
      </c>
      <c r="F12" s="13">
        <v>91259.73</v>
      </c>
      <c r="G12" s="20">
        <v>3.3099999999999997E-2</v>
      </c>
      <c r="H12" s="20">
        <v>3.3099999999999997E-2</v>
      </c>
      <c r="I12" s="20">
        <v>3.3099999999999997E-2</v>
      </c>
      <c r="J12" s="15"/>
      <c r="K12" s="10" t="s">
        <v>50</v>
      </c>
      <c r="L12" s="21">
        <f t="shared" ref="L12:L33" si="0">F12*I12</f>
        <v>3020.6970629999996</v>
      </c>
      <c r="M12" s="13">
        <f>378.1+328.42+359.23+339.16+335.31+328.45+325.84+314.63+300.81+304.81+279.92+285.77</f>
        <v>3880.4500000000003</v>
      </c>
    </row>
    <row r="13" spans="1:13" x14ac:dyDescent="0.25">
      <c r="A13" s="10" t="s">
        <v>29</v>
      </c>
      <c r="B13" s="10" t="s">
        <v>50</v>
      </c>
      <c r="C13" s="11" t="s">
        <v>62</v>
      </c>
      <c r="D13" s="12">
        <v>34481</v>
      </c>
      <c r="E13" s="12">
        <v>47046</v>
      </c>
      <c r="F13" s="13">
        <v>192194.88</v>
      </c>
      <c r="G13" s="20">
        <v>3.8300000000000001E-2</v>
      </c>
      <c r="H13" s="20">
        <v>3.8300000000000001E-2</v>
      </c>
      <c r="I13" s="20">
        <v>3.8300000000000001E-2</v>
      </c>
      <c r="J13" s="15"/>
      <c r="K13" s="10" t="s">
        <v>50</v>
      </c>
      <c r="L13" s="21">
        <f t="shared" si="0"/>
        <v>7361.0639040000005</v>
      </c>
      <c r="M13" s="13">
        <f>709.55+636.2+699.91+669.25+685.34+657.61+673.04+666.86+641.57+656.6+629.91+641.78</f>
        <v>7967.619999999999</v>
      </c>
    </row>
    <row r="14" spans="1:13" x14ac:dyDescent="0.25">
      <c r="A14" s="10" t="s">
        <v>30</v>
      </c>
      <c r="B14" s="10" t="s">
        <v>50</v>
      </c>
      <c r="C14" s="11" t="s">
        <v>62</v>
      </c>
      <c r="D14" s="12">
        <v>34481</v>
      </c>
      <c r="E14" s="12">
        <v>47046</v>
      </c>
      <c r="F14" s="13">
        <v>191484.46</v>
      </c>
      <c r="G14" s="20">
        <v>3.8300000000000001E-2</v>
      </c>
      <c r="H14" s="20">
        <v>3.8300000000000001E-2</v>
      </c>
      <c r="I14" s="20">
        <v>3.8300000000000001E-2</v>
      </c>
      <c r="J14" s="15"/>
      <c r="K14" s="10" t="s">
        <v>50</v>
      </c>
      <c r="L14" s="21">
        <f t="shared" si="0"/>
        <v>7333.8548179999998</v>
      </c>
      <c r="M14" s="13">
        <f>711.5+637.99+697.89+671.23+687.41+659.65+675.18+669.02+639.44+654.38+627.71+644.06</f>
        <v>7975.4600000000009</v>
      </c>
    </row>
    <row r="15" spans="1:13" x14ac:dyDescent="0.25">
      <c r="A15" s="10" t="s">
        <v>31</v>
      </c>
      <c r="B15" s="10" t="s">
        <v>50</v>
      </c>
      <c r="C15" s="11" t="s">
        <v>63</v>
      </c>
      <c r="D15" s="12">
        <v>38602</v>
      </c>
      <c r="E15" s="12">
        <v>48446</v>
      </c>
      <c r="F15" s="13">
        <v>479666.41</v>
      </c>
      <c r="G15" s="20">
        <v>5.6399999999999999E-2</v>
      </c>
      <c r="H15" s="20">
        <v>5.6399999999999999E-2</v>
      </c>
      <c r="I15" s="20">
        <v>5.6399999999999999E-2</v>
      </c>
      <c r="J15" s="15"/>
      <c r="K15" s="10" t="s">
        <v>50</v>
      </c>
      <c r="L15" s="21">
        <f t="shared" si="0"/>
        <v>27053.185523999997</v>
      </c>
      <c r="M15" s="13">
        <f>1134.93+1021.5+1125.93+1084.87+1116.21+1075.82+1106.62+1101.78+1061.62+1091.98+1052.39+1082.04</f>
        <v>13055.689999999999</v>
      </c>
    </row>
    <row r="16" spans="1:13" x14ac:dyDescent="0.25">
      <c r="A16" s="10" t="s">
        <v>32</v>
      </c>
      <c r="B16" s="10" t="s">
        <v>50</v>
      </c>
      <c r="C16" s="11" t="s">
        <v>63</v>
      </c>
      <c r="D16" s="12">
        <v>36040</v>
      </c>
      <c r="E16" s="12">
        <v>47000</v>
      </c>
      <c r="F16" s="13">
        <v>749286.09</v>
      </c>
      <c r="G16" s="20">
        <v>6.7799999999999999E-2</v>
      </c>
      <c r="H16" s="20">
        <v>6.7799999999999999E-2</v>
      </c>
      <c r="I16" s="20">
        <v>6.7799999999999999E-2</v>
      </c>
      <c r="J16" s="15"/>
      <c r="K16" s="10" t="s">
        <v>50</v>
      </c>
      <c r="L16" s="21">
        <f t="shared" si="0"/>
        <v>50801.596901999997</v>
      </c>
      <c r="M16" s="13">
        <f>4623.11+4161.02+4586.47+4419.18+4546.81+4382.35+4507.79+4488.07+4324.45+4448.16+4286.87+4407.67</f>
        <v>53181.950000000004</v>
      </c>
    </row>
    <row r="17" spans="1:13" x14ac:dyDescent="0.25">
      <c r="A17" s="10" t="s">
        <v>33</v>
      </c>
      <c r="B17" s="10" t="s">
        <v>50</v>
      </c>
      <c r="C17" s="11" t="s">
        <v>64</v>
      </c>
      <c r="D17" s="12">
        <v>36734</v>
      </c>
      <c r="E17" s="12">
        <v>49084</v>
      </c>
      <c r="F17" s="13">
        <v>1040569.07</v>
      </c>
      <c r="G17" s="20">
        <v>4.2599999999999999E-2</v>
      </c>
      <c r="H17" s="20">
        <v>4.2599999999999999E-2</v>
      </c>
      <c r="I17" s="20">
        <v>4.2599999999999999E-2</v>
      </c>
      <c r="J17" s="15"/>
      <c r="K17" s="10" t="s">
        <v>50</v>
      </c>
      <c r="L17" s="21">
        <f t="shared" si="0"/>
        <v>44328.242381999997</v>
      </c>
      <c r="M17" s="13">
        <v>46177.61</v>
      </c>
    </row>
    <row r="18" spans="1:13" x14ac:dyDescent="0.25">
      <c r="A18" s="10" t="s">
        <v>34</v>
      </c>
      <c r="B18" s="10" t="s">
        <v>50</v>
      </c>
      <c r="C18" s="15" t="s">
        <v>85</v>
      </c>
      <c r="D18" s="26">
        <v>39297</v>
      </c>
      <c r="E18" s="12">
        <v>44793</v>
      </c>
      <c r="F18" s="13">
        <v>487656.5</v>
      </c>
      <c r="G18" s="20">
        <v>6.6900000000000001E-2</v>
      </c>
      <c r="H18" s="20">
        <v>6.6900000000000001E-2</v>
      </c>
      <c r="I18" s="20">
        <v>6.6900000000000001E-2</v>
      </c>
      <c r="J18" s="15"/>
      <c r="K18" s="10" t="s">
        <v>50</v>
      </c>
      <c r="L18" s="21">
        <f t="shared" si="0"/>
        <v>32624.219850000001</v>
      </c>
      <c r="M18" s="13">
        <v>33769.96</v>
      </c>
    </row>
    <row r="19" spans="1:13" x14ac:dyDescent="0.25">
      <c r="A19" s="10" t="s">
        <v>35</v>
      </c>
      <c r="B19" s="10" t="s">
        <v>50</v>
      </c>
      <c r="C19" s="11" t="s">
        <v>65</v>
      </c>
      <c r="D19" s="12">
        <v>40407</v>
      </c>
      <c r="E19" s="12">
        <v>46985</v>
      </c>
      <c r="F19" s="13">
        <v>1170395.8600000001</v>
      </c>
      <c r="G19" s="20">
        <v>4.5199999999999997E-2</v>
      </c>
      <c r="H19" s="20">
        <v>4.5199999999999997E-2</v>
      </c>
      <c r="I19" s="20">
        <v>4.5199999999999997E-2</v>
      </c>
      <c r="J19" s="15"/>
      <c r="K19" s="10" t="s">
        <v>50</v>
      </c>
      <c r="L19" s="21">
        <f t="shared" si="0"/>
        <v>52901.892872000004</v>
      </c>
      <c r="M19" s="13">
        <v>60279.31</v>
      </c>
    </row>
    <row r="20" spans="1:13" x14ac:dyDescent="0.25">
      <c r="A20" s="10" t="s">
        <v>36</v>
      </c>
      <c r="B20" s="10" t="s">
        <v>50</v>
      </c>
      <c r="C20" s="11" t="s">
        <v>66</v>
      </c>
      <c r="D20" s="12">
        <v>43327</v>
      </c>
      <c r="E20" s="12">
        <v>54290</v>
      </c>
      <c r="F20" s="13">
        <v>3773112.2</v>
      </c>
      <c r="G20" s="20">
        <v>4.58E-2</v>
      </c>
      <c r="H20" s="20">
        <v>4.58E-2</v>
      </c>
      <c r="I20" s="20">
        <v>4.58E-2</v>
      </c>
      <c r="J20" s="15"/>
      <c r="K20" s="10" t="s">
        <v>50</v>
      </c>
      <c r="L20" s="21">
        <f t="shared" si="0"/>
        <v>172808.53876</v>
      </c>
      <c r="M20" s="13">
        <v>177143.02</v>
      </c>
    </row>
    <row r="21" spans="1:13" x14ac:dyDescent="0.25">
      <c r="A21" s="10" t="s">
        <v>37</v>
      </c>
      <c r="B21" s="10" t="s">
        <v>67</v>
      </c>
      <c r="C21" s="11" t="s">
        <v>68</v>
      </c>
      <c r="D21" s="12">
        <v>34914</v>
      </c>
      <c r="E21" s="12">
        <v>47698</v>
      </c>
      <c r="F21" s="13">
        <v>488367.2300000001</v>
      </c>
      <c r="G21" s="20">
        <v>1.375E-2</v>
      </c>
      <c r="H21" s="20">
        <v>1.375E-2</v>
      </c>
      <c r="I21" s="20">
        <v>1.375E-2</v>
      </c>
      <c r="J21" s="15"/>
      <c r="K21" s="10" t="s">
        <v>67</v>
      </c>
      <c r="L21" s="21">
        <f t="shared" si="0"/>
        <v>6715.0494125000014</v>
      </c>
      <c r="M21" s="13">
        <f>7226.18-133.98</f>
        <v>7092.2000000000007</v>
      </c>
    </row>
    <row r="22" spans="1:13" x14ac:dyDescent="0.25">
      <c r="A22" s="10" t="s">
        <v>38</v>
      </c>
      <c r="B22" s="10" t="s">
        <v>67</v>
      </c>
      <c r="C22" s="11" t="s">
        <v>69</v>
      </c>
      <c r="D22" s="12">
        <v>34914</v>
      </c>
      <c r="E22" s="12">
        <v>47698</v>
      </c>
      <c r="F22" s="13">
        <v>372512.92000000004</v>
      </c>
      <c r="G22" s="20">
        <v>5.3749999999999999E-2</v>
      </c>
      <c r="H22" s="20">
        <v>5.3749999999999999E-2</v>
      </c>
      <c r="I22" s="20">
        <v>5.3749999999999999E-2</v>
      </c>
      <c r="J22" s="15"/>
      <c r="K22" s="10" t="s">
        <v>67</v>
      </c>
      <c r="L22" s="21">
        <f t="shared" si="0"/>
        <v>20022.569450000003</v>
      </c>
      <c r="M22" s="13">
        <f>21338.73-395.65</f>
        <v>20943.079999999998</v>
      </c>
    </row>
    <row r="23" spans="1:13" x14ac:dyDescent="0.25">
      <c r="A23" s="10" t="s">
        <v>39</v>
      </c>
      <c r="B23" s="10" t="s">
        <v>67</v>
      </c>
      <c r="C23" s="11" t="s">
        <v>70</v>
      </c>
      <c r="D23" s="12">
        <v>34914</v>
      </c>
      <c r="E23" s="12">
        <v>47698</v>
      </c>
      <c r="F23" s="13">
        <v>166.93999999999988</v>
      </c>
      <c r="G23" s="20">
        <v>1.375E-2</v>
      </c>
      <c r="H23" s="20">
        <v>1.375E-2</v>
      </c>
      <c r="I23" s="20">
        <v>1.375E-2</v>
      </c>
      <c r="J23" s="15"/>
      <c r="K23" s="10" t="s">
        <v>67</v>
      </c>
      <c r="L23" s="21">
        <f t="shared" si="0"/>
        <v>2.2954249999999985</v>
      </c>
      <c r="M23" s="13">
        <f>2.47-0.05</f>
        <v>2.4200000000000004</v>
      </c>
    </row>
    <row r="24" spans="1:13" x14ac:dyDescent="0.25">
      <c r="A24" s="10" t="s">
        <v>40</v>
      </c>
      <c r="B24" s="10" t="s">
        <v>67</v>
      </c>
      <c r="C24" s="11" t="s">
        <v>71</v>
      </c>
      <c r="D24" s="12">
        <v>34914</v>
      </c>
      <c r="E24" s="12">
        <v>47698</v>
      </c>
      <c r="F24" s="13">
        <v>627027.14000000013</v>
      </c>
      <c r="G24" s="20">
        <v>1.375E-2</v>
      </c>
      <c r="H24" s="20">
        <v>1.375E-2</v>
      </c>
      <c r="I24" s="20">
        <v>1.375E-2</v>
      </c>
      <c r="J24" s="15"/>
      <c r="K24" s="10" t="s">
        <v>67</v>
      </c>
      <c r="L24" s="21">
        <f t="shared" si="0"/>
        <v>8621.6231750000024</v>
      </c>
      <c r="M24" s="13">
        <f>9277.87-172.02</f>
        <v>9105.85</v>
      </c>
    </row>
    <row r="25" spans="1:13" x14ac:dyDescent="0.25">
      <c r="A25" s="10" t="s">
        <v>41</v>
      </c>
      <c r="B25" s="10" t="s">
        <v>67</v>
      </c>
      <c r="C25" s="11" t="s">
        <v>72</v>
      </c>
      <c r="D25" s="12">
        <v>34914</v>
      </c>
      <c r="E25" s="12">
        <v>47698</v>
      </c>
      <c r="F25" s="13">
        <v>116758.46000000009</v>
      </c>
      <c r="G25" s="20">
        <v>1.6250000000000001E-2</v>
      </c>
      <c r="H25" s="20">
        <v>1.6250000000000001E-2</v>
      </c>
      <c r="I25" s="20">
        <v>1.6250000000000001E-2</v>
      </c>
      <c r="J25" s="15"/>
      <c r="K25" s="10" t="s">
        <v>67</v>
      </c>
      <c r="L25" s="21">
        <f t="shared" si="0"/>
        <v>1897.3249750000016</v>
      </c>
      <c r="M25" s="13">
        <f>2040.41-37.83</f>
        <v>2002.5800000000002</v>
      </c>
    </row>
    <row r="26" spans="1:13" x14ac:dyDescent="0.25">
      <c r="A26" s="10" t="s">
        <v>42</v>
      </c>
      <c r="B26" s="10" t="s">
        <v>67</v>
      </c>
      <c r="C26" s="11" t="s">
        <v>73</v>
      </c>
      <c r="D26" s="12">
        <v>36312</v>
      </c>
      <c r="E26" s="12">
        <v>49096</v>
      </c>
      <c r="F26" s="13">
        <v>789423.59000000008</v>
      </c>
      <c r="G26" s="20">
        <v>1.8749999999999999E-2</v>
      </c>
      <c r="H26" s="20">
        <v>1.8749999999999999E-2</v>
      </c>
      <c r="I26" s="20">
        <v>1.8749999999999999E-2</v>
      </c>
      <c r="J26" s="15"/>
      <c r="K26" s="10" t="s">
        <v>67</v>
      </c>
      <c r="L26" s="21">
        <f t="shared" si="0"/>
        <v>14801.692312500001</v>
      </c>
      <c r="M26" s="13">
        <f>15619.51-289.6</f>
        <v>15329.91</v>
      </c>
    </row>
    <row r="27" spans="1:13" x14ac:dyDescent="0.25">
      <c r="A27" s="10" t="s">
        <v>43</v>
      </c>
      <c r="B27" s="10" t="s">
        <v>67</v>
      </c>
      <c r="C27" s="11" t="s">
        <v>74</v>
      </c>
      <c r="D27" s="12">
        <v>36312</v>
      </c>
      <c r="E27" s="12">
        <v>49096</v>
      </c>
      <c r="F27" s="13">
        <v>247.35000000000014</v>
      </c>
      <c r="G27" s="20">
        <v>2.5000000000000001E-3</v>
      </c>
      <c r="H27" s="20">
        <v>2.5000000000000001E-3</v>
      </c>
      <c r="I27" s="20">
        <v>2.5000000000000001E-3</v>
      </c>
      <c r="J27" s="15"/>
      <c r="K27" s="10" t="s">
        <v>67</v>
      </c>
      <c r="L27" s="21">
        <f t="shared" si="0"/>
        <v>0.61837500000000034</v>
      </c>
      <c r="M27" s="13">
        <f>1.2-0.02</f>
        <v>1.18</v>
      </c>
    </row>
    <row r="28" spans="1:13" x14ac:dyDescent="0.25">
      <c r="A28" s="10" t="s">
        <v>44</v>
      </c>
      <c r="B28" s="10" t="s">
        <v>67</v>
      </c>
      <c r="C28" s="11" t="s">
        <v>75</v>
      </c>
      <c r="D28" s="12">
        <v>36312</v>
      </c>
      <c r="E28" s="12">
        <v>49096</v>
      </c>
      <c r="F28" s="13">
        <v>876418.43999999983</v>
      </c>
      <c r="G28" s="20">
        <v>2.5000000000000001E-3</v>
      </c>
      <c r="H28" s="20">
        <v>2.5000000000000001E-3</v>
      </c>
      <c r="I28" s="20">
        <v>2.5000000000000001E-3</v>
      </c>
      <c r="J28" s="15"/>
      <c r="K28" s="10" t="s">
        <v>67</v>
      </c>
      <c r="L28" s="21">
        <f t="shared" si="0"/>
        <v>2191.0460999999996</v>
      </c>
      <c r="M28" s="13">
        <f>4290.18-79.55</f>
        <v>4210.63</v>
      </c>
    </row>
    <row r="29" spans="1:13" x14ac:dyDescent="0.25">
      <c r="A29" s="10" t="s">
        <v>45</v>
      </c>
      <c r="B29" s="10" t="s">
        <v>67</v>
      </c>
      <c r="C29" s="11" t="s">
        <v>76</v>
      </c>
      <c r="D29" s="12">
        <v>38292</v>
      </c>
      <c r="E29" s="12">
        <v>51075</v>
      </c>
      <c r="F29" s="13">
        <v>476949.65700000006</v>
      </c>
      <c r="G29" s="20">
        <v>2.5000000000000001E-3</v>
      </c>
      <c r="H29" s="20">
        <v>2.5000000000000001E-3</v>
      </c>
      <c r="I29" s="20">
        <v>2.5000000000000001E-3</v>
      </c>
      <c r="J29" s="15"/>
      <c r="K29" s="10" t="s">
        <v>67</v>
      </c>
      <c r="L29" s="21">
        <f t="shared" si="0"/>
        <v>1192.3741425000003</v>
      </c>
      <c r="M29" s="13">
        <f>2298.48-42.62</f>
        <v>2255.86</v>
      </c>
    </row>
    <row r="30" spans="1:13" x14ac:dyDescent="0.25">
      <c r="A30" s="10" t="s">
        <v>46</v>
      </c>
      <c r="B30" s="10" t="s">
        <v>67</v>
      </c>
      <c r="C30" s="11" t="s">
        <v>77</v>
      </c>
      <c r="D30" s="12">
        <v>38292</v>
      </c>
      <c r="E30" s="12">
        <v>51075</v>
      </c>
      <c r="F30" s="13">
        <v>457794.12999999954</v>
      </c>
      <c r="G30" s="20">
        <v>2.5000000000000001E-3</v>
      </c>
      <c r="H30" s="20">
        <v>2.5000000000000001E-3</v>
      </c>
      <c r="I30" s="20">
        <v>2.5000000000000001E-3</v>
      </c>
      <c r="J30" s="15"/>
      <c r="K30" s="10" t="s">
        <v>67</v>
      </c>
      <c r="L30" s="21">
        <f t="shared" si="0"/>
        <v>1144.485324999999</v>
      </c>
      <c r="M30" s="13">
        <f>1878.7-34.83</f>
        <v>1843.8700000000001</v>
      </c>
    </row>
    <row r="31" spans="1:13" x14ac:dyDescent="0.25">
      <c r="A31" s="10" t="s">
        <v>47</v>
      </c>
      <c r="B31" s="10" t="s">
        <v>78</v>
      </c>
      <c r="C31" s="27" t="s">
        <v>83</v>
      </c>
      <c r="D31" s="12">
        <v>39721</v>
      </c>
      <c r="E31" s="12">
        <v>51501</v>
      </c>
      <c r="F31" s="13">
        <v>4436743.5999999996</v>
      </c>
      <c r="G31" s="20">
        <v>3.3059999999999999E-2</v>
      </c>
      <c r="H31" s="20">
        <v>3.3059999999999999E-2</v>
      </c>
      <c r="I31" s="20">
        <v>3.3059999999999999E-2</v>
      </c>
      <c r="J31" s="15"/>
      <c r="K31" s="10" t="s">
        <v>78</v>
      </c>
      <c r="L31" s="21">
        <f t="shared" si="0"/>
        <v>146678.74341599998</v>
      </c>
      <c r="M31" s="13">
        <v>156978.37</v>
      </c>
    </row>
    <row r="32" spans="1:13" x14ac:dyDescent="0.25">
      <c r="A32" s="10" t="s">
        <v>48</v>
      </c>
      <c r="B32" s="10" t="s">
        <v>78</v>
      </c>
      <c r="C32" s="11" t="s">
        <v>79</v>
      </c>
      <c r="D32" s="12">
        <v>40878</v>
      </c>
      <c r="E32" s="12">
        <v>44926</v>
      </c>
      <c r="F32" s="13">
        <v>4925364.58</v>
      </c>
      <c r="G32" s="20">
        <v>4.0999999999999999E-4</v>
      </c>
      <c r="H32" s="20">
        <v>4.0999999999999999E-4</v>
      </c>
      <c r="I32" s="20">
        <v>4.0999999999999999E-4</v>
      </c>
      <c r="J32" s="15"/>
      <c r="K32" s="10" t="s">
        <v>78</v>
      </c>
      <c r="L32" s="21">
        <f t="shared" si="0"/>
        <v>2019.3994777999999</v>
      </c>
      <c r="M32" s="13">
        <v>8695.02</v>
      </c>
    </row>
    <row r="33" spans="1:13" x14ac:dyDescent="0.25">
      <c r="A33" s="10" t="s">
        <v>49</v>
      </c>
      <c r="B33" s="10" t="s">
        <v>78</v>
      </c>
      <c r="C33" s="11" t="s">
        <v>80</v>
      </c>
      <c r="D33" s="12">
        <v>43678</v>
      </c>
      <c r="E33" s="12">
        <v>44926</v>
      </c>
      <c r="F33" s="13">
        <v>3741940.13</v>
      </c>
      <c r="G33" s="20">
        <v>4.0999999999999999E-4</v>
      </c>
      <c r="H33" s="20">
        <v>4.0999999999999999E-4</v>
      </c>
      <c r="I33" s="20">
        <v>4.0999999999999999E-4</v>
      </c>
      <c r="J33" s="15"/>
      <c r="K33" s="10" t="s">
        <v>78</v>
      </c>
      <c r="L33" s="21">
        <f t="shared" si="0"/>
        <v>1534.1954532999998</v>
      </c>
      <c r="M33" s="13">
        <v>6523.15</v>
      </c>
    </row>
    <row r="34" spans="1:13" ht="15.75" thickBot="1" x14ac:dyDescent="0.3">
      <c r="A34" s="15"/>
      <c r="B34" s="15"/>
      <c r="C34" s="15"/>
      <c r="D34" s="15"/>
      <c r="E34" s="17" t="s">
        <v>51</v>
      </c>
      <c r="F34" s="19">
        <f>SUM(F10:F33)</f>
        <v>25577711.066999998</v>
      </c>
      <c r="G34" s="22"/>
      <c r="H34" s="22"/>
      <c r="I34" s="22"/>
      <c r="J34" s="22"/>
      <c r="K34" s="22"/>
      <c r="L34" s="19">
        <f>SUM(L10:L33)</f>
        <v>608112.21238459996</v>
      </c>
      <c r="M34" s="19">
        <f>SUM(M10:M33)</f>
        <v>642669.7699999999</v>
      </c>
    </row>
    <row r="35" spans="1:13" ht="15.75" thickTop="1" x14ac:dyDescent="0.25"/>
    <row r="36" spans="1:13" x14ac:dyDescent="0.25">
      <c r="F36" s="36" t="s">
        <v>52</v>
      </c>
      <c r="G36" s="36"/>
      <c r="H36" s="36"/>
      <c r="I36" s="36"/>
      <c r="L36" s="14">
        <f>L34/F34</f>
        <v>2.377508334470076E-2</v>
      </c>
    </row>
    <row r="37" spans="1:13" x14ac:dyDescent="0.25">
      <c r="F37" s="36" t="s">
        <v>53</v>
      </c>
      <c r="G37" s="36"/>
      <c r="H37" s="36"/>
      <c r="I37" s="36"/>
      <c r="L37" s="14">
        <f>M34/F34</f>
        <v>2.5126164273126198E-2</v>
      </c>
    </row>
    <row r="38" spans="1:13" x14ac:dyDescent="0.25">
      <c r="F38" s="23"/>
      <c r="G38" s="23"/>
      <c r="H38" s="23"/>
      <c r="I38" s="23"/>
      <c r="L38" s="25"/>
    </row>
  </sheetData>
  <mergeCells count="12">
    <mergeCell ref="F37:I37"/>
    <mergeCell ref="F36:I36"/>
    <mergeCell ref="A8:A9"/>
    <mergeCell ref="A1:M1"/>
    <mergeCell ref="A2:M2"/>
    <mergeCell ref="A3:M3"/>
    <mergeCell ref="A4:M4"/>
    <mergeCell ref="A5:M5"/>
    <mergeCell ref="A6:M6"/>
    <mergeCell ref="A7:M7"/>
    <mergeCell ref="B8:C8"/>
    <mergeCell ref="B9:C9"/>
  </mergeCells>
  <pageMargins left="0.7" right="0.7" top="0.75" bottom="0.75" header="0.3" footer="0.3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LTD 123122</vt:lpstr>
      <vt:lpstr>LTDTestYR 123121</vt:lpstr>
      <vt:lpstr>'LTDTestYR 123121'!Print_Area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Baldwin</dc:creator>
  <cp:lastModifiedBy>Patsy</cp:lastModifiedBy>
  <cp:lastPrinted>2021-12-13T21:58:03Z</cp:lastPrinted>
  <dcterms:created xsi:type="dcterms:W3CDTF">2021-12-07T14:25:42Z</dcterms:created>
  <dcterms:modified xsi:type="dcterms:W3CDTF">2023-06-08T13:52:56Z</dcterms:modified>
</cp:coreProperties>
</file>