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MAINSERVER\bookkeeping\RATE CASE 2023-00147\PSC - SECOND DATA REQUEST\REQUEST 1 - ROW\"/>
    </mc:Choice>
  </mc:AlternateContent>
  <xr:revisionPtr revIDLastSave="0" documentId="8_{ED6B71EB-7C7F-4811-A52C-D8CD037182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SC 2-1b" sheetId="3" r:id="rId1"/>
    <sheet name="work pape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3" l="1"/>
  <c r="B17" i="3"/>
  <c r="B14" i="3"/>
  <c r="B12" i="3"/>
  <c r="J17" i="2"/>
  <c r="B17" i="2" s="1"/>
  <c r="J14" i="2"/>
  <c r="B14" i="2" s="1"/>
  <c r="H12" i="2"/>
  <c r="B12" i="2" s="1"/>
  <c r="C24" i="2" s="1"/>
  <c r="S21" i="2"/>
  <c r="R20" i="2"/>
  <c r="P20" i="2"/>
  <c r="B15" i="2"/>
  <c r="B16" i="2"/>
  <c r="B18" i="2"/>
  <c r="B19" i="2"/>
  <c r="B13" i="2"/>
  <c r="P19" i="2"/>
  <c r="N19" i="2"/>
  <c r="N18" i="2"/>
  <c r="N17" i="2"/>
  <c r="N16" i="2"/>
  <c r="N20" i="2" s="1"/>
  <c r="L20" i="2"/>
  <c r="H20" i="2"/>
  <c r="J18" i="2"/>
  <c r="J16" i="2"/>
  <c r="J15" i="2"/>
  <c r="J13" i="2"/>
  <c r="J12" i="2"/>
  <c r="J20" i="2" l="1"/>
  <c r="S20" i="2" s="1"/>
  <c r="B21" i="2"/>
  <c r="D16" i="2" l="1"/>
  <c r="D17" i="2" l="1"/>
  <c r="D14" i="2"/>
  <c r="D19" i="2"/>
  <c r="D18" i="2"/>
  <c r="D15" i="2"/>
  <c r="D13" i="2"/>
  <c r="D12" i="2"/>
  <c r="D2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tc={0CD2DB72-D17C-4315-BE21-F718A60A7FB5}</author>
    <author>tc={C592DEBE-0822-45D8-B238-C9B881B53AA6}</author>
    <author>tc={D13DD6EF-FF36-440D-AC8A-10754583E9EB}</author>
  </authors>
  <commentList>
    <comment ref="H12" authorId="0" shapeId="0" xr:uid="{0CD2DB72-D17C-4315-BE21-F718A60A7FB5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Originally reported as $523,450.00; should be $52,349.60.  Caught error on AG 2-46 request.</t>
      </text>
    </comment>
    <comment ref="J14" authorId="1" shapeId="0" xr:uid="{C592DEBE-0822-45D8-B238-C9B881B53AA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Originally reported as $680,239.00; should be $680,328.81.  Caught error on AG 2-46 request.
</t>
      </text>
    </comment>
    <comment ref="J17" authorId="2" shapeId="0" xr:uid="{D13DD6EF-FF36-440D-AC8A-10754583E9E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Originally reported as $787,012; should be $787,702.  Caught error on AG 2-46 request.
</t>
      </text>
    </comment>
  </commentList>
</comments>
</file>

<file path=xl/sharedStrings.xml><?xml version="1.0" encoding="utf-8"?>
<sst xmlns="http://schemas.openxmlformats.org/spreadsheetml/2006/main" count="45" uniqueCount="22">
  <si>
    <t>YEAR</t>
  </si>
  <si>
    <t>TOTAL</t>
  </si>
  <si>
    <t>ANNUAL ROW COSTS</t>
  </si>
  <si>
    <t>ROW COSTS PER MILE LINE</t>
  </si>
  <si>
    <t>TAYLOR COUNTY RURAL ELECTRIC COOPERATIVE CORPORATION</t>
  </si>
  <si>
    <t>CASE NO. 2023-00147</t>
  </si>
  <si>
    <t>Months January - May</t>
  </si>
  <si>
    <t xml:space="preserve"> </t>
  </si>
  <si>
    <t>Change from 2016 to 2023</t>
  </si>
  <si>
    <t>CIRCUIT MILES CUT*</t>
  </si>
  <si>
    <t>*For years 2016 - 2022 Taylor County RECC did not cut circuits; only maintenance and construction.</t>
  </si>
  <si>
    <t>B&amp;J Services CNTR  05</t>
  </si>
  <si>
    <t>AsplundhVendor 1023</t>
  </si>
  <si>
    <t>Electricom Vendor 5018</t>
  </si>
  <si>
    <t>Ground Solutions Vendor 7066</t>
  </si>
  <si>
    <t>W A Kendall Vendor 23036</t>
  </si>
  <si>
    <t>Nelson Vendor 14031</t>
  </si>
  <si>
    <t>PSC REQUEST 2-1B - ROW COSTS &amp; COSTS PER MILE LINE 2016-2023 - CORRECTION</t>
  </si>
  <si>
    <t>Page 2</t>
  </si>
  <si>
    <t>Jan - May 2023</t>
  </si>
  <si>
    <t>Page 1</t>
  </si>
  <si>
    <t>PSC REQUEST 2-1B - ROW COSTS &amp; COSTS PER MILE LINE 2016-2023 - workpapers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</si>
</sst>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,###,###,###.00"/>
    <numFmt numFmtId="165" formatCode="###.00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1" fillId="0" borderId="0" xfId="0" applyNumberFormat="1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0" fontId="0" fillId="0" borderId="0" xfId="1" applyNumberFormat="1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4" fontId="0" fillId="0" borderId="0" xfId="0" applyNumberFormat="1"/>
    <xf numFmtId="0" fontId="3" fillId="0" borderId="0" xfId="0" applyFont="1"/>
    <xf numFmtId="0" fontId="0" fillId="2" borderId="0" xfId="0" applyFill="1"/>
    <xf numFmtId="4" fontId="0" fillId="2" borderId="0" xfId="0" applyNumberFormat="1" applyFill="1"/>
    <xf numFmtId="4" fontId="1" fillId="0" borderId="0" xfId="0" applyNumberFormat="1" applyFont="1"/>
    <xf numFmtId="4" fontId="0" fillId="0" borderId="0" xfId="0" applyNumberFormat="1" applyAlignment="1">
      <alignment horizontal="center"/>
    </xf>
    <xf numFmtId="1" fontId="0" fillId="0" borderId="0" xfId="0" applyNumberFormat="1"/>
    <xf numFmtId="3" fontId="0" fillId="0" borderId="0" xfId="0" applyNumberFormat="1"/>
    <xf numFmtId="166" fontId="0" fillId="0" borderId="0" xfId="0" applyNumberFormat="1"/>
    <xf numFmtId="0" fontId="3" fillId="0" borderId="1" xfId="0" applyFont="1" applyBorder="1"/>
    <xf numFmtId="10" fontId="0" fillId="0" borderId="0" xfId="0" applyNumberFormat="1"/>
    <xf numFmtId="0" fontId="6" fillId="0" borderId="0" xfId="0" applyFont="1"/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tsy Walters" id="{39F90E6F-BD70-4D7C-A2A4-0457396CF7E2}" userId="S::pwalters@tcrecc.onmicrosoft.com::488779e7-635f-4256-ad17-204061077de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12" dT="2023-08-03T14:52:46.84" personId="{39F90E6F-BD70-4D7C-A2A4-0457396CF7E2}" id="{0CD2DB72-D17C-4315-BE21-F718A60A7FB5}">
    <text>Originally reported as $523,450.00; should be $52,349.60.  Caught error on AG 2-46 request.</text>
  </threadedComment>
  <threadedComment ref="J14" dT="2023-08-03T14:55:39.93" personId="{39F90E6F-BD70-4D7C-A2A4-0457396CF7E2}" id="{C592DEBE-0822-45D8-B238-C9B881B53AA6}">
    <text xml:space="preserve">Originally reported as $680,239.00; should be $680,328.81.  Caught error on AG 2-46 request.
</text>
  </threadedComment>
  <threadedComment ref="J17" dT="2023-08-03T14:57:26.51" personId="{39F90E6F-BD70-4D7C-A2A4-0457396CF7E2}" id="{D13DD6EF-FF36-440D-AC8A-10754583E9EB}">
    <text xml:space="preserve">Originally reported as $787,012; should be $787,702.  Caught error on AG 2-46 request.
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0F714-55DB-48E8-839C-06F1D66F7832}">
  <dimension ref="A1:D27"/>
  <sheetViews>
    <sheetView tabSelected="1" workbookViewId="0">
      <selection activeCell="F19" sqref="F19"/>
    </sheetView>
  </sheetViews>
  <sheetFormatPr defaultRowHeight="15" x14ac:dyDescent="0.25"/>
  <cols>
    <col min="1" max="1" width="13.85546875" customWidth="1"/>
    <col min="2" max="2" width="25.5703125" customWidth="1"/>
    <col min="3" max="3" width="22.140625" customWidth="1"/>
    <col min="4" max="4" width="25.85546875" customWidth="1"/>
    <col min="5" max="5" width="12.85546875" customWidth="1"/>
  </cols>
  <sheetData>
    <row r="1" spans="1:4" s="15" customFormat="1" x14ac:dyDescent="0.25">
      <c r="D1" s="13" t="s">
        <v>20</v>
      </c>
    </row>
    <row r="2" spans="1:4" s="15" customFormat="1" x14ac:dyDescent="0.25"/>
    <row r="3" spans="1:4" s="15" customFormat="1" x14ac:dyDescent="0.25"/>
    <row r="4" spans="1:4" s="25" customFormat="1" ht="15.75" x14ac:dyDescent="0.25">
      <c r="A4" s="25" t="s">
        <v>4</v>
      </c>
    </row>
    <row r="5" spans="1:4" s="25" customFormat="1" ht="15.75" x14ac:dyDescent="0.25">
      <c r="A5" s="25" t="s">
        <v>5</v>
      </c>
    </row>
    <row r="6" spans="1:4" s="15" customFormat="1" ht="15.75" x14ac:dyDescent="0.25">
      <c r="A6" s="26" t="s">
        <v>17</v>
      </c>
      <c r="B6" s="26"/>
      <c r="C6" s="26"/>
      <c r="D6" s="26"/>
    </row>
    <row r="11" spans="1:4" x14ac:dyDescent="0.25">
      <c r="A11" s="23" t="s">
        <v>0</v>
      </c>
      <c r="B11" s="23" t="s">
        <v>2</v>
      </c>
      <c r="C11" s="23" t="s">
        <v>9</v>
      </c>
      <c r="D11" s="23" t="s">
        <v>3</v>
      </c>
    </row>
    <row r="12" spans="1:4" x14ac:dyDescent="0.25">
      <c r="A12">
        <v>2016</v>
      </c>
      <c r="B12" s="7">
        <f>'work papers'!B12</f>
        <v>743578</v>
      </c>
      <c r="C12" s="14">
        <v>0</v>
      </c>
      <c r="D12" t="e">
        <v>#DIV/0!</v>
      </c>
    </row>
    <row r="13" spans="1:4" x14ac:dyDescent="0.25">
      <c r="A13">
        <v>2017</v>
      </c>
      <c r="B13" s="7">
        <v>751166</v>
      </c>
      <c r="C13" s="14">
        <v>0</v>
      </c>
      <c r="D13" t="e">
        <v>#DIV/0!</v>
      </c>
    </row>
    <row r="14" spans="1:4" x14ac:dyDescent="0.25">
      <c r="A14">
        <v>2018</v>
      </c>
      <c r="B14" s="7">
        <f>'work papers'!B14</f>
        <v>821423</v>
      </c>
      <c r="C14" s="14">
        <v>0</v>
      </c>
      <c r="D14" t="e">
        <v>#DIV/0!</v>
      </c>
    </row>
    <row r="15" spans="1:4" x14ac:dyDescent="0.25">
      <c r="A15">
        <v>2019</v>
      </c>
      <c r="B15" s="7">
        <v>844426</v>
      </c>
      <c r="C15" s="14">
        <v>0</v>
      </c>
      <c r="D15" t="e">
        <v>#DIV/0!</v>
      </c>
    </row>
    <row r="16" spans="1:4" x14ac:dyDescent="0.25">
      <c r="A16">
        <v>2020</v>
      </c>
      <c r="B16" s="7">
        <v>852332</v>
      </c>
      <c r="C16" s="14">
        <v>0</v>
      </c>
      <c r="D16" t="e">
        <v>#DIV/0!</v>
      </c>
    </row>
    <row r="17" spans="1:4" x14ac:dyDescent="0.25">
      <c r="A17">
        <v>2021</v>
      </c>
      <c r="B17" s="7">
        <f>'work papers'!B17</f>
        <v>1196794</v>
      </c>
      <c r="C17" s="14">
        <v>0</v>
      </c>
      <c r="D17" t="e">
        <v>#DIV/0!</v>
      </c>
    </row>
    <row r="18" spans="1:4" x14ac:dyDescent="0.25">
      <c r="A18">
        <v>2022</v>
      </c>
      <c r="B18" s="7">
        <v>1426754</v>
      </c>
      <c r="C18" s="14">
        <v>0</v>
      </c>
      <c r="D18" t="e">
        <v>#DIV/0!</v>
      </c>
    </row>
    <row r="19" spans="1:4" x14ac:dyDescent="0.25">
      <c r="A19" t="s">
        <v>19</v>
      </c>
      <c r="B19" s="7">
        <v>2199016</v>
      </c>
      <c r="C19" s="14">
        <v>314</v>
      </c>
      <c r="D19" t="e">
        <v>#VALUE!</v>
      </c>
    </row>
    <row r="20" spans="1:4" x14ac:dyDescent="0.25">
      <c r="B20" s="5"/>
    </row>
    <row r="21" spans="1:4" x14ac:dyDescent="0.25">
      <c r="A21" t="s">
        <v>1</v>
      </c>
      <c r="B21" s="7">
        <f>SUM(B12:B20)</f>
        <v>8835489</v>
      </c>
    </row>
    <row r="24" spans="1:4" x14ac:dyDescent="0.25">
      <c r="B24" t="s">
        <v>8</v>
      </c>
      <c r="C24" s="24">
        <v>0.81036949710128936</v>
      </c>
      <c r="D24" t="e">
        <v>#VALUE!</v>
      </c>
    </row>
    <row r="27" spans="1:4" x14ac:dyDescent="0.25">
      <c r="A27" t="s">
        <v>10</v>
      </c>
    </row>
  </sheetData>
  <mergeCells count="1">
    <mergeCell ref="A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1"/>
  <sheetViews>
    <sheetView workbookViewId="0">
      <selection activeCell="J18" sqref="J18"/>
    </sheetView>
  </sheetViews>
  <sheetFormatPr defaultColWidth="9.140625" defaultRowHeight="15" x14ac:dyDescent="0.25"/>
  <cols>
    <col min="1" max="1" width="8.85546875" customWidth="1"/>
    <col min="2" max="2" width="33" customWidth="1"/>
    <col min="3" max="3" width="20.85546875" customWidth="1"/>
    <col min="4" max="4" width="26.5703125" customWidth="1"/>
    <col min="5" max="6" width="21.7109375" customWidth="1"/>
    <col min="7" max="7" width="21.42578125" customWidth="1"/>
    <col min="8" max="8" width="16" customWidth="1"/>
    <col min="9" max="9" width="22.5703125" customWidth="1"/>
    <col min="10" max="10" width="15.85546875" customWidth="1"/>
    <col min="11" max="11" width="23.85546875" customWidth="1"/>
    <col min="12" max="12" width="15" customWidth="1"/>
    <col min="13" max="13" width="30.7109375" customWidth="1"/>
    <col min="14" max="14" width="12.7109375" style="14" customWidth="1"/>
    <col min="15" max="15" width="27" customWidth="1"/>
    <col min="16" max="16" width="15.42578125" customWidth="1"/>
    <col min="17" max="17" width="17.85546875" bestFit="1" customWidth="1"/>
    <col min="18" max="18" width="16.140625" bestFit="1" customWidth="1"/>
    <col min="19" max="19" width="18.85546875" customWidth="1"/>
    <col min="20" max="20" width="11.42578125" bestFit="1" customWidth="1"/>
    <col min="21" max="21" width="11.85546875" bestFit="1" customWidth="1"/>
  </cols>
  <sheetData>
    <row r="1" spans="1:18" x14ac:dyDescent="0.25">
      <c r="D1" s="13" t="s">
        <v>18</v>
      </c>
    </row>
    <row r="2" spans="1:18" x14ac:dyDescent="0.25">
      <c r="D2" s="12"/>
    </row>
    <row r="4" spans="1:18" ht="15.75" x14ac:dyDescent="0.25">
      <c r="A4" s="26" t="s">
        <v>4</v>
      </c>
      <c r="B4" s="26"/>
      <c r="C4" s="26"/>
      <c r="D4" s="26"/>
      <c r="E4" s="1"/>
      <c r="F4" s="1"/>
      <c r="G4" s="1"/>
      <c r="H4" s="1"/>
      <c r="I4" s="1"/>
      <c r="J4" s="1"/>
      <c r="K4" s="1"/>
      <c r="L4" s="1"/>
      <c r="M4" s="1"/>
      <c r="N4" s="18"/>
      <c r="O4" s="1"/>
      <c r="P4" s="1"/>
      <c r="Q4" s="1"/>
      <c r="R4" s="1"/>
    </row>
    <row r="5" spans="1:18" ht="15.75" x14ac:dyDescent="0.25">
      <c r="A5" s="26" t="s">
        <v>5</v>
      </c>
      <c r="B5" s="26"/>
      <c r="C5" s="26"/>
      <c r="D5" s="26"/>
      <c r="E5" s="1"/>
      <c r="F5" s="1"/>
      <c r="G5" s="1"/>
      <c r="H5" s="1"/>
      <c r="I5" s="1"/>
      <c r="J5" s="1"/>
      <c r="K5" s="1"/>
      <c r="L5" s="1"/>
      <c r="M5" s="1"/>
      <c r="N5" s="18"/>
      <c r="O5" s="1"/>
      <c r="P5" s="1"/>
      <c r="Q5" s="1"/>
      <c r="R5" s="1"/>
    </row>
    <row r="6" spans="1:18" ht="15.75" x14ac:dyDescent="0.25">
      <c r="A6" s="26" t="s">
        <v>21</v>
      </c>
      <c r="B6" s="26"/>
      <c r="C6" s="26"/>
      <c r="D6" s="26"/>
      <c r="E6" s="1"/>
      <c r="F6" s="1"/>
      <c r="G6" s="1"/>
      <c r="H6" s="1"/>
      <c r="I6" s="1"/>
      <c r="J6" s="1"/>
      <c r="K6" s="1"/>
      <c r="L6" s="1"/>
      <c r="M6" s="1"/>
      <c r="N6" s="18"/>
      <c r="O6" s="1"/>
      <c r="P6" s="1"/>
      <c r="Q6" s="1"/>
      <c r="R6" s="1"/>
    </row>
    <row r="7" spans="1:18" x14ac:dyDescent="0.25">
      <c r="A7" s="2"/>
      <c r="B7" s="2"/>
      <c r="C7" s="2"/>
      <c r="D7" s="2"/>
      <c r="E7" s="1"/>
      <c r="F7" s="1"/>
      <c r="G7" s="1"/>
      <c r="H7" s="1"/>
      <c r="I7" s="1"/>
      <c r="J7" s="1"/>
      <c r="K7" s="1"/>
      <c r="L7" s="1"/>
      <c r="M7" s="1"/>
      <c r="N7" s="18"/>
      <c r="O7" s="1"/>
      <c r="P7" s="1"/>
      <c r="Q7" s="1"/>
      <c r="R7" s="1"/>
    </row>
    <row r="8" spans="1:18" x14ac:dyDescent="0.25">
      <c r="A8" s="3"/>
      <c r="B8" s="2"/>
      <c r="C8" s="4"/>
      <c r="D8" s="1"/>
      <c r="E8" s="1"/>
      <c r="F8" s="1"/>
      <c r="G8" s="1"/>
      <c r="H8" s="1"/>
      <c r="I8" s="1"/>
      <c r="J8" s="1"/>
      <c r="K8" s="1"/>
      <c r="L8" s="1"/>
      <c r="M8" s="1"/>
      <c r="N8" s="18"/>
      <c r="O8" s="1"/>
      <c r="P8" s="1"/>
      <c r="Q8" s="1"/>
      <c r="R8" s="1"/>
    </row>
    <row r="10" spans="1:18" x14ac:dyDescent="0.25">
      <c r="A10" s="5"/>
      <c r="B10" s="5"/>
      <c r="C10" s="5"/>
      <c r="D10" s="5"/>
    </row>
    <row r="11" spans="1:18" x14ac:dyDescent="0.25">
      <c r="A11" s="6" t="s">
        <v>0</v>
      </c>
      <c r="B11" s="6" t="s">
        <v>2</v>
      </c>
      <c r="C11" s="6" t="s">
        <v>9</v>
      </c>
      <c r="D11" s="6" t="s">
        <v>3</v>
      </c>
      <c r="H11" s="5"/>
      <c r="I11" s="5"/>
      <c r="J11" s="5"/>
      <c r="K11" s="5"/>
      <c r="L11" s="5"/>
      <c r="M11" s="5"/>
      <c r="N11" s="19"/>
      <c r="O11" s="5"/>
      <c r="P11" s="5"/>
      <c r="Q11" s="5"/>
      <c r="R11" s="5"/>
    </row>
    <row r="12" spans="1:18" x14ac:dyDescent="0.25">
      <c r="A12" s="5">
        <v>2016</v>
      </c>
      <c r="B12" s="7">
        <f>H12+J12+L12+N12+P12+R12</f>
        <v>743578</v>
      </c>
      <c r="C12" s="8">
        <v>0</v>
      </c>
      <c r="D12" s="7" t="e">
        <f t="shared" ref="D12:D19" si="0">B12/C12</f>
        <v>#DIV/0!</v>
      </c>
      <c r="F12" s="5">
        <v>2016</v>
      </c>
      <c r="G12" t="s">
        <v>12</v>
      </c>
      <c r="H12" s="17">
        <f>0+523450-523450+52350</f>
        <v>52350</v>
      </c>
      <c r="I12" t="s">
        <v>13</v>
      </c>
      <c r="J12" s="17">
        <f>4100+632128</f>
        <v>636228</v>
      </c>
      <c r="K12" t="s">
        <v>11</v>
      </c>
      <c r="L12" s="17">
        <v>55000</v>
      </c>
      <c r="N12" s="17"/>
      <c r="P12" s="16"/>
      <c r="R12" s="16"/>
    </row>
    <row r="13" spans="1:18" x14ac:dyDescent="0.25">
      <c r="A13" s="5">
        <v>2017</v>
      </c>
      <c r="B13" s="7">
        <f>H13+J13+L13+N13+P13+R13</f>
        <v>751166</v>
      </c>
      <c r="C13" s="8">
        <v>0</v>
      </c>
      <c r="D13" s="7" t="e">
        <f t="shared" si="0"/>
        <v>#DIV/0!</v>
      </c>
      <c r="F13" s="5">
        <v>2017</v>
      </c>
      <c r="H13" s="17"/>
      <c r="I13" t="s">
        <v>13</v>
      </c>
      <c r="J13" s="17">
        <f>69591+616575</f>
        <v>686166</v>
      </c>
      <c r="K13" t="s">
        <v>11</v>
      </c>
      <c r="L13" s="17">
        <v>65000</v>
      </c>
      <c r="N13" s="17"/>
      <c r="P13" s="16"/>
      <c r="R13" s="16"/>
    </row>
    <row r="14" spans="1:18" x14ac:dyDescent="0.25">
      <c r="A14" s="5">
        <v>2018</v>
      </c>
      <c r="B14" s="7">
        <f t="shared" ref="B14:B19" si="1">H14+J14+L14+N14+P14+R14</f>
        <v>821423</v>
      </c>
      <c r="C14" s="8">
        <v>0</v>
      </c>
      <c r="D14" s="7" t="e">
        <f t="shared" si="0"/>
        <v>#DIV/0!</v>
      </c>
      <c r="F14" s="5">
        <v>2018</v>
      </c>
      <c r="H14" s="17"/>
      <c r="I14" t="s">
        <v>13</v>
      </c>
      <c r="J14" s="17">
        <f>81094+680239-680239+680329</f>
        <v>761423</v>
      </c>
      <c r="K14" t="s">
        <v>11</v>
      </c>
      <c r="L14" s="17">
        <v>60000</v>
      </c>
      <c r="N14" s="17"/>
      <c r="P14" s="16"/>
      <c r="R14" s="16"/>
    </row>
    <row r="15" spans="1:18" x14ac:dyDescent="0.25">
      <c r="A15" s="5">
        <v>2019</v>
      </c>
      <c r="B15" s="7">
        <f t="shared" si="1"/>
        <v>844426</v>
      </c>
      <c r="C15" s="8">
        <v>0</v>
      </c>
      <c r="D15" s="7" t="e">
        <f t="shared" si="0"/>
        <v>#DIV/0!</v>
      </c>
      <c r="F15" s="5">
        <v>2019</v>
      </c>
      <c r="H15" s="17"/>
      <c r="I15" t="s">
        <v>13</v>
      </c>
      <c r="J15" s="17">
        <f>151776+592650</f>
        <v>744426</v>
      </c>
      <c r="K15" t="s">
        <v>11</v>
      </c>
      <c r="L15" s="17">
        <v>100000</v>
      </c>
      <c r="N15" s="17"/>
      <c r="P15" s="16"/>
      <c r="R15" s="16"/>
    </row>
    <row r="16" spans="1:18" x14ac:dyDescent="0.25">
      <c r="A16" s="5">
        <v>2020</v>
      </c>
      <c r="B16" s="7">
        <f t="shared" si="1"/>
        <v>852332</v>
      </c>
      <c r="C16" s="8">
        <v>0</v>
      </c>
      <c r="D16" s="7" t="e">
        <f>B16/C16</f>
        <v>#DIV/0!</v>
      </c>
      <c r="F16" s="5">
        <v>2020</v>
      </c>
      <c r="H16" s="17"/>
      <c r="I16" t="s">
        <v>13</v>
      </c>
      <c r="J16" s="17">
        <f>88672+668492</f>
        <v>757164</v>
      </c>
      <c r="K16" t="s">
        <v>11</v>
      </c>
      <c r="L16" s="17">
        <v>60000</v>
      </c>
      <c r="M16" t="s">
        <v>14</v>
      </c>
      <c r="N16" s="17">
        <f>0+35168</f>
        <v>35168</v>
      </c>
      <c r="P16" s="16"/>
      <c r="R16" s="16"/>
    </row>
    <row r="17" spans="1:22" x14ac:dyDescent="0.25">
      <c r="A17" s="5">
        <v>2021</v>
      </c>
      <c r="B17" s="7">
        <f t="shared" si="1"/>
        <v>1196794</v>
      </c>
      <c r="C17" s="8">
        <v>0</v>
      </c>
      <c r="D17" s="7" t="e">
        <f t="shared" si="0"/>
        <v>#DIV/0!</v>
      </c>
      <c r="F17" s="5">
        <v>2021</v>
      </c>
      <c r="H17" s="17"/>
      <c r="I17" t="s">
        <v>13</v>
      </c>
      <c r="J17" s="17">
        <f>166164+787012-787012+787702</f>
        <v>953866</v>
      </c>
      <c r="K17" t="s">
        <v>11</v>
      </c>
      <c r="L17" s="17">
        <v>60000</v>
      </c>
      <c r="M17" t="s">
        <v>14</v>
      </c>
      <c r="N17" s="17">
        <f>3510+179418</f>
        <v>182928</v>
      </c>
      <c r="P17" s="16"/>
      <c r="R17" s="16"/>
    </row>
    <row r="18" spans="1:22" x14ac:dyDescent="0.25">
      <c r="A18" s="5">
        <v>2022</v>
      </c>
      <c r="B18" s="7">
        <f t="shared" si="1"/>
        <v>1426754</v>
      </c>
      <c r="C18" s="8">
        <v>0</v>
      </c>
      <c r="D18" s="7" t="e">
        <f t="shared" si="0"/>
        <v>#DIV/0!</v>
      </c>
      <c r="F18" s="5">
        <v>2022</v>
      </c>
      <c r="H18" s="17"/>
      <c r="I18" t="s">
        <v>13</v>
      </c>
      <c r="J18" s="17">
        <f>157828+1030944</f>
        <v>1188772</v>
      </c>
      <c r="L18" s="17">
        <v>0</v>
      </c>
      <c r="M18" t="s">
        <v>14</v>
      </c>
      <c r="N18" s="17">
        <f>14040+223942</f>
        <v>237982</v>
      </c>
      <c r="P18" s="16"/>
      <c r="R18" s="16"/>
    </row>
    <row r="19" spans="1:22" x14ac:dyDescent="0.25">
      <c r="A19" s="6">
        <v>2023</v>
      </c>
      <c r="B19" s="7">
        <f t="shared" si="1"/>
        <v>2199016</v>
      </c>
      <c r="C19" s="10" t="s">
        <v>7</v>
      </c>
      <c r="D19" s="9" t="e">
        <f t="shared" si="0"/>
        <v>#VALUE!</v>
      </c>
      <c r="E19" t="s">
        <v>6</v>
      </c>
      <c r="F19" s="6">
        <v>2023</v>
      </c>
      <c r="H19" s="17"/>
      <c r="J19" s="17"/>
      <c r="L19" s="17">
        <v>0</v>
      </c>
      <c r="M19" t="s">
        <v>14</v>
      </c>
      <c r="N19" s="17">
        <f>2400+125343</f>
        <v>127743</v>
      </c>
      <c r="O19" t="s">
        <v>15</v>
      </c>
      <c r="P19" s="16">
        <f>96061+1842577</f>
        <v>1938638</v>
      </c>
      <c r="Q19" t="s">
        <v>16</v>
      </c>
      <c r="R19" s="16">
        <v>132635</v>
      </c>
    </row>
    <row r="20" spans="1:22" x14ac:dyDescent="0.25">
      <c r="B20" s="5"/>
      <c r="H20" s="14">
        <f>SUM(H12:H19)</f>
        <v>52350</v>
      </c>
      <c r="J20" s="14">
        <f>SUM(J12:J19)</f>
        <v>5728045</v>
      </c>
      <c r="L20" s="14">
        <f>SUM(L12:L19)</f>
        <v>400000</v>
      </c>
      <c r="N20" s="14">
        <f>SUM(N16:N19)</f>
        <v>583821</v>
      </c>
      <c r="P20">
        <f>SUM(P19)</f>
        <v>1938638</v>
      </c>
      <c r="R20">
        <f>SUM(R19)</f>
        <v>132635</v>
      </c>
      <c r="S20" s="22">
        <f>SUM(G20:R20)</f>
        <v>8835489</v>
      </c>
    </row>
    <row r="21" spans="1:22" x14ac:dyDescent="0.25">
      <c r="A21" s="5" t="s">
        <v>1</v>
      </c>
      <c r="B21" s="7">
        <f>SUM(B12:B20)</f>
        <v>8835489</v>
      </c>
      <c r="S21">
        <f>SUM(G21:R21)</f>
        <v>0</v>
      </c>
    </row>
    <row r="22" spans="1:22" x14ac:dyDescent="0.25">
      <c r="B22" s="7"/>
      <c r="S22" s="15"/>
    </row>
    <row r="23" spans="1:22" x14ac:dyDescent="0.25">
      <c r="T23" s="20"/>
      <c r="U23" s="20"/>
      <c r="V23" s="20"/>
    </row>
    <row r="24" spans="1:22" x14ac:dyDescent="0.25">
      <c r="B24" t="s">
        <v>8</v>
      </c>
      <c r="C24" s="11">
        <f>(B19-B12)/B12</f>
        <v>1.9573440849514105</v>
      </c>
      <c r="D24" s="11" t="e">
        <f>(D19-D12)/D12</f>
        <v>#VALUE!</v>
      </c>
      <c r="T24" s="20"/>
      <c r="U24" s="20"/>
      <c r="V24" s="20"/>
    </row>
    <row r="25" spans="1:22" x14ac:dyDescent="0.25">
      <c r="T25" s="20"/>
      <c r="U25" s="20"/>
      <c r="V25" s="20"/>
    </row>
    <row r="26" spans="1:22" x14ac:dyDescent="0.25">
      <c r="T26" s="20"/>
      <c r="U26" s="20"/>
      <c r="V26" s="20"/>
    </row>
    <row r="27" spans="1:22" x14ac:dyDescent="0.25">
      <c r="A27" t="s">
        <v>10</v>
      </c>
      <c r="T27" s="20"/>
      <c r="U27" s="20"/>
      <c r="V27" s="20"/>
    </row>
    <row r="28" spans="1:22" x14ac:dyDescent="0.25">
      <c r="T28" s="20"/>
      <c r="U28" s="20"/>
      <c r="V28" s="20"/>
    </row>
    <row r="29" spans="1:22" x14ac:dyDescent="0.25">
      <c r="T29" s="20"/>
      <c r="U29" s="20"/>
      <c r="V29" s="20"/>
    </row>
    <row r="30" spans="1:22" x14ac:dyDescent="0.25">
      <c r="T30" s="20"/>
      <c r="U30" s="20"/>
      <c r="V30" s="20"/>
    </row>
    <row r="31" spans="1:22" x14ac:dyDescent="0.25">
      <c r="Q31" s="14"/>
      <c r="T31" s="14"/>
      <c r="U31" s="21"/>
      <c r="V31" s="21"/>
    </row>
  </sheetData>
  <mergeCells count="3">
    <mergeCell ref="A4:D4"/>
    <mergeCell ref="A5:D5"/>
    <mergeCell ref="A6:D6"/>
  </mergeCells>
  <phoneticPr fontId="4" type="noConversion"/>
  <pageMargins left="0.45" right="0.2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PSC 2-1b</vt:lpstr>
      <vt:lpstr>work papers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 Stevens</dc:creator>
  <cp:lastModifiedBy>Patsy</cp:lastModifiedBy>
  <cp:lastPrinted>2022-01-25T17:49:53Z</cp:lastPrinted>
  <dcterms:created xsi:type="dcterms:W3CDTF">2021-12-10T20:22:27Z</dcterms:created>
  <dcterms:modified xsi:type="dcterms:W3CDTF">2023-08-03T17:41:58Z</dcterms:modified>
</cp:coreProperties>
</file>