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SECOND DATA REQUEST - PSC\REQUEST 19 - Insurance\"/>
    </mc:Choice>
  </mc:AlternateContent>
  <xr:revisionPtr revIDLastSave="0" documentId="13_ncr:1_{FF9A3C04-007E-4C4C-8C86-6AFBF9B51CCA}" xr6:coauthVersionLast="47" xr6:coauthVersionMax="47" xr10:uidLastSave="{00000000-0000-0000-0000-000000000000}"/>
  <bookViews>
    <workbookView xWindow="-120" yWindow="-120" windowWidth="29040" windowHeight="15840" xr2:uid="{2286845C-7CCA-4EA2-88A4-7FA80B583B4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J26" i="1"/>
  <c r="F20" i="1"/>
  <c r="C44" i="1"/>
  <c r="E44" i="1" s="1"/>
  <c r="C43" i="1"/>
  <c r="G43" i="1" s="1"/>
  <c r="C42" i="1"/>
  <c r="G42" i="1" s="1"/>
  <c r="C41" i="1"/>
  <c r="C45" i="1" s="1"/>
  <c r="C38" i="1"/>
  <c r="G37" i="1"/>
  <c r="E37" i="1"/>
  <c r="G36" i="1"/>
  <c r="E36" i="1"/>
  <c r="G35" i="1"/>
  <c r="G38" i="1" s="1"/>
  <c r="E35" i="1"/>
  <c r="G34" i="1"/>
  <c r="E34" i="1"/>
  <c r="I23" i="1"/>
  <c r="F23" i="1"/>
  <c r="C23" i="1"/>
  <c r="G23" i="1" s="1"/>
  <c r="J23" i="1" s="1"/>
  <c r="F22" i="1"/>
  <c r="C22" i="1"/>
  <c r="E22" i="1" s="1"/>
  <c r="I21" i="1"/>
  <c r="I24" i="1" s="1"/>
  <c r="F21" i="1"/>
  <c r="C21" i="1"/>
  <c r="E21" i="1" s="1"/>
  <c r="C20" i="1"/>
  <c r="C17" i="1"/>
  <c r="I16" i="1"/>
  <c r="G16" i="1"/>
  <c r="J16" i="1" s="1"/>
  <c r="E16" i="1"/>
  <c r="G15" i="1"/>
  <c r="J15" i="1" s="1"/>
  <c r="E15" i="1"/>
  <c r="G14" i="1"/>
  <c r="J14" i="1" s="1"/>
  <c r="E14" i="1"/>
  <c r="I13" i="1"/>
  <c r="I17" i="1" s="1"/>
  <c r="G13" i="1"/>
  <c r="E13" i="1"/>
  <c r="B4" i="1"/>
  <c r="B3" i="1"/>
  <c r="G21" i="1" l="1"/>
  <c r="J21" i="1" s="1"/>
  <c r="E17" i="1"/>
  <c r="G44" i="1"/>
  <c r="G22" i="1"/>
  <c r="J22" i="1" s="1"/>
  <c r="G20" i="1"/>
  <c r="J20" i="1" s="1"/>
  <c r="E41" i="1"/>
  <c r="E38" i="1"/>
  <c r="G17" i="1"/>
  <c r="E23" i="1"/>
  <c r="G41" i="1"/>
  <c r="G45" i="1" s="1"/>
  <c r="G47" i="1" s="1"/>
  <c r="E42" i="1"/>
  <c r="J13" i="1"/>
  <c r="J17" i="1" s="1"/>
  <c r="C24" i="1"/>
  <c r="E43" i="1"/>
  <c r="E20" i="1"/>
  <c r="G24" i="1" l="1"/>
  <c r="J24" i="1"/>
  <c r="E24" i="1"/>
  <c r="E45" i="1"/>
  <c r="D87" i="1" l="1"/>
  <c r="D61" i="1"/>
  <c r="D76" i="1"/>
  <c r="D64" i="1"/>
  <c r="D71" i="1"/>
  <c r="D86" i="1"/>
  <c r="D70" i="1"/>
  <c r="D67" i="1"/>
  <c r="D74" i="1"/>
  <c r="D84" i="1"/>
  <c r="D83" i="1"/>
  <c r="D69" i="1"/>
  <c r="D65" i="1"/>
  <c r="D79" i="1"/>
  <c r="D72" i="1"/>
  <c r="D82" i="1"/>
  <c r="D81" i="1"/>
  <c r="D78" i="1"/>
  <c r="D89" i="1"/>
  <c r="D77" i="1"/>
  <c r="D68" i="1"/>
  <c r="G77" i="1" s="1"/>
  <c r="D85" i="1"/>
  <c r="D62" i="1"/>
  <c r="D92" i="1" s="1"/>
  <c r="D90" i="1"/>
  <c r="D63" i="1"/>
  <c r="D66" i="1"/>
  <c r="D73" i="1"/>
  <c r="D75" i="1"/>
  <c r="D80" i="1"/>
  <c r="D88" i="1"/>
</calcChain>
</file>

<file path=xl/sharedStrings.xml><?xml version="1.0" encoding="utf-8"?>
<sst xmlns="http://schemas.openxmlformats.org/spreadsheetml/2006/main" count="67" uniqueCount="37">
  <si>
    <t>HDHP Health Insurance Premiums</t>
  </si>
  <si>
    <t>H.S.A./H.R.A. Contributions</t>
  </si>
  <si>
    <t>Option</t>
  </si>
  <si>
    <t>Total Cost $</t>
  </si>
  <si>
    <t>Employee %</t>
  </si>
  <si>
    <t>Employee $</t>
  </si>
  <si>
    <t>Utility %</t>
  </si>
  <si>
    <t>Utility $</t>
  </si>
  <si>
    <t>Total Utility $</t>
  </si>
  <si>
    <t>#</t>
  </si>
  <si>
    <t>(1)</t>
  </si>
  <si>
    <t>(2)</t>
  </si>
  <si>
    <t>(3)</t>
  </si>
  <si>
    <t>(4)</t>
  </si>
  <si>
    <t>(5)</t>
  </si>
  <si>
    <t>(6)</t>
  </si>
  <si>
    <t>(7)</t>
  </si>
  <si>
    <t>(8)</t>
  </si>
  <si>
    <t>Normalized Test Year</t>
  </si>
  <si>
    <t>Employee</t>
  </si>
  <si>
    <t>Employee &amp; Spouse</t>
  </si>
  <si>
    <t>Employee &amp; Child(ren)</t>
  </si>
  <si>
    <t>Employee &amp; Family</t>
  </si>
  <si>
    <t>Total</t>
  </si>
  <si>
    <t>Pro Forma Year</t>
  </si>
  <si>
    <t>Adjustment</t>
  </si>
  <si>
    <t>Dental Insurance Premiums</t>
  </si>
  <si>
    <t>Grand Total Adjustment for Medical and Dental Insurance</t>
  </si>
  <si>
    <t xml:space="preserve"> </t>
  </si>
  <si>
    <t>ACCOUNT</t>
  </si>
  <si>
    <t>PAYROLL</t>
  </si>
  <si>
    <t>NUMBER</t>
  </si>
  <si>
    <t>PERCENT</t>
  </si>
  <si>
    <t>Total Health Expensed</t>
  </si>
  <si>
    <t>Request 19 Reference Schedule:  1.12</t>
  </si>
  <si>
    <t>Bureau of Labor Statistics' Average</t>
  </si>
  <si>
    <t>This adjustment adjusts contributions to employee premiums for medical and dental insurance to reflect the change in dental plans &amp; Bureau of Labor Statistics'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</si>
</sst>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3" applyFont="1" applyAlignment="1">
      <alignment horizontal="right"/>
    </xf>
    <xf numFmtId="0" fontId="5" fillId="0" borderId="0" xfId="0" applyFont="1"/>
    <xf numFmtId="0" fontId="2" fillId="0" borderId="0" xfId="3" applyFont="1"/>
    <xf numFmtId="0" fontId="6" fillId="0" borderId="0" xfId="0" applyFont="1" applyAlignment="1">
      <alignment horizontal="center" wrapText="1"/>
    </xf>
    <xf numFmtId="164" fontId="7" fillId="0" borderId="0" xfId="0" quotePrefix="1" applyNumberFormat="1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wrapText="1"/>
    </xf>
    <xf numFmtId="165" fontId="8" fillId="0" borderId="0" xfId="1" applyNumberFormat="1" applyFont="1" applyFill="1" applyAlignment="1">
      <alignment horizontal="right"/>
    </xf>
    <xf numFmtId="9" fontId="8" fillId="0" borderId="0" xfId="2" applyFont="1" applyFill="1" applyAlignment="1"/>
    <xf numFmtId="165" fontId="8" fillId="0" borderId="0" xfId="1" applyNumberFormat="1" applyFont="1" applyFill="1" applyAlignment="1"/>
    <xf numFmtId="3" fontId="2" fillId="0" borderId="0" xfId="0" applyNumberFormat="1" applyFont="1"/>
    <xf numFmtId="165" fontId="2" fillId="0" borderId="0" xfId="0" applyNumberFormat="1" applyFont="1"/>
    <xf numFmtId="165" fontId="8" fillId="0" borderId="1" xfId="1" applyNumberFormat="1" applyFont="1" applyFill="1" applyBorder="1" applyAlignment="1">
      <alignment horizontal="right"/>
    </xf>
    <xf numFmtId="9" fontId="8" fillId="0" borderId="1" xfId="2" applyFont="1" applyFill="1" applyBorder="1" applyAlignment="1"/>
    <xf numFmtId="165" fontId="8" fillId="0" borderId="1" xfId="1" applyNumberFormat="1" applyFont="1" applyFill="1" applyBorder="1" applyAlignment="1"/>
    <xf numFmtId="3" fontId="2" fillId="0" borderId="1" xfId="0" applyNumberFormat="1" applyFont="1" applyBorder="1"/>
    <xf numFmtId="165" fontId="2" fillId="0" borderId="1" xfId="0" applyNumberFormat="1" applyFont="1" applyBorder="1"/>
    <xf numFmtId="0" fontId="8" fillId="0" borderId="2" xfId="0" applyFont="1" applyBorder="1"/>
    <xf numFmtId="165" fontId="8" fillId="0" borderId="2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/>
    <xf numFmtId="165" fontId="8" fillId="0" borderId="0" xfId="1" applyNumberFormat="1" applyFont="1" applyFill="1"/>
    <xf numFmtId="165" fontId="5" fillId="0" borderId="0" xfId="1" applyNumberFormat="1" applyFont="1" applyFill="1" applyAlignment="1"/>
    <xf numFmtId="0" fontId="5" fillId="0" borderId="0" xfId="0" applyFont="1" applyAlignment="1">
      <alignment horizontal="left"/>
    </xf>
    <xf numFmtId="0" fontId="2" fillId="0" borderId="1" xfId="0" applyFont="1" applyBorder="1"/>
    <xf numFmtId="0" fontId="7" fillId="0" borderId="3" xfId="0" applyFont="1" applyBorder="1"/>
    <xf numFmtId="165" fontId="8" fillId="0" borderId="3" xfId="1" applyNumberFormat="1" applyFont="1" applyFill="1" applyBorder="1" applyAlignment="1">
      <alignment horizontal="right"/>
    </xf>
    <xf numFmtId="165" fontId="8" fillId="0" borderId="3" xfId="1" applyNumberFormat="1" applyFont="1" applyFill="1" applyBorder="1"/>
    <xf numFmtId="165" fontId="8" fillId="0" borderId="3" xfId="1" applyNumberFormat="1" applyFont="1" applyFill="1" applyBorder="1" applyAlignment="1"/>
    <xf numFmtId="0" fontId="2" fillId="0" borderId="3" xfId="0" applyFont="1" applyBorder="1"/>
    <xf numFmtId="37" fontId="2" fillId="0" borderId="3" xfId="0" applyNumberFormat="1" applyFont="1" applyBorder="1"/>
    <xf numFmtId="0" fontId="8" fillId="0" borderId="0" xfId="0" applyFont="1" applyAlignment="1">
      <alignment horizontal="right"/>
    </xf>
    <xf numFmtId="5" fontId="8" fillId="0" borderId="3" xfId="1" applyNumberFormat="1" applyFont="1" applyFill="1" applyBorder="1" applyAlignment="1"/>
    <xf numFmtId="0" fontId="10" fillId="0" borderId="0" xfId="4" applyFont="1" applyFill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10" fontId="2" fillId="0" borderId="0" xfId="0" applyNumberFormat="1" applyFont="1"/>
    <xf numFmtId="5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</cellXfs>
  <cellStyles count="5">
    <cellStyle name="Comma" xfId="1" builtinId="3"/>
    <cellStyle name="Hyperlink" xfId="4" builtinId="8"/>
    <cellStyle name="Normal" xfId="0" builtinId="0"/>
    <cellStyle name="Normal 2" xfId="3" xr:uid="{F42A92E9-E186-47B0-988D-811F4A1DC86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INSERVER\bookkeeping\RATE%20CASE%202023-00147\TC%20RECC%20RATE%20CASE%20-%20TEST%20YEAR%202021\Pro%20Forma%20Adjustments\Copy%20of%20TCRECC-RevReq-2022-v4b%20(FINAL).xlsx" TargetMode="External"/><Relationship Id="rId1" Type="http://schemas.openxmlformats.org/officeDocument/2006/relationships/externalLinkPath" Target="/RATE%20CASE%202023-00147/TC%20RECC%20RATE%20CASE%20-%20TEST%20YEAR%202021/Pro%20Forma%20Adjustments/Copy%20of%20TCRECC-RevReq-2022-v4b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6B2FA-B9C9-4DB6-88C5-06CF4705FBBF}">
  <dimension ref="A1:L92"/>
  <sheetViews>
    <sheetView tabSelected="1" workbookViewId="0">
      <selection activeCell="B55" sqref="B55"/>
    </sheetView>
  </sheetViews>
  <sheetFormatPr defaultColWidth="8.85546875" defaultRowHeight="12.75" x14ac:dyDescent="0.2"/>
  <cols>
    <col min="1" max="1" width="4.42578125" style="1" customWidth="1"/>
    <col min="2" max="2" width="22.140625" style="2" customWidth="1"/>
    <col min="3" max="3" width="15.7109375" style="3" customWidth="1"/>
    <col min="4" max="7" width="15.7109375" style="2" customWidth="1"/>
    <col min="8" max="8" width="3" style="2" customWidth="1"/>
    <col min="9" max="9" width="15.42578125" style="2" customWidth="1"/>
    <col min="10" max="10" width="14.5703125" style="2" customWidth="1"/>
    <col min="11" max="11" width="8.42578125" style="2" bestFit="1" customWidth="1"/>
    <col min="12" max="12" width="15.85546875" style="2" customWidth="1"/>
    <col min="13" max="13" width="10.5703125" style="2" bestFit="1" customWidth="1"/>
    <col min="14" max="16384" width="8.85546875" style="2"/>
  </cols>
  <sheetData>
    <row r="1" spans="1:12" x14ac:dyDescent="0.2">
      <c r="D1" s="4"/>
      <c r="J1" s="4" t="s">
        <v>34</v>
      </c>
    </row>
    <row r="2" spans="1:12" x14ac:dyDescent="0.2">
      <c r="E2" s="4"/>
    </row>
    <row r="3" spans="1:12" x14ac:dyDescent="0.2">
      <c r="B3" s="53" t="str">
        <f>[1]RevReq!A1</f>
        <v>TAYLOR COUNTY RECC</v>
      </c>
      <c r="C3" s="53"/>
      <c r="D3" s="53"/>
      <c r="E3" s="53"/>
      <c r="F3" s="53"/>
      <c r="G3" s="53"/>
      <c r="H3" s="53"/>
      <c r="I3" s="53"/>
      <c r="J3" s="53"/>
    </row>
    <row r="4" spans="1:12" x14ac:dyDescent="0.2">
      <c r="B4" s="53" t="str">
        <f>[1]RevReq!A3</f>
        <v>For the 12 Months Ended December 31, 2021</v>
      </c>
      <c r="C4" s="53"/>
      <c r="D4" s="53"/>
      <c r="E4" s="53"/>
      <c r="F4" s="53"/>
      <c r="G4" s="53"/>
      <c r="H4" s="53"/>
      <c r="I4" s="53"/>
      <c r="J4" s="53"/>
    </row>
    <row r="6" spans="1:12" x14ac:dyDescent="0.2">
      <c r="B6" s="54" t="s">
        <v>0</v>
      </c>
      <c r="C6" s="54"/>
      <c r="D6" s="54"/>
      <c r="E6" s="54"/>
      <c r="F6" s="54"/>
      <c r="G6" s="54"/>
      <c r="H6" s="54"/>
      <c r="I6" s="54"/>
      <c r="J6" s="54"/>
    </row>
    <row r="7" spans="1:12" ht="25.5" x14ac:dyDescent="0.2">
      <c r="C7" s="5"/>
      <c r="D7" s="5"/>
      <c r="E7" s="5"/>
      <c r="F7" s="5"/>
      <c r="G7" s="5"/>
      <c r="H7" s="6"/>
      <c r="I7" s="7" t="s">
        <v>1</v>
      </c>
    </row>
    <row r="9" spans="1:12" ht="15" customHeight="1" x14ac:dyDescent="0.2">
      <c r="B9" s="8" t="s">
        <v>2</v>
      </c>
      <c r="C9" s="9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1"/>
      <c r="I9" s="10" t="s">
        <v>7</v>
      </c>
      <c r="J9" s="10" t="s">
        <v>8</v>
      </c>
    </row>
    <row r="10" spans="1:12" x14ac:dyDescent="0.2">
      <c r="A10" s="12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1"/>
      <c r="I10" s="13" t="s">
        <v>16</v>
      </c>
      <c r="J10" s="13" t="s">
        <v>17</v>
      </c>
    </row>
    <row r="11" spans="1:12" ht="15" customHeight="1" x14ac:dyDescent="0.2">
      <c r="B11" s="11"/>
      <c r="C11" s="14"/>
      <c r="D11" s="11"/>
      <c r="E11" s="11"/>
      <c r="F11" s="11"/>
      <c r="G11" s="5"/>
      <c r="H11" s="11"/>
      <c r="K11" s="15"/>
      <c r="L11" s="15"/>
    </row>
    <row r="12" spans="1:12" x14ac:dyDescent="0.2">
      <c r="B12" s="16" t="s">
        <v>18</v>
      </c>
      <c r="C12" s="17"/>
      <c r="D12" s="18"/>
      <c r="E12" s="19"/>
      <c r="F12" s="20"/>
      <c r="G12" s="5"/>
      <c r="H12" s="11"/>
      <c r="K12" s="15"/>
      <c r="L12" s="15"/>
    </row>
    <row r="13" spans="1:12" x14ac:dyDescent="0.2">
      <c r="A13" s="1">
        <v>1</v>
      </c>
      <c r="B13" s="11" t="s">
        <v>19</v>
      </c>
      <c r="C13" s="21">
        <v>312281.15999999997</v>
      </c>
      <c r="D13" s="22">
        <v>0</v>
      </c>
      <c r="E13" s="23">
        <f>C13*D13</f>
        <v>0</v>
      </c>
      <c r="F13" s="22">
        <v>1</v>
      </c>
      <c r="G13" s="23">
        <f>C13*F13</f>
        <v>312281.15999999997</v>
      </c>
      <c r="H13" s="11"/>
      <c r="I13" s="24">
        <f>99000+6600</f>
        <v>105600</v>
      </c>
      <c r="J13" s="25">
        <f>G13+I13</f>
        <v>417881.16</v>
      </c>
      <c r="K13" s="15"/>
      <c r="L13" s="15"/>
    </row>
    <row r="14" spans="1:12" x14ac:dyDescent="0.2">
      <c r="A14" s="1">
        <v>2</v>
      </c>
      <c r="B14" s="11" t="s">
        <v>20</v>
      </c>
      <c r="C14" s="21">
        <v>0</v>
      </c>
      <c r="D14" s="22"/>
      <c r="E14" s="23">
        <f>C14*D14</f>
        <v>0</v>
      </c>
      <c r="F14" s="22"/>
      <c r="G14" s="23">
        <f>C14*F14</f>
        <v>0</v>
      </c>
      <c r="H14" s="11"/>
      <c r="J14" s="25">
        <f t="shared" ref="J14:J16" si="0">G14+I14</f>
        <v>0</v>
      </c>
      <c r="K14" s="15"/>
      <c r="L14" s="15"/>
    </row>
    <row r="15" spans="1:12" x14ac:dyDescent="0.2">
      <c r="A15" s="1">
        <v>3</v>
      </c>
      <c r="B15" s="11" t="s">
        <v>21</v>
      </c>
      <c r="C15" s="21">
        <v>0</v>
      </c>
      <c r="D15" s="22"/>
      <c r="E15" s="23">
        <f>C15*D15</f>
        <v>0</v>
      </c>
      <c r="F15" s="22"/>
      <c r="G15" s="23">
        <f>C15*F15</f>
        <v>0</v>
      </c>
      <c r="H15" s="11"/>
      <c r="J15" s="25">
        <f t="shared" si="0"/>
        <v>0</v>
      </c>
      <c r="K15" s="15"/>
      <c r="L15" s="15"/>
    </row>
    <row r="16" spans="1:12" x14ac:dyDescent="0.2">
      <c r="A16" s="1">
        <v>4</v>
      </c>
      <c r="B16" s="11" t="s">
        <v>22</v>
      </c>
      <c r="C16" s="26">
        <v>611215.64</v>
      </c>
      <c r="D16" s="27">
        <v>0</v>
      </c>
      <c r="E16" s="28">
        <f>C16*D16</f>
        <v>0</v>
      </c>
      <c r="F16" s="22">
        <v>1</v>
      </c>
      <c r="G16" s="28">
        <f>C16*F16</f>
        <v>611215.64</v>
      </c>
      <c r="H16" s="11"/>
      <c r="I16" s="29">
        <f>132000+26400</f>
        <v>158400</v>
      </c>
      <c r="J16" s="30">
        <f t="shared" si="0"/>
        <v>769615.64</v>
      </c>
      <c r="K16" s="15"/>
      <c r="L16" s="15"/>
    </row>
    <row r="17" spans="1:12" x14ac:dyDescent="0.2">
      <c r="A17" s="1">
        <v>5</v>
      </c>
      <c r="B17" s="31" t="s">
        <v>23</v>
      </c>
      <c r="C17" s="32">
        <f>SUM(C13:C16)</f>
        <v>923496.8</v>
      </c>
      <c r="D17" s="33"/>
      <c r="E17" s="33">
        <f>SUM(E13:E16)</f>
        <v>0</v>
      </c>
      <c r="F17" s="33"/>
      <c r="G17" s="33">
        <f>SUM(G13:G16)</f>
        <v>923496.8</v>
      </c>
      <c r="H17" s="11"/>
      <c r="I17" s="24">
        <f>SUM(I13:I16)</f>
        <v>264000</v>
      </c>
      <c r="J17" s="24">
        <f>SUM(J13:J16)</f>
        <v>1187496.8</v>
      </c>
      <c r="K17" s="15"/>
      <c r="L17" s="15"/>
    </row>
    <row r="18" spans="1:12" x14ac:dyDescent="0.2">
      <c r="B18" s="11"/>
      <c r="C18" s="21"/>
      <c r="D18" s="34"/>
      <c r="E18" s="34"/>
      <c r="F18" s="34"/>
      <c r="G18" s="35"/>
      <c r="H18" s="11"/>
      <c r="K18" s="15"/>
      <c r="L18" s="15"/>
    </row>
    <row r="19" spans="1:12" x14ac:dyDescent="0.2">
      <c r="B19" s="36" t="s">
        <v>35</v>
      </c>
      <c r="C19" s="21"/>
      <c r="D19" s="34"/>
      <c r="E19" s="34"/>
      <c r="F19" s="34"/>
      <c r="G19" s="35"/>
      <c r="H19" s="11"/>
      <c r="K19" s="15"/>
      <c r="L19" s="15"/>
    </row>
    <row r="20" spans="1:12" x14ac:dyDescent="0.2">
      <c r="A20" s="1">
        <v>6</v>
      </c>
      <c r="B20" s="11" t="s">
        <v>19</v>
      </c>
      <c r="C20" s="21">
        <f>8223.45*12</f>
        <v>98681.400000000009</v>
      </c>
      <c r="D20" s="22">
        <v>0.12</v>
      </c>
      <c r="E20" s="23">
        <f>C20*D20</f>
        <v>11841.768</v>
      </c>
      <c r="F20" s="22">
        <f>1-D20</f>
        <v>0.88</v>
      </c>
      <c r="G20" s="23">
        <f>C20*F20</f>
        <v>86839.632000000012</v>
      </c>
      <c r="H20" s="11"/>
      <c r="I20" s="24">
        <v>52500</v>
      </c>
      <c r="J20" s="25">
        <f t="shared" ref="J20:J23" si="1">G20+I20</f>
        <v>139339.63200000001</v>
      </c>
      <c r="K20" s="15"/>
      <c r="L20" s="15"/>
    </row>
    <row r="21" spans="1:12" x14ac:dyDescent="0.2">
      <c r="A21" s="1">
        <v>7</v>
      </c>
      <c r="B21" s="11" t="s">
        <v>20</v>
      </c>
      <c r="C21" s="21">
        <f>11193.3*12</f>
        <v>134319.59999999998</v>
      </c>
      <c r="D21" s="22">
        <v>0.12</v>
      </c>
      <c r="E21" s="23">
        <f>C21*D21</f>
        <v>16118.351999999997</v>
      </c>
      <c r="F21" s="22">
        <f t="shared" ref="F21:F23" si="2">1-D21</f>
        <v>0.88</v>
      </c>
      <c r="G21" s="23">
        <f>C21*F21</f>
        <v>118201.24799999998</v>
      </c>
      <c r="H21" s="11"/>
      <c r="I21" s="24">
        <f>56000+7000</f>
        <v>63000</v>
      </c>
      <c r="J21" s="25">
        <f t="shared" si="1"/>
        <v>181201.24799999996</v>
      </c>
      <c r="K21" s="15"/>
      <c r="L21" s="15"/>
    </row>
    <row r="22" spans="1:12" x14ac:dyDescent="0.2">
      <c r="A22" s="1">
        <v>8</v>
      </c>
      <c r="B22" s="11" t="s">
        <v>21</v>
      </c>
      <c r="C22" s="21">
        <f>3394.08*12</f>
        <v>40728.959999999999</v>
      </c>
      <c r="D22" s="22">
        <v>0.12</v>
      </c>
      <c r="E22" s="23">
        <f>C22*D22</f>
        <v>4887.4751999999999</v>
      </c>
      <c r="F22" s="22">
        <f t="shared" si="2"/>
        <v>0.88</v>
      </c>
      <c r="G22" s="23">
        <f>C22*F22</f>
        <v>35841.484799999998</v>
      </c>
      <c r="H22" s="11"/>
      <c r="I22" s="24">
        <v>21000</v>
      </c>
      <c r="J22" s="25">
        <f t="shared" si="1"/>
        <v>56841.484799999998</v>
      </c>
      <c r="K22" s="15"/>
      <c r="L22" s="15"/>
    </row>
    <row r="23" spans="1:12" x14ac:dyDescent="0.2">
      <c r="A23" s="1">
        <v>9</v>
      </c>
      <c r="B23" s="11" t="s">
        <v>22</v>
      </c>
      <c r="C23" s="26">
        <f>49315.37*12</f>
        <v>591784.44000000006</v>
      </c>
      <c r="D23" s="27">
        <v>0.12</v>
      </c>
      <c r="E23" s="28">
        <f>C23*D23</f>
        <v>71014.132800000007</v>
      </c>
      <c r="F23" s="22">
        <f t="shared" si="2"/>
        <v>0.88</v>
      </c>
      <c r="G23" s="28">
        <f>C23*F23</f>
        <v>520770.30720000004</v>
      </c>
      <c r="H23" s="11"/>
      <c r="I23" s="29">
        <f>189000+7000</f>
        <v>196000</v>
      </c>
      <c r="J23" s="30">
        <f t="shared" si="1"/>
        <v>716770.30720000004</v>
      </c>
      <c r="K23" s="15"/>
      <c r="L23" s="15"/>
    </row>
    <row r="24" spans="1:12" x14ac:dyDescent="0.2">
      <c r="A24" s="1">
        <v>10</v>
      </c>
      <c r="B24" s="31" t="s">
        <v>23</v>
      </c>
      <c r="C24" s="32">
        <f>SUM(C20:C23)</f>
        <v>865514.40000000014</v>
      </c>
      <c r="D24" s="33"/>
      <c r="E24" s="33">
        <f>SUM(E20:E23)</f>
        <v>103861.728</v>
      </c>
      <c r="F24" s="33"/>
      <c r="G24" s="33">
        <f>SUM(G20:G23)</f>
        <v>761652.67200000002</v>
      </c>
      <c r="H24" s="11"/>
      <c r="I24" s="24">
        <f>SUM(I20:I23)</f>
        <v>332500</v>
      </c>
      <c r="J24" s="24">
        <f>SUM(J20:J23)</f>
        <v>1094152.672</v>
      </c>
      <c r="K24" s="15"/>
      <c r="L24" s="15"/>
    </row>
    <row r="25" spans="1:12" x14ac:dyDescent="0.2">
      <c r="B25" s="11"/>
      <c r="C25" s="21"/>
      <c r="D25" s="34"/>
      <c r="E25" s="34"/>
      <c r="F25" s="34"/>
      <c r="G25" s="34"/>
      <c r="H25" s="11"/>
      <c r="I25" s="37"/>
      <c r="J25" s="37"/>
      <c r="K25" s="15"/>
      <c r="L25" s="15"/>
    </row>
    <row r="26" spans="1:12" ht="13.5" thickBot="1" x14ac:dyDescent="0.25">
      <c r="B26" s="38" t="s">
        <v>25</v>
      </c>
      <c r="C26" s="39"/>
      <c r="D26" s="40"/>
      <c r="E26" s="40"/>
      <c r="F26" s="40"/>
      <c r="G26" s="41"/>
      <c r="H26" s="11"/>
      <c r="I26" s="42"/>
      <c r="J26" s="43">
        <f>J24-J17</f>
        <v>-93344.128000000026</v>
      </c>
    </row>
    <row r="27" spans="1:12" ht="13.5" thickTop="1" x14ac:dyDescent="0.2"/>
    <row r="28" spans="1:12" x14ac:dyDescent="0.2">
      <c r="B28" s="54" t="s">
        <v>26</v>
      </c>
      <c r="C28" s="54"/>
      <c r="D28" s="54"/>
      <c r="E28" s="54"/>
      <c r="F28" s="54"/>
      <c r="G28" s="54"/>
      <c r="H28" s="6"/>
    </row>
    <row r="29" spans="1:12" x14ac:dyDescent="0.2">
      <c r="B29" s="11"/>
      <c r="C29" s="44"/>
      <c r="D29" s="11"/>
      <c r="E29" s="11"/>
      <c r="F29" s="11"/>
      <c r="G29" s="11"/>
      <c r="H29" s="11"/>
    </row>
    <row r="30" spans="1:12" ht="15" customHeight="1" x14ac:dyDescent="0.2">
      <c r="B30" s="8" t="s">
        <v>2</v>
      </c>
      <c r="C30" s="9" t="s">
        <v>3</v>
      </c>
      <c r="D30" s="10" t="s">
        <v>4</v>
      </c>
      <c r="E30" s="10" t="s">
        <v>5</v>
      </c>
      <c r="F30" s="10" t="s">
        <v>6</v>
      </c>
      <c r="G30" s="10" t="s">
        <v>7</v>
      </c>
      <c r="H30" s="11"/>
    </row>
    <row r="31" spans="1:12" x14ac:dyDescent="0.2">
      <c r="B31" s="13" t="s">
        <v>10</v>
      </c>
      <c r="C31" s="13" t="s">
        <v>11</v>
      </c>
      <c r="D31" s="13" t="s">
        <v>12</v>
      </c>
      <c r="E31" s="13" t="s">
        <v>13</v>
      </c>
      <c r="F31" s="13" t="s">
        <v>14</v>
      </c>
      <c r="G31" s="13" t="s">
        <v>15</v>
      </c>
      <c r="H31" s="11"/>
    </row>
    <row r="32" spans="1:12" x14ac:dyDescent="0.2">
      <c r="B32" s="11"/>
      <c r="C32" s="14"/>
      <c r="D32" s="11"/>
      <c r="E32" s="11"/>
      <c r="F32" s="11"/>
      <c r="G32" s="5"/>
      <c r="H32" s="11"/>
    </row>
    <row r="33" spans="1:8" x14ac:dyDescent="0.2">
      <c r="B33" s="16" t="s">
        <v>18</v>
      </c>
      <c r="C33" s="17"/>
      <c r="D33" s="18"/>
      <c r="E33" s="19"/>
      <c r="F33" s="20"/>
      <c r="G33" s="5"/>
      <c r="H33" s="11"/>
    </row>
    <row r="34" spans="1:8" x14ac:dyDescent="0.2">
      <c r="A34" s="1">
        <v>11</v>
      </c>
      <c r="B34" s="11" t="s">
        <v>19</v>
      </c>
      <c r="C34" s="21">
        <v>4807.25</v>
      </c>
      <c r="D34" s="22">
        <v>1</v>
      </c>
      <c r="E34" s="23">
        <f>C34*D34</f>
        <v>4807.25</v>
      </c>
      <c r="F34" s="22">
        <v>0</v>
      </c>
      <c r="G34" s="23">
        <f>C34*F34</f>
        <v>0</v>
      </c>
      <c r="H34" s="11"/>
    </row>
    <row r="35" spans="1:8" x14ac:dyDescent="0.2">
      <c r="A35" s="1">
        <v>12</v>
      </c>
      <c r="B35" s="11" t="s">
        <v>20</v>
      </c>
      <c r="C35" s="21">
        <v>3809.36</v>
      </c>
      <c r="D35" s="22">
        <v>1</v>
      </c>
      <c r="E35" s="23">
        <f>C35*D35</f>
        <v>3809.36</v>
      </c>
      <c r="F35" s="22">
        <v>0</v>
      </c>
      <c r="G35" s="23">
        <f>C35*F35</f>
        <v>0</v>
      </c>
      <c r="H35" s="11"/>
    </row>
    <row r="36" spans="1:8" x14ac:dyDescent="0.2">
      <c r="A36" s="1">
        <v>13</v>
      </c>
      <c r="B36" s="11" t="s">
        <v>21</v>
      </c>
      <c r="C36" s="21">
        <v>1899</v>
      </c>
      <c r="D36" s="22">
        <v>1</v>
      </c>
      <c r="E36" s="23">
        <f>C36*D36</f>
        <v>1899</v>
      </c>
      <c r="F36" s="22">
        <v>0</v>
      </c>
      <c r="G36" s="23">
        <f>C36*F36</f>
        <v>0</v>
      </c>
      <c r="H36" s="11"/>
    </row>
    <row r="37" spans="1:8" x14ac:dyDescent="0.2">
      <c r="A37" s="1">
        <v>14</v>
      </c>
      <c r="B37" s="11" t="s">
        <v>22</v>
      </c>
      <c r="C37" s="26">
        <v>8821.34</v>
      </c>
      <c r="D37" s="27">
        <v>1</v>
      </c>
      <c r="E37" s="28">
        <f>C37*D37</f>
        <v>8821.34</v>
      </c>
      <c r="F37" s="27">
        <v>0</v>
      </c>
      <c r="G37" s="28">
        <f>C37*F37</f>
        <v>0</v>
      </c>
      <c r="H37" s="11"/>
    </row>
    <row r="38" spans="1:8" x14ac:dyDescent="0.2">
      <c r="A38" s="1">
        <v>15</v>
      </c>
      <c r="B38" s="31" t="s">
        <v>23</v>
      </c>
      <c r="C38" s="32">
        <f>SUM(C34:C37)</f>
        <v>19336.95</v>
      </c>
      <c r="D38" s="33"/>
      <c r="E38" s="33">
        <f>SUM(E34:E37)</f>
        <v>19336.95</v>
      </c>
      <c r="F38" s="33"/>
      <c r="G38" s="33">
        <f>SUM(G34:G37)</f>
        <v>0</v>
      </c>
      <c r="H38" s="11"/>
    </row>
    <row r="39" spans="1:8" x14ac:dyDescent="0.2">
      <c r="B39" s="11"/>
      <c r="C39" s="21"/>
      <c r="D39" s="34"/>
      <c r="E39" s="34"/>
      <c r="F39" s="34"/>
      <c r="G39" s="35"/>
      <c r="H39" s="11"/>
    </row>
    <row r="40" spans="1:8" x14ac:dyDescent="0.2">
      <c r="B40" s="36" t="s">
        <v>24</v>
      </c>
      <c r="C40" s="21"/>
      <c r="D40" s="34"/>
      <c r="E40" s="34"/>
      <c r="F40" s="34"/>
      <c r="G40" s="35"/>
      <c r="H40" s="11"/>
    </row>
    <row r="41" spans="1:8" x14ac:dyDescent="0.2">
      <c r="A41" s="1">
        <v>16</v>
      </c>
      <c r="B41" s="11" t="s">
        <v>19</v>
      </c>
      <c r="C41" s="21">
        <f>432.6*12</f>
        <v>5191.2000000000007</v>
      </c>
      <c r="D41" s="22">
        <v>0.2</v>
      </c>
      <c r="E41" s="23">
        <f>C41*D41</f>
        <v>1038.2400000000002</v>
      </c>
      <c r="F41" s="22">
        <v>0.8</v>
      </c>
      <c r="G41" s="23">
        <f>C41*F41</f>
        <v>4152.9600000000009</v>
      </c>
      <c r="H41" s="11"/>
    </row>
    <row r="42" spans="1:8" x14ac:dyDescent="0.2">
      <c r="A42" s="1">
        <v>17</v>
      </c>
      <c r="B42" s="11" t="s">
        <v>20</v>
      </c>
      <c r="C42" s="21">
        <f>294.1*12</f>
        <v>3529.2000000000003</v>
      </c>
      <c r="D42" s="22">
        <v>0.2</v>
      </c>
      <c r="E42" s="23">
        <f>C42*D42</f>
        <v>705.84000000000015</v>
      </c>
      <c r="F42" s="22">
        <v>0.8</v>
      </c>
      <c r="G42" s="23">
        <f>C42*F42</f>
        <v>2823.3600000000006</v>
      </c>
      <c r="H42" s="11"/>
    </row>
    <row r="43" spans="1:8" x14ac:dyDescent="0.2">
      <c r="A43" s="1">
        <v>18</v>
      </c>
      <c r="B43" s="11" t="s">
        <v>21</v>
      </c>
      <c r="C43" s="21">
        <f>166.17*12</f>
        <v>1994.04</v>
      </c>
      <c r="D43" s="22">
        <v>0.2</v>
      </c>
      <c r="E43" s="23">
        <f>C43*D43</f>
        <v>398.80799999999999</v>
      </c>
      <c r="F43" s="22">
        <v>0.8</v>
      </c>
      <c r="G43" s="23">
        <f>C43*F43</f>
        <v>1595.232</v>
      </c>
      <c r="H43" s="11"/>
    </row>
    <row r="44" spans="1:8" x14ac:dyDescent="0.2">
      <c r="A44" s="1">
        <v>19</v>
      </c>
      <c r="B44" s="11" t="s">
        <v>22</v>
      </c>
      <c r="C44" s="26">
        <f>733.68*12</f>
        <v>8804.16</v>
      </c>
      <c r="D44" s="22">
        <v>0.2</v>
      </c>
      <c r="E44" s="28">
        <f>C44*D44</f>
        <v>1760.8320000000001</v>
      </c>
      <c r="F44" s="22">
        <v>0.8</v>
      </c>
      <c r="G44" s="28">
        <f>C44*F44</f>
        <v>7043.3280000000004</v>
      </c>
      <c r="H44" s="11"/>
    </row>
    <row r="45" spans="1:8" x14ac:dyDescent="0.2">
      <c r="A45" s="1">
        <v>20</v>
      </c>
      <c r="B45" s="31" t="s">
        <v>23</v>
      </c>
      <c r="C45" s="32">
        <f>SUM(C41:C44)</f>
        <v>19518.600000000002</v>
      </c>
      <c r="D45" s="33"/>
      <c r="E45" s="33">
        <f>SUM(E41:E44)</f>
        <v>3903.7200000000003</v>
      </c>
      <c r="F45" s="33"/>
      <c r="G45" s="33">
        <f>SUM(G41:G44)</f>
        <v>15614.880000000001</v>
      </c>
      <c r="H45" s="11"/>
    </row>
    <row r="46" spans="1:8" x14ac:dyDescent="0.2">
      <c r="B46" s="11"/>
      <c r="C46" s="21"/>
      <c r="D46" s="34"/>
      <c r="E46" s="34"/>
      <c r="F46" s="34"/>
      <c r="G46" s="34"/>
      <c r="H46" s="11"/>
    </row>
    <row r="47" spans="1:8" ht="13.5" thickBot="1" x14ac:dyDescent="0.25">
      <c r="A47" s="1">
        <v>21</v>
      </c>
      <c r="B47" s="38" t="s">
        <v>25</v>
      </c>
      <c r="C47" s="39"/>
      <c r="D47" s="40"/>
      <c r="E47" s="40"/>
      <c r="F47" s="40"/>
      <c r="G47" s="41">
        <f>G45-G38</f>
        <v>15614.880000000001</v>
      </c>
      <c r="H47" s="11"/>
    </row>
    <row r="48" spans="1:8" ht="13.5" thickTop="1" x14ac:dyDescent="0.2"/>
    <row r="49" spans="1:8" ht="13.5" thickBot="1" x14ac:dyDescent="0.25">
      <c r="A49" s="1">
        <v>22</v>
      </c>
      <c r="B49" s="38" t="s">
        <v>27</v>
      </c>
      <c r="C49" s="39"/>
      <c r="D49" s="40"/>
      <c r="E49" s="40"/>
      <c r="F49" s="40"/>
      <c r="G49" s="45">
        <f>J26+G47</f>
        <v>-77729.248000000021</v>
      </c>
      <c r="H49" s="11"/>
    </row>
    <row r="50" spans="1:8" ht="13.5" thickTop="1" x14ac:dyDescent="0.2"/>
    <row r="52" spans="1:8" x14ac:dyDescent="0.2">
      <c r="B52" s="2" t="s">
        <v>28</v>
      </c>
    </row>
    <row r="54" spans="1:8" ht="43.5" customHeight="1" x14ac:dyDescent="0.2">
      <c r="B54" s="55" t="s">
        <v>36</v>
      </c>
      <c r="C54" s="55"/>
      <c r="D54" s="55"/>
      <c r="E54" s="55"/>
      <c r="F54" s="55"/>
      <c r="G54" s="55"/>
    </row>
    <row r="55" spans="1:8" x14ac:dyDescent="0.2">
      <c r="B55" s="46"/>
    </row>
    <row r="59" spans="1:8" x14ac:dyDescent="0.2">
      <c r="B59" s="47" t="s">
        <v>29</v>
      </c>
      <c r="C59" s="2" t="s">
        <v>30</v>
      </c>
    </row>
    <row r="60" spans="1:8" x14ac:dyDescent="0.2">
      <c r="B60" s="48" t="s">
        <v>31</v>
      </c>
      <c r="C60" s="49" t="s">
        <v>32</v>
      </c>
    </row>
    <row r="61" spans="1:8" x14ac:dyDescent="0.2">
      <c r="B61" s="3">
        <v>10720</v>
      </c>
      <c r="C61" s="50">
        <v>0.27140472817115968</v>
      </c>
      <c r="D61" s="51">
        <f>C61*$G$49</f>
        <v>-21096.085424388664</v>
      </c>
    </row>
    <row r="62" spans="1:8" x14ac:dyDescent="0.2">
      <c r="B62" s="3">
        <v>10880</v>
      </c>
      <c r="C62" s="50">
        <v>4.3902550700088971E-2</v>
      </c>
      <c r="D62" s="51">
        <f t="shared" ref="D62:D90" si="3">C62*$G$49</f>
        <v>-3412.5122511997902</v>
      </c>
    </row>
    <row r="63" spans="1:8" x14ac:dyDescent="0.2">
      <c r="B63" s="2">
        <v>16300</v>
      </c>
      <c r="C63" s="50">
        <v>3.4999946969816516E-2</v>
      </c>
      <c r="D63" s="51">
        <f t="shared" si="3"/>
        <v>-2720.5195580037171</v>
      </c>
    </row>
    <row r="64" spans="1:8" x14ac:dyDescent="0.2">
      <c r="B64" s="2">
        <v>184.1</v>
      </c>
      <c r="C64" s="50">
        <v>4.0144392135701396E-2</v>
      </c>
      <c r="D64" s="51">
        <f t="shared" si="3"/>
        <v>-3120.3934121251841</v>
      </c>
    </row>
    <row r="65" spans="2:7" x14ac:dyDescent="0.2">
      <c r="B65" s="2">
        <v>242.2</v>
      </c>
      <c r="C65" s="50">
        <v>0</v>
      </c>
      <c r="D65" s="51">
        <f t="shared" si="3"/>
        <v>0</v>
      </c>
    </row>
    <row r="66" spans="2:7" x14ac:dyDescent="0.2">
      <c r="B66" s="2">
        <v>390.1</v>
      </c>
      <c r="C66" s="50">
        <v>0</v>
      </c>
      <c r="D66" s="51">
        <f t="shared" si="3"/>
        <v>0</v>
      </c>
    </row>
    <row r="67" spans="2:7" x14ac:dyDescent="0.2">
      <c r="B67" s="2">
        <v>390.4</v>
      </c>
      <c r="C67" s="50">
        <v>0</v>
      </c>
      <c r="D67" s="51">
        <f t="shared" si="3"/>
        <v>0</v>
      </c>
    </row>
    <row r="68" spans="2:7" x14ac:dyDescent="0.2">
      <c r="B68" s="2">
        <v>580</v>
      </c>
      <c r="C68" s="50">
        <v>1.7852080969070986E-2</v>
      </c>
      <c r="D68" s="51">
        <f t="shared" si="3"/>
        <v>-1387.6288289609993</v>
      </c>
    </row>
    <row r="69" spans="2:7" x14ac:dyDescent="0.2">
      <c r="B69" s="2">
        <v>582</v>
      </c>
      <c r="C69" s="50">
        <v>0</v>
      </c>
      <c r="D69" s="51">
        <f t="shared" si="3"/>
        <v>0</v>
      </c>
    </row>
    <row r="70" spans="2:7" x14ac:dyDescent="0.2">
      <c r="B70" s="2">
        <v>583</v>
      </c>
      <c r="C70" s="50">
        <v>9.8114350148730267E-2</v>
      </c>
      <c r="D70" s="51">
        <f t="shared" si="3"/>
        <v>-7626.3546550694937</v>
      </c>
    </row>
    <row r="71" spans="2:7" x14ac:dyDescent="0.2">
      <c r="B71" s="3">
        <v>584</v>
      </c>
      <c r="C71" s="50">
        <v>0</v>
      </c>
      <c r="D71" s="51">
        <f t="shared" si="3"/>
        <v>0</v>
      </c>
    </row>
    <row r="72" spans="2:7" x14ac:dyDescent="0.2">
      <c r="B72" s="2">
        <v>586</v>
      </c>
      <c r="C72" s="50">
        <v>4.8392241244393348E-2</v>
      </c>
      <c r="D72" s="51">
        <f t="shared" si="3"/>
        <v>-3761.4925209612802</v>
      </c>
    </row>
    <row r="73" spans="2:7" x14ac:dyDescent="0.2">
      <c r="B73" s="2">
        <v>587</v>
      </c>
      <c r="C73" s="50">
        <v>2.0891305455667675E-4</v>
      </c>
      <c r="D73" s="51">
        <f t="shared" si="3"/>
        <v>-16.238654628073462</v>
      </c>
    </row>
    <row r="74" spans="2:7" x14ac:dyDescent="0.2">
      <c r="B74" s="2">
        <v>588</v>
      </c>
      <c r="C74" s="50">
        <v>9.3009509475976415E-3</v>
      </c>
      <c r="D74" s="51">
        <f t="shared" si="3"/>
        <v>-722.9559228416523</v>
      </c>
    </row>
    <row r="75" spans="2:7" x14ac:dyDescent="0.2">
      <c r="B75" s="2">
        <v>590</v>
      </c>
      <c r="C75" s="50">
        <v>1.7690429448773231E-2</v>
      </c>
      <c r="D75" s="51">
        <f t="shared" si="3"/>
        <v>-1375.0637778501982</v>
      </c>
    </row>
    <row r="76" spans="2:7" x14ac:dyDescent="0.2">
      <c r="B76" s="2">
        <v>593</v>
      </c>
      <c r="C76" s="50">
        <v>0.14853795784126284</v>
      </c>
      <c r="D76" s="51">
        <f t="shared" si="3"/>
        <v>-11545.743762457067</v>
      </c>
    </row>
    <row r="77" spans="2:7" x14ac:dyDescent="0.2">
      <c r="B77" s="3">
        <v>594</v>
      </c>
      <c r="C77" s="50">
        <v>3.4208348606457322E-4</v>
      </c>
      <c r="D77" s="51">
        <f t="shared" si="3"/>
        <v>-26.589892125017762</v>
      </c>
      <c r="E77" s="52" t="s">
        <v>33</v>
      </c>
      <c r="F77" s="52"/>
      <c r="G77" s="51">
        <f>SUM(D68:D90)</f>
        <v>-47379.737354282661</v>
      </c>
    </row>
    <row r="78" spans="2:7" x14ac:dyDescent="0.2">
      <c r="B78" s="2">
        <v>595</v>
      </c>
      <c r="C78" s="50">
        <v>7.9868630007892444E-4</v>
      </c>
      <c r="D78" s="51">
        <f t="shared" si="3"/>
        <v>-62.081285493037157</v>
      </c>
    </row>
    <row r="79" spans="2:7" x14ac:dyDescent="0.2">
      <c r="B79" s="2">
        <v>597</v>
      </c>
      <c r="C79" s="50">
        <v>0</v>
      </c>
      <c r="D79" s="51">
        <f t="shared" si="3"/>
        <v>0</v>
      </c>
    </row>
    <row r="80" spans="2:7" x14ac:dyDescent="0.2">
      <c r="B80" s="2">
        <v>598</v>
      </c>
      <c r="C80" s="50">
        <v>0</v>
      </c>
      <c r="D80" s="51">
        <f t="shared" si="3"/>
        <v>0</v>
      </c>
    </row>
    <row r="81" spans="2:4" x14ac:dyDescent="0.2">
      <c r="B81" s="2">
        <v>598</v>
      </c>
      <c r="C81" s="50">
        <v>5.2228263639169184E-4</v>
      </c>
      <c r="D81" s="51">
        <f t="shared" si="3"/>
        <v>-40.596636570183648</v>
      </c>
    </row>
    <row r="82" spans="2:4" x14ac:dyDescent="0.2">
      <c r="B82" s="2">
        <v>902</v>
      </c>
      <c r="C82" s="50">
        <v>1.4897834117964481E-2</v>
      </c>
      <c r="D82" s="51">
        <f t="shared" si="3"/>
        <v>-1157.9974428181226</v>
      </c>
    </row>
    <row r="83" spans="2:4" x14ac:dyDescent="0.2">
      <c r="B83" s="2">
        <v>903</v>
      </c>
      <c r="C83" s="50">
        <v>9.182251289086156E-2</v>
      </c>
      <c r="D83" s="51">
        <f t="shared" si="3"/>
        <v>-7137.2948764769772</v>
      </c>
    </row>
    <row r="84" spans="2:4" x14ac:dyDescent="0.2">
      <c r="B84" s="2">
        <v>907</v>
      </c>
      <c r="C84" s="50">
        <v>1.8002221059294731E-2</v>
      </c>
      <c r="D84" s="51">
        <f t="shared" si="3"/>
        <v>-1399.2991052687432</v>
      </c>
    </row>
    <row r="85" spans="2:4" x14ac:dyDescent="0.2">
      <c r="B85" s="2">
        <v>908</v>
      </c>
      <c r="C85" s="50">
        <v>0</v>
      </c>
      <c r="D85" s="51">
        <f t="shared" si="3"/>
        <v>0</v>
      </c>
    </row>
    <row r="86" spans="2:4" x14ac:dyDescent="0.2">
      <c r="B86" s="2">
        <v>920</v>
      </c>
      <c r="C86" s="50">
        <v>0.114342284742078</v>
      </c>
      <c r="D86" s="51">
        <f t="shared" si="3"/>
        <v>-8887.7398076035988</v>
      </c>
    </row>
    <row r="87" spans="2:4" x14ac:dyDescent="0.2">
      <c r="B87" s="2">
        <v>925</v>
      </c>
      <c r="C87" s="50">
        <v>1.1178167706273834E-2</v>
      </c>
      <c r="D87" s="51">
        <f t="shared" si="3"/>
        <v>-868.8705698265502</v>
      </c>
    </row>
    <row r="88" spans="2:4" x14ac:dyDescent="0.2">
      <c r="B88" s="2">
        <v>926</v>
      </c>
      <c r="C88" s="50">
        <v>1.3192874916283448E-4</v>
      </c>
      <c r="D88" s="51">
        <f t="shared" si="3"/>
        <v>-10.254722462007757</v>
      </c>
    </row>
    <row r="89" spans="2:4" x14ac:dyDescent="0.2">
      <c r="B89" s="2">
        <v>930.4</v>
      </c>
      <c r="C89" s="50">
        <v>0</v>
      </c>
      <c r="D89" s="51">
        <f t="shared" si="3"/>
        <v>0</v>
      </c>
    </row>
    <row r="90" spans="2:4" x14ac:dyDescent="0.2">
      <c r="B90" s="2">
        <v>935</v>
      </c>
      <c r="C90" s="50">
        <v>1.7413456680677845E-2</v>
      </c>
      <c r="D90" s="51">
        <f t="shared" si="3"/>
        <v>-1353.5348928696653</v>
      </c>
    </row>
    <row r="91" spans="2:4" x14ac:dyDescent="0.2">
      <c r="C91" s="50"/>
      <c r="D91" s="51"/>
    </row>
    <row r="92" spans="2:4" x14ac:dyDescent="0.2">
      <c r="C92" s="50">
        <v>0.99999999999999978</v>
      </c>
      <c r="D92" s="51">
        <f>SUM(D61:D91)</f>
        <v>-77729.248000000036</v>
      </c>
    </row>
  </sheetData>
  <mergeCells count="6">
    <mergeCell ref="E77:F77"/>
    <mergeCell ref="B3:J3"/>
    <mergeCell ref="B4:J4"/>
    <mergeCell ref="B6:J6"/>
    <mergeCell ref="B28:G28"/>
    <mergeCell ref="B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2023-07-07T20:56:05Z</dcterms:created>
  <dcterms:modified xsi:type="dcterms:W3CDTF">2023-07-07T21:20:34Z</dcterms:modified>
</cp:coreProperties>
</file>