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Taylor/2021 COS ^0 Rates 2023-00147/Data Requests/PSC-2/"/>
    </mc:Choice>
  </mc:AlternateContent>
  <xr:revisionPtr revIDLastSave="0" documentId="8_{F9290A91-C896-44BF-84D8-08B8DD0B596B}" xr6:coauthVersionLast="47" xr6:coauthVersionMax="47" xr10:uidLastSave="{00000000-0000-0000-0000-000000000000}"/>
  <bookViews>
    <workbookView xWindow="-108" yWindow="-108" windowWidth="23256" windowHeight="12456" xr2:uid="{9AC9EECD-18EA-4AF6-8777-83EE04D9CD10}"/>
  </bookViews>
  <sheets>
    <sheet name="1.04 Depr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H36" i="1"/>
  <c r="H35" i="1"/>
  <c r="H34" i="1"/>
  <c r="H33" i="1"/>
  <c r="H32" i="1"/>
  <c r="H31" i="1"/>
  <c r="H30" i="1"/>
  <c r="H29" i="1"/>
  <c r="H28" i="1"/>
  <c r="H27" i="1"/>
  <c r="H26" i="1"/>
  <c r="H15" i="1"/>
  <c r="H16" i="1"/>
  <c r="H17" i="1"/>
  <c r="H18" i="1"/>
  <c r="H19" i="1"/>
  <c r="H20" i="1"/>
  <c r="H21" i="1"/>
  <c r="H22" i="1"/>
  <c r="G23" i="1" l="1"/>
  <c r="F23" i="1"/>
  <c r="E23" i="1"/>
  <c r="H14" i="1" l="1"/>
  <c r="L37" i="1" l="1"/>
  <c r="I37" i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H37" i="1"/>
  <c r="L23" i="1"/>
  <c r="I23" i="1"/>
  <c r="H23" i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" i="1"/>
  <c r="A3" i="1"/>
  <c r="I38" i="1" l="1"/>
  <c r="K27" i="1"/>
  <c r="M27" i="1" s="1"/>
  <c r="L38" i="1"/>
  <c r="H38" i="1"/>
  <c r="M23" i="1"/>
  <c r="M44" i="1" s="1"/>
  <c r="K23" i="1"/>
  <c r="K37" i="1" l="1"/>
  <c r="M37" i="1" s="1"/>
  <c r="M45" i="1" s="1"/>
  <c r="M46" i="1" s="1"/>
  <c r="M38" i="1" l="1"/>
  <c r="K38" i="1"/>
</calcChain>
</file>

<file path=xl/sharedStrings.xml><?xml version="1.0" encoding="utf-8"?>
<sst xmlns="http://schemas.openxmlformats.org/spreadsheetml/2006/main" count="47" uniqueCount="44">
  <si>
    <t>Reference Schedule:  1.04</t>
  </si>
  <si>
    <t>Depreciation Expense Normalization</t>
  </si>
  <si>
    <t>Line</t>
  </si>
  <si>
    <t>Acct #</t>
  </si>
  <si>
    <t>Description</t>
  </si>
  <si>
    <t>Fully Depr Items</t>
  </si>
  <si>
    <t>Rate</t>
  </si>
  <si>
    <t>Normalized Expense</t>
  </si>
  <si>
    <t>Pro Forma Adj</t>
  </si>
  <si>
    <t>#</t>
  </si>
  <si>
    <t>Distribution Plant</t>
  </si>
  <si>
    <t>Land</t>
  </si>
  <si>
    <t>Station equipment</t>
  </si>
  <si>
    <t>Poles, towers &amp; fixtures</t>
  </si>
  <si>
    <t>Overhead conductors &amp; devices</t>
  </si>
  <si>
    <t>Underground conduit</t>
  </si>
  <si>
    <t>Underground conductor &amp; devices</t>
  </si>
  <si>
    <t>Line transformers</t>
  </si>
  <si>
    <t>Services</t>
  </si>
  <si>
    <t>Meters</t>
  </si>
  <si>
    <t>371</t>
  </si>
  <si>
    <t>Installations on customer premises</t>
  </si>
  <si>
    <t>Street Lights &amp; Signs</t>
  </si>
  <si>
    <t>Subtotal</t>
  </si>
  <si>
    <t>General Plant</t>
  </si>
  <si>
    <t>Structures and improvements</t>
  </si>
  <si>
    <t>Office furniture and equipment</t>
  </si>
  <si>
    <t>Computer hardware/software</t>
  </si>
  <si>
    <t>Transportation equipment</t>
  </si>
  <si>
    <t>Stores</t>
  </si>
  <si>
    <t>Tools, shop and garage</t>
  </si>
  <si>
    <t>Laboratory</t>
  </si>
  <si>
    <t>Power operated</t>
  </si>
  <si>
    <t>Communications</t>
  </si>
  <si>
    <t>Miscellaneous</t>
  </si>
  <si>
    <t>Distribution &amp; General Total</t>
  </si>
  <si>
    <t>This adjustment normalizes depreciation expenses by replacing test year actual expenses with test year end balances (less any fully depreciated items) at approved depreciation rates.</t>
  </si>
  <si>
    <t>Distribution  Plant</t>
  </si>
  <si>
    <t>Total Adjustment to Expense</t>
  </si>
  <si>
    <t>End Bal 12/31/21</t>
  </si>
  <si>
    <t>Beg Bal 1/1/21</t>
  </si>
  <si>
    <t>Additions</t>
  </si>
  <si>
    <t>Booked Depr Expense</t>
  </si>
  <si>
    <t>Retirements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</si>
</sst>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F8F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2" applyFont="1" applyAlignment="1">
      <alignment horizontal="right"/>
    </xf>
    <xf numFmtId="0" fontId="2" fillId="0" borderId="0" xfId="2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41" fontId="7" fillId="0" borderId="0" xfId="0" applyNumberFormat="1" applyFont="1"/>
    <xf numFmtId="10" fontId="7" fillId="0" borderId="0" xfId="0" applyNumberFormat="1" applyFont="1"/>
    <xf numFmtId="164" fontId="7" fillId="0" borderId="0" xfId="1" applyNumberFormat="1" applyFont="1" applyBorder="1"/>
    <xf numFmtId="0" fontId="2" fillId="0" borderId="2" xfId="0" applyFont="1" applyBorder="1" applyAlignment="1">
      <alignment horizontal="right"/>
    </xf>
    <xf numFmtId="164" fontId="2" fillId="0" borderId="2" xfId="1" applyNumberFormat="1" applyFont="1" applyBorder="1"/>
    <xf numFmtId="165" fontId="7" fillId="0" borderId="0" xfId="0" applyNumberFormat="1" applyFont="1"/>
    <xf numFmtId="164" fontId="2" fillId="0" borderId="0" xfId="1" applyNumberFormat="1" applyFont="1" applyBorder="1"/>
    <xf numFmtId="41" fontId="2" fillId="0" borderId="0" xfId="0" applyNumberFormat="1" applyFont="1"/>
    <xf numFmtId="41" fontId="2" fillId="0" borderId="2" xfId="0" applyNumberFormat="1" applyFont="1" applyBorder="1"/>
    <xf numFmtId="0" fontId="2" fillId="0" borderId="2" xfId="0" applyFont="1" applyBorder="1"/>
    <xf numFmtId="0" fontId="4" fillId="0" borderId="0" xfId="0" applyFont="1" applyAlignment="1">
      <alignment horizontal="right"/>
    </xf>
    <xf numFmtId="164" fontId="4" fillId="0" borderId="0" xfId="1" applyNumberFormat="1" applyFont="1" applyBorder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164" fontId="2" fillId="0" borderId="0" xfId="0" applyNumberFormat="1" applyFont="1"/>
    <xf numFmtId="164" fontId="2" fillId="0" borderId="3" xfId="0" applyNumberFormat="1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1" fontId="4" fillId="0" borderId="0" xfId="0" applyNumberFormat="1" applyFont="1"/>
    <xf numFmtId="0" fontId="4" fillId="0" borderId="0" xfId="0" applyFont="1"/>
    <xf numFmtId="41" fontId="2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vertical="top"/>
    </xf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41" fontId="7" fillId="3" borderId="0" xfId="0" applyNumberFormat="1" applyFont="1" applyFill="1"/>
    <xf numFmtId="0" fontId="7" fillId="3" borderId="0" xfId="0" applyNumberFormat="1" applyFont="1" applyFill="1"/>
  </cellXfs>
  <cellStyles count="3">
    <cellStyle name="Currency" xfId="1" builtinId="4"/>
    <cellStyle name="Normal" xfId="0" builtinId="0"/>
    <cellStyle name="Normal 2" xfId="2" xr:uid="{41DC09F0-CD13-47F9-A21A-8E0B41E24C05}"/>
  </cellStyles>
  <dxfs count="0"/>
  <tableStyles count="0" defaultTableStyle="TableStyleMedium2" defaultPivotStyle="PivotStyleLight16"/>
  <colors>
    <mruColors>
      <color rgb="FFFEF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ac385686f0d07d2/Documents/CATALYST%20Consulting/Clients/Taylor/2021%20COS%20%5e0%20Rates%202023-00147/COSS%20%5e0%20Rates/TCRECC-RevReq-2021-FILED.xlsx" TargetMode="External"/><Relationship Id="rId1" Type="http://schemas.openxmlformats.org/officeDocument/2006/relationships/externalLinkPath" Target="/2ac385686f0d07d2/Documents/CATALYST%20Consulting/Clients/Taylor/2021%20COS%20%5e0%20Rates%202023-00147/COSS%20%5e0%20Rates/TCRECC-RevReq-2021-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B86A-2B8D-4D09-9DB0-CFB4D9FE9AF2}">
  <sheetPr>
    <pageSetUpPr fitToPage="1"/>
  </sheetPr>
  <dimension ref="A1:Q50"/>
  <sheetViews>
    <sheetView tabSelected="1" view="pageBreakPreview" zoomScale="75" zoomScaleNormal="100" zoomScaleSheetLayoutView="75" workbookViewId="0">
      <selection activeCell="E8" sqref="E8"/>
    </sheetView>
  </sheetViews>
  <sheetFormatPr defaultColWidth="9.109375" defaultRowHeight="13.2" x14ac:dyDescent="0.25"/>
  <cols>
    <col min="1" max="1" width="5.88671875" style="1" customWidth="1"/>
    <col min="2" max="2" width="2.33203125" style="2" customWidth="1"/>
    <col min="3" max="3" width="9.33203125" style="2" customWidth="1"/>
    <col min="4" max="4" width="30.5546875" style="2" bestFit="1" customWidth="1"/>
    <col min="5" max="5" width="13.33203125" style="2" customWidth="1"/>
    <col min="6" max="7" width="13.5546875" style="2" customWidth="1"/>
    <col min="8" max="8" width="14.44140625" style="2" customWidth="1"/>
    <col min="9" max="9" width="11.33203125" style="2" bestFit="1" customWidth="1"/>
    <col min="10" max="10" width="9.6640625" style="2" customWidth="1"/>
    <col min="11" max="11" width="12.33203125" style="2" bestFit="1" customWidth="1"/>
    <col min="12" max="12" width="13" style="2" customWidth="1"/>
    <col min="13" max="13" width="12" style="2" customWidth="1"/>
    <col min="14" max="16" width="9.109375" style="2"/>
    <col min="17" max="17" width="10.44140625" style="2" bestFit="1" customWidth="1"/>
    <col min="18" max="16384" width="9.109375" style="2"/>
  </cols>
  <sheetData>
    <row r="1" spans="1:13" x14ac:dyDescent="0.25">
      <c r="A1" s="35"/>
      <c r="J1" s="3"/>
      <c r="M1" s="3" t="s">
        <v>0</v>
      </c>
    </row>
    <row r="2" spans="1:13" ht="14.25" customHeight="1" x14ac:dyDescent="0.25">
      <c r="J2" s="3"/>
      <c r="M2" s="41">
        <v>2021</v>
      </c>
    </row>
    <row r="3" spans="1:13" x14ac:dyDescent="0.25">
      <c r="A3" s="36" t="str">
        <f>[1]RevReq!A1</f>
        <v>TAYLOR COUNTY RECC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5">
      <c r="A4" s="36" t="str">
        <f>[1]RevReq!A3</f>
        <v>For the 12 Months Ended December 31, 2021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6" spans="1:13" s="4" customFormat="1" ht="15" customHeight="1" x14ac:dyDescent="0.2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 s="6" customFormat="1" ht="38.25" customHeight="1" x14ac:dyDescent="0.25">
      <c r="A8" s="5" t="s">
        <v>2</v>
      </c>
      <c r="C8" s="6" t="s">
        <v>3</v>
      </c>
      <c r="D8" s="6" t="s">
        <v>4</v>
      </c>
      <c r="E8" s="39" t="s">
        <v>40</v>
      </c>
      <c r="F8" s="39" t="s">
        <v>41</v>
      </c>
      <c r="G8" s="39" t="s">
        <v>43</v>
      </c>
      <c r="H8" s="6" t="s">
        <v>39</v>
      </c>
      <c r="I8" s="6" t="s">
        <v>5</v>
      </c>
      <c r="J8" s="6" t="s">
        <v>6</v>
      </c>
      <c r="K8" s="6" t="s">
        <v>7</v>
      </c>
      <c r="L8" s="6" t="s">
        <v>42</v>
      </c>
      <c r="M8" s="6" t="s">
        <v>8</v>
      </c>
    </row>
    <row r="9" spans="1:13" x14ac:dyDescent="0.25">
      <c r="A9" s="7" t="s">
        <v>9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s="10"/>
      <c r="B10" s="8"/>
    </row>
    <row r="11" spans="1:13" x14ac:dyDescent="0.25">
      <c r="A11" s="10">
        <v>1</v>
      </c>
      <c r="B11" s="8"/>
      <c r="C11" s="11" t="s">
        <v>10</v>
      </c>
    </row>
    <row r="12" spans="1:13" x14ac:dyDescent="0.25">
      <c r="A12" s="10">
        <f>A11+1</f>
        <v>2</v>
      </c>
      <c r="B12" s="8"/>
      <c r="C12" s="12">
        <v>360</v>
      </c>
      <c r="D12" s="13" t="s">
        <v>11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15"/>
      <c r="K12" s="14"/>
      <c r="L12" s="40"/>
      <c r="M12" s="16"/>
    </row>
    <row r="13" spans="1:13" x14ac:dyDescent="0.25">
      <c r="A13" s="10">
        <f t="shared" ref="A13:A46" si="0">A12+1</f>
        <v>3</v>
      </c>
      <c r="B13" s="8"/>
      <c r="C13" s="12">
        <v>362</v>
      </c>
      <c r="D13" s="13" t="s">
        <v>12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15"/>
      <c r="K13" s="14">
        <f t="shared" ref="K13:K22" si="1">ROUND(((+H13-I13)*J13),2)</f>
        <v>0</v>
      </c>
      <c r="L13" s="40"/>
      <c r="M13" s="16">
        <f>+K13-L13</f>
        <v>0</v>
      </c>
    </row>
    <row r="14" spans="1:13" x14ac:dyDescent="0.25">
      <c r="A14" s="10">
        <f t="shared" si="0"/>
        <v>4</v>
      </c>
      <c r="B14" s="8"/>
      <c r="C14" s="12">
        <v>364</v>
      </c>
      <c r="D14" s="13" t="s">
        <v>13</v>
      </c>
      <c r="E14" s="40">
        <v>32378014</v>
      </c>
      <c r="F14" s="40">
        <v>1458067</v>
      </c>
      <c r="G14" s="40">
        <v>128194</v>
      </c>
      <c r="H14" s="40">
        <f>E14+F14-G14</f>
        <v>33707887</v>
      </c>
      <c r="I14" s="40">
        <v>0</v>
      </c>
      <c r="J14" s="15">
        <v>0.03</v>
      </c>
      <c r="K14" s="14">
        <f t="shared" si="1"/>
        <v>1011236.61</v>
      </c>
      <c r="L14" s="40">
        <v>992536.37</v>
      </c>
      <c r="M14" s="16">
        <f t="shared" ref="M14:M22" si="2">+K14-L14</f>
        <v>18700.239999999991</v>
      </c>
    </row>
    <row r="15" spans="1:13" x14ac:dyDescent="0.25">
      <c r="A15" s="10">
        <f t="shared" si="0"/>
        <v>5</v>
      </c>
      <c r="B15" s="8"/>
      <c r="C15" s="12">
        <v>365</v>
      </c>
      <c r="D15" s="13" t="s">
        <v>14</v>
      </c>
      <c r="E15" s="40">
        <v>21168921</v>
      </c>
      <c r="F15" s="40">
        <v>832296</v>
      </c>
      <c r="G15" s="40">
        <v>55363</v>
      </c>
      <c r="H15" s="40">
        <f t="shared" ref="H15:H22" si="3">E15+F15-G15</f>
        <v>21945854</v>
      </c>
      <c r="I15" s="40">
        <v>0</v>
      </c>
      <c r="J15" s="15">
        <v>0.03</v>
      </c>
      <c r="K15" s="14">
        <f t="shared" si="1"/>
        <v>658375.62</v>
      </c>
      <c r="L15" s="40">
        <v>648101.99</v>
      </c>
      <c r="M15" s="16">
        <f t="shared" si="2"/>
        <v>10273.630000000005</v>
      </c>
    </row>
    <row r="16" spans="1:13" x14ac:dyDescent="0.25">
      <c r="A16" s="10">
        <f t="shared" si="0"/>
        <v>6</v>
      </c>
      <c r="B16" s="8"/>
      <c r="C16" s="12">
        <v>366</v>
      </c>
      <c r="D16" s="13" t="s">
        <v>15</v>
      </c>
      <c r="E16" s="40">
        <v>1498178</v>
      </c>
      <c r="F16" s="40">
        <v>172588</v>
      </c>
      <c r="G16" s="40">
        <v>1414</v>
      </c>
      <c r="H16" s="40">
        <f t="shared" si="3"/>
        <v>1669352</v>
      </c>
      <c r="I16" s="40">
        <v>0</v>
      </c>
      <c r="J16" s="15">
        <v>2.4E-2</v>
      </c>
      <c r="K16" s="14">
        <f t="shared" si="1"/>
        <v>40064.449999999997</v>
      </c>
      <c r="L16" s="40">
        <v>37973.71</v>
      </c>
      <c r="M16" s="16">
        <f t="shared" si="2"/>
        <v>2090.739999999998</v>
      </c>
    </row>
    <row r="17" spans="1:17" x14ac:dyDescent="0.25">
      <c r="A17" s="10">
        <f t="shared" si="0"/>
        <v>7</v>
      </c>
      <c r="B17" s="8"/>
      <c r="C17" s="12">
        <v>367</v>
      </c>
      <c r="D17" s="13" t="s">
        <v>16</v>
      </c>
      <c r="E17" s="40">
        <v>5196378</v>
      </c>
      <c r="F17" s="40">
        <v>434631</v>
      </c>
      <c r="G17" s="40">
        <v>23292</v>
      </c>
      <c r="H17" s="40">
        <f t="shared" si="3"/>
        <v>5607717</v>
      </c>
      <c r="I17" s="40">
        <v>0</v>
      </c>
      <c r="J17" s="15">
        <v>2.8799999999999999E-2</v>
      </c>
      <c r="K17" s="14">
        <f t="shared" si="1"/>
        <v>161502.25</v>
      </c>
      <c r="L17" s="40">
        <v>156081.04</v>
      </c>
      <c r="M17" s="16">
        <f t="shared" si="2"/>
        <v>5421.2099999999919</v>
      </c>
    </row>
    <row r="18" spans="1:17" x14ac:dyDescent="0.25">
      <c r="A18" s="10">
        <f t="shared" si="0"/>
        <v>8</v>
      </c>
      <c r="B18" s="8"/>
      <c r="C18" s="12">
        <v>368</v>
      </c>
      <c r="D18" s="13" t="s">
        <v>17</v>
      </c>
      <c r="E18" s="40">
        <v>17305777</v>
      </c>
      <c r="F18" s="40">
        <v>739483</v>
      </c>
      <c r="G18" s="40">
        <v>306482</v>
      </c>
      <c r="H18" s="40">
        <f t="shared" si="3"/>
        <v>17738778</v>
      </c>
      <c r="I18" s="40">
        <v>0</v>
      </c>
      <c r="J18" s="15">
        <v>0.03</v>
      </c>
      <c r="K18" s="14">
        <f t="shared" si="1"/>
        <v>532163.34</v>
      </c>
      <c r="L18" s="40">
        <v>527714.63</v>
      </c>
      <c r="M18" s="16">
        <f t="shared" si="2"/>
        <v>4448.7099999999627</v>
      </c>
    </row>
    <row r="19" spans="1:17" x14ac:dyDescent="0.25">
      <c r="A19" s="10">
        <f t="shared" si="0"/>
        <v>9</v>
      </c>
      <c r="C19" s="12">
        <v>369</v>
      </c>
      <c r="D19" s="13" t="s">
        <v>18</v>
      </c>
      <c r="E19" s="40">
        <v>6293575</v>
      </c>
      <c r="F19" s="40">
        <v>181936</v>
      </c>
      <c r="G19" s="40">
        <v>10664</v>
      </c>
      <c r="H19" s="40">
        <f t="shared" si="3"/>
        <v>6464847</v>
      </c>
      <c r="I19" s="40">
        <v>0</v>
      </c>
      <c r="J19" s="15">
        <v>3.5999999999999997E-2</v>
      </c>
      <c r="K19" s="14">
        <f t="shared" si="1"/>
        <v>232734.49</v>
      </c>
      <c r="L19" s="40">
        <v>229714.17</v>
      </c>
      <c r="M19" s="16">
        <f t="shared" si="2"/>
        <v>3020.3199999999779</v>
      </c>
    </row>
    <row r="20" spans="1:17" x14ac:dyDescent="0.25">
      <c r="A20" s="10">
        <f t="shared" si="0"/>
        <v>10</v>
      </c>
      <c r="C20" s="12">
        <v>370</v>
      </c>
      <c r="D20" s="13" t="s">
        <v>19</v>
      </c>
      <c r="E20" s="40">
        <v>6217825</v>
      </c>
      <c r="F20" s="40">
        <v>176525</v>
      </c>
      <c r="G20" s="40">
        <v>29705</v>
      </c>
      <c r="H20" s="40">
        <f t="shared" si="3"/>
        <v>6364645</v>
      </c>
      <c r="I20" s="40">
        <v>0</v>
      </c>
      <c r="J20" s="15">
        <v>6.7199999999999996E-2</v>
      </c>
      <c r="K20" s="14">
        <f t="shared" si="1"/>
        <v>427704.14</v>
      </c>
      <c r="L20" s="40">
        <v>425123.71</v>
      </c>
      <c r="M20" s="16">
        <f t="shared" si="2"/>
        <v>2580.429999999993</v>
      </c>
    </row>
    <row r="21" spans="1:17" x14ac:dyDescent="0.25">
      <c r="A21" s="10">
        <f t="shared" si="0"/>
        <v>11</v>
      </c>
      <c r="C21" s="12" t="s">
        <v>20</v>
      </c>
      <c r="D21" s="13" t="s">
        <v>21</v>
      </c>
      <c r="E21" s="40">
        <v>2917228</v>
      </c>
      <c r="F21" s="40">
        <v>513201</v>
      </c>
      <c r="G21" s="40">
        <v>306054</v>
      </c>
      <c r="H21" s="40">
        <f t="shared" si="3"/>
        <v>3124375</v>
      </c>
      <c r="I21" s="40">
        <v>0</v>
      </c>
      <c r="J21" s="15">
        <v>4.3200000000000002E-2</v>
      </c>
      <c r="K21" s="14">
        <f t="shared" si="1"/>
        <v>134973</v>
      </c>
      <c r="L21" s="40">
        <v>131034.88</v>
      </c>
      <c r="M21" s="16">
        <f t="shared" si="2"/>
        <v>3938.1199999999953</v>
      </c>
    </row>
    <row r="22" spans="1:17" x14ac:dyDescent="0.25">
      <c r="A22" s="10">
        <f t="shared" si="0"/>
        <v>12</v>
      </c>
      <c r="C22" s="12">
        <v>373</v>
      </c>
      <c r="D22" s="13" t="s">
        <v>22</v>
      </c>
      <c r="E22" s="40">
        <v>382450</v>
      </c>
      <c r="F22" s="40">
        <v>32485</v>
      </c>
      <c r="G22" s="40">
        <v>297</v>
      </c>
      <c r="H22" s="40">
        <f t="shared" si="3"/>
        <v>414638</v>
      </c>
      <c r="I22" s="40">
        <v>0</v>
      </c>
      <c r="J22" s="15">
        <v>4.3200000000000002E-2</v>
      </c>
      <c r="K22" s="14">
        <f t="shared" si="1"/>
        <v>17912.36</v>
      </c>
      <c r="L22" s="40">
        <v>17680.64</v>
      </c>
      <c r="M22" s="16">
        <f t="shared" si="2"/>
        <v>231.72000000000116</v>
      </c>
    </row>
    <row r="23" spans="1:17" x14ac:dyDescent="0.25">
      <c r="A23" s="10">
        <f t="shared" si="0"/>
        <v>13</v>
      </c>
      <c r="D23" s="17" t="s">
        <v>23</v>
      </c>
      <c r="E23" s="34">
        <f>SUM(E14:E22)</f>
        <v>93358346</v>
      </c>
      <c r="F23" s="34">
        <f>SUM(F14:F22)</f>
        <v>4541212</v>
      </c>
      <c r="G23" s="34">
        <f>SUM(G14:G22)</f>
        <v>861465</v>
      </c>
      <c r="H23" s="18">
        <f>SUM(H12:H22)</f>
        <v>97038093</v>
      </c>
      <c r="I23" s="18">
        <f>SUM(I12:I22)</f>
        <v>0</v>
      </c>
      <c r="J23" s="18"/>
      <c r="K23" s="18">
        <f>SUM(K12:K22)</f>
        <v>3216666.26</v>
      </c>
      <c r="L23" s="18">
        <f>SUM(L12:L22)</f>
        <v>3165961.1399999997</v>
      </c>
      <c r="M23" s="18">
        <f>SUM(M12:M22)</f>
        <v>50705.119999999915</v>
      </c>
    </row>
    <row r="24" spans="1:17" x14ac:dyDescent="0.25">
      <c r="A24" s="10">
        <f t="shared" si="0"/>
        <v>14</v>
      </c>
    </row>
    <row r="25" spans="1:17" x14ac:dyDescent="0.25">
      <c r="A25" s="10">
        <f t="shared" si="0"/>
        <v>15</v>
      </c>
      <c r="C25" s="11" t="s">
        <v>24</v>
      </c>
    </row>
    <row r="26" spans="1:17" x14ac:dyDescent="0.25">
      <c r="A26" s="10">
        <f t="shared" si="0"/>
        <v>16</v>
      </c>
      <c r="C26" s="12">
        <v>389</v>
      </c>
      <c r="D26" s="13" t="s">
        <v>11</v>
      </c>
      <c r="E26" s="40">
        <v>59845</v>
      </c>
      <c r="F26" s="40">
        <v>0</v>
      </c>
      <c r="G26" s="40">
        <v>0</v>
      </c>
      <c r="H26" s="40">
        <f t="shared" ref="H26:H36" si="4">E26+F26-G26</f>
        <v>59845</v>
      </c>
      <c r="I26" s="40">
        <v>0</v>
      </c>
      <c r="J26" s="19"/>
      <c r="K26" s="14"/>
      <c r="L26" s="40"/>
      <c r="M26" s="20"/>
    </row>
    <row r="27" spans="1:17" x14ac:dyDescent="0.25">
      <c r="A27" s="10">
        <f t="shared" si="0"/>
        <v>17</v>
      </c>
      <c r="C27" s="12">
        <v>390</v>
      </c>
      <c r="D27" s="13" t="s">
        <v>25</v>
      </c>
      <c r="E27" s="40">
        <v>601770</v>
      </c>
      <c r="F27" s="40">
        <v>0</v>
      </c>
      <c r="G27" s="40">
        <v>0</v>
      </c>
      <c r="H27" s="40">
        <f t="shared" si="4"/>
        <v>601770</v>
      </c>
      <c r="I27" s="40">
        <v>0</v>
      </c>
      <c r="J27" s="15">
        <v>0.02</v>
      </c>
      <c r="K27" s="14">
        <f t="shared" ref="K27:K36" si="5">ROUND(((+H27-I27)*J27),2)</f>
        <v>12035.4</v>
      </c>
      <c r="L27" s="40">
        <v>10485</v>
      </c>
      <c r="M27" s="20">
        <f>+K27-L27</f>
        <v>1550.3999999999996</v>
      </c>
      <c r="Q27" s="21"/>
    </row>
    <row r="28" spans="1:17" x14ac:dyDescent="0.25">
      <c r="A28" s="10">
        <f t="shared" si="0"/>
        <v>18</v>
      </c>
      <c r="C28" s="12">
        <v>391</v>
      </c>
      <c r="D28" s="13" t="s">
        <v>26</v>
      </c>
      <c r="E28" s="40">
        <v>1028198</v>
      </c>
      <c r="F28" s="40">
        <v>53305</v>
      </c>
      <c r="G28" s="40">
        <v>56112</v>
      </c>
      <c r="H28" s="40">
        <f t="shared" si="4"/>
        <v>1025391</v>
      </c>
      <c r="I28" s="40">
        <v>0</v>
      </c>
      <c r="J28" s="15">
        <v>0.06</v>
      </c>
      <c r="K28" s="14">
        <f t="shared" si="5"/>
        <v>61523.46</v>
      </c>
      <c r="L28" s="40">
        <v>13748.8</v>
      </c>
      <c r="M28" s="20">
        <f t="shared" ref="M28:M36" si="6">+K28-L28</f>
        <v>47774.66</v>
      </c>
      <c r="Q28" s="21"/>
    </row>
    <row r="29" spans="1:17" x14ac:dyDescent="0.25">
      <c r="A29" s="10">
        <f t="shared" si="0"/>
        <v>19</v>
      </c>
      <c r="C29" s="12">
        <v>391.1</v>
      </c>
      <c r="D29" s="13" t="s">
        <v>27</v>
      </c>
      <c r="E29" s="40">
        <v>0</v>
      </c>
      <c r="F29" s="40">
        <v>0</v>
      </c>
      <c r="G29" s="40"/>
      <c r="H29" s="40">
        <f t="shared" si="4"/>
        <v>0</v>
      </c>
      <c r="I29" s="40">
        <v>0</v>
      </c>
      <c r="J29" s="15">
        <v>0.06</v>
      </c>
      <c r="K29" s="14">
        <f t="shared" si="5"/>
        <v>0</v>
      </c>
      <c r="L29" s="40">
        <v>31329.73</v>
      </c>
      <c r="M29" s="20">
        <f t="shared" si="6"/>
        <v>-31329.73</v>
      </c>
      <c r="Q29" s="21"/>
    </row>
    <row r="30" spans="1:17" x14ac:dyDescent="0.25">
      <c r="A30" s="10">
        <f t="shared" si="0"/>
        <v>20</v>
      </c>
      <c r="C30" s="12">
        <v>392</v>
      </c>
      <c r="D30" s="13" t="s">
        <v>28</v>
      </c>
      <c r="E30" s="40">
        <v>2818626</v>
      </c>
      <c r="F30" s="40">
        <v>96416</v>
      </c>
      <c r="G30" s="40">
        <v>0</v>
      </c>
      <c r="H30" s="40">
        <f t="shared" si="4"/>
        <v>2915042</v>
      </c>
      <c r="I30" s="40">
        <v>0</v>
      </c>
      <c r="J30" s="15">
        <v>0.16</v>
      </c>
      <c r="K30" s="14">
        <f t="shared" si="5"/>
        <v>466406.72</v>
      </c>
      <c r="L30" s="40">
        <v>242373.78</v>
      </c>
      <c r="M30" s="20">
        <f t="shared" si="6"/>
        <v>224032.93999999997</v>
      </c>
      <c r="Q30" s="21"/>
    </row>
    <row r="31" spans="1:17" x14ac:dyDescent="0.25">
      <c r="A31" s="10">
        <f t="shared" si="0"/>
        <v>21</v>
      </c>
      <c r="C31" s="12">
        <v>393</v>
      </c>
      <c r="D31" s="13" t="s">
        <v>29</v>
      </c>
      <c r="E31" s="40">
        <v>9385</v>
      </c>
      <c r="F31" s="40">
        <v>0</v>
      </c>
      <c r="G31" s="40">
        <v>0</v>
      </c>
      <c r="H31" s="40">
        <f t="shared" si="4"/>
        <v>9385</v>
      </c>
      <c r="I31" s="40">
        <v>0</v>
      </c>
      <c r="J31" s="15">
        <v>0.06</v>
      </c>
      <c r="K31" s="14">
        <f t="shared" si="5"/>
        <v>563.1</v>
      </c>
      <c r="L31" s="40">
        <v>563.16</v>
      </c>
      <c r="M31" s="20">
        <f t="shared" si="6"/>
        <v>-5.999999999994543E-2</v>
      </c>
      <c r="Q31" s="21"/>
    </row>
    <row r="32" spans="1:17" x14ac:dyDescent="0.25">
      <c r="A32" s="10">
        <f t="shared" si="0"/>
        <v>22</v>
      </c>
      <c r="C32" s="12">
        <v>394</v>
      </c>
      <c r="D32" s="13" t="s">
        <v>30</v>
      </c>
      <c r="E32" s="40">
        <v>38317</v>
      </c>
      <c r="F32" s="40">
        <v>6722</v>
      </c>
      <c r="G32" s="40">
        <v>0</v>
      </c>
      <c r="H32" s="40">
        <f t="shared" si="4"/>
        <v>45039</v>
      </c>
      <c r="I32" s="40">
        <v>0</v>
      </c>
      <c r="J32" s="15">
        <v>7.0000000000000007E-2</v>
      </c>
      <c r="K32" s="14">
        <f t="shared" si="5"/>
        <v>3152.73</v>
      </c>
      <c r="L32" s="40">
        <v>2875.44</v>
      </c>
      <c r="M32" s="20">
        <f t="shared" si="6"/>
        <v>277.28999999999996</v>
      </c>
      <c r="Q32" s="21"/>
    </row>
    <row r="33" spans="1:17" x14ac:dyDescent="0.25">
      <c r="A33" s="10">
        <f t="shared" si="0"/>
        <v>23</v>
      </c>
      <c r="C33" s="12">
        <v>395</v>
      </c>
      <c r="D33" s="13" t="s">
        <v>31</v>
      </c>
      <c r="E33" s="40">
        <v>102154</v>
      </c>
      <c r="F33" s="40">
        <v>0</v>
      </c>
      <c r="G33" s="40">
        <v>0</v>
      </c>
      <c r="H33" s="40">
        <f t="shared" si="4"/>
        <v>102154</v>
      </c>
      <c r="I33" s="40">
        <v>0</v>
      </c>
      <c r="J33" s="15">
        <v>0.06</v>
      </c>
      <c r="K33" s="14">
        <f t="shared" si="5"/>
        <v>6129.24</v>
      </c>
      <c r="L33" s="40"/>
      <c r="M33" s="20">
        <f t="shared" si="6"/>
        <v>6129.24</v>
      </c>
      <c r="Q33" s="21"/>
    </row>
    <row r="34" spans="1:17" x14ac:dyDescent="0.25">
      <c r="A34" s="10">
        <f t="shared" si="0"/>
        <v>24</v>
      </c>
      <c r="C34" s="12">
        <v>396</v>
      </c>
      <c r="D34" s="13" t="s">
        <v>32</v>
      </c>
      <c r="E34" s="40">
        <v>167024</v>
      </c>
      <c r="F34" s="40">
        <v>0</v>
      </c>
      <c r="G34" s="40">
        <v>0</v>
      </c>
      <c r="H34" s="40">
        <f t="shared" si="4"/>
        <v>167024</v>
      </c>
      <c r="I34" s="40">
        <v>0</v>
      </c>
      <c r="J34" s="15">
        <v>0.16</v>
      </c>
      <c r="K34" s="14">
        <f t="shared" si="5"/>
        <v>26723.84</v>
      </c>
      <c r="L34" s="40"/>
      <c r="M34" s="20">
        <f t="shared" si="6"/>
        <v>26723.84</v>
      </c>
      <c r="Q34" s="21"/>
    </row>
    <row r="35" spans="1:17" x14ac:dyDescent="0.25">
      <c r="A35" s="10">
        <f t="shared" si="0"/>
        <v>25</v>
      </c>
      <c r="C35" s="12">
        <v>397</v>
      </c>
      <c r="D35" s="13" t="s">
        <v>33</v>
      </c>
      <c r="E35" s="40">
        <v>186279</v>
      </c>
      <c r="F35" s="40">
        <v>0</v>
      </c>
      <c r="G35" s="40">
        <v>0</v>
      </c>
      <c r="H35" s="40">
        <f t="shared" si="4"/>
        <v>186279</v>
      </c>
      <c r="I35" s="40">
        <v>0</v>
      </c>
      <c r="J35" s="15">
        <v>0.08</v>
      </c>
      <c r="K35" s="14">
        <f t="shared" si="5"/>
        <v>14902.32</v>
      </c>
      <c r="L35" s="40">
        <v>14887.44</v>
      </c>
      <c r="M35" s="20">
        <f t="shared" si="6"/>
        <v>14.8799999999992</v>
      </c>
      <c r="Q35" s="21"/>
    </row>
    <row r="36" spans="1:17" x14ac:dyDescent="0.25">
      <c r="A36" s="10">
        <f t="shared" si="0"/>
        <v>26</v>
      </c>
      <c r="C36" s="12">
        <v>398</v>
      </c>
      <c r="D36" s="13" t="s">
        <v>34</v>
      </c>
      <c r="E36" s="40">
        <v>327424</v>
      </c>
      <c r="F36" s="40">
        <v>18823</v>
      </c>
      <c r="G36" s="40">
        <v>5837</v>
      </c>
      <c r="H36" s="40">
        <f t="shared" si="4"/>
        <v>340410</v>
      </c>
      <c r="I36" s="40">
        <v>0</v>
      </c>
      <c r="J36" s="15">
        <v>0.06</v>
      </c>
      <c r="K36" s="14">
        <f t="shared" si="5"/>
        <v>20424.599999999999</v>
      </c>
      <c r="L36" s="40">
        <v>20019.740000000002</v>
      </c>
      <c r="M36" s="20">
        <f t="shared" si="6"/>
        <v>404.85999999999694</v>
      </c>
      <c r="Q36" s="21"/>
    </row>
    <row r="37" spans="1:17" x14ac:dyDescent="0.25">
      <c r="A37" s="10">
        <f t="shared" si="0"/>
        <v>27</v>
      </c>
      <c r="D37" s="17" t="s">
        <v>23</v>
      </c>
      <c r="E37" s="34">
        <f>SUM(E26:E36)</f>
        <v>5339022</v>
      </c>
      <c r="F37" s="34">
        <f>SUM(F26:F36)</f>
        <v>175266</v>
      </c>
      <c r="G37" s="34">
        <f>SUM(G26:G36)</f>
        <v>61949</v>
      </c>
      <c r="H37" s="22">
        <f>SUM(H26:H36)</f>
        <v>5452339</v>
      </c>
      <c r="I37" s="22">
        <f>SUM(I26:I36)</f>
        <v>0</v>
      </c>
      <c r="J37" s="22"/>
      <c r="K37" s="22">
        <f>SUM(K26:K36)</f>
        <v>611861.4099999998</v>
      </c>
      <c r="L37" s="22">
        <f>SUM(L27:L36)</f>
        <v>336283.08999999997</v>
      </c>
      <c r="M37" s="22">
        <f>+K37-L37</f>
        <v>275578.31999999983</v>
      </c>
    </row>
    <row r="38" spans="1:17" x14ac:dyDescent="0.25">
      <c r="A38" s="10">
        <f t="shared" si="0"/>
        <v>28</v>
      </c>
      <c r="C38" s="23"/>
      <c r="D38" s="17" t="s">
        <v>35</v>
      </c>
      <c r="E38" s="17"/>
      <c r="F38" s="17"/>
      <c r="G38" s="17"/>
      <c r="H38" s="18">
        <f>H23+H37</f>
        <v>102490432</v>
      </c>
      <c r="I38" s="18">
        <f>I23+I37</f>
        <v>0</v>
      </c>
      <c r="J38" s="18"/>
      <c r="K38" s="18">
        <f>K23+K37</f>
        <v>3828527.6699999995</v>
      </c>
      <c r="L38" s="18">
        <f>L23+L37</f>
        <v>3502244.2299999995</v>
      </c>
      <c r="M38" s="18">
        <f>M23+M37</f>
        <v>326283.43999999977</v>
      </c>
    </row>
    <row r="39" spans="1:17" x14ac:dyDescent="0.25">
      <c r="A39" s="10">
        <f t="shared" si="0"/>
        <v>29</v>
      </c>
      <c r="D39" s="24"/>
      <c r="E39" s="24"/>
      <c r="F39" s="24"/>
      <c r="G39" s="24"/>
      <c r="H39" s="25"/>
      <c r="I39" s="25"/>
      <c r="J39" s="25"/>
      <c r="K39" s="25"/>
      <c r="L39" s="25"/>
      <c r="M39" s="25"/>
    </row>
    <row r="40" spans="1:17" x14ac:dyDescent="0.25">
      <c r="A40" s="10">
        <f t="shared" si="0"/>
        <v>30</v>
      </c>
      <c r="D40" s="26"/>
      <c r="E40" s="26"/>
      <c r="F40" s="26"/>
      <c r="G40" s="26"/>
      <c r="H40" s="21"/>
      <c r="I40" s="21"/>
      <c r="J40" s="21"/>
      <c r="K40" s="21"/>
      <c r="L40" s="21"/>
      <c r="M40" s="21"/>
    </row>
    <row r="41" spans="1:17" x14ac:dyDescent="0.25">
      <c r="A41" s="10">
        <f t="shared" si="0"/>
        <v>31</v>
      </c>
      <c r="Q41" s="21"/>
    </row>
    <row r="42" spans="1:17" ht="27.6" customHeight="1" x14ac:dyDescent="0.25">
      <c r="A42" s="10">
        <f t="shared" si="0"/>
        <v>32</v>
      </c>
      <c r="C42" s="38" t="s">
        <v>36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Q42" s="21"/>
    </row>
    <row r="43" spans="1:17" x14ac:dyDescent="0.25">
      <c r="A43" s="10">
        <f t="shared" si="0"/>
        <v>33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Q43" s="21"/>
    </row>
    <row r="44" spans="1:17" x14ac:dyDescent="0.25">
      <c r="A44" s="10">
        <f t="shared" si="0"/>
        <v>34</v>
      </c>
      <c r="D44" s="2" t="s">
        <v>37</v>
      </c>
      <c r="H44" s="20"/>
      <c r="M44" s="28">
        <f>M23</f>
        <v>50705.119999999915</v>
      </c>
      <c r="Q44" s="21"/>
    </row>
    <row r="45" spans="1:17" x14ac:dyDescent="0.25">
      <c r="A45" s="10">
        <f t="shared" si="0"/>
        <v>35</v>
      </c>
      <c r="D45" s="2" t="s">
        <v>24</v>
      </c>
      <c r="H45" s="20"/>
      <c r="L45" s="21"/>
      <c r="M45" s="28">
        <f>M37</f>
        <v>275578.31999999983</v>
      </c>
    </row>
    <row r="46" spans="1:17" x14ac:dyDescent="0.25">
      <c r="A46" s="10">
        <f t="shared" si="0"/>
        <v>36</v>
      </c>
      <c r="D46" s="2" t="s">
        <v>38</v>
      </c>
      <c r="H46" s="20"/>
      <c r="M46" s="29">
        <f>+M44+M45</f>
        <v>326283.43999999977</v>
      </c>
    </row>
    <row r="47" spans="1:17" x14ac:dyDescent="0.25">
      <c r="A47" s="10"/>
    </row>
    <row r="48" spans="1:17" x14ac:dyDescent="0.25">
      <c r="A48" s="10"/>
      <c r="D48" s="30"/>
      <c r="E48" s="30"/>
      <c r="F48" s="30"/>
      <c r="G48" s="30"/>
      <c r="H48" s="21"/>
      <c r="I48" s="21"/>
      <c r="J48" s="21"/>
      <c r="K48" s="21"/>
      <c r="L48" s="21"/>
      <c r="M48" s="21"/>
    </row>
    <row r="49" spans="1:13" x14ac:dyDescent="0.25">
      <c r="A49" s="10"/>
    </row>
    <row r="50" spans="1:13" x14ac:dyDescent="0.25">
      <c r="A50" s="10"/>
      <c r="D50" s="31"/>
      <c r="E50" s="31"/>
      <c r="F50" s="31"/>
      <c r="G50" s="31"/>
      <c r="H50" s="21"/>
      <c r="I50" s="32"/>
      <c r="J50" s="33"/>
      <c r="K50" s="32"/>
      <c r="L50" s="32"/>
      <c r="M50" s="25"/>
    </row>
  </sheetData>
  <mergeCells count="4">
    <mergeCell ref="A3:M3"/>
    <mergeCell ref="A4:M4"/>
    <mergeCell ref="A6:M6"/>
    <mergeCell ref="C42:M42"/>
  </mergeCells>
  <phoneticPr fontId="8" type="noConversion"/>
  <printOptions horizontalCentered="1"/>
  <pageMargins left="0.7" right="0.7" top="0.75" bottom="0.75" header="0.3" footer="0.3"/>
  <pageSetup scale="56" orientation="portrait" r:id="rId1"/>
  <headerFooter>
    <oddFooter>&amp;RExhibit  JW-2
Page &amp;P of &amp;N</oddFooter>
  </headerFooter>
  <ignoredErrors>
    <ignoredError sqref="E23:G23" formulaRange="1"/>
    <ignoredError sqref="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1.04 Depr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dcterms:created xsi:type="dcterms:W3CDTF">2023-07-07T18:43:16Z</dcterms:created>
  <dcterms:modified xsi:type="dcterms:W3CDTF">2023-07-18T11:01:14Z</dcterms:modified>
</cp:coreProperties>
</file>