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6-READY (pw)\"/>
    </mc:Choice>
  </mc:AlternateContent>
  <xr:revisionPtr revIDLastSave="0" documentId="13_ncr:1_{01B007DE-007F-4C60-BAB2-7CE8773418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I43" i="1"/>
  <c r="J43" i="1"/>
  <c r="H43" i="1"/>
  <c r="E43" i="1"/>
  <c r="D43" i="1"/>
  <c r="C43" i="1"/>
  <c r="C39" i="1" l="1"/>
  <c r="C40" i="1" s="1"/>
  <c r="H39" i="1"/>
  <c r="H40" i="1" s="1"/>
  <c r="J40" i="1" s="1"/>
  <c r="C35" i="1"/>
  <c r="F35" i="1" s="1"/>
  <c r="E35" i="1"/>
  <c r="H35" i="1"/>
  <c r="J35" i="1"/>
  <c r="C32" i="1"/>
  <c r="F32" i="1" s="1"/>
  <c r="H32" i="1"/>
  <c r="J32" i="1" s="1"/>
  <c r="C26" i="1"/>
  <c r="C29" i="1" s="1"/>
  <c r="F29" i="1" s="1"/>
  <c r="H26" i="1"/>
  <c r="C22" i="1"/>
  <c r="C23" i="1" s="1"/>
  <c r="H22" i="1"/>
  <c r="H23" i="1" s="1"/>
  <c r="J23" i="1" s="1"/>
  <c r="H15" i="1"/>
  <c r="J15" i="1" s="1"/>
  <c r="C15" i="1"/>
  <c r="F15" i="1" s="1"/>
  <c r="H29" i="1" l="1"/>
  <c r="J29" i="1" s="1"/>
  <c r="E40" i="1"/>
  <c r="F40" i="1"/>
  <c r="E32" i="1"/>
  <c r="E29" i="1"/>
  <c r="E23" i="1"/>
  <c r="F23" i="1"/>
  <c r="E15" i="1"/>
</calcChain>
</file>

<file path=xl/sharedStrings.xml><?xml version="1.0" encoding="utf-8"?>
<sst xmlns="http://schemas.openxmlformats.org/spreadsheetml/2006/main" count="72" uniqueCount="52">
  <si>
    <t>Construction Projects</t>
  </si>
  <si>
    <t>Total</t>
  </si>
  <si>
    <t>Date</t>
  </si>
  <si>
    <t>Variance</t>
  </si>
  <si>
    <t>Percent</t>
  </si>
  <si>
    <t>Actual</t>
  </si>
  <si>
    <t>Budget</t>
  </si>
  <si>
    <t>Original</t>
  </si>
  <si>
    <t>Project</t>
  </si>
  <si>
    <t>As</t>
  </si>
  <si>
    <t>Of</t>
  </si>
  <si>
    <t>In</t>
  </si>
  <si>
    <t>No.</t>
  </si>
  <si>
    <t>Title/Description</t>
  </si>
  <si>
    <t>Cost</t>
  </si>
  <si>
    <t>Dollars</t>
  </si>
  <si>
    <t>Start</t>
  </si>
  <si>
    <t>End</t>
  </si>
  <si>
    <t>Annual Actual Cost</t>
  </si>
  <si>
    <t>Annual Original Budget</t>
  </si>
  <si>
    <t xml:space="preserve"> Variance</t>
  </si>
  <si>
    <t xml:space="preserve"> In</t>
  </si>
  <si>
    <t>Under/(Over)</t>
  </si>
  <si>
    <t>123099  Work Plan 302.01 Vaughn Crv</t>
  </si>
  <si>
    <t>122153  Summersville Sub OH Part II</t>
  </si>
  <si>
    <t>123043  AMR Sville Sub Equipment</t>
  </si>
  <si>
    <t>122134  Summersville Sub Ret RECC</t>
  </si>
  <si>
    <t>122150  Summersville Sub Ret Part I</t>
  </si>
  <si>
    <t>122993  Summersville Sub Prep Mobil</t>
  </si>
  <si>
    <t>125283  Work Plan 304.01 Mcknny Pl</t>
  </si>
  <si>
    <t>125285  Work Plan 304.01 Mcknny RET</t>
  </si>
  <si>
    <t>123490  Work Plan 309.01 Dnnvll</t>
  </si>
  <si>
    <t>121861  Work Plan 314,01, 314.02 UG Contown</t>
  </si>
  <si>
    <t>121863  Work Plan 314.02 Contown 1&amp;2</t>
  </si>
  <si>
    <t>19-030201</t>
  </si>
  <si>
    <t>19-030301</t>
  </si>
  <si>
    <t>19-030401</t>
  </si>
  <si>
    <t>19-030901</t>
  </si>
  <si>
    <t>19-031302</t>
  </si>
  <si>
    <t>19-031401</t>
  </si>
  <si>
    <t>DC 3PH 3/0ACSR-336ASCR VAUGH CRV</t>
  </si>
  <si>
    <t>SVILLE OLD MIX - 3PH 336ACSR</t>
  </si>
  <si>
    <t>MCKNNY MIXED OLD - 3PH 336ACSR</t>
  </si>
  <si>
    <t>125284  Work Plan 304.01 Mcknny UG</t>
  </si>
  <si>
    <t>DNNVLL 3PH 4ACSR - 3PH 336ACSR</t>
  </si>
  <si>
    <t>NEW CONRD 4ACSR - 3 PH 1/0ACSR</t>
  </si>
  <si>
    <t xml:space="preserve">127103  Work Plan 313.02 </t>
  </si>
  <si>
    <t>CONTOWN - CKT1&amp;2  - 3PH336ACSR</t>
  </si>
  <si>
    <t>For Five Years ended December 31,  2022</t>
  </si>
  <si>
    <t xml:space="preserve">Taylor County Rural Electric Cooperative Corporation </t>
  </si>
  <si>
    <t>Case No. 2023-00147</t>
  </si>
  <si>
    <t>Schedule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</si>
</sst>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/>
    <xf numFmtId="10" fontId="0" fillId="0" borderId="0" xfId="2" applyNumberFormat="1" applyFont="1" applyFill="1"/>
    <xf numFmtId="14" fontId="0" fillId="0" borderId="0" xfId="0" applyNumberFormat="1"/>
    <xf numFmtId="44" fontId="0" fillId="0" borderId="0" xfId="1" applyFont="1" applyFill="1" applyBorder="1"/>
    <xf numFmtId="10" fontId="0" fillId="0" borderId="0" xfId="2" applyNumberFormat="1" applyFont="1" applyFill="1" applyBorder="1"/>
    <xf numFmtId="44" fontId="0" fillId="0" borderId="3" xfId="1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" xfId="0" applyBorder="1"/>
    <xf numFmtId="44" fontId="0" fillId="0" borderId="4" xfId="0" applyNumberFormat="1" applyBorder="1"/>
    <xf numFmtId="44" fontId="0" fillId="0" borderId="3" xfId="0" applyNumberFormat="1" applyBorder="1"/>
    <xf numFmtId="10" fontId="0" fillId="0" borderId="3" xfId="2" applyNumberFormat="1" applyFont="1" applyFill="1" applyBorder="1"/>
    <xf numFmtId="10" fontId="0" fillId="0" borderId="4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workbookViewId="0">
      <selection activeCell="H32" sqref="H32"/>
    </sheetView>
  </sheetViews>
  <sheetFormatPr defaultRowHeight="15" x14ac:dyDescent="0.25"/>
  <cols>
    <col min="1" max="1" width="10.140625" customWidth="1"/>
    <col min="2" max="2" width="40.85546875" bestFit="1" customWidth="1"/>
    <col min="3" max="3" width="16.42578125" customWidth="1"/>
    <col min="4" max="4" width="15.42578125" customWidth="1"/>
    <col min="5" max="5" width="17.42578125" customWidth="1"/>
    <col min="7" max="7" width="9.7109375" hidden="1" customWidth="1"/>
    <col min="8" max="8" width="14.7109375" bestFit="1" customWidth="1"/>
    <col min="9" max="9" width="15.28515625" bestFit="1" customWidth="1"/>
    <col min="10" max="10" width="14.85546875" customWidth="1"/>
    <col min="11" max="11" width="12.42578125" customWidth="1"/>
    <col min="12" max="14" width="10.7109375" bestFit="1" customWidth="1"/>
  </cols>
  <sheetData>
    <row r="1" spans="1:14" x14ac:dyDescent="0.2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6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16" t="s">
        <v>48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"/>
    </row>
    <row r="7" spans="1:14" x14ac:dyDescent="0.25">
      <c r="A7" s="1"/>
    </row>
    <row r="8" spans="1:14" x14ac:dyDescent="0.25">
      <c r="A8" s="1"/>
    </row>
    <row r="9" spans="1:14" x14ac:dyDescent="0.25">
      <c r="A9" s="1"/>
    </row>
    <row r="10" spans="1:14" x14ac:dyDescent="0.25">
      <c r="A10" s="2"/>
      <c r="B10" s="2"/>
      <c r="C10" s="2"/>
      <c r="D10" s="2"/>
      <c r="E10" s="2" t="s">
        <v>20</v>
      </c>
      <c r="F10" s="2"/>
      <c r="G10" s="2"/>
      <c r="H10" s="2" t="s">
        <v>1</v>
      </c>
      <c r="I10" s="2" t="s">
        <v>1</v>
      </c>
      <c r="J10" s="2" t="s">
        <v>3</v>
      </c>
      <c r="K10" s="2" t="s">
        <v>2</v>
      </c>
      <c r="L10" s="2" t="s">
        <v>2</v>
      </c>
      <c r="M10" s="2"/>
      <c r="N10" s="2"/>
    </row>
    <row r="11" spans="1:14" x14ac:dyDescent="0.25">
      <c r="A11" s="2"/>
      <c r="B11" s="2"/>
      <c r="C11" s="13" t="s">
        <v>18</v>
      </c>
      <c r="D11" s="13" t="s">
        <v>19</v>
      </c>
      <c r="E11" s="2" t="s">
        <v>21</v>
      </c>
      <c r="F11" s="2" t="s">
        <v>3</v>
      </c>
      <c r="G11" s="2" t="s">
        <v>4</v>
      </c>
      <c r="H11" s="2" t="s">
        <v>5</v>
      </c>
      <c r="I11" s="2" t="s">
        <v>6</v>
      </c>
      <c r="J11" s="2" t="s">
        <v>11</v>
      </c>
      <c r="K11" s="2" t="s">
        <v>7</v>
      </c>
      <c r="L11" s="2" t="s">
        <v>7</v>
      </c>
      <c r="M11" s="2" t="s">
        <v>2</v>
      </c>
      <c r="N11" s="2" t="s">
        <v>2</v>
      </c>
    </row>
    <row r="12" spans="1:14" x14ac:dyDescent="0.25">
      <c r="A12" s="2" t="s">
        <v>8</v>
      </c>
      <c r="B12" s="2" t="s">
        <v>8</v>
      </c>
      <c r="C12" s="13"/>
      <c r="D12" s="13"/>
      <c r="E12" s="5" t="s">
        <v>15</v>
      </c>
      <c r="F12" s="2" t="s">
        <v>9</v>
      </c>
      <c r="G12" s="2" t="s">
        <v>10</v>
      </c>
      <c r="H12" s="2" t="s">
        <v>8</v>
      </c>
      <c r="I12" s="2" t="s">
        <v>8</v>
      </c>
      <c r="J12" s="2" t="s">
        <v>15</v>
      </c>
      <c r="K12" s="2" t="s">
        <v>6</v>
      </c>
      <c r="L12" s="2" t="s">
        <v>6</v>
      </c>
      <c r="M12" s="2" t="s">
        <v>5</v>
      </c>
      <c r="N12" s="2" t="s">
        <v>5</v>
      </c>
    </row>
    <row r="13" spans="1:14" ht="15.75" thickBot="1" x14ac:dyDescent="0.3">
      <c r="A13" s="3" t="s">
        <v>12</v>
      </c>
      <c r="B13" s="3" t="s">
        <v>13</v>
      </c>
      <c r="C13" s="14"/>
      <c r="D13" s="14"/>
      <c r="E13" s="3" t="s">
        <v>22</v>
      </c>
      <c r="F13" s="3" t="s">
        <v>4</v>
      </c>
      <c r="G13" s="3" t="s">
        <v>6</v>
      </c>
      <c r="H13" s="3" t="s">
        <v>14</v>
      </c>
      <c r="I13" s="3" t="s">
        <v>14</v>
      </c>
      <c r="J13" s="4" t="s">
        <v>22</v>
      </c>
      <c r="K13" s="3" t="s">
        <v>16</v>
      </c>
      <c r="L13" s="3" t="s">
        <v>17</v>
      </c>
      <c r="M13" s="3" t="s">
        <v>16</v>
      </c>
      <c r="N13" s="3" t="s">
        <v>17</v>
      </c>
    </row>
    <row r="14" spans="1:14" x14ac:dyDescent="0.25">
      <c r="A14" t="s">
        <v>34</v>
      </c>
      <c r="B14" t="s">
        <v>40</v>
      </c>
      <c r="C14" s="6"/>
      <c r="D14" s="6"/>
      <c r="E14" s="7"/>
      <c r="F14" s="8"/>
      <c r="H14" s="6"/>
      <c r="I14" s="6"/>
      <c r="J14" s="7"/>
      <c r="K14" s="9"/>
      <c r="L14" s="9"/>
      <c r="M14" s="9"/>
      <c r="N14" s="9"/>
    </row>
    <row r="15" spans="1:14" x14ac:dyDescent="0.25">
      <c r="B15" t="s">
        <v>23</v>
      </c>
      <c r="C15" s="6">
        <f>134104.11+22617.56</f>
        <v>156721.66999999998</v>
      </c>
      <c r="D15" s="6">
        <v>105000</v>
      </c>
      <c r="E15" s="7">
        <f>D15-C15</f>
        <v>-51721.669999999984</v>
      </c>
      <c r="F15" s="8">
        <f>(C15-D15)/D15</f>
        <v>0.49258733333333315</v>
      </c>
      <c r="H15" s="6">
        <f>134104.11+22617.56</f>
        <v>156721.66999999998</v>
      </c>
      <c r="I15" s="6">
        <v>105000</v>
      </c>
      <c r="J15" s="7">
        <f>I15-H15</f>
        <v>-51721.669999999984</v>
      </c>
      <c r="K15" s="9">
        <v>43466</v>
      </c>
      <c r="L15" s="9">
        <v>44561</v>
      </c>
      <c r="M15" s="9">
        <v>43670</v>
      </c>
      <c r="N15" s="9">
        <v>43861</v>
      </c>
    </row>
    <row r="16" spans="1:14" x14ac:dyDescent="0.25">
      <c r="C16" s="10"/>
      <c r="D16" s="10"/>
      <c r="E16" s="7"/>
      <c r="F16" s="8"/>
      <c r="H16" s="10"/>
      <c r="I16" s="10"/>
      <c r="J16" s="7"/>
      <c r="K16" s="9"/>
      <c r="L16" s="9"/>
      <c r="M16" s="9"/>
      <c r="N16" s="9"/>
    </row>
    <row r="17" spans="1:14" x14ac:dyDescent="0.25">
      <c r="A17" t="s">
        <v>35</v>
      </c>
      <c r="B17" t="s">
        <v>41</v>
      </c>
      <c r="C17" s="6"/>
      <c r="D17" s="6"/>
      <c r="E17" s="7"/>
      <c r="F17" s="8"/>
      <c r="H17" s="6"/>
      <c r="I17" s="6"/>
      <c r="J17" s="7"/>
      <c r="K17" s="9"/>
      <c r="L17" s="9"/>
      <c r="M17" s="9"/>
      <c r="N17" s="9"/>
    </row>
    <row r="18" spans="1:14" ht="15.75" customHeight="1" x14ac:dyDescent="0.25">
      <c r="B18" t="s">
        <v>26</v>
      </c>
      <c r="C18" s="6">
        <v>-1297.5</v>
      </c>
      <c r="D18" s="6"/>
      <c r="E18" s="7"/>
      <c r="F18" s="8"/>
      <c r="H18" s="6">
        <v>-1297.5</v>
      </c>
      <c r="I18" s="6"/>
      <c r="J18" s="7"/>
      <c r="K18" s="9">
        <v>43466</v>
      </c>
      <c r="L18" s="9">
        <v>44561</v>
      </c>
      <c r="M18" s="9">
        <v>43539</v>
      </c>
      <c r="N18" s="9">
        <v>43861</v>
      </c>
    </row>
    <row r="19" spans="1:14" x14ac:dyDescent="0.25">
      <c r="B19" t="s">
        <v>27</v>
      </c>
      <c r="C19" s="6">
        <v>3579.97</v>
      </c>
      <c r="D19" s="6"/>
      <c r="E19" s="7"/>
      <c r="F19" s="8"/>
      <c r="H19" s="6">
        <v>3579.97</v>
      </c>
      <c r="I19" s="6"/>
      <c r="J19" s="7"/>
      <c r="K19" s="9">
        <v>43466</v>
      </c>
      <c r="L19" s="9">
        <v>44561</v>
      </c>
      <c r="M19" s="9">
        <v>43531</v>
      </c>
      <c r="N19" s="9">
        <v>43769</v>
      </c>
    </row>
    <row r="20" spans="1:14" x14ac:dyDescent="0.25">
      <c r="B20" t="s">
        <v>24</v>
      </c>
      <c r="C20" s="6">
        <v>172.79</v>
      </c>
      <c r="D20" s="6"/>
      <c r="E20" s="7"/>
      <c r="F20" s="8"/>
      <c r="H20" s="6">
        <v>172.79</v>
      </c>
      <c r="I20" s="6"/>
      <c r="J20" s="7"/>
      <c r="K20" s="9">
        <v>43466</v>
      </c>
      <c r="L20" s="9">
        <v>44561</v>
      </c>
      <c r="M20" s="9">
        <v>43531</v>
      </c>
      <c r="N20" s="9">
        <v>44043</v>
      </c>
    </row>
    <row r="21" spans="1:14" x14ac:dyDescent="0.25">
      <c r="B21" t="s">
        <v>28</v>
      </c>
      <c r="C21" s="6">
        <v>2151.5300000000002</v>
      </c>
      <c r="D21" s="6"/>
      <c r="E21" s="7"/>
      <c r="F21" s="8"/>
      <c r="H21" s="6">
        <v>2151.5300000000002</v>
      </c>
      <c r="I21" s="6"/>
      <c r="J21" s="7"/>
      <c r="K21" s="9">
        <v>43466</v>
      </c>
      <c r="L21" s="9">
        <v>44561</v>
      </c>
      <c r="M21" s="9">
        <v>43654</v>
      </c>
      <c r="N21" s="9">
        <v>43677</v>
      </c>
    </row>
    <row r="22" spans="1:14" x14ac:dyDescent="0.25">
      <c r="B22" t="s">
        <v>25</v>
      </c>
      <c r="C22" s="12">
        <f>11330.17-950.1</f>
        <v>10380.07</v>
      </c>
      <c r="D22" s="12"/>
      <c r="E22" s="19"/>
      <c r="F22" s="20"/>
      <c r="H22" s="12">
        <f>11330.17-950.1</f>
        <v>10380.07</v>
      </c>
      <c r="I22" s="12"/>
      <c r="J22" s="19"/>
      <c r="K22" s="9">
        <v>43466</v>
      </c>
      <c r="L22" s="9">
        <v>44561</v>
      </c>
      <c r="M22" s="9">
        <v>43663</v>
      </c>
      <c r="N22" s="9">
        <v>44135</v>
      </c>
    </row>
    <row r="23" spans="1:14" x14ac:dyDescent="0.25">
      <c r="C23" s="6">
        <f>SUM(C18:C22)</f>
        <v>14986.86</v>
      </c>
      <c r="D23" s="6">
        <v>149600</v>
      </c>
      <c r="E23" s="7">
        <f>D23-C23</f>
        <v>134613.14000000001</v>
      </c>
      <c r="F23" s="8">
        <f>(C23-D23)/D23</f>
        <v>-0.89982045454545467</v>
      </c>
      <c r="H23" s="6">
        <f>SUM(H18:H22)</f>
        <v>14986.86</v>
      </c>
      <c r="I23" s="6">
        <v>149600</v>
      </c>
      <c r="J23" s="7">
        <f>I23-H23</f>
        <v>134613.14000000001</v>
      </c>
      <c r="K23" s="9"/>
      <c r="L23" s="9"/>
      <c r="M23" s="9"/>
      <c r="N23" s="9"/>
    </row>
    <row r="24" spans="1:14" x14ac:dyDescent="0.25">
      <c r="C24" s="6"/>
      <c r="D24" s="6"/>
      <c r="E24" s="7"/>
      <c r="F24" s="8"/>
      <c r="H24" s="6"/>
      <c r="I24" s="6"/>
      <c r="J24" s="7"/>
      <c r="K24" s="9"/>
      <c r="L24" s="9"/>
      <c r="M24" s="9"/>
      <c r="N24" s="9"/>
    </row>
    <row r="25" spans="1:14" x14ac:dyDescent="0.25">
      <c r="A25" t="s">
        <v>36</v>
      </c>
      <c r="B25" t="s">
        <v>42</v>
      </c>
      <c r="C25" s="6"/>
      <c r="D25" s="6"/>
      <c r="E25" s="7"/>
      <c r="F25" s="8"/>
      <c r="H25" s="6"/>
      <c r="I25" s="6"/>
      <c r="J25" s="7"/>
      <c r="K25" s="9"/>
      <c r="L25" s="9"/>
      <c r="M25" s="9"/>
      <c r="N25" s="9"/>
    </row>
    <row r="26" spans="1:14" x14ac:dyDescent="0.25">
      <c r="B26" t="s">
        <v>29</v>
      </c>
      <c r="C26" s="6">
        <f>6366.19+80.01</f>
        <v>6446.2</v>
      </c>
      <c r="D26" s="6"/>
      <c r="E26" s="7"/>
      <c r="F26" s="8"/>
      <c r="H26" s="6">
        <f>6366.19+80.01</f>
        <v>6446.2</v>
      </c>
      <c r="I26" s="6"/>
      <c r="J26" s="7"/>
      <c r="K26" s="9">
        <v>43466</v>
      </c>
      <c r="L26" s="9">
        <v>44561</v>
      </c>
      <c r="M26" s="9">
        <v>44040</v>
      </c>
      <c r="N26" s="9">
        <v>44316</v>
      </c>
    </row>
    <row r="27" spans="1:14" x14ac:dyDescent="0.25">
      <c r="B27" t="s">
        <v>43</v>
      </c>
      <c r="C27" s="6">
        <v>59863.31</v>
      </c>
      <c r="D27" s="6"/>
      <c r="E27" s="7"/>
      <c r="F27" s="8"/>
      <c r="H27" s="6">
        <v>59863.31</v>
      </c>
      <c r="I27" s="6"/>
      <c r="J27" s="7"/>
      <c r="K27" s="9">
        <v>43466</v>
      </c>
      <c r="L27" s="9">
        <v>44561</v>
      </c>
      <c r="M27" s="9">
        <v>44040</v>
      </c>
      <c r="N27" s="9">
        <v>44316</v>
      </c>
    </row>
    <row r="28" spans="1:14" x14ac:dyDescent="0.25">
      <c r="B28" t="s">
        <v>30</v>
      </c>
      <c r="C28" s="12">
        <v>5840.24</v>
      </c>
      <c r="D28" s="12"/>
      <c r="E28" s="19"/>
      <c r="F28" s="11"/>
      <c r="H28" s="12">
        <v>5840.24</v>
      </c>
      <c r="I28" s="12"/>
      <c r="J28" s="19"/>
      <c r="K28" s="9">
        <v>43466</v>
      </c>
      <c r="L28" s="9">
        <v>44561</v>
      </c>
      <c r="M28" s="9">
        <v>44040</v>
      </c>
      <c r="N28" s="9">
        <v>44377</v>
      </c>
    </row>
    <row r="29" spans="1:14" x14ac:dyDescent="0.25">
      <c r="C29" s="6">
        <f>SUM(C26:C28)</f>
        <v>72149.75</v>
      </c>
      <c r="D29" s="6">
        <v>102000</v>
      </c>
      <c r="E29" s="7">
        <f>D29-C29</f>
        <v>29850.25</v>
      </c>
      <c r="F29" s="8">
        <f>(C29-D29)/D29</f>
        <v>-0.29264950980392157</v>
      </c>
      <c r="H29" s="6">
        <f>SUM(H26:H28)</f>
        <v>72149.75</v>
      </c>
      <c r="I29" s="6">
        <v>102000</v>
      </c>
      <c r="J29" s="7">
        <f>I29-H29</f>
        <v>29850.25</v>
      </c>
      <c r="K29" s="9"/>
      <c r="L29" s="9"/>
      <c r="M29" s="9"/>
      <c r="N29" s="9"/>
    </row>
    <row r="30" spans="1:14" x14ac:dyDescent="0.25">
      <c r="C30" s="6"/>
      <c r="D30" s="6"/>
      <c r="E30" s="7"/>
      <c r="F30" s="8"/>
      <c r="H30" s="6"/>
      <c r="I30" s="6"/>
      <c r="J30" s="7"/>
      <c r="K30" s="9"/>
      <c r="L30" s="9"/>
      <c r="M30" s="9"/>
      <c r="N30" s="9"/>
    </row>
    <row r="31" spans="1:14" x14ac:dyDescent="0.25">
      <c r="A31" t="s">
        <v>37</v>
      </c>
      <c r="B31" t="s">
        <v>44</v>
      </c>
      <c r="C31" s="6"/>
      <c r="D31" s="6"/>
      <c r="E31" s="7"/>
      <c r="F31" s="8"/>
      <c r="H31" s="6"/>
      <c r="I31" s="6"/>
      <c r="J31" s="7"/>
      <c r="K31" s="9"/>
      <c r="L31" s="9"/>
      <c r="M31" s="9"/>
      <c r="N31" s="9"/>
    </row>
    <row r="32" spans="1:14" x14ac:dyDescent="0.25">
      <c r="B32" t="s">
        <v>31</v>
      </c>
      <c r="C32" s="10">
        <f>153965.51+23621.67</f>
        <v>177587.18</v>
      </c>
      <c r="D32" s="10">
        <v>136000</v>
      </c>
      <c r="E32" s="7">
        <f>D32-C32</f>
        <v>-41587.179999999993</v>
      </c>
      <c r="F32" s="8">
        <f>(C32-D32)/D32</f>
        <v>0.30578808823529408</v>
      </c>
      <c r="H32" s="10">
        <f>153965.51+23621.67</f>
        <v>177587.18</v>
      </c>
      <c r="I32" s="10">
        <v>136000</v>
      </c>
      <c r="J32" s="7">
        <f>I32-H32</f>
        <v>-41587.179999999993</v>
      </c>
      <c r="K32" s="9">
        <v>43466</v>
      </c>
      <c r="L32" s="9">
        <v>44561</v>
      </c>
      <c r="M32" s="9">
        <v>43731</v>
      </c>
      <c r="N32" s="9">
        <v>44255</v>
      </c>
    </row>
    <row r="33" spans="1:14" x14ac:dyDescent="0.25">
      <c r="C33" s="6"/>
      <c r="D33" s="6"/>
      <c r="E33" s="7"/>
      <c r="F33" s="8"/>
      <c r="H33" s="6"/>
      <c r="I33" s="6"/>
      <c r="J33" s="7"/>
      <c r="K33" s="9"/>
      <c r="L33" s="9"/>
      <c r="M33" s="9"/>
      <c r="N33" s="9"/>
    </row>
    <row r="34" spans="1:14" x14ac:dyDescent="0.25">
      <c r="A34" t="s">
        <v>38</v>
      </c>
      <c r="B34" t="s">
        <v>45</v>
      </c>
      <c r="C34" s="6"/>
      <c r="D34" s="6"/>
      <c r="E34" s="7"/>
      <c r="F34" s="8"/>
      <c r="H34" s="6"/>
      <c r="I34" s="6"/>
      <c r="J34" s="7"/>
      <c r="K34" s="9"/>
      <c r="L34" s="9"/>
      <c r="M34" s="9"/>
      <c r="N34" s="9"/>
    </row>
    <row r="35" spans="1:14" x14ac:dyDescent="0.25">
      <c r="B35" t="s">
        <v>46</v>
      </c>
      <c r="C35" s="6">
        <f>77019.02+15576.2</f>
        <v>92595.22</v>
      </c>
      <c r="D35" s="6">
        <v>45000</v>
      </c>
      <c r="E35" s="7">
        <f>D35-C35</f>
        <v>-47595.22</v>
      </c>
      <c r="F35" s="8">
        <f>(C35-D35)/D35</f>
        <v>1.0576715555555556</v>
      </c>
      <c r="H35" s="6">
        <f>77019.02+15576.2</f>
        <v>92595.22</v>
      </c>
      <c r="I35" s="6">
        <v>45000</v>
      </c>
      <c r="J35" s="7">
        <f>I35-H35</f>
        <v>-47595.22</v>
      </c>
      <c r="K35" s="9">
        <v>43466</v>
      </c>
      <c r="L35" s="9">
        <v>44561</v>
      </c>
      <c r="M35" s="9">
        <v>44371</v>
      </c>
      <c r="N35" s="9">
        <v>44926</v>
      </c>
    </row>
    <row r="36" spans="1:14" x14ac:dyDescent="0.25">
      <c r="C36" s="6"/>
      <c r="D36" s="6"/>
      <c r="E36" s="7"/>
      <c r="F36" s="8"/>
      <c r="H36" s="6"/>
      <c r="I36" s="6"/>
      <c r="J36" s="7"/>
      <c r="K36" s="9"/>
      <c r="L36" s="9"/>
      <c r="M36" s="9"/>
      <c r="N36" s="9"/>
    </row>
    <row r="37" spans="1:14" x14ac:dyDescent="0.25">
      <c r="A37" t="s">
        <v>39</v>
      </c>
      <c r="B37" t="s">
        <v>47</v>
      </c>
      <c r="C37" s="10"/>
      <c r="D37" s="10"/>
      <c r="E37" s="7"/>
      <c r="F37" s="8"/>
      <c r="H37" s="10"/>
      <c r="I37" s="10"/>
      <c r="J37" s="7"/>
      <c r="K37" s="9"/>
      <c r="L37" s="9"/>
      <c r="M37" s="9"/>
      <c r="N37" s="9"/>
    </row>
    <row r="38" spans="1:14" x14ac:dyDescent="0.25">
      <c r="B38" t="s">
        <v>32</v>
      </c>
      <c r="C38" s="10">
        <v>42918.07</v>
      </c>
      <c r="D38" s="10"/>
      <c r="E38" s="7"/>
      <c r="F38" s="11"/>
      <c r="H38" s="10">
        <v>42918.07</v>
      </c>
      <c r="I38" s="10"/>
      <c r="J38" s="7"/>
      <c r="K38" s="9">
        <v>43466</v>
      </c>
      <c r="L38" s="9">
        <v>44561</v>
      </c>
      <c r="M38" s="9">
        <v>43462</v>
      </c>
      <c r="N38" s="9">
        <v>43708</v>
      </c>
    </row>
    <row r="39" spans="1:14" x14ac:dyDescent="0.25">
      <c r="B39" t="s">
        <v>33</v>
      </c>
      <c r="C39" s="12">
        <f>344711.71+46316.68</f>
        <v>391028.39</v>
      </c>
      <c r="D39" s="12"/>
      <c r="E39" s="19"/>
      <c r="F39" s="20"/>
      <c r="H39" s="12">
        <f>344711.71+46316.68</f>
        <v>391028.39</v>
      </c>
      <c r="I39" s="12"/>
      <c r="J39" s="19"/>
      <c r="K39" s="9">
        <v>43466</v>
      </c>
      <c r="L39" s="9">
        <v>44561</v>
      </c>
      <c r="M39" s="9">
        <v>43462</v>
      </c>
      <c r="N39" s="9">
        <v>43982</v>
      </c>
    </row>
    <row r="40" spans="1:14" x14ac:dyDescent="0.25">
      <c r="C40" s="6">
        <f>SUM(C38:C39)</f>
        <v>433946.46</v>
      </c>
      <c r="D40" s="6">
        <v>315000</v>
      </c>
      <c r="E40" s="7">
        <f>D40-C40</f>
        <v>-118946.46000000002</v>
      </c>
      <c r="F40" s="8">
        <f>(C40-D40)/D40</f>
        <v>0.37760780952380957</v>
      </c>
      <c r="H40" s="6">
        <f>SUM(H38:H39)</f>
        <v>433946.46</v>
      </c>
      <c r="I40" s="6">
        <v>315000</v>
      </c>
      <c r="J40" s="7">
        <f>I40-H40</f>
        <v>-118946.46000000002</v>
      </c>
      <c r="K40" s="9"/>
      <c r="L40" s="9"/>
      <c r="M40" s="9"/>
      <c r="N40" s="9"/>
    </row>
    <row r="42" spans="1:14" x14ac:dyDescent="0.25">
      <c r="C42" s="17"/>
      <c r="D42" s="17"/>
      <c r="E42" s="17"/>
      <c r="H42" s="17"/>
      <c r="I42" s="17"/>
      <c r="J42" s="17"/>
    </row>
    <row r="43" spans="1:14" ht="15.75" thickBot="1" x14ac:dyDescent="0.3">
      <c r="C43" s="18">
        <f>C15+C23+C29+C32+C35+C40</f>
        <v>947987.1399999999</v>
      </c>
      <c r="D43" s="18">
        <f>D15+D23+D29+D32+D35+D40</f>
        <v>852600</v>
      </c>
      <c r="E43" s="18">
        <f>E15+E23+E29+E32+E35+E40</f>
        <v>-95387.139999999985</v>
      </c>
      <c r="F43" s="21">
        <f>(C43-D43)/D43</f>
        <v>0.11187794980060978</v>
      </c>
      <c r="H43" s="18">
        <f>H15+H23+H29+H32+H35+H40</f>
        <v>947987.1399999999</v>
      </c>
      <c r="I43" s="18">
        <f t="shared" ref="I43:J43" si="0">I15+I23+I29+I32+I35+I40</f>
        <v>852600</v>
      </c>
      <c r="J43" s="18">
        <f t="shared" si="0"/>
        <v>-95387.139999999985</v>
      </c>
    </row>
    <row r="44" spans="1:14" ht="15.75" thickTop="1" x14ac:dyDescent="0.25"/>
  </sheetData>
  <sortState xmlns:xlrd2="http://schemas.microsoft.com/office/spreadsheetml/2017/richdata2" ref="A14:N40">
    <sortCondition ref="A14:A40"/>
  </sortState>
  <mergeCells count="7">
    <mergeCell ref="C11:C13"/>
    <mergeCell ref="D11:D13"/>
    <mergeCell ref="A1:N1"/>
    <mergeCell ref="A2:N2"/>
    <mergeCell ref="A4:N4"/>
    <mergeCell ref="A5:N5"/>
    <mergeCell ref="A3:N3"/>
  </mergeCells>
  <pageMargins left="0.7" right="0.7" top="0.75" bottom="0.75" header="0.3" footer="0.3"/>
  <pageSetup scale="63" fitToHeight="0" orientation="landscape" r:id="rId1"/>
  <headerFooter>
    <oddHeader>&amp;RExhibit 6
Scheculde C1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</cp:lastModifiedBy>
  <cp:lastPrinted>2021-12-14T14:35:22Z</cp:lastPrinted>
  <dcterms:created xsi:type="dcterms:W3CDTF">2021-12-07T21:22:23Z</dcterms:created>
  <dcterms:modified xsi:type="dcterms:W3CDTF">2023-06-08T14:21:52Z</dcterms:modified>
</cp:coreProperties>
</file>