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" windowWidth="7660" windowHeight="6880" tabRatio="915" activeTab="0"/>
  </bookViews>
  <sheets>
    <sheet name="BA June 23" sheetId="1" r:id="rId1"/>
    <sheet name="BA 2022-00360" sheetId="2" r:id="rId2"/>
    <sheet name="ACA 2022-00026" sheetId="3" r:id="rId3"/>
  </sheets>
  <definedNames>
    <definedName name="_xlnm.Print_Area" localSheetId="2">'ACA 2022-00026'!$A$1:$J$34</definedName>
    <definedName name="_xlnm.Print_Area" localSheetId="1">'BA 2022-00360'!$A$1:$F$24</definedName>
    <definedName name="_xlnm.Print_Area" localSheetId="0">'BA June 23'!$A$1:$F$31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<sst xmlns="http://schemas.openxmlformats.org/spreadsheetml/2006/main" count="70" uniqueCount="48">
  <si>
    <t>COLUMBIA GAS OF KENTUCKY, INC.</t>
  </si>
  <si>
    <t>CALCULATION OF BALANCING ADJUSTMENT</t>
  </si>
  <si>
    <t>Line</t>
  </si>
  <si>
    <t>No.</t>
  </si>
  <si>
    <t>Description</t>
  </si>
  <si>
    <t>Detail</t>
  </si>
  <si>
    <t>Amount</t>
  </si>
  <si>
    <t>$</t>
  </si>
  <si>
    <t xml:space="preserve"> </t>
  </si>
  <si>
    <t>TOTAL BALANCING ADJUSTMENT AMOUNT</t>
  </si>
  <si>
    <t>Supporting Data</t>
  </si>
  <si>
    <t>Volume</t>
  </si>
  <si>
    <t>Rate</t>
  </si>
  <si>
    <t>Balance</t>
  </si>
  <si>
    <t>SUMMARY:</t>
  </si>
  <si>
    <t>Less: actual amount collected</t>
  </si>
  <si>
    <t>Refund</t>
  </si>
  <si>
    <t>REFUND AMOUNT</t>
  </si>
  <si>
    <t>Surcharge</t>
  </si>
  <si>
    <t>SURCHARGE AMOUNT</t>
  </si>
  <si>
    <t>Total adjustment to have been collected from</t>
  </si>
  <si>
    <t>Columbia Gas of Kentucky, Inc.</t>
  </si>
  <si>
    <t>REMAINING AMOUNT</t>
  </si>
  <si>
    <t xml:space="preserve">REMAINING AMOUNT </t>
  </si>
  <si>
    <t>Tariff</t>
  </si>
  <si>
    <t>Choice</t>
  </si>
  <si>
    <t>LESS</t>
  </si>
  <si>
    <t>Beginning Balance</t>
  </si>
  <si>
    <t>TOTAL SURCHARGE COLLECTED</t>
  </si>
  <si>
    <t>Balancing Adjustment</t>
  </si>
  <si>
    <t>AMOUNT COLLECTED</t>
  </si>
  <si>
    <t>REMAINING BALANCE</t>
  </si>
  <si>
    <t>AMOUNT REFUNDED</t>
  </si>
  <si>
    <t>TOTAL REMAINING REFUND</t>
  </si>
  <si>
    <t xml:space="preserve">RECONCILIATION OF A PREVIOUS BALANCING ADJUSTMENT </t>
  </si>
  <si>
    <t xml:space="preserve">RECONCILIATION OF PREVIOUS ACTUAL COST ADJUSTMENT </t>
  </si>
  <si>
    <t>Divided by:  projected sales volumes for the three months</t>
  </si>
  <si>
    <t>Case No. 2022-00026</t>
  </si>
  <si>
    <t>Actual Cost Adjustment YR2021 QTR4</t>
  </si>
  <si>
    <t>Expires: February 28, 2023</t>
  </si>
  <si>
    <t xml:space="preserve">     ended August 31, 2023</t>
  </si>
  <si>
    <t>Case No. 2022-00360</t>
  </si>
  <si>
    <t xml:space="preserve">     customers in Case No. 2022-00360</t>
  </si>
  <si>
    <t xml:space="preserve">Total adjustment to have been distributed to </t>
  </si>
  <si>
    <t>TO BE EFFECTIVE UNIT JUNE THROUGH UNIT 21 AUGUST</t>
  </si>
  <si>
    <t>(MAY 31, 2023 - AUGUST 28, 2023)</t>
  </si>
  <si>
    <t xml:space="preserve">     customers in Case No. 2022-00026</t>
  </si>
  <si>
    <t xml:space="preserve">BALANCING ADJUSTMENT (BA)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</si>
</sst>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_);\(0.00\)"/>
    <numFmt numFmtId="169" formatCode="_(* #,##0.0000_);_(* \(#,##0.0000\);_(* &quot;-&quot;????_);_(@_)"/>
    <numFmt numFmtId="170" formatCode="0.0"/>
    <numFmt numFmtId="171" formatCode="0.00_);[Red]\(0.00\)"/>
    <numFmt numFmtId="172" formatCode="0.0_);[Red]\(0.0\)"/>
    <numFmt numFmtId="173" formatCode="0_);[Red]\(0\)"/>
    <numFmt numFmtId="174" formatCode="mmmm\-yy"/>
    <numFmt numFmtId="175" formatCode="mmmm\ d\,\ yyyy"/>
    <numFmt numFmtId="176" formatCode="0.0000"/>
    <numFmt numFmtId="177" formatCode="0.000"/>
    <numFmt numFmtId="178" formatCode="0.00000"/>
    <numFmt numFmtId="179" formatCode="0.000000"/>
    <numFmt numFmtId="180" formatCode="_(* #,##0.00000_);_(* \(#,##0.00000\);_(* &quot;-&quot;??_);_(@_)"/>
    <numFmt numFmtId="181" formatCode="0.0000_)"/>
    <numFmt numFmtId="182" formatCode="&quot;$&quot;#,##0.0000_);\(&quot;$&quot;#,##0.0000\)"/>
    <numFmt numFmtId="183" formatCode="0.000_)"/>
    <numFmt numFmtId="184" formatCode="0.00_)"/>
    <numFmt numFmtId="185" formatCode="0.0_)"/>
    <numFmt numFmtId="186" formatCode="0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#,##0.000000_);\(#,##0.000000\)"/>
    <numFmt numFmtId="192" formatCode="0.00000_)"/>
    <numFmt numFmtId="193" formatCode="0.000000_)"/>
    <numFmt numFmtId="194" formatCode="_(* #,##0.000000_);_(* \(#,##0.000000\);_(* &quot;-&quot;??_);_(@_)"/>
    <numFmt numFmtId="195" formatCode="0.0_);\(0.0\)"/>
    <numFmt numFmtId="196" formatCode="0_);\(0\)"/>
    <numFmt numFmtId="197" formatCode="_([$$-409]* #,##0_);_([$$-409]* \(#,##0\);_([$$-409]* &quot;-&quot;_);_(@_)"/>
    <numFmt numFmtId="198" formatCode="_([$$-409]* #,##0.0000_);_([$$-409]* \(#,##0.0000\);_([$$-409]* &quot;-&quot;????_);_(@_)"/>
    <numFmt numFmtId="199" formatCode="#,##0.0"/>
    <numFmt numFmtId="200" formatCode="&quot;$&quot;#,##0.0000"/>
    <numFmt numFmtId="201" formatCode="&quot;$&quot;#,##0.00"/>
    <numFmt numFmtId="202" formatCode="&quot;$&quot;#,##0.0_);\(&quot;$&quot;#,##0.0\)"/>
    <numFmt numFmtId="203" formatCode="&quot;$&quot;#,##0"/>
    <numFmt numFmtId="204" formatCode="&quot;$&quot;#,##0.00000_);\(&quot;$&quot;#,##0.00000\)"/>
    <numFmt numFmtId="205" formatCode="0.0000_);\(0.0000\)"/>
    <numFmt numFmtId="206" formatCode="&quot;$&quot;#,##0.000_);\(&quot;$&quot;#,##0.000\)"/>
    <numFmt numFmtId="207" formatCode="mmmm\ yyyy"/>
    <numFmt numFmtId="208" formatCode="mmm\-yyyy"/>
    <numFmt numFmtId="209" formatCode="&quot;$&quot;#,##0.000000_);\(&quot;$&quot;#,##0.000000\)"/>
    <numFmt numFmtId="210" formatCode="[$-409]dddd\,\ mmmm\ dd\,\ yyyy"/>
    <numFmt numFmtId="211" formatCode="_(&quot;$&quot;* #,##0.0000_);_(&quot;$&quot;* \(#,##0.0000\);_(&quot;$&quot;* &quot;-&quot;????_);_(@_)"/>
    <numFmt numFmtId="212" formatCode="[$-409]mmmm\-yy;@"/>
    <numFmt numFmtId="213" formatCode="#,##0.0000"/>
    <numFmt numFmtId="214" formatCode="mmmyyyy"/>
    <numFmt numFmtId="215" formatCode="[$-409]mmmm\ d\,\ yyyy;@"/>
    <numFmt numFmtId="216" formatCode="0.0%"/>
    <numFmt numFmtId="217" formatCode="#,##0.00000000000000_);\(#,##0.00000000000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5" fontId="22" fillId="0" borderId="0" xfId="0" applyNumberFormat="1" applyFont="1" applyFill="1" applyAlignment="1">
      <alignment horizontal="center"/>
    </xf>
    <xf numFmtId="5" fontId="22" fillId="0" borderId="0" xfId="0" applyNumberFormat="1" applyFont="1" applyFill="1" applyAlignment="1">
      <alignment/>
    </xf>
    <xf numFmtId="5" fontId="22" fillId="0" borderId="0" xfId="42" applyNumberFormat="1" applyFont="1" applyFill="1" applyAlignment="1">
      <alignment/>
    </xf>
    <xf numFmtId="5" fontId="2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57" applyFont="1" applyFill="1">
      <alignment/>
      <protection/>
    </xf>
    <xf numFmtId="37" fontId="22" fillId="0" borderId="0" xfId="42" applyNumberFormat="1" applyFont="1" applyFill="1" applyAlignment="1">
      <alignment/>
    </xf>
    <xf numFmtId="43" fontId="22" fillId="0" borderId="0" xfId="42" applyFont="1" applyFill="1" applyAlignment="1">
      <alignment horizontal="centerContinuous"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Fill="1" applyAlignment="1">
      <alignment/>
    </xf>
    <xf numFmtId="43" fontId="22" fillId="0" borderId="0" xfId="42" applyFont="1" applyFill="1" applyAlignment="1">
      <alignment horizontal="center"/>
    </xf>
    <xf numFmtId="43" fontId="25" fillId="0" borderId="0" xfId="42" applyFont="1" applyFill="1" applyAlignment="1">
      <alignment horizontal="center"/>
    </xf>
    <xf numFmtId="7" fontId="22" fillId="0" borderId="0" xfId="42" applyNumberFormat="1" applyFont="1" applyFill="1" applyAlignment="1">
      <alignment/>
    </xf>
    <xf numFmtId="165" fontId="22" fillId="0" borderId="0" xfId="42" applyNumberFormat="1" applyFont="1" applyFill="1" applyAlignment="1">
      <alignment/>
    </xf>
    <xf numFmtId="182" fontId="22" fillId="0" borderId="0" xfId="42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43" fontId="2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/>
    </xf>
    <xf numFmtId="37" fontId="26" fillId="0" borderId="0" xfId="42" applyNumberFormat="1" applyFont="1" applyFill="1" applyAlignment="1">
      <alignment/>
    </xf>
    <xf numFmtId="7" fontId="22" fillId="0" borderId="0" xfId="0" applyNumberFormat="1" applyFont="1" applyFill="1" applyAlignment="1">
      <alignment/>
    </xf>
    <xf numFmtId="37" fontId="25" fillId="0" borderId="0" xfId="42" applyNumberFormat="1" applyFont="1" applyFill="1" applyAlignment="1">
      <alignment/>
    </xf>
    <xf numFmtId="37" fontId="22" fillId="0" borderId="11" xfId="42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39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7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5" fontId="22" fillId="0" borderId="0" xfId="42" applyNumberFormat="1" applyFont="1" applyFill="1" applyBorder="1" applyAlignment="1">
      <alignment horizontal="right"/>
    </xf>
    <xf numFmtId="5" fontId="22" fillId="0" borderId="10" xfId="42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center"/>
    </xf>
    <xf numFmtId="39" fontId="26" fillId="0" borderId="0" xfId="0" applyNumberFormat="1" applyFont="1" applyFill="1" applyAlignment="1">
      <alignment horizontal="center"/>
    </xf>
    <xf numFmtId="7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17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43" fontId="23" fillId="0" borderId="0" xfId="42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3" fontId="22" fillId="0" borderId="10" xfId="42" applyFont="1" applyFill="1" applyBorder="1" applyAlignment="1">
      <alignment horizontal="center"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5" fontId="23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198" fontId="23" fillId="0" borderId="11" xfId="42" applyNumberFormat="1" applyFont="1" applyFill="1" applyBorder="1" applyAlignment="1">
      <alignment/>
    </xf>
    <xf numFmtId="165" fontId="22" fillId="0" borderId="10" xfId="42" applyNumberFormat="1" applyFont="1" applyFill="1" applyBorder="1" applyAlignment="1">
      <alignment/>
    </xf>
    <xf numFmtId="41" fontId="22" fillId="0" borderId="0" xfId="42" applyNumberFormat="1" applyFont="1" applyFill="1" applyBorder="1" applyAlignment="1">
      <alignment horizontal="right"/>
    </xf>
    <xf numFmtId="5" fontId="22" fillId="0" borderId="0" xfId="0" applyNumberFormat="1" applyFont="1" applyFill="1" applyAlignment="1">
      <alignment horizontal="right"/>
    </xf>
    <xf numFmtId="5" fontId="22" fillId="0" borderId="10" xfId="0" applyNumberFormat="1" applyFont="1" applyFill="1" applyBorder="1" applyAlignment="1">
      <alignment horizontal="right"/>
    </xf>
    <xf numFmtId="15" fontId="22" fillId="0" borderId="0" xfId="0" applyNumberFormat="1" applyFont="1" applyFill="1" applyAlignment="1">
      <alignment/>
    </xf>
    <xf numFmtId="0" fontId="23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/>
      <protection/>
    </xf>
    <xf numFmtId="0" fontId="22" fillId="0" borderId="0" xfId="57" applyFont="1" applyFill="1" applyAlignment="1">
      <alignment/>
      <protection/>
    </xf>
    <xf numFmtId="177" fontId="22" fillId="0" borderId="0" xfId="57" applyNumberFormat="1" applyFont="1" applyFill="1">
      <alignment/>
      <protection/>
    </xf>
    <xf numFmtId="167" fontId="22" fillId="0" borderId="0" xfId="42" applyNumberFormat="1" applyFont="1" applyFill="1" applyAlignment="1">
      <alignment/>
    </xf>
    <xf numFmtId="0" fontId="26" fillId="0" borderId="0" xfId="57" applyFont="1" applyFill="1">
      <alignment/>
      <protection/>
    </xf>
    <xf numFmtId="5" fontId="25" fillId="0" borderId="0" xfId="42" applyNumberFormat="1" applyFont="1" applyFill="1" applyAlignment="1">
      <alignment/>
    </xf>
    <xf numFmtId="5" fontId="22" fillId="0" borderId="11" xfId="42" applyNumberFormat="1" applyFont="1" applyFill="1" applyBorder="1" applyAlignment="1">
      <alignment/>
    </xf>
    <xf numFmtId="7" fontId="22" fillId="0" borderId="0" xfId="42" applyNumberFormat="1" applyFont="1" applyFill="1" applyAlignment="1" quotePrefix="1">
      <alignment/>
    </xf>
    <xf numFmtId="0" fontId="22" fillId="0" borderId="0" xfId="57" applyFont="1" applyFill="1" quotePrefix="1">
      <alignment/>
      <protection/>
    </xf>
    <xf numFmtId="7" fontId="22" fillId="0" borderId="0" xfId="57" applyNumberFormat="1" applyFont="1" applyFill="1">
      <alignment/>
      <protection/>
    </xf>
    <xf numFmtId="43" fontId="22" fillId="0" borderId="0" xfId="42" applyNumberFormat="1" applyFont="1" applyFill="1" applyAlignment="1">
      <alignment/>
    </xf>
    <xf numFmtId="17" fontId="22" fillId="0" borderId="0" xfId="57" applyNumberFormat="1" applyFont="1" applyFill="1" quotePrefix="1">
      <alignment/>
      <protection/>
    </xf>
    <xf numFmtId="17" fontId="22" fillId="0" borderId="0" xfId="57" applyNumberFormat="1" applyFont="1" applyFill="1" applyAlignment="1">
      <alignment horizontal="left"/>
      <protection/>
    </xf>
    <xf numFmtId="43" fontId="22" fillId="0" borderId="0" xfId="42" applyFont="1" applyFill="1" applyBorder="1" applyAlignment="1">
      <alignment/>
    </xf>
    <xf numFmtId="0" fontId="22" fillId="0" borderId="0" xfId="57" applyFont="1" applyFill="1" applyAlignment="1">
      <alignment horizontal="left"/>
      <protection/>
    </xf>
    <xf numFmtId="14" fontId="22" fillId="0" borderId="0" xfId="57" applyNumberFormat="1" applyFont="1" applyFill="1" quotePrefix="1">
      <alignment/>
      <protection/>
    </xf>
    <xf numFmtId="0" fontId="23" fillId="0" borderId="0" xfId="57" applyFont="1" applyFill="1">
      <alignment/>
      <protection/>
    </xf>
    <xf numFmtId="207" fontId="22" fillId="0" borderId="0" xfId="57" applyNumberFormat="1" applyFont="1" applyFill="1" applyAlignment="1" quotePrefix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78"/>
  <sheetViews>
    <sheetView tabSelected="1" zoomScale="90" zoomScaleNormal="90" workbookViewId="0" topLeftCell="A1">
      <selection activeCell="A1" sqref="A1:IV16384"/>
    </sheetView>
  </sheetViews>
  <sheetFormatPr defaultColWidth="9.140625" defaultRowHeight="12.75"/>
  <cols>
    <col min="1" max="1" width="4.57421875" style="1" customWidth="1"/>
    <col min="2" max="2" width="1.57421875" style="1" customWidth="1"/>
    <col min="3" max="3" width="45.8515625" style="1" customWidth="1"/>
    <col min="4" max="4" width="17.8515625" style="1" customWidth="1"/>
    <col min="5" max="5" width="13.00390625" style="1" customWidth="1"/>
    <col min="6" max="6" width="22.00390625" style="1" customWidth="1"/>
    <col min="7" max="16384" width="9.140625" style="1" customWidth="1"/>
  </cols>
  <sheetData>
    <row r="1" spans="1:5" ht="14.25">
      <c r="A1" s="49" t="s">
        <v>0</v>
      </c>
      <c r="B1" s="45"/>
      <c r="C1" s="45"/>
      <c r="D1" s="45"/>
      <c r="E1" s="45"/>
    </row>
    <row r="2" ht="14.25">
      <c r="C2" s="7"/>
    </row>
    <row r="3" spans="1:5" ht="14.25">
      <c r="A3" s="44" t="s">
        <v>1</v>
      </c>
      <c r="B3" s="45"/>
      <c r="C3" s="45"/>
      <c r="D3" s="45"/>
      <c r="E3" s="45"/>
    </row>
    <row r="4" spans="1:5" ht="14.25">
      <c r="A4" s="44" t="s">
        <v>44</v>
      </c>
      <c r="B4" s="45"/>
      <c r="C4" s="45"/>
      <c r="D4" s="45"/>
      <c r="E4" s="45"/>
    </row>
    <row r="5" spans="1:5" ht="14.25">
      <c r="A5" s="44" t="s">
        <v>45</v>
      </c>
      <c r="B5" s="45"/>
      <c r="C5" s="45"/>
      <c r="D5" s="45"/>
      <c r="E5" s="45"/>
    </row>
    <row r="6" spans="1:2" ht="14.25">
      <c r="A6" s="7" t="s">
        <v>2</v>
      </c>
      <c r="B6" s="7"/>
    </row>
    <row r="7" spans="1:5" ht="14.25">
      <c r="A7" s="2" t="s">
        <v>3</v>
      </c>
      <c r="B7" s="2"/>
      <c r="C7" s="50" t="s">
        <v>4</v>
      </c>
      <c r="D7" s="50" t="s">
        <v>5</v>
      </c>
      <c r="E7" s="50" t="s">
        <v>6</v>
      </c>
    </row>
    <row r="8" spans="4:5" ht="14.25">
      <c r="D8" s="42" t="s">
        <v>7</v>
      </c>
      <c r="E8" s="42" t="s">
        <v>7</v>
      </c>
    </row>
    <row r="9" spans="4:5" ht="14.25">
      <c r="D9" s="55"/>
      <c r="E9" s="42"/>
    </row>
    <row r="10" spans="4:5" ht="14.25">
      <c r="D10" s="3"/>
      <c r="E10" s="3"/>
    </row>
    <row r="11" spans="1:5" ht="14.25">
      <c r="A11" s="1">
        <v>1</v>
      </c>
      <c r="C11" s="2" t="s">
        <v>34</v>
      </c>
      <c r="D11" s="4"/>
      <c r="E11" s="4"/>
    </row>
    <row r="12" spans="1:5" ht="14.25">
      <c r="A12" s="1">
        <f>+A11+1</f>
        <v>2</v>
      </c>
      <c r="C12" s="1" t="s">
        <v>43</v>
      </c>
      <c r="D12" s="4"/>
      <c r="E12" s="4"/>
    </row>
    <row r="13" spans="1:5" ht="14.25">
      <c r="A13" s="1">
        <f>+A12+1</f>
        <v>3</v>
      </c>
      <c r="C13" s="1" t="s">
        <v>42</v>
      </c>
      <c r="D13" s="35">
        <f>'BA 2022-00360'!C19</f>
        <v>-67969.03</v>
      </c>
      <c r="E13" s="4"/>
    </row>
    <row r="14" spans="1:5" ht="14.25">
      <c r="A14" s="1">
        <f>+A13+1</f>
        <v>4</v>
      </c>
      <c r="C14" s="1" t="s">
        <v>15</v>
      </c>
      <c r="D14" s="36">
        <f>'BA 2022-00360'!C21</f>
        <v>-59773.65</v>
      </c>
      <c r="E14" s="4"/>
    </row>
    <row r="15" spans="4:5" ht="14.25">
      <c r="D15" s="5"/>
      <c r="E15" s="4"/>
    </row>
    <row r="16" spans="1:5" ht="14.25">
      <c r="A16" s="1">
        <f>+A14+1</f>
        <v>5</v>
      </c>
      <c r="C16" s="1" t="s">
        <v>23</v>
      </c>
      <c r="D16" s="4"/>
      <c r="E16" s="3">
        <f>D13-D14</f>
        <v>-8195.379999999997</v>
      </c>
    </row>
    <row r="17" spans="4:5" ht="14.25">
      <c r="D17" s="4"/>
      <c r="E17" s="5"/>
    </row>
    <row r="18" spans="1:5" ht="14.25">
      <c r="A18" s="1">
        <f>+A16+1</f>
        <v>6</v>
      </c>
      <c r="C18" s="2" t="s">
        <v>35</v>
      </c>
      <c r="D18" s="4"/>
      <c r="E18" s="4"/>
    </row>
    <row r="19" spans="1:5" ht="14.25">
      <c r="A19" s="1">
        <f>+A18+1</f>
        <v>7</v>
      </c>
      <c r="C19" s="1" t="s">
        <v>20</v>
      </c>
      <c r="D19" s="4"/>
      <c r="E19" s="4"/>
    </row>
    <row r="20" spans="1:5" ht="14.25">
      <c r="A20" s="1">
        <f>+A19+1</f>
        <v>8</v>
      </c>
      <c r="C20" s="1" t="s">
        <v>46</v>
      </c>
      <c r="D20" s="56">
        <f>'ACA 2022-00026'!J10</f>
        <v>10222785.07</v>
      </c>
      <c r="E20" s="4"/>
    </row>
    <row r="21" spans="1:5" ht="14.25">
      <c r="A21" s="1">
        <f>+A20+1</f>
        <v>9</v>
      </c>
      <c r="C21" s="1" t="s">
        <v>15</v>
      </c>
      <c r="D21" s="57">
        <f>'ACA 2022-00026'!D30</f>
        <v>9680631.91</v>
      </c>
      <c r="E21" s="4"/>
    </row>
    <row r="22" spans="4:5" ht="14.25">
      <c r="D22" s="5"/>
      <c r="E22" s="4"/>
    </row>
    <row r="23" spans="1:5" ht="14.25">
      <c r="A23" s="1">
        <f>+A21+1</f>
        <v>10</v>
      </c>
      <c r="C23" s="1" t="s">
        <v>22</v>
      </c>
      <c r="D23" s="4"/>
      <c r="E23" s="6">
        <f>+D20-D21</f>
        <v>542153.1600000001</v>
      </c>
    </row>
    <row r="24" spans="4:5" ht="14.25">
      <c r="D24" s="5"/>
      <c r="E24" s="4"/>
    </row>
    <row r="25" spans="1:5" ht="15" thickBot="1">
      <c r="A25" s="1">
        <f>+A23+1</f>
        <v>11</v>
      </c>
      <c r="C25" s="7" t="s">
        <v>9</v>
      </c>
      <c r="D25" s="5"/>
      <c r="E25" s="51">
        <f>SUM(E9:E24)</f>
        <v>533957.7800000001</v>
      </c>
    </row>
    <row r="26" ht="15" thickTop="1">
      <c r="D26" s="16"/>
    </row>
    <row r="27" spans="1:4" ht="14.25">
      <c r="A27" s="1">
        <f>+A25+1</f>
        <v>12</v>
      </c>
      <c r="C27" s="1" t="s">
        <v>36</v>
      </c>
      <c r="D27" s="16"/>
    </row>
    <row r="28" spans="1:5" ht="14.25">
      <c r="A28" s="1">
        <f>+A27+1</f>
        <v>13</v>
      </c>
      <c r="C28" s="58" t="s">
        <v>40</v>
      </c>
      <c r="D28" s="16"/>
      <c r="E28" s="16">
        <v>674990.7438692099</v>
      </c>
    </row>
    <row r="29" ht="14.25">
      <c r="D29" s="16"/>
    </row>
    <row r="30" ht="14.25">
      <c r="D30" s="16"/>
    </row>
    <row r="31" spans="1:5" ht="15" thickBot="1">
      <c r="A31" s="1">
        <f>+A28+1</f>
        <v>14</v>
      </c>
      <c r="C31" s="52" t="s">
        <v>47</v>
      </c>
      <c r="D31" s="16"/>
      <c r="E31" s="53">
        <f>E25/E28</f>
        <v>0.7910594105916553</v>
      </c>
    </row>
    <row r="32" ht="18" customHeight="1" thickTop="1"/>
    <row r="66" ht="14.25">
      <c r="D66" s="16"/>
    </row>
    <row r="67" ht="14.25">
      <c r="D67" s="16"/>
    </row>
    <row r="68" ht="14.25">
      <c r="D68" s="16"/>
    </row>
    <row r="69" ht="14.25">
      <c r="D69" s="16"/>
    </row>
    <row r="70" ht="14.25">
      <c r="D70" s="16"/>
    </row>
    <row r="71" ht="14.25">
      <c r="D71" s="16"/>
    </row>
    <row r="72" ht="14.25">
      <c r="D72" s="16"/>
    </row>
    <row r="73" ht="14.25">
      <c r="D73" s="16"/>
    </row>
    <row r="74" ht="14.25">
      <c r="D74" s="16"/>
    </row>
    <row r="75" ht="14.25">
      <c r="D75" s="16"/>
    </row>
    <row r="76" ht="14.25">
      <c r="D76" s="16"/>
    </row>
    <row r="77" ht="14.25">
      <c r="D77" s="16"/>
    </row>
    <row r="78" ht="14.25">
      <c r="D78" s="54"/>
    </row>
  </sheetData>
  <sheetProtection/>
  <mergeCells count="4"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Header>&amp;RSchedule No. 3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51"/>
  <sheetViews>
    <sheetView zoomScale="90" zoomScaleNormal="90" workbookViewId="0" topLeftCell="A1">
      <selection activeCell="A1" sqref="A1:IV16384"/>
    </sheetView>
  </sheetViews>
  <sheetFormatPr defaultColWidth="9.140625" defaultRowHeight="12.75"/>
  <cols>
    <col min="1" max="1" width="20.57421875" style="8" customWidth="1"/>
    <col min="2" max="2" width="12.8515625" style="8" customWidth="1"/>
    <col min="3" max="6" width="13.8515625" style="12" customWidth="1"/>
    <col min="7" max="7" width="11.140625" style="8" bestFit="1" customWidth="1"/>
    <col min="8" max="8" width="9.140625" style="8" customWidth="1"/>
    <col min="9" max="9" width="16.8515625" style="8" customWidth="1"/>
    <col min="10" max="16384" width="9.140625" style="8" customWidth="1"/>
  </cols>
  <sheetData>
    <row r="1" spans="1:6" ht="14.25">
      <c r="A1" s="59" t="s">
        <v>21</v>
      </c>
      <c r="B1" s="59"/>
      <c r="C1" s="59"/>
      <c r="D1" s="59"/>
      <c r="E1" s="59"/>
      <c r="F1" s="59"/>
    </row>
    <row r="2" spans="1:6" ht="14.25">
      <c r="A2" s="47" t="s">
        <v>29</v>
      </c>
      <c r="B2" s="60"/>
      <c r="C2" s="60"/>
      <c r="D2" s="60"/>
      <c r="E2" s="60"/>
      <c r="F2" s="60"/>
    </row>
    <row r="3" spans="1:6" ht="14.25">
      <c r="A3" s="47" t="s">
        <v>10</v>
      </c>
      <c r="B3" s="60"/>
      <c r="C3" s="60"/>
      <c r="D3" s="60"/>
      <c r="E3" s="60"/>
      <c r="F3" s="60"/>
    </row>
    <row r="4" spans="1:6" ht="14.25">
      <c r="A4" s="43"/>
      <c r="B4" s="61"/>
      <c r="C4" s="61"/>
      <c r="D4" s="61"/>
      <c r="E4" s="61"/>
      <c r="F4" s="61"/>
    </row>
    <row r="5" ht="14.25">
      <c r="A5" s="74" t="s">
        <v>41</v>
      </c>
    </row>
    <row r="7" spans="1:6" ht="14.25">
      <c r="A7" s="75" t="s">
        <v>39</v>
      </c>
      <c r="C7" s="13"/>
      <c r="D7" s="13" t="s">
        <v>18</v>
      </c>
      <c r="E7" s="13" t="s">
        <v>18</v>
      </c>
      <c r="F7" s="13" t="s">
        <v>18</v>
      </c>
    </row>
    <row r="8" spans="3:6" ht="15.75">
      <c r="C8" s="14" t="s">
        <v>11</v>
      </c>
      <c r="D8" s="14" t="s">
        <v>12</v>
      </c>
      <c r="E8" s="14" t="s">
        <v>6</v>
      </c>
      <c r="F8" s="14" t="s">
        <v>13</v>
      </c>
    </row>
    <row r="9" spans="1:7" ht="14.25">
      <c r="A9" s="8" t="s">
        <v>27</v>
      </c>
      <c r="E9" s="15"/>
      <c r="F9" s="5">
        <v>-67969.03</v>
      </c>
      <c r="G9" s="76"/>
    </row>
    <row r="10" spans="1:6" ht="14.25">
      <c r="A10" s="77">
        <f>'ACA 2022-00026'!A20</f>
        <v>44896</v>
      </c>
      <c r="C10" s="9">
        <v>1665319.3</v>
      </c>
      <c r="D10" s="17">
        <v>-0.0107</v>
      </c>
      <c r="E10" s="5">
        <f>ROUND(C10*D10,2)</f>
        <v>-17818.92</v>
      </c>
      <c r="F10" s="5">
        <f>F9-E10</f>
        <v>-50150.11</v>
      </c>
    </row>
    <row r="11" spans="1:6" ht="14.25">
      <c r="A11" s="77">
        <f>'ACA 2022-00026'!A21</f>
        <v>44927</v>
      </c>
      <c r="C11" s="9">
        <v>2154594.5999999996</v>
      </c>
      <c r="D11" s="17">
        <f>D10</f>
        <v>-0.0107</v>
      </c>
      <c r="E11" s="5">
        <f>ROUND(C11*D11,2)</f>
        <v>-23054.16</v>
      </c>
      <c r="F11" s="5">
        <f>F10-E11</f>
        <v>-27095.95</v>
      </c>
    </row>
    <row r="12" spans="1:6" ht="14.25">
      <c r="A12" s="77">
        <f>'ACA 2022-00026'!A22</f>
        <v>44958</v>
      </c>
      <c r="C12" s="9">
        <v>1790403.1800000006</v>
      </c>
      <c r="D12" s="17">
        <f>D11</f>
        <v>-0.0107</v>
      </c>
      <c r="E12" s="5">
        <f>ROUND(C12*D12,2)</f>
        <v>-19157.31</v>
      </c>
      <c r="F12" s="5">
        <f>F11-E12</f>
        <v>-7938.639999999999</v>
      </c>
    </row>
    <row r="13" spans="1:6" ht="14.25">
      <c r="A13" s="77">
        <f>'ACA 2022-00026'!A23</f>
        <v>44986</v>
      </c>
      <c r="C13" s="9">
        <v>-23994.100000000093</v>
      </c>
      <c r="D13" s="17">
        <f>D12</f>
        <v>-0.0107</v>
      </c>
      <c r="E13" s="5">
        <f>ROUND(C13*D13,2)</f>
        <v>256.74</v>
      </c>
      <c r="F13" s="5">
        <f>F12-E13</f>
        <v>-8195.38</v>
      </c>
    </row>
    <row r="14" spans="3:6" ht="14.25">
      <c r="C14" s="16"/>
      <c r="D14" s="17"/>
      <c r="E14" s="15"/>
      <c r="F14" s="15"/>
    </row>
    <row r="15" spans="1:6" ht="14.25">
      <c r="A15" s="8" t="s">
        <v>28</v>
      </c>
      <c r="C15" s="16"/>
      <c r="E15" s="15"/>
      <c r="F15" s="15" t="s">
        <v>8</v>
      </c>
    </row>
    <row r="16" spans="3:7" ht="14.25">
      <c r="C16" s="16"/>
      <c r="G16" s="62"/>
    </row>
    <row r="17" spans="3:6" ht="14.25">
      <c r="C17" s="16"/>
      <c r="F17" s="63"/>
    </row>
    <row r="18" ht="14.25">
      <c r="A18" s="64" t="s">
        <v>14</v>
      </c>
    </row>
    <row r="19" spans="1:3" ht="14.25">
      <c r="A19" s="8" t="s">
        <v>19</v>
      </c>
      <c r="C19" s="5">
        <f>+F9</f>
        <v>-67969.03</v>
      </c>
    </row>
    <row r="20" spans="3:5" ht="14.25">
      <c r="C20" s="5"/>
      <c r="E20" s="8"/>
    </row>
    <row r="21" spans="1:3" ht="15.75">
      <c r="A21" s="8" t="s">
        <v>30</v>
      </c>
      <c r="C21" s="65">
        <f>SUM(E10:E13)</f>
        <v>-59773.65</v>
      </c>
    </row>
    <row r="22" ht="14.25">
      <c r="C22" s="5"/>
    </row>
    <row r="23" spans="1:4" ht="15" thickBot="1">
      <c r="A23" s="8" t="s">
        <v>31</v>
      </c>
      <c r="C23" s="66">
        <f>C19-C21</f>
        <v>-8195.379999999997</v>
      </c>
      <c r="D23" s="67"/>
    </row>
    <row r="24" ht="15" thickTop="1">
      <c r="C24" s="15"/>
    </row>
    <row r="25" spans="2:4" ht="14.25">
      <c r="B25" s="68"/>
      <c r="C25" s="15"/>
      <c r="D25" s="8"/>
    </row>
    <row r="26" spans="3:4" ht="14.25">
      <c r="C26" s="69"/>
      <c r="D26" s="8"/>
    </row>
    <row r="27" spans="3:6" ht="14.25">
      <c r="C27" s="10"/>
      <c r="D27" s="10"/>
      <c r="E27" s="10"/>
      <c r="F27" s="10"/>
    </row>
    <row r="28" spans="3:6" ht="14.25">
      <c r="C28" s="10"/>
      <c r="D28" s="10"/>
      <c r="E28" s="10"/>
      <c r="F28" s="10"/>
    </row>
    <row r="31" spans="3:6" ht="14.25">
      <c r="C31" s="13"/>
      <c r="D31" s="13"/>
      <c r="E31" s="13"/>
      <c r="F31" s="13"/>
    </row>
    <row r="32" spans="3:6" ht="15.75">
      <c r="C32" s="14"/>
      <c r="D32" s="14"/>
      <c r="E32" s="14"/>
      <c r="F32" s="14"/>
    </row>
    <row r="33" ht="14.25">
      <c r="F33" s="70"/>
    </row>
    <row r="34" spans="1:4" ht="14.25">
      <c r="A34" s="71"/>
      <c r="C34" s="16"/>
      <c r="D34" s="63"/>
    </row>
    <row r="35" spans="3:4" ht="14.25">
      <c r="C35" s="16"/>
      <c r="D35" s="63"/>
    </row>
    <row r="36" spans="3:4" ht="14.25">
      <c r="C36" s="16"/>
      <c r="D36" s="63"/>
    </row>
    <row r="37" spans="3:4" ht="14.25">
      <c r="C37" s="16"/>
      <c r="D37" s="63"/>
    </row>
    <row r="38" spans="1:4" ht="14.25">
      <c r="A38" s="72"/>
      <c r="C38" s="16"/>
      <c r="D38" s="63"/>
    </row>
    <row r="39" spans="3:4" ht="14.25">
      <c r="C39" s="16"/>
      <c r="D39" s="63"/>
    </row>
    <row r="40" spans="3:4" ht="14.25">
      <c r="C40" s="16"/>
      <c r="D40" s="63"/>
    </row>
    <row r="41" spans="1:5" ht="14.25">
      <c r="A41" s="71"/>
      <c r="C41" s="16"/>
      <c r="D41" s="63"/>
      <c r="E41" s="73"/>
    </row>
    <row r="42" ht="14.25">
      <c r="C42" s="16"/>
    </row>
    <row r="43" ht="14.25">
      <c r="C43" s="16"/>
    </row>
    <row r="44" ht="14.25">
      <c r="C44" s="16"/>
    </row>
    <row r="45" ht="14.25">
      <c r="C45" s="16"/>
    </row>
    <row r="46" ht="14.25">
      <c r="A46" s="64"/>
    </row>
    <row r="47" ht="14.25">
      <c r="C47" s="16"/>
    </row>
    <row r="48" ht="14.25">
      <c r="E48" s="8"/>
    </row>
    <row r="49" ht="14.25">
      <c r="C49" s="16"/>
    </row>
    <row r="51" ht="14.25">
      <c r="C51" s="16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&amp;RSchedule No. 3
Page 2 of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0.5999900102615356"/>
    <pageSetUpPr fitToPage="1"/>
  </sheetPr>
  <dimension ref="A1:N40"/>
  <sheetViews>
    <sheetView workbookViewId="0" topLeftCell="A1">
      <selection activeCell="C11" sqref="C11"/>
    </sheetView>
  </sheetViews>
  <sheetFormatPr defaultColWidth="9.140625" defaultRowHeight="12.75"/>
  <cols>
    <col min="1" max="1" width="22.00390625" style="1" customWidth="1"/>
    <col min="2" max="2" width="12.8515625" style="1" customWidth="1"/>
    <col min="3" max="3" width="13.8515625" style="1" customWidth="1"/>
    <col min="4" max="4" width="15.00390625" style="1" bestFit="1" customWidth="1"/>
    <col min="5" max="5" width="14.8515625" style="1" customWidth="1"/>
    <col min="6" max="6" width="1.1484375" style="1" customWidth="1"/>
    <col min="7" max="8" width="13.8515625" style="1" customWidth="1"/>
    <col min="9" max="9" width="13.57421875" style="1" customWidth="1"/>
    <col min="10" max="10" width="15.00390625" style="1" bestFit="1" customWidth="1"/>
    <col min="11" max="11" width="9.140625" style="1" customWidth="1"/>
    <col min="12" max="12" width="9.8515625" style="1" bestFit="1" customWidth="1"/>
    <col min="13" max="16384" width="9.140625" style="1" customWidth="1"/>
  </cols>
  <sheetData>
    <row r="1" spans="1:10" ht="14.2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47" t="s">
        <v>10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4.25">
      <c r="A4" s="33"/>
      <c r="B4" s="34"/>
      <c r="C4" s="34"/>
      <c r="D4" s="34"/>
      <c r="E4" s="34"/>
      <c r="F4" s="34"/>
      <c r="G4" s="34"/>
      <c r="H4" s="34"/>
      <c r="I4" s="34"/>
      <c r="J4" s="34"/>
    </row>
    <row r="6" spans="1:10" ht="14.25">
      <c r="A6" s="40" t="s">
        <v>37</v>
      </c>
      <c r="C6" s="10"/>
      <c r="D6" s="10"/>
      <c r="E6" s="10"/>
      <c r="F6" s="10"/>
      <c r="G6" s="10"/>
      <c r="H6" s="10"/>
      <c r="I6" s="10"/>
      <c r="J6" s="10"/>
    </row>
    <row r="7" spans="3:10" ht="14.25">
      <c r="C7" s="46" t="s">
        <v>24</v>
      </c>
      <c r="D7" s="46"/>
      <c r="E7" s="46"/>
      <c r="F7" s="11"/>
      <c r="G7" s="46" t="s">
        <v>25</v>
      </c>
      <c r="H7" s="46"/>
      <c r="I7" s="46"/>
      <c r="J7" s="12"/>
    </row>
    <row r="8" spans="1:10" ht="14.25">
      <c r="A8" s="1" t="s">
        <v>39</v>
      </c>
      <c r="C8" s="13"/>
      <c r="D8" s="13" t="s">
        <v>16</v>
      </c>
      <c r="E8" s="13" t="s">
        <v>16</v>
      </c>
      <c r="F8" s="13"/>
      <c r="G8" s="13"/>
      <c r="H8" s="13" t="s">
        <v>16</v>
      </c>
      <c r="I8" s="13" t="s">
        <v>16</v>
      </c>
      <c r="J8" s="13" t="s">
        <v>16</v>
      </c>
    </row>
    <row r="9" spans="3:10" ht="15.75">
      <c r="C9" s="14" t="s">
        <v>11</v>
      </c>
      <c r="D9" s="14" t="s">
        <v>12</v>
      </c>
      <c r="E9" s="14" t="s">
        <v>6</v>
      </c>
      <c r="F9" s="14"/>
      <c r="G9" s="14" t="s">
        <v>11</v>
      </c>
      <c r="H9" s="14" t="s">
        <v>12</v>
      </c>
      <c r="I9" s="14" t="s">
        <v>6</v>
      </c>
      <c r="J9" s="14" t="s">
        <v>13</v>
      </c>
    </row>
    <row r="10" spans="3:10" ht="14.25">
      <c r="C10" s="12"/>
      <c r="D10" s="12"/>
      <c r="E10" s="15"/>
      <c r="F10" s="15"/>
      <c r="G10" s="15"/>
      <c r="H10" s="15"/>
      <c r="I10" s="15"/>
      <c r="J10" s="4">
        <v>10222785.07</v>
      </c>
    </row>
    <row r="11" spans="1:12" ht="14.25">
      <c r="A11" s="41">
        <v>44621</v>
      </c>
      <c r="C11" s="16">
        <v>1511482.4000000001</v>
      </c>
      <c r="D11" s="17">
        <v>0.9017</v>
      </c>
      <c r="E11" s="5">
        <f>ROUND(C11*D11,2)</f>
        <v>1362903.68</v>
      </c>
      <c r="F11" s="5"/>
      <c r="G11" s="16">
        <v>3771.2000000000003</v>
      </c>
      <c r="H11" s="17">
        <v>0.5354</v>
      </c>
      <c r="I11" s="5">
        <f>ROUND(G11*H11,2)</f>
        <v>2019.1</v>
      </c>
      <c r="J11" s="5">
        <f>J10-E11-I11</f>
        <v>8857862.290000001</v>
      </c>
      <c r="L11" s="4"/>
    </row>
    <row r="12" spans="1:10" ht="14.25">
      <c r="A12" s="41">
        <v>44652</v>
      </c>
      <c r="C12" s="16">
        <v>1128387.3999999997</v>
      </c>
      <c r="D12" s="17">
        <f aca="true" t="shared" si="0" ref="D12:D23">D11</f>
        <v>0.9017</v>
      </c>
      <c r="E12" s="5">
        <f aca="true" t="shared" si="1" ref="E12:E23">ROUND(C12*D12,2)</f>
        <v>1017466.92</v>
      </c>
      <c r="F12" s="5"/>
      <c r="G12" s="16">
        <v>3102.0000000000005</v>
      </c>
      <c r="H12" s="17">
        <f aca="true" t="shared" si="2" ref="H12:H23">H11</f>
        <v>0.5354</v>
      </c>
      <c r="I12" s="5">
        <f aca="true" t="shared" si="3" ref="I12:I23">ROUND(G12*H12,2)</f>
        <v>1660.81</v>
      </c>
      <c r="J12" s="5">
        <f>J11-E12-I12</f>
        <v>7838734.560000001</v>
      </c>
    </row>
    <row r="13" spans="1:10" ht="14.25">
      <c r="A13" s="41">
        <v>44682</v>
      </c>
      <c r="C13" s="16">
        <v>501989.7000000002</v>
      </c>
      <c r="D13" s="17">
        <f t="shared" si="0"/>
        <v>0.9017</v>
      </c>
      <c r="E13" s="5">
        <f t="shared" si="1"/>
        <v>452644.11</v>
      </c>
      <c r="F13" s="5"/>
      <c r="G13" s="16">
        <v>2514.5</v>
      </c>
      <c r="H13" s="17">
        <f t="shared" si="2"/>
        <v>0.5354</v>
      </c>
      <c r="I13" s="5">
        <f t="shared" si="3"/>
        <v>1346.26</v>
      </c>
      <c r="J13" s="5">
        <f>J12-E13-I13</f>
        <v>7384744.190000001</v>
      </c>
    </row>
    <row r="14" spans="1:10" ht="14.25">
      <c r="A14" s="41">
        <v>44713</v>
      </c>
      <c r="C14" s="16">
        <v>258576.09999999998</v>
      </c>
      <c r="D14" s="17">
        <f t="shared" si="0"/>
        <v>0.9017</v>
      </c>
      <c r="E14" s="5">
        <f t="shared" si="1"/>
        <v>233158.07</v>
      </c>
      <c r="F14" s="5"/>
      <c r="G14" s="16">
        <v>1280.1999999999998</v>
      </c>
      <c r="H14" s="17">
        <f t="shared" si="2"/>
        <v>0.5354</v>
      </c>
      <c r="I14" s="5">
        <f t="shared" si="3"/>
        <v>685.42</v>
      </c>
      <c r="J14" s="5">
        <f aca="true" t="shared" si="4" ref="J14:J23">J13-E14-I14</f>
        <v>7150900.700000001</v>
      </c>
    </row>
    <row r="15" spans="1:10" ht="14.25">
      <c r="A15" s="41">
        <v>44743</v>
      </c>
      <c r="C15" s="16">
        <v>196636.9</v>
      </c>
      <c r="D15" s="17">
        <f t="shared" si="0"/>
        <v>0.9017</v>
      </c>
      <c r="E15" s="5">
        <f t="shared" si="1"/>
        <v>177307.49</v>
      </c>
      <c r="F15" s="5"/>
      <c r="G15" s="16">
        <v>1318.1000000000001</v>
      </c>
      <c r="H15" s="17">
        <f t="shared" si="2"/>
        <v>0.5354</v>
      </c>
      <c r="I15" s="5">
        <f t="shared" si="3"/>
        <v>705.71</v>
      </c>
      <c r="J15" s="5">
        <f t="shared" si="4"/>
        <v>6972887.500000001</v>
      </c>
    </row>
    <row r="16" spans="1:10" ht="14.25">
      <c r="A16" s="41">
        <v>44774</v>
      </c>
      <c r="C16" s="16">
        <v>214713.69999999998</v>
      </c>
      <c r="D16" s="17">
        <f t="shared" si="0"/>
        <v>0.9017</v>
      </c>
      <c r="E16" s="5">
        <f t="shared" si="1"/>
        <v>193607.34</v>
      </c>
      <c r="F16" s="5"/>
      <c r="G16" s="16">
        <v>794.9000000000001</v>
      </c>
      <c r="H16" s="17">
        <f t="shared" si="2"/>
        <v>0.5354</v>
      </c>
      <c r="I16" s="5">
        <f t="shared" si="3"/>
        <v>425.59</v>
      </c>
      <c r="J16" s="5">
        <f t="shared" si="4"/>
        <v>6778854.570000001</v>
      </c>
    </row>
    <row r="17" spans="1:10" ht="14.25">
      <c r="A17" s="41">
        <v>44805</v>
      </c>
      <c r="C17" s="16">
        <v>208081.2</v>
      </c>
      <c r="D17" s="17">
        <f t="shared" si="0"/>
        <v>0.9017</v>
      </c>
      <c r="E17" s="5">
        <f t="shared" si="1"/>
        <v>187626.82</v>
      </c>
      <c r="F17" s="5"/>
      <c r="G17" s="16">
        <v>666.6999999999999</v>
      </c>
      <c r="H17" s="17">
        <f t="shared" si="2"/>
        <v>0.5354</v>
      </c>
      <c r="I17" s="5">
        <f t="shared" si="3"/>
        <v>356.95</v>
      </c>
      <c r="J17" s="5">
        <f t="shared" si="4"/>
        <v>6590870.800000001</v>
      </c>
    </row>
    <row r="18" spans="1:14" ht="14.25">
      <c r="A18" s="41">
        <v>44835</v>
      </c>
      <c r="C18" s="16">
        <v>381520.29999999993</v>
      </c>
      <c r="D18" s="17">
        <f t="shared" si="0"/>
        <v>0.9017</v>
      </c>
      <c r="E18" s="5">
        <f t="shared" si="1"/>
        <v>344016.85</v>
      </c>
      <c r="F18" s="5"/>
      <c r="G18" s="16">
        <v>917.8</v>
      </c>
      <c r="H18" s="17">
        <f t="shared" si="2"/>
        <v>0.5354</v>
      </c>
      <c r="I18" s="5">
        <f t="shared" si="3"/>
        <v>491.39</v>
      </c>
      <c r="J18" s="5">
        <f t="shared" si="4"/>
        <v>6246362.560000001</v>
      </c>
      <c r="N18" s="4"/>
    </row>
    <row r="19" spans="1:10" ht="14.25">
      <c r="A19" s="41">
        <v>44866</v>
      </c>
      <c r="C19" s="16">
        <v>744830.2999999998</v>
      </c>
      <c r="D19" s="17">
        <f t="shared" si="0"/>
        <v>0.9017</v>
      </c>
      <c r="E19" s="5">
        <f t="shared" si="1"/>
        <v>671613.48</v>
      </c>
      <c r="F19" s="5"/>
      <c r="G19" s="16">
        <v>1157.7</v>
      </c>
      <c r="H19" s="17">
        <f t="shared" si="2"/>
        <v>0.5354</v>
      </c>
      <c r="I19" s="5">
        <f t="shared" si="3"/>
        <v>619.83</v>
      </c>
      <c r="J19" s="5">
        <f t="shared" si="4"/>
        <v>5574129.250000002</v>
      </c>
    </row>
    <row r="20" spans="1:10" ht="14.25">
      <c r="A20" s="41">
        <v>44896</v>
      </c>
      <c r="C20" s="16">
        <v>1660498.3</v>
      </c>
      <c r="D20" s="17">
        <f t="shared" si="0"/>
        <v>0.9017</v>
      </c>
      <c r="E20" s="5">
        <f t="shared" si="1"/>
        <v>1497271.32</v>
      </c>
      <c r="F20" s="5"/>
      <c r="G20" s="16">
        <v>3705.7</v>
      </c>
      <c r="H20" s="17">
        <f t="shared" si="2"/>
        <v>0.5354</v>
      </c>
      <c r="I20" s="5">
        <f t="shared" si="3"/>
        <v>1984.03</v>
      </c>
      <c r="J20" s="5">
        <f t="shared" si="4"/>
        <v>4074873.900000002</v>
      </c>
    </row>
    <row r="21" spans="1:10" ht="14.25">
      <c r="A21" s="41">
        <v>44927</v>
      </c>
      <c r="C21" s="16">
        <v>2151890.8</v>
      </c>
      <c r="D21" s="17">
        <f t="shared" si="0"/>
        <v>0.9017</v>
      </c>
      <c r="E21" s="5">
        <f t="shared" si="1"/>
        <v>1940359.93</v>
      </c>
      <c r="F21" s="5"/>
      <c r="G21" s="16">
        <v>2703.8</v>
      </c>
      <c r="H21" s="17">
        <f t="shared" si="2"/>
        <v>0.5354</v>
      </c>
      <c r="I21" s="5">
        <f t="shared" si="3"/>
        <v>1447.61</v>
      </c>
      <c r="J21" s="5">
        <f t="shared" si="4"/>
        <v>2133066.3600000017</v>
      </c>
    </row>
    <row r="22" spans="1:10" ht="14.25">
      <c r="A22" s="41">
        <v>44958</v>
      </c>
      <c r="B22" s="18"/>
      <c r="C22" s="16">
        <v>1786810.58</v>
      </c>
      <c r="D22" s="17">
        <f t="shared" si="0"/>
        <v>0.9017</v>
      </c>
      <c r="E22" s="5">
        <f t="shared" si="1"/>
        <v>1611167.1</v>
      </c>
      <c r="F22" s="5"/>
      <c r="G22" s="16">
        <v>3592.6000000000004</v>
      </c>
      <c r="H22" s="17">
        <f t="shared" si="2"/>
        <v>0.5354</v>
      </c>
      <c r="I22" s="5">
        <f t="shared" si="3"/>
        <v>1923.48</v>
      </c>
      <c r="J22" s="5">
        <f t="shared" si="4"/>
        <v>519975.78000000166</v>
      </c>
    </row>
    <row r="23" spans="1:10" ht="14.25">
      <c r="A23" s="41">
        <v>44986</v>
      </c>
      <c r="B23" s="18"/>
      <c r="C23" s="16">
        <v>-25473.5</v>
      </c>
      <c r="D23" s="17">
        <f t="shared" si="0"/>
        <v>0.9017</v>
      </c>
      <c r="E23" s="5">
        <f t="shared" si="1"/>
        <v>-22969.45</v>
      </c>
      <c r="F23" s="5"/>
      <c r="G23" s="16">
        <v>1479.3999999999999</v>
      </c>
      <c r="H23" s="17">
        <f t="shared" si="2"/>
        <v>0.5354</v>
      </c>
      <c r="I23" s="5">
        <f t="shared" si="3"/>
        <v>792.07</v>
      </c>
      <c r="J23" s="5">
        <f t="shared" si="4"/>
        <v>542153.1600000017</v>
      </c>
    </row>
    <row r="24" spans="3:12" ht="14.25">
      <c r="C24" s="16" t="s">
        <v>8</v>
      </c>
      <c r="D24" s="12"/>
      <c r="E24" s="15"/>
      <c r="F24" s="5"/>
      <c r="G24" s="5"/>
      <c r="H24" s="5"/>
      <c r="I24" s="15"/>
      <c r="J24" s="15"/>
      <c r="L24" s="19"/>
    </row>
    <row r="25" spans="3:10" ht="14.25">
      <c r="C25" s="16"/>
      <c r="D25" s="12"/>
      <c r="E25" s="15"/>
      <c r="F25" s="5"/>
      <c r="G25" s="5"/>
      <c r="H25" s="5"/>
      <c r="I25" s="15"/>
      <c r="J25" s="15"/>
    </row>
    <row r="26" spans="3:10" ht="14.25">
      <c r="C26" s="16"/>
      <c r="D26" s="12"/>
      <c r="E26" s="15"/>
      <c r="F26" s="15"/>
      <c r="G26" s="15"/>
      <c r="H26" s="15"/>
      <c r="I26" s="15"/>
      <c r="J26" s="15"/>
    </row>
    <row r="27" spans="1:10" ht="14.25">
      <c r="A27" s="20" t="s">
        <v>14</v>
      </c>
      <c r="D27" s="16"/>
      <c r="E27" s="12"/>
      <c r="F27" s="12"/>
      <c r="G27" s="12"/>
      <c r="H27" s="12"/>
      <c r="I27" s="12"/>
      <c r="J27" s="12"/>
    </row>
    <row r="28" spans="1:10" ht="14.25">
      <c r="A28" s="1" t="s">
        <v>17</v>
      </c>
      <c r="D28" s="9">
        <f>J10</f>
        <v>10222785.07</v>
      </c>
      <c r="E28" s="12"/>
      <c r="F28" s="12"/>
      <c r="G28" s="12"/>
      <c r="H28" s="9"/>
      <c r="I28" s="12"/>
      <c r="J28" s="12" t="s">
        <v>8</v>
      </c>
    </row>
    <row r="29" spans="1:8" ht="14.25">
      <c r="A29" s="1" t="s">
        <v>26</v>
      </c>
      <c r="D29" s="21"/>
      <c r="G29" s="22"/>
      <c r="H29" s="23"/>
    </row>
    <row r="30" spans="1:10" ht="14.25">
      <c r="A30" s="1" t="s">
        <v>32</v>
      </c>
      <c r="D30" s="24">
        <f>SUM(E11:E23,I11:I23)</f>
        <v>9680631.91</v>
      </c>
      <c r="E30" s="25"/>
      <c r="F30" s="25"/>
      <c r="G30" s="22"/>
      <c r="H30" s="23"/>
      <c r="I30" s="25"/>
      <c r="J30" s="22"/>
    </row>
    <row r="31" spans="4:10" ht="15.75">
      <c r="D31" s="26"/>
      <c r="E31" s="25"/>
      <c r="F31" s="25"/>
      <c r="G31" s="22"/>
      <c r="H31" s="21"/>
      <c r="I31" s="25"/>
      <c r="J31" s="22"/>
    </row>
    <row r="32" spans="4:9" ht="14.25">
      <c r="D32" s="21"/>
      <c r="H32" s="21"/>
      <c r="I32" s="37"/>
    </row>
    <row r="33" spans="1:9" ht="15" thickBot="1">
      <c r="A33" s="1" t="s">
        <v>33</v>
      </c>
      <c r="D33" s="27">
        <f>D28-D30</f>
        <v>542153.1600000001</v>
      </c>
      <c r="H33" s="21"/>
      <c r="I33" s="37"/>
    </row>
    <row r="34" spans="4:9" ht="15" thickTop="1">
      <c r="D34" s="15"/>
      <c r="H34" s="21"/>
      <c r="I34" s="38"/>
    </row>
    <row r="35" spans="1:9" ht="14.25">
      <c r="A35" s="28"/>
      <c r="B35" s="28"/>
      <c r="D35" s="29"/>
      <c r="I35" s="37"/>
    </row>
    <row r="36" spans="2:9" ht="14.25">
      <c r="B36" s="28"/>
      <c r="D36" s="25"/>
      <c r="I36" s="39"/>
    </row>
    <row r="37" spans="2:9" ht="14.25">
      <c r="B37" s="28"/>
      <c r="D37" s="25"/>
      <c r="I37" s="39"/>
    </row>
    <row r="38" spans="1:9" ht="14.25">
      <c r="A38" s="28"/>
      <c r="C38" s="30"/>
      <c r="D38" s="31"/>
      <c r="G38" s="32"/>
      <c r="I38" s="39"/>
    </row>
    <row r="39" spans="4:9" ht="14.25">
      <c r="D39" s="25"/>
      <c r="I39" s="39"/>
    </row>
    <row r="40" spans="3:7" ht="14.25">
      <c r="C40" s="25"/>
      <c r="G40" s="25"/>
    </row>
  </sheetData>
  <sheetProtection/>
  <mergeCells count="5">
    <mergeCell ref="A1:J1"/>
    <mergeCell ref="C7:E7"/>
    <mergeCell ref="G7:I7"/>
    <mergeCell ref="A3:J3"/>
    <mergeCell ref="A2:J2"/>
  </mergeCells>
  <printOptions/>
  <pageMargins left="0.43" right="0.49" top="1" bottom="1" header="0.5" footer="0.5"/>
  <pageSetup fitToHeight="1" fitToWidth="1" horizontalDpi="600" verticalDpi="600" orientation="landscape" scale="93" r:id="rId1"/>
  <headerFooter alignWithMargins="0">
    <oddHeader>&amp;RSchedule No. 3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Strauss</dc:creator>
  <cp:keywords/>
  <dc:description/>
  <cp:lastModifiedBy>Black \ Linda \ E</cp:lastModifiedBy>
  <cp:lastPrinted>2018-11-07T18:51:25Z</cp:lastPrinted>
  <dcterms:created xsi:type="dcterms:W3CDTF">1998-07-15T17:19:44Z</dcterms:created>
  <dcterms:modified xsi:type="dcterms:W3CDTF">2023-04-20T19:45:34Z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