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440" windowHeight="4720" activeTab="0"/>
  </bookViews>
  <sheets>
    <sheet name="Sheet1" sheetId="1" r:id="rId1"/>
    <sheet name="Disposals" sheetId="2" r:id="rId2"/>
  </sheets>
  <definedNames>
    <definedName name="_xlnm.Print_Area" localSheetId="0">'Sheet1'!$A$1:$AE$613</definedName>
  </definedNames>
  <calcPr fullCalcOnLoad="1"/>
</workbook>
</file>

<file path=xl/sharedStrings.xml><?xml version="1.0" encoding="utf-8"?>
<sst xmlns="http://schemas.openxmlformats.org/spreadsheetml/2006/main" count="1135" uniqueCount="375">
  <si>
    <t>North Marshall Water District</t>
  </si>
  <si>
    <t>Fixed Asset Schedule</t>
  </si>
  <si>
    <t>Account</t>
  </si>
  <si>
    <t>Description</t>
  </si>
  <si>
    <t>Date</t>
  </si>
  <si>
    <t>Acquired</t>
  </si>
  <si>
    <t>Life</t>
  </si>
  <si>
    <t>Method</t>
  </si>
  <si>
    <t>Cost</t>
  </si>
  <si>
    <t>Prior</t>
  </si>
  <si>
    <t>A/D</t>
  </si>
  <si>
    <t>CY</t>
  </si>
  <si>
    <t>Depreciation</t>
  </si>
  <si>
    <t>Pumping Plant-Land/Land Rights</t>
  </si>
  <si>
    <t xml:space="preserve">TB </t>
  </si>
  <si>
    <t>T&amp;D Plant-Land/Land Rights</t>
  </si>
  <si>
    <t>General Plant-Land</t>
  </si>
  <si>
    <t>Pump. Plant-Structures &amp; Improv.</t>
  </si>
  <si>
    <t>WTP-Structures &amp; Improvements</t>
  </si>
  <si>
    <t>Prior to 1998</t>
  </si>
  <si>
    <t>SL</t>
  </si>
  <si>
    <t>Pump. Plt-Equip-Bel-Air</t>
  </si>
  <si>
    <t>Pump. Plt-Struct &amp; Improv</t>
  </si>
  <si>
    <t xml:space="preserve">SL </t>
  </si>
  <si>
    <t>T &amp; D Plant - Structures &amp; Improvements</t>
  </si>
  <si>
    <t>Prior to 2004</t>
  </si>
  <si>
    <t>Setting Trusses</t>
  </si>
  <si>
    <t>General Plant-Structures &amp; Improvements</t>
  </si>
  <si>
    <t>Prior to 2003</t>
  </si>
  <si>
    <t>Die cut lettering "Carter Brien" Bldg</t>
  </si>
  <si>
    <t>Security System</t>
  </si>
  <si>
    <t>Carter Brien Bldg Improvements</t>
  </si>
  <si>
    <t>Office bldg - Carroll Road</t>
  </si>
  <si>
    <t>Telephone system wiring</t>
  </si>
  <si>
    <t>Lot improvements - Carroll Road</t>
  </si>
  <si>
    <t>Lobby furniture/TV</t>
  </si>
  <si>
    <t>Generator</t>
  </si>
  <si>
    <t>Source of supply - Structure &amp; Improvement</t>
  </si>
  <si>
    <t>Wells &amp; Springs</t>
  </si>
  <si>
    <t>Supply mains</t>
  </si>
  <si>
    <t>Pump. Plt-Other Power Equip</t>
  </si>
  <si>
    <t>Pump. Plt-elect pump equip</t>
  </si>
  <si>
    <t>Pump. Plt-elect pump equip-Bel-Air</t>
  </si>
  <si>
    <t>Pump. Plt-pump motor</t>
  </si>
  <si>
    <t>Pumping plant-diesel pump equip</t>
  </si>
  <si>
    <t>Pumping plant-HYD pump equip</t>
  </si>
  <si>
    <t>Water treatment equip</t>
  </si>
  <si>
    <t>Water treatment equip-Bel-Air</t>
  </si>
  <si>
    <t xml:space="preserve">Water treatment equip  </t>
  </si>
  <si>
    <t>Chemical dispenser</t>
  </si>
  <si>
    <t>T &amp; D Reservoirs/standpipes</t>
  </si>
  <si>
    <t>T&amp;D Mains</t>
  </si>
  <si>
    <t>T &amp; D Maints-Tucker</t>
  </si>
  <si>
    <t>T &amp; D Mains-Griggstown</t>
  </si>
  <si>
    <t>T &amp; D Mains-George Clark</t>
  </si>
  <si>
    <t>T &amp; D Mains-Oak Valley</t>
  </si>
  <si>
    <t>Prior to 2001</t>
  </si>
  <si>
    <t>T &amp; D Mains-Hwy 95</t>
  </si>
  <si>
    <t>T &amp; D Mains-Cypress Road</t>
  </si>
  <si>
    <t>Prior to 2002</t>
  </si>
  <si>
    <t>T &amp; D Mains-Scale Road</t>
  </si>
  <si>
    <t>T &amp; D Mains-East Marshall</t>
  </si>
  <si>
    <t>T &amp; D Mains-Benny Adair</t>
  </si>
  <si>
    <t>T &amp; D Mains-Arbor Lane</t>
  </si>
  <si>
    <t>T &amp; D Mains-Bud Myers</t>
  </si>
  <si>
    <t>T &amp; D Mains-Benton line</t>
  </si>
  <si>
    <t>T &amp; D Mains-Earl Dawson</t>
  </si>
  <si>
    <t>T &amp; D Mains-Kerry Landing</t>
  </si>
  <si>
    <t>T &amp; D Mains-Sample Lane</t>
  </si>
  <si>
    <t>T &amp; D Mains-Jericho Lane</t>
  </si>
  <si>
    <t>T &amp; D Mains-S'more Creek</t>
  </si>
  <si>
    <t>T &amp; D Mains-Pony Express</t>
  </si>
  <si>
    <t>T &amp; D Mains-Dr. Gordon</t>
  </si>
  <si>
    <t>T &amp; D Mains-Churchill</t>
  </si>
  <si>
    <t>T &amp; D Mains-Cambr Shores</t>
  </si>
  <si>
    <t>T &amp; D Mains-Mike Thompson</t>
  </si>
  <si>
    <t>T &amp; D Mains-Tiger Lane</t>
  </si>
  <si>
    <t>T &amp; D Mains-Samuel Lane</t>
  </si>
  <si>
    <t>T &amp; D Mains-First KY Bank</t>
  </si>
  <si>
    <t>T &amp; D Mains-Shady Brook</t>
  </si>
  <si>
    <t>T &amp; D Mains-Billy Watkins</t>
  </si>
  <si>
    <t>T &amp; D Mains-James/Puckett</t>
  </si>
  <si>
    <t>T &amp; D Mains-North Middle</t>
  </si>
  <si>
    <t>T &amp; D Mains-Whispering</t>
  </si>
  <si>
    <t>T &amp; D Mains-Oakland Church</t>
  </si>
  <si>
    <t>T &amp; D Mains-James Martin</t>
  </si>
  <si>
    <t>T &amp; D Mains-Shayce Lane</t>
  </si>
  <si>
    <t>T &amp; D Mains-Scott/Estates</t>
  </si>
  <si>
    <t>T &amp; D Mains-Great Oaks</t>
  </si>
  <si>
    <t>T &amp; D Mains-James Bonnell</t>
  </si>
  <si>
    <t>T &amp; D Mains-Estates/Burke</t>
  </si>
  <si>
    <t>T &amp; D Mains-Estates/Harrell</t>
  </si>
  <si>
    <t>T &amp; D Mains-Maple Ridge</t>
  </si>
  <si>
    <t>T &amp; D Mains/Brent Thompson</t>
  </si>
  <si>
    <t>T &amp; D Mains/Buffalo Road</t>
  </si>
  <si>
    <t>T &amp; D Mains/Lakeview Church</t>
  </si>
  <si>
    <t>T &amp; D Mains/Henry Sledd</t>
  </si>
  <si>
    <t>T &amp; D Mains/Little John</t>
  </si>
  <si>
    <t>Engineering fees-Scale Rd ext</t>
  </si>
  <si>
    <t>Bore 2 Driveways - Hwy 95</t>
  </si>
  <si>
    <t>T &amp; D Mains-Lowery/Coldwater</t>
  </si>
  <si>
    <t>Services-T &amp; D Plant</t>
  </si>
  <si>
    <t>Meters-T &amp; D Plant</t>
  </si>
  <si>
    <t>Drive by system to read meters</t>
  </si>
  <si>
    <t>Visual meter module</t>
  </si>
  <si>
    <t>T &amp; D Plant-Meter installations</t>
  </si>
  <si>
    <t>Cellular IP modem</t>
  </si>
  <si>
    <t>New radio read meters</t>
  </si>
  <si>
    <t>T &amp; D Plant-Meter Inst-David</t>
  </si>
  <si>
    <t>T &amp; D Plant-Meter Install</t>
  </si>
  <si>
    <t>Hydrants</t>
  </si>
  <si>
    <t>Hydrant flow tester</t>
  </si>
  <si>
    <t>Hydrant &amp; adapter</t>
  </si>
  <si>
    <t>Hydrant</t>
  </si>
  <si>
    <t>Other plt &amp; equip-SOS &amp; other</t>
  </si>
  <si>
    <t>T &amp; D Plant-other</t>
  </si>
  <si>
    <t>Pumping plant-other pump equip</t>
  </si>
  <si>
    <t>Computer hardware</t>
  </si>
  <si>
    <t>5 computers</t>
  </si>
  <si>
    <t>Computer/printer</t>
  </si>
  <si>
    <t>Computer - Sherry</t>
  </si>
  <si>
    <t>Router - printer</t>
  </si>
  <si>
    <t>Laptop</t>
  </si>
  <si>
    <t>Computer for drive-thru</t>
  </si>
  <si>
    <t>Computer software</t>
  </si>
  <si>
    <t>Arcview mapping software</t>
  </si>
  <si>
    <t>Software upgrade</t>
  </si>
  <si>
    <t>Mapping program software</t>
  </si>
  <si>
    <t>General plant-office furn/equip</t>
  </si>
  <si>
    <t>Desk, credenza, hutch</t>
  </si>
  <si>
    <t>Canon copier</t>
  </si>
  <si>
    <t>Shredder</t>
  </si>
  <si>
    <t>Glass for conference table</t>
  </si>
  <si>
    <t>TV/DVD unit</t>
  </si>
  <si>
    <t>Desk unit - Paula's office</t>
  </si>
  <si>
    <t>General Plant-Trans Equip</t>
  </si>
  <si>
    <t>Ford F250 2005 truck</t>
  </si>
  <si>
    <t>Tool box &amp; accessories</t>
  </si>
  <si>
    <t>2006 Ford F150</t>
  </si>
  <si>
    <t>2007 Ford Ranger 5502</t>
  </si>
  <si>
    <t>Trailer</t>
  </si>
  <si>
    <t>1 1/2 ton White Ford dump truck</t>
  </si>
  <si>
    <t>Backhoe</t>
  </si>
  <si>
    <t>Forks/Bucket for 580M backhoe</t>
  </si>
  <si>
    <t>Used Car</t>
  </si>
  <si>
    <t>2 Fuel Tanks</t>
  </si>
  <si>
    <t>General Plant-Tools/Shop/Equip</t>
  </si>
  <si>
    <t>Tiller</t>
  </si>
  <si>
    <t>Aquascope leak detector</t>
  </si>
  <si>
    <t>Tripod wench</t>
  </si>
  <si>
    <t>Bel Air storage building</t>
  </si>
  <si>
    <t>Evaporative cool fan</t>
  </si>
  <si>
    <t>Fence</t>
  </si>
  <si>
    <t>Paving</t>
  </si>
  <si>
    <t>Grease gun</t>
  </si>
  <si>
    <t>5' tiller</t>
  </si>
  <si>
    <t>Ultrasonic transducer</t>
  </si>
  <si>
    <t>General Plant-Lab Equip</t>
  </si>
  <si>
    <t>PH meter</t>
  </si>
  <si>
    <t>Tank</t>
  </si>
  <si>
    <t>General Plant-Power Oper. Equip</t>
  </si>
  <si>
    <t>Mesh floor tilt trailer</t>
  </si>
  <si>
    <t>Starter for 60 HP hi server</t>
  </si>
  <si>
    <t>Utility cart (golf cart)</t>
  </si>
  <si>
    <t>General Plant-Comm. Equip</t>
  </si>
  <si>
    <t>Radio</t>
  </si>
  <si>
    <t>Upgrading telemetry equip (SCADA)</t>
  </si>
  <si>
    <t>SCADA service</t>
  </si>
  <si>
    <t>General Plant-Misc Equip</t>
  </si>
  <si>
    <t>Lockout/tagout station</t>
  </si>
  <si>
    <t>General Plant-Other Tang Prop</t>
  </si>
  <si>
    <t>Kodiak mower</t>
  </si>
  <si>
    <t>Time Clock</t>
  </si>
  <si>
    <t>Trailer for mower</t>
  </si>
  <si>
    <t>PY</t>
  </si>
  <si>
    <t>TB  40300000</t>
  </si>
  <si>
    <t>TB 10800003</t>
  </si>
  <si>
    <t>J-2</t>
  </si>
  <si>
    <t>P: To determine if fixed assets are considered reasonable for the current year.</t>
  </si>
  <si>
    <t>C: Based on testing performed, fixed assets appear reasonable in the current year.</t>
  </si>
  <si>
    <t>Door in Lobby/Lock</t>
  </si>
  <si>
    <t>Water Tower Frankfort Disposal</t>
  </si>
  <si>
    <t>Pump. Plt-elect pump equip-Gatterdam</t>
  </si>
  <si>
    <t>T&amp;D Mains-Amber Lane</t>
  </si>
  <si>
    <t>T &amp; D Mains - Hwy 68</t>
  </si>
  <si>
    <t>2 Computers junked - Part of 2004 Computers.</t>
  </si>
  <si>
    <t>HP Full Color MMF Printer</t>
  </si>
  <si>
    <t>Computer/Station 4</t>
  </si>
  <si>
    <t>Notebook Computer/Bobby</t>
  </si>
  <si>
    <t>Fax Machine</t>
  </si>
  <si>
    <t>Digital Security Cameras (2)</t>
  </si>
  <si>
    <t>Drive Thru Stool</t>
  </si>
  <si>
    <t>File Cabinet/Bobby's Office</t>
  </si>
  <si>
    <t>5' tiller stolen (Disposal)</t>
  </si>
  <si>
    <t>Kubota Tractor - Stolen (Disposal)</t>
  </si>
  <si>
    <t>Little Tractor Equipment</t>
  </si>
  <si>
    <t>Metal Detector</t>
  </si>
  <si>
    <t>Asphalt Saw/Cutter</t>
  </si>
  <si>
    <t>Ford SimTap tapping machine</t>
  </si>
  <si>
    <t>Regal Model 3001 One Sensor Chlorine Gas Detect.</t>
  </si>
  <si>
    <t>Shovels</t>
  </si>
  <si>
    <t>2013 Chevy Silverado 1500/4X4</t>
  </si>
  <si>
    <t>2013 Chevy Silverado 1500/2x4</t>
  </si>
  <si>
    <t>Tool Boxes for new trucks</t>
  </si>
  <si>
    <t>Communication Equipment-Apex</t>
  </si>
  <si>
    <t>Kodiak mower (traded in on new)</t>
  </si>
  <si>
    <t>Dixon Ram 52" Deck</t>
  </si>
  <si>
    <t>Old Kentucky Territory 6" Abandoned in 1978</t>
  </si>
  <si>
    <t>Built in 1970</t>
  </si>
  <si>
    <t>Brien-Tatum to New Bethel Tank to 641 Abd. In 1995</t>
  </si>
  <si>
    <t>Blades Land 3/4th" Abd. In 1995</t>
  </si>
  <si>
    <t>David Reed Property 6" Abd. In 1995</t>
  </si>
  <si>
    <t>Moors Camp Fire Station Abd. In 2000</t>
  </si>
  <si>
    <t>Cambridge Shores Dr. 3" Abd. In 2002</t>
  </si>
  <si>
    <t>1st KY Bank 6" Abd. In 2003</t>
  </si>
  <si>
    <t>Cedar Hill Grocery 4" Abd. In 2008</t>
  </si>
  <si>
    <t>Sewer District 6" Abd. In 2008</t>
  </si>
  <si>
    <t>Sunset Land 3" Abd. In 2009</t>
  </si>
  <si>
    <t>Lake Chern 6" Abd. In 2009</t>
  </si>
  <si>
    <t>68-W Parkway 6" Abd. In 2010</t>
  </si>
  <si>
    <t>Amber Lane 3" Abd. In 2011</t>
  </si>
  <si>
    <t>Meter Disposals related to radio read in 2009</t>
  </si>
  <si>
    <t>Added in 06/07</t>
  </si>
  <si>
    <t>T&amp;D Meters - Mike Miller</t>
  </si>
  <si>
    <t>Powell Village Estates Subdivision, Lot 5</t>
  </si>
  <si>
    <t>Mats for Office</t>
  </si>
  <si>
    <t>Trailer Attachments</t>
  </si>
  <si>
    <t>2007 Chevrolet 3500 Series Diesel 4X4</t>
  </si>
  <si>
    <t>20x82 Trailer</t>
  </si>
  <si>
    <t>Hammerhead Tool</t>
  </si>
  <si>
    <t>Ice Machine</t>
  </si>
  <si>
    <t>Wood Cutter w/Chains</t>
  </si>
  <si>
    <t>Carter Brien Pumping Station Generator</t>
  </si>
  <si>
    <t>6-HP Sub Pump &amp; Motor</t>
  </si>
  <si>
    <t>Tractor Rebate</t>
  </si>
  <si>
    <t>24X24 Storage Building</t>
  </si>
  <si>
    <t>X</t>
  </si>
  <si>
    <t>Trash Pump</t>
  </si>
  <si>
    <t>75HP Sub-Motor</t>
  </si>
  <si>
    <t>Computer - Bobby</t>
  </si>
  <si>
    <t>Laptop AMR System</t>
  </si>
  <si>
    <t>Notebook Computer (drive thru)</t>
  </si>
  <si>
    <t>Work Order Program</t>
  </si>
  <si>
    <t>Master Meter - billing software</t>
  </si>
  <si>
    <t>Microsoft Office package</t>
  </si>
  <si>
    <t>2014 Ford F150 Pickup</t>
  </si>
  <si>
    <t>Laser measure</t>
  </si>
  <si>
    <t>Truck Bed/Tool Box - Doug Dotson</t>
  </si>
  <si>
    <t>Hydrant Hose &amp; Rack</t>
  </si>
  <si>
    <t>Plant - High School Project</t>
  </si>
  <si>
    <t>T&amp;D Mains/Vasseur Lane</t>
  </si>
  <si>
    <t>20HP Sub-Motor</t>
  </si>
  <si>
    <t>Wifi Extender</t>
  </si>
  <si>
    <t>Computer (2)</t>
  </si>
  <si>
    <t>HP Printer</t>
  </si>
  <si>
    <t>Notebook, backup, router, battery</t>
  </si>
  <si>
    <t>Ford - 1FTFX1EF1EKF59948</t>
  </si>
  <si>
    <t>Kubota U55 mini excavator</t>
  </si>
  <si>
    <t>Shop O Rama- wrench comb</t>
  </si>
  <si>
    <t>Polaris - hand held blower</t>
  </si>
  <si>
    <t>Ditch Witch - 2015 HH Hammerhead</t>
  </si>
  <si>
    <t>Tractor Supply - Pacer Pump 5 HP</t>
  </si>
  <si>
    <t>Draffens - Impact wrench, saw, blade</t>
  </si>
  <si>
    <t>John Deere - Z930R - 1TC930RVJFT030025</t>
  </si>
  <si>
    <t>Adkinson Heating &amp; Air - condensor, furnace, coil</t>
  </si>
  <si>
    <t>Shop O Rama - Iron sump pump</t>
  </si>
  <si>
    <t>Rural King - sprayer</t>
  </si>
  <si>
    <t>Wal-Mart - metal detectors (3)</t>
  </si>
  <si>
    <t>Panasonic Notebook</t>
  </si>
  <si>
    <t>Receiver Master Meter</t>
  </si>
  <si>
    <t>Masterlinx Reading Software</t>
  </si>
  <si>
    <t>Chevy Silverado 2500H</t>
  </si>
  <si>
    <t>Cutt-off Saw Diamond</t>
  </si>
  <si>
    <t>Drill</t>
  </si>
  <si>
    <t>Sprayer Pump</t>
  </si>
  <si>
    <t>Land Scape Rate</t>
  </si>
  <si>
    <t>Dump Truck</t>
  </si>
  <si>
    <t>Locating Kit</t>
  </si>
  <si>
    <t>Low Pressure Ejector</t>
  </si>
  <si>
    <t>Spreader</t>
  </si>
  <si>
    <t>Fa, 24" Barrell</t>
  </si>
  <si>
    <t xml:space="preserve">Router </t>
  </si>
  <si>
    <t>Computer</t>
  </si>
  <si>
    <t>Recordkeeping Package</t>
  </si>
  <si>
    <t>Computer Programming</t>
  </si>
  <si>
    <t>Hamilton 400 Deal Drawer</t>
  </si>
  <si>
    <t>Chairs</t>
  </si>
  <si>
    <t>Vacuum</t>
  </si>
  <si>
    <t>Wrench</t>
  </si>
  <si>
    <t xml:space="preserve">Grinder </t>
  </si>
  <si>
    <t>Vacuum Excavator - Ditch Witch</t>
  </si>
  <si>
    <t xml:space="preserve">Switchover Regulator </t>
  </si>
  <si>
    <t xml:space="preserve">Flags </t>
  </si>
  <si>
    <t>Pumps</t>
  </si>
  <si>
    <t>T &amp; D Plant-USDA Rural Development</t>
  </si>
  <si>
    <t>Lean-To on Back of Building</t>
  </si>
  <si>
    <t>Cell Phones</t>
  </si>
  <si>
    <t>Comdial LCD Display Speakerphone</t>
  </si>
  <si>
    <t xml:space="preserve">2018 Blue Streak Dodge Ram </t>
  </si>
  <si>
    <t>2019 Blue Streak Dodge Ram - 2</t>
  </si>
  <si>
    <t>Pump Sump 3/4 HP</t>
  </si>
  <si>
    <t>HT 103 Pruning Saw</t>
  </si>
  <si>
    <t>Lawn Roller 24 X 36 640 LB</t>
  </si>
  <si>
    <t>Reciprocating Saw</t>
  </si>
  <si>
    <t>Drill, 1/2" 18V</t>
  </si>
  <si>
    <t>Model 695XL-16 Gas Powered</t>
  </si>
  <si>
    <t>Hydro 900 Switchover Regulator</t>
  </si>
  <si>
    <t>36In. Fan</t>
  </si>
  <si>
    <t>Server</t>
  </si>
  <si>
    <t>Samsung 50" TV</t>
  </si>
  <si>
    <t>Monitor and Switches</t>
  </si>
  <si>
    <t>8 IPADs</t>
  </si>
  <si>
    <t>Accounting Module - Ampstun</t>
  </si>
  <si>
    <t>Computer Software - Various</t>
  </si>
  <si>
    <t>2019 Chevy Silverado 2500H</t>
  </si>
  <si>
    <t>Flip Top Body 96" L x 41-1/14" T</t>
  </si>
  <si>
    <t>2019 White Dodge Ram W3500</t>
  </si>
  <si>
    <t>Gooseneck Trailer</t>
  </si>
  <si>
    <t>2019 Dodge Ram Classic</t>
  </si>
  <si>
    <t>Pipe Spreader</t>
  </si>
  <si>
    <t xml:space="preserve">Wrenches </t>
  </si>
  <si>
    <t>Ratchet Wrenches</t>
  </si>
  <si>
    <t>Hand Held Blower</t>
  </si>
  <si>
    <t>Various Wrenches</t>
  </si>
  <si>
    <t>Aqua Tap Standard Drill</t>
  </si>
  <si>
    <t>Warren Rump Pump</t>
  </si>
  <si>
    <t>Various Tools</t>
  </si>
  <si>
    <t>Husqvarna Gas Saw</t>
  </si>
  <si>
    <t>Saw</t>
  </si>
  <si>
    <t>Air Compressor</t>
  </si>
  <si>
    <t>2019 Hammerhead 2.5"</t>
  </si>
  <si>
    <t>Transfer Pump Kit</t>
  </si>
  <si>
    <t>VM810 Locating Kit</t>
  </si>
  <si>
    <t>SUMP Pump</t>
  </si>
  <si>
    <t>Wireless Chan w/4 AC</t>
  </si>
  <si>
    <t>FS 111 RX Trimmer</t>
  </si>
  <si>
    <t>47" Round Point Shovel</t>
  </si>
  <si>
    <t>HAS 56 with Battery/Charger</t>
  </si>
  <si>
    <t xml:space="preserve">Locater </t>
  </si>
  <si>
    <t>Construction in Process</t>
  </si>
  <si>
    <t>Paul Cloud and Associates</t>
  </si>
  <si>
    <t>'Engineering for the Current RD Project in 2020"</t>
  </si>
  <si>
    <t>Ferguson - Meters</t>
  </si>
  <si>
    <t>Satis-factions - 2 computers (office-front windows)</t>
  </si>
  <si>
    <t>Satis-factions - 2 notebook computers (COVID to work from home)</t>
  </si>
  <si>
    <t>Satis-factions - computer (Bobby)</t>
  </si>
  <si>
    <t>Satis-factions - scanner (Karen)</t>
  </si>
  <si>
    <t>Satis-factions - computer (Carter Brien)</t>
  </si>
  <si>
    <t>Satis-factions - computer (conference room/Karen)</t>
  </si>
  <si>
    <t>mPower</t>
  </si>
  <si>
    <t>VISA - Worthington - 4 office chairs</t>
  </si>
  <si>
    <t>Stinson Plumbing - electric water heater for office</t>
  </si>
  <si>
    <t>VISA - tool boxes, light bar, base for computer</t>
  </si>
  <si>
    <t>mPower - receiver/antenna</t>
  </si>
  <si>
    <t>SGP 2/23/2022</t>
  </si>
  <si>
    <t xml:space="preserve">X-Traced to Invoice.  Auditor traced all additions and disposals over 1/6 of PM2 ($12,167).  </t>
  </si>
  <si>
    <t>Geotronics of Kentucky</t>
  </si>
  <si>
    <t>Crossroads Lawn &amp; Garden</t>
  </si>
  <si>
    <t>Equipment</t>
  </si>
  <si>
    <t>Security Gates</t>
  </si>
  <si>
    <t>Subpump motor</t>
  </si>
  <si>
    <t>Arrowgold with battery</t>
  </si>
  <si>
    <t>Polaris</t>
  </si>
  <si>
    <t>Value</t>
  </si>
  <si>
    <t>T</t>
  </si>
  <si>
    <t>T - Auditor traced all disposals to supporting documentation. No exceptions noted.</t>
  </si>
  <si>
    <t>Disposals</t>
  </si>
  <si>
    <t>P: To determine if fixed assets disposals are considered reasonable for the current year.</t>
  </si>
  <si>
    <t>S: Disposal listing PBC, supporting invoices and sale receipts</t>
  </si>
  <si>
    <t>C: Based on testing performed, fixed assets disposals appear reasonable in the current year.</t>
  </si>
  <si>
    <t>2020</t>
  </si>
  <si>
    <t>2021</t>
  </si>
  <si>
    <t>RD Project</t>
  </si>
  <si>
    <t>TB 10500000 &amp; 10500005</t>
  </si>
  <si>
    <t>S: Obtained prior year's fixed asset schedule from prior auditor; CY additions invoices from Kimberly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</si>
</sst>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doub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42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14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" fontId="4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33" borderId="0" xfId="0" applyFont="1" applyFill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9"/>
  <sheetViews>
    <sheetView tabSelected="1" view="pageBreakPreview" zoomScaleSheetLayoutView="100" zoomScalePageLayoutView="0" workbookViewId="0" topLeftCell="A591">
      <selection activeCell="AB12" sqref="AB12"/>
    </sheetView>
  </sheetViews>
  <sheetFormatPr defaultColWidth="9.140625" defaultRowHeight="12.75"/>
  <cols>
    <col min="1" max="1" width="18.140625" style="0" customWidth="1"/>
    <col min="2" max="2" width="45.28125" style="0" customWidth="1"/>
    <col min="3" max="3" width="13.57421875" style="0" bestFit="1" customWidth="1"/>
    <col min="4" max="4" width="9.28125" style="0" bestFit="1" customWidth="1"/>
    <col min="6" max="6" width="27.00390625" style="0" customWidth="1"/>
    <col min="7" max="8" width="16.7109375" style="0" hidden="1" customWidth="1"/>
    <col min="9" max="27" width="16.421875" style="0" hidden="1" customWidth="1"/>
    <col min="28" max="28" width="15.57421875" style="0" customWidth="1"/>
    <col min="29" max="29" width="16.421875" style="0" customWidth="1"/>
    <col min="30" max="30" width="10.140625" style="0" bestFit="1" customWidth="1"/>
    <col min="31" max="31" width="17.28125" style="0" customWidth="1"/>
    <col min="32" max="32" width="13.421875" style="0" customWidth="1"/>
    <col min="33" max="33" width="10.7109375" style="0" bestFit="1" customWidth="1"/>
    <col min="34" max="34" width="12.8515625" style="0" bestFit="1" customWidth="1"/>
  </cols>
  <sheetData>
    <row r="1" spans="1:35" ht="13.5">
      <c r="A1" s="2" t="s">
        <v>0</v>
      </c>
      <c r="B1" s="1"/>
      <c r="C1" s="1"/>
      <c r="D1" s="1"/>
      <c r="E1" s="1"/>
      <c r="F1" s="1"/>
      <c r="G1" s="1"/>
      <c r="H1" s="1"/>
      <c r="J1" s="17"/>
      <c r="L1" s="17"/>
      <c r="N1" s="17"/>
      <c r="O1" s="17"/>
      <c r="P1" s="17"/>
      <c r="Q1" s="17"/>
      <c r="R1" s="17"/>
      <c r="T1" s="17"/>
      <c r="V1" s="17"/>
      <c r="X1" s="17"/>
      <c r="Z1" s="17"/>
      <c r="AA1" s="17"/>
      <c r="AB1" s="17"/>
      <c r="AC1" s="17"/>
      <c r="AD1" s="1"/>
      <c r="AE1" s="17" t="s">
        <v>354</v>
      </c>
      <c r="AF1" s="1"/>
      <c r="AG1" s="1"/>
      <c r="AH1" s="1"/>
      <c r="AI1" s="1"/>
    </row>
    <row r="2" spans="1:35" ht="13.5">
      <c r="A2" s="2" t="s">
        <v>1</v>
      </c>
      <c r="B2" s="1"/>
      <c r="C2" s="1"/>
      <c r="D2" s="1"/>
      <c r="E2" s="1"/>
      <c r="F2" s="1"/>
      <c r="G2" s="1"/>
      <c r="H2" s="1"/>
      <c r="J2" s="17"/>
      <c r="L2" s="17"/>
      <c r="N2" s="17"/>
      <c r="O2" s="17"/>
      <c r="P2" s="17"/>
      <c r="Q2" s="17"/>
      <c r="R2" s="17"/>
      <c r="T2" s="17"/>
      <c r="V2" s="17"/>
      <c r="X2" s="17"/>
      <c r="Z2" s="17"/>
      <c r="AA2" s="17"/>
      <c r="AB2" s="17"/>
      <c r="AC2" s="17"/>
      <c r="AD2" s="1"/>
      <c r="AE2" s="17" t="s">
        <v>177</v>
      </c>
      <c r="AF2" s="1"/>
      <c r="AG2" s="1"/>
      <c r="AH2" s="1"/>
      <c r="AI2" s="1"/>
    </row>
    <row r="3" spans="1:35" ht="13.5">
      <c r="A3" s="9">
        <v>44561</v>
      </c>
      <c r="B3" s="1"/>
      <c r="C3" s="45"/>
      <c r="D3" s="1"/>
      <c r="E3" s="1"/>
      <c r="F3" s="1"/>
      <c r="G3" s="1"/>
      <c r="H3" s="1"/>
      <c r="J3" s="18"/>
      <c r="L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"/>
      <c r="AE3" s="1"/>
      <c r="AF3" s="1"/>
      <c r="AG3" s="1"/>
      <c r="AH3" s="1"/>
      <c r="AI3" s="1"/>
    </row>
    <row r="4" spans="1:35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3"/>
      <c r="B5" s="3"/>
      <c r="C5" s="3" t="s">
        <v>4</v>
      </c>
      <c r="D5" s="3"/>
      <c r="E5" s="3"/>
      <c r="F5" s="3"/>
      <c r="G5" s="3" t="s">
        <v>9</v>
      </c>
      <c r="H5" s="3" t="s">
        <v>11</v>
      </c>
      <c r="I5" s="3" t="s">
        <v>10</v>
      </c>
      <c r="J5" s="3" t="s">
        <v>11</v>
      </c>
      <c r="K5" s="3" t="s">
        <v>10</v>
      </c>
      <c r="L5" s="3" t="s">
        <v>11</v>
      </c>
      <c r="M5" s="3" t="s">
        <v>10</v>
      </c>
      <c r="N5" s="3" t="s">
        <v>11</v>
      </c>
      <c r="O5" s="3" t="s">
        <v>10</v>
      </c>
      <c r="P5" s="3" t="s">
        <v>11</v>
      </c>
      <c r="Q5" s="3" t="s">
        <v>10</v>
      </c>
      <c r="R5" s="3" t="s">
        <v>11</v>
      </c>
      <c r="S5" s="3" t="s">
        <v>10</v>
      </c>
      <c r="T5" s="3" t="s">
        <v>11</v>
      </c>
      <c r="U5" s="3" t="s">
        <v>10</v>
      </c>
      <c r="V5" s="3" t="s">
        <v>11</v>
      </c>
      <c r="W5" s="3" t="s">
        <v>10</v>
      </c>
      <c r="X5" s="3" t="s">
        <v>11</v>
      </c>
      <c r="Y5" s="3" t="s">
        <v>10</v>
      </c>
      <c r="Z5" s="3" t="s">
        <v>11</v>
      </c>
      <c r="AA5" s="3" t="s">
        <v>10</v>
      </c>
      <c r="AB5" s="3" t="s">
        <v>11</v>
      </c>
      <c r="AC5" s="3" t="s">
        <v>10</v>
      </c>
      <c r="AD5" s="1"/>
      <c r="AE5" s="1"/>
      <c r="AF5" s="1"/>
      <c r="AG5" s="1"/>
      <c r="AH5" s="1"/>
      <c r="AI5" s="1"/>
    </row>
    <row r="6" spans="1:35" ht="12.75">
      <c r="A6" s="4" t="s">
        <v>2</v>
      </c>
      <c r="B6" s="4" t="s">
        <v>3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10</v>
      </c>
      <c r="H6" s="4" t="s">
        <v>12</v>
      </c>
      <c r="I6" s="5">
        <v>40908</v>
      </c>
      <c r="J6" s="5" t="s">
        <v>12</v>
      </c>
      <c r="K6" s="5">
        <v>41274</v>
      </c>
      <c r="L6" s="5" t="s">
        <v>12</v>
      </c>
      <c r="M6" s="5">
        <v>41639</v>
      </c>
      <c r="N6" s="5" t="s">
        <v>12</v>
      </c>
      <c r="O6" s="5">
        <v>42004</v>
      </c>
      <c r="P6" s="5" t="s">
        <v>12</v>
      </c>
      <c r="Q6" s="5">
        <v>42369</v>
      </c>
      <c r="R6" s="5" t="s">
        <v>12</v>
      </c>
      <c r="S6" s="5">
        <v>42735</v>
      </c>
      <c r="T6" s="5" t="s">
        <v>12</v>
      </c>
      <c r="U6" s="5">
        <v>43100</v>
      </c>
      <c r="V6" s="5" t="s">
        <v>12</v>
      </c>
      <c r="W6" s="5">
        <v>43465</v>
      </c>
      <c r="X6" s="5" t="s">
        <v>12</v>
      </c>
      <c r="Y6" s="5">
        <v>43830</v>
      </c>
      <c r="Z6" s="5" t="s">
        <v>12</v>
      </c>
      <c r="AA6" s="5">
        <v>44196</v>
      </c>
      <c r="AB6" s="5" t="s">
        <v>12</v>
      </c>
      <c r="AC6" s="5">
        <v>44561</v>
      </c>
      <c r="AD6" s="1"/>
      <c r="AE6" s="1"/>
      <c r="AF6" s="1"/>
      <c r="AG6" s="1"/>
      <c r="AH6" s="1"/>
      <c r="AI6" s="1"/>
    </row>
    <row r="7" spans="1:35" ht="12.75">
      <c r="A7" s="2">
        <v>30300002</v>
      </c>
      <c r="B7" s="6" t="s">
        <v>13</v>
      </c>
      <c r="C7" s="1"/>
      <c r="D7" s="1"/>
      <c r="E7" s="1"/>
      <c r="F7" s="13">
        <v>6644.05</v>
      </c>
      <c r="G7" s="13">
        <v>0</v>
      </c>
      <c r="H7" s="13">
        <v>0</v>
      </c>
      <c r="I7" s="13">
        <f>G7+H7</f>
        <v>0</v>
      </c>
      <c r="J7" s="13">
        <v>0</v>
      </c>
      <c r="K7" s="13">
        <f>I7+J7</f>
        <v>0</v>
      </c>
      <c r="L7" s="13">
        <v>0</v>
      </c>
      <c r="M7" s="13">
        <f>K7+L7</f>
        <v>0</v>
      </c>
      <c r="N7" s="13">
        <v>0</v>
      </c>
      <c r="O7" s="13">
        <f>M7+N7</f>
        <v>0</v>
      </c>
      <c r="P7" s="13">
        <v>0</v>
      </c>
      <c r="Q7" s="13">
        <f>O7+P7</f>
        <v>0</v>
      </c>
      <c r="R7" s="13">
        <v>0</v>
      </c>
      <c r="S7" s="13">
        <f>Q7+R7</f>
        <v>0</v>
      </c>
      <c r="T7" s="13">
        <v>0</v>
      </c>
      <c r="U7" s="13">
        <f>S7+T7</f>
        <v>0</v>
      </c>
      <c r="V7" s="13">
        <v>0</v>
      </c>
      <c r="W7" s="13">
        <f>U7+V7</f>
        <v>0</v>
      </c>
      <c r="X7" s="13">
        <v>0</v>
      </c>
      <c r="Y7" s="13">
        <f>W7+X7</f>
        <v>0</v>
      </c>
      <c r="Z7" s="13">
        <f>X7+Y7</f>
        <v>0</v>
      </c>
      <c r="AA7" s="13">
        <f>Y7+Z7</f>
        <v>0</v>
      </c>
      <c r="AB7" s="13">
        <f>Z7+AA7</f>
        <v>0</v>
      </c>
      <c r="AC7" s="13">
        <f>AA7+AB7</f>
        <v>0</v>
      </c>
      <c r="AD7" s="7"/>
      <c r="AE7" s="13">
        <f>F7-AC7</f>
        <v>6644.05</v>
      </c>
      <c r="AF7" s="7"/>
      <c r="AG7" s="15"/>
      <c r="AH7" s="1"/>
      <c r="AI7" s="1"/>
    </row>
    <row r="8" spans="1:35" ht="12.75">
      <c r="A8" s="2"/>
      <c r="B8" s="1"/>
      <c r="C8" s="1"/>
      <c r="D8" s="1"/>
      <c r="E8" s="1"/>
      <c r="F8" s="11" t="s">
        <v>14</v>
      </c>
      <c r="G8" s="7"/>
      <c r="H8" s="7"/>
      <c r="I8" s="7"/>
      <c r="J8" s="7"/>
      <c r="K8" s="7"/>
      <c r="L8" s="7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7"/>
      <c r="AE8" s="13"/>
      <c r="AF8" s="7"/>
      <c r="AG8" s="15"/>
      <c r="AH8" s="1"/>
      <c r="AI8" s="1"/>
    </row>
    <row r="9" spans="1:35" ht="12.75">
      <c r="A9" s="22">
        <v>30300004</v>
      </c>
      <c r="B9" s="23" t="s">
        <v>15</v>
      </c>
      <c r="C9" s="24"/>
      <c r="D9" s="24"/>
      <c r="E9" s="24"/>
      <c r="F9" s="25">
        <v>57035</v>
      </c>
      <c r="G9" s="15">
        <v>0</v>
      </c>
      <c r="H9" s="15">
        <v>0</v>
      </c>
      <c r="I9" s="15">
        <f>G9+H9</f>
        <v>0</v>
      </c>
      <c r="J9" s="15">
        <v>0</v>
      </c>
      <c r="K9" s="15">
        <f>I9+J9</f>
        <v>0</v>
      </c>
      <c r="L9" s="15">
        <v>0</v>
      </c>
      <c r="M9" s="15">
        <f>K9+L9</f>
        <v>0</v>
      </c>
      <c r="N9" s="15">
        <v>0</v>
      </c>
      <c r="O9" s="15">
        <f>M9+N9</f>
        <v>0</v>
      </c>
      <c r="P9" s="15">
        <v>0</v>
      </c>
      <c r="Q9" s="15">
        <f>O9+P9</f>
        <v>0</v>
      </c>
      <c r="R9" s="15">
        <v>0</v>
      </c>
      <c r="S9" s="15">
        <f>Q9+R9</f>
        <v>0</v>
      </c>
      <c r="T9" s="15">
        <v>0</v>
      </c>
      <c r="U9" s="15">
        <f>S9+T9</f>
        <v>0</v>
      </c>
      <c r="V9" s="15">
        <v>0</v>
      </c>
      <c r="W9" s="15">
        <f>U9+V9</f>
        <v>0</v>
      </c>
      <c r="X9" s="15">
        <v>0</v>
      </c>
      <c r="Y9" s="15">
        <f>W9+X9</f>
        <v>0</v>
      </c>
      <c r="Z9" s="15">
        <f>X9+Y9</f>
        <v>0</v>
      </c>
      <c r="AA9" s="15">
        <f>Y9+Z9</f>
        <v>0</v>
      </c>
      <c r="AB9" s="15">
        <f>Z9+AA9</f>
        <v>0</v>
      </c>
      <c r="AC9" s="15">
        <f>AA9+AB9</f>
        <v>0</v>
      </c>
      <c r="AD9" s="7"/>
      <c r="AE9" s="13">
        <f>F9-AC9</f>
        <v>57035</v>
      </c>
      <c r="AF9" s="7"/>
      <c r="AG9" s="15"/>
      <c r="AH9" s="1"/>
      <c r="AI9" s="1"/>
    </row>
    <row r="10" spans="1:35" ht="12.75">
      <c r="A10" s="22"/>
      <c r="B10" s="23" t="s">
        <v>224</v>
      </c>
      <c r="C10" s="24"/>
      <c r="D10" s="24"/>
      <c r="E10" s="24"/>
      <c r="F10" s="27">
        <f>14567.83-500</f>
        <v>14067.83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7"/>
      <c r="AE10" s="13">
        <f>F10-Y10</f>
        <v>14067.83</v>
      </c>
      <c r="AF10" s="7"/>
      <c r="AG10" s="15"/>
      <c r="AH10" s="1"/>
      <c r="AI10" s="1"/>
    </row>
    <row r="11" spans="1:35" ht="12.75">
      <c r="A11" s="22"/>
      <c r="B11" s="23"/>
      <c r="C11" s="24"/>
      <c r="D11" s="24"/>
      <c r="E11" s="24"/>
      <c r="F11" s="15">
        <f>SUM(F9:F10)</f>
        <v>71102.83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7"/>
      <c r="AE11" s="13">
        <f>F11-Y11</f>
        <v>71102.83</v>
      </c>
      <c r="AF11" s="7"/>
      <c r="AG11" s="15"/>
      <c r="AH11" s="1"/>
      <c r="AI11" s="1"/>
    </row>
    <row r="12" spans="1:35" ht="12.75">
      <c r="A12" s="2"/>
      <c r="B12" s="1"/>
      <c r="C12" s="1"/>
      <c r="D12" s="1"/>
      <c r="E12" s="1"/>
      <c r="F12" s="11" t="s">
        <v>14</v>
      </c>
      <c r="G12" s="7"/>
      <c r="H12" s="7"/>
      <c r="I12" s="7"/>
      <c r="J12" s="7"/>
      <c r="K12" s="7"/>
      <c r="L12" s="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7"/>
      <c r="AE12" s="13"/>
      <c r="AF12" s="7"/>
      <c r="AG12" s="15"/>
      <c r="AH12" s="1"/>
      <c r="AI12" s="1"/>
    </row>
    <row r="13" spans="1:35" ht="12.75">
      <c r="A13" s="2">
        <v>30300005</v>
      </c>
      <c r="B13" s="6" t="s">
        <v>16</v>
      </c>
      <c r="C13" s="1"/>
      <c r="D13" s="1"/>
      <c r="E13" s="1"/>
      <c r="F13" s="25">
        <v>65417</v>
      </c>
      <c r="G13" s="13">
        <v>0</v>
      </c>
      <c r="H13" s="13">
        <v>0</v>
      </c>
      <c r="I13" s="13">
        <f>G13+H13</f>
        <v>0</v>
      </c>
      <c r="J13" s="13">
        <v>0</v>
      </c>
      <c r="K13" s="13">
        <f>I13+J13</f>
        <v>0</v>
      </c>
      <c r="L13" s="13">
        <v>0</v>
      </c>
      <c r="M13" s="13">
        <f>K13+L13</f>
        <v>0</v>
      </c>
      <c r="N13" s="13">
        <v>0</v>
      </c>
      <c r="O13" s="13">
        <f>M13+N13</f>
        <v>0</v>
      </c>
      <c r="P13" s="13">
        <v>0</v>
      </c>
      <c r="Q13" s="13">
        <f>O13+P13</f>
        <v>0</v>
      </c>
      <c r="R13" s="13">
        <v>0</v>
      </c>
      <c r="S13" s="13">
        <f>Q13+R13</f>
        <v>0</v>
      </c>
      <c r="T13" s="13">
        <v>0</v>
      </c>
      <c r="U13" s="13">
        <f>S13+T13</f>
        <v>0</v>
      </c>
      <c r="V13" s="13">
        <v>0</v>
      </c>
      <c r="W13" s="13">
        <f>U13+V13</f>
        <v>0</v>
      </c>
      <c r="X13" s="13">
        <v>0</v>
      </c>
      <c r="Y13" s="13">
        <f>W13+X13</f>
        <v>0</v>
      </c>
      <c r="Z13" s="13">
        <f>X13+Y13</f>
        <v>0</v>
      </c>
      <c r="AA13" s="13">
        <f>Y13+Z13</f>
        <v>0</v>
      </c>
      <c r="AB13" s="13">
        <f>Z13+AA13</f>
        <v>0</v>
      </c>
      <c r="AC13" s="13">
        <f>AA13+AB13</f>
        <v>0</v>
      </c>
      <c r="AD13" s="7"/>
      <c r="AE13" s="13">
        <f>F13-AC13</f>
        <v>65417</v>
      </c>
      <c r="AF13" s="7"/>
      <c r="AG13" s="15"/>
      <c r="AH13" s="1"/>
      <c r="AI13" s="1"/>
    </row>
    <row r="14" spans="1:35" ht="12.75">
      <c r="A14" s="46" t="s">
        <v>236</v>
      </c>
      <c r="B14" s="48" t="s">
        <v>16</v>
      </c>
      <c r="C14" s="1">
        <v>2021</v>
      </c>
      <c r="D14" s="1"/>
      <c r="E14" s="1"/>
      <c r="F14" s="27">
        <v>35400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7"/>
      <c r="AE14" s="54">
        <f>F14-AC14</f>
        <v>35400</v>
      </c>
      <c r="AF14" s="7"/>
      <c r="AG14" s="15"/>
      <c r="AH14" s="1"/>
      <c r="AI14" s="1"/>
    </row>
    <row r="15" spans="1:35" ht="12.75">
      <c r="A15" s="2"/>
      <c r="B15" s="6"/>
      <c r="C15" s="1"/>
      <c r="D15" s="1"/>
      <c r="E15" s="1"/>
      <c r="F15" s="13">
        <f>F13+F14</f>
        <v>100817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"/>
      <c r="AE15" s="13">
        <f>F15-Y15</f>
        <v>100817</v>
      </c>
      <c r="AF15" s="7"/>
      <c r="AG15" s="15"/>
      <c r="AH15" s="1"/>
      <c r="AI15" s="1"/>
    </row>
    <row r="16" spans="1:35" ht="12.75">
      <c r="A16" s="2"/>
      <c r="B16" s="1"/>
      <c r="C16" s="1"/>
      <c r="D16" s="1"/>
      <c r="E16" s="1"/>
      <c r="F16" s="11" t="s">
        <v>14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  <c r="AF16" s="7"/>
      <c r="AG16" s="15"/>
      <c r="AH16" s="1"/>
      <c r="AI16" s="1"/>
    </row>
    <row r="17" spans="1:35" ht="12.75">
      <c r="A17" s="2">
        <v>30400002</v>
      </c>
      <c r="B17" s="6" t="s">
        <v>17</v>
      </c>
      <c r="C17" s="6" t="s">
        <v>19</v>
      </c>
      <c r="D17" s="1">
        <v>50</v>
      </c>
      <c r="E17" s="6" t="s">
        <v>20</v>
      </c>
      <c r="F17" s="7">
        <v>189208.31</v>
      </c>
      <c r="G17" s="7">
        <v>96895.42</v>
      </c>
      <c r="H17" s="7">
        <f>F17/D17</f>
        <v>3784.1662</v>
      </c>
      <c r="I17" s="7">
        <f>G17+H17</f>
        <v>100679.5862</v>
      </c>
      <c r="J17" s="7">
        <f>F17/D17</f>
        <v>3784.1662</v>
      </c>
      <c r="K17" s="7">
        <f>I17+J17</f>
        <v>104463.75240000001</v>
      </c>
      <c r="L17" s="7">
        <f>F17/D17</f>
        <v>3784.1662</v>
      </c>
      <c r="M17" s="7">
        <f>SUM(K17:L17)</f>
        <v>108247.91860000002</v>
      </c>
      <c r="N17" s="7">
        <f>F17/D17</f>
        <v>3784.1662</v>
      </c>
      <c r="O17" s="7">
        <f>SUM(M17:N17)</f>
        <v>112032.08480000003</v>
      </c>
      <c r="P17" s="7">
        <f>+F17/D17</f>
        <v>3784.1662</v>
      </c>
      <c r="Q17" s="7">
        <f>SUM(O17:P17)</f>
        <v>115816.25100000003</v>
      </c>
      <c r="R17" s="7">
        <f>+F17/D17</f>
        <v>3784.1662</v>
      </c>
      <c r="S17" s="7">
        <f>SUM(Q17:R17)</f>
        <v>119600.41720000004</v>
      </c>
      <c r="T17" s="7">
        <f>F17/D17</f>
        <v>3784.1662</v>
      </c>
      <c r="U17" s="7">
        <f>SUM(S17:T17)</f>
        <v>123384.58340000005</v>
      </c>
      <c r="V17" s="7">
        <f>F17/D17</f>
        <v>3784.1662</v>
      </c>
      <c r="W17" s="7">
        <f>SUM(U17:V17)</f>
        <v>127168.74960000005</v>
      </c>
      <c r="X17" s="7">
        <f>$F$17/$D$17</f>
        <v>3784.1662</v>
      </c>
      <c r="Y17" s="7">
        <f>SUM(W17:X17)</f>
        <v>130952.91580000006</v>
      </c>
      <c r="Z17" s="7">
        <f>$F$17/$D$17</f>
        <v>3784.1662</v>
      </c>
      <c r="AA17" s="7">
        <f>SUM(Y17:Z17)</f>
        <v>134737.08200000005</v>
      </c>
      <c r="AB17" s="7">
        <f>$F$17/$D$17</f>
        <v>3784.1662</v>
      </c>
      <c r="AC17" s="7">
        <f>SUM(AA17:AB17)</f>
        <v>138521.24820000006</v>
      </c>
      <c r="AD17" s="7"/>
      <c r="AE17" s="13">
        <f>F17-AC17</f>
        <v>50687.06179999994</v>
      </c>
      <c r="AF17" s="7"/>
      <c r="AG17" s="15"/>
      <c r="AH17" s="1"/>
      <c r="AI17" s="1"/>
    </row>
    <row r="18" spans="1:35" ht="12.75">
      <c r="A18" s="2"/>
      <c r="B18" s="6" t="s">
        <v>22</v>
      </c>
      <c r="C18" s="1">
        <v>1998</v>
      </c>
      <c r="D18" s="1">
        <v>50</v>
      </c>
      <c r="E18" s="6" t="s">
        <v>20</v>
      </c>
      <c r="F18" s="7">
        <v>230155.1</v>
      </c>
      <c r="G18" s="7">
        <v>57538.76</v>
      </c>
      <c r="H18" s="7">
        <f>F18/D18</f>
        <v>4603.102</v>
      </c>
      <c r="I18" s="7">
        <f>G18+H18</f>
        <v>62141.862</v>
      </c>
      <c r="J18" s="7">
        <f>F18/D18</f>
        <v>4603.102</v>
      </c>
      <c r="K18" s="7">
        <f>I18+J18</f>
        <v>66744.964</v>
      </c>
      <c r="L18" s="7">
        <f>F18/D18</f>
        <v>4603.102</v>
      </c>
      <c r="M18" s="7">
        <f>SUM(K18:L18)</f>
        <v>71348.066</v>
      </c>
      <c r="N18" s="7">
        <f>F18/D18</f>
        <v>4603.102</v>
      </c>
      <c r="O18" s="7">
        <f>SUM(M18:N18)</f>
        <v>75951.168</v>
      </c>
      <c r="P18" s="7">
        <f>+F18/D18</f>
        <v>4603.102</v>
      </c>
      <c r="Q18" s="7">
        <f>SUM(O18:P18)</f>
        <v>80554.27</v>
      </c>
      <c r="R18" s="7">
        <f>+F18/D18</f>
        <v>4603.102</v>
      </c>
      <c r="S18" s="7">
        <f>SUM(Q18:R18)</f>
        <v>85157.372</v>
      </c>
      <c r="T18" s="7">
        <f>F18/D18</f>
        <v>4603.102</v>
      </c>
      <c r="U18" s="7">
        <f>SUM(S18:T18)</f>
        <v>89760.474</v>
      </c>
      <c r="V18" s="7">
        <f>F18/D18</f>
        <v>4603.102</v>
      </c>
      <c r="W18" s="7">
        <f>SUM(U18:V18)</f>
        <v>94363.576</v>
      </c>
      <c r="X18" s="7">
        <f>$F$18/$D$18</f>
        <v>4603.102</v>
      </c>
      <c r="Y18" s="7">
        <f>SUM(W18:X18)</f>
        <v>98966.678</v>
      </c>
      <c r="Z18" s="7">
        <f>$F$18/$D$18</f>
        <v>4603.102</v>
      </c>
      <c r="AA18" s="7">
        <f>SUM(Y18:Z18)</f>
        <v>103569.78</v>
      </c>
      <c r="AB18" s="7">
        <f>$F$18/$D$18</f>
        <v>4603.102</v>
      </c>
      <c r="AC18" s="7">
        <f>SUM(AA18:AB18)</f>
        <v>108172.882</v>
      </c>
      <c r="AD18" s="7"/>
      <c r="AE18" s="13">
        <f>F18-AC18</f>
        <v>121982.21800000001</v>
      </c>
      <c r="AF18" s="7"/>
      <c r="AG18" s="15"/>
      <c r="AH18" s="1"/>
      <c r="AI18" s="1"/>
    </row>
    <row r="19" spans="1:35" ht="12.75">
      <c r="A19" s="2"/>
      <c r="B19" s="6" t="s">
        <v>18</v>
      </c>
      <c r="C19" s="1">
        <v>2004</v>
      </c>
      <c r="D19" s="1">
        <v>50</v>
      </c>
      <c r="E19" s="6" t="s">
        <v>20</v>
      </c>
      <c r="F19" s="7">
        <v>173.29</v>
      </c>
      <c r="G19" s="7">
        <v>22.54</v>
      </c>
      <c r="H19" s="7">
        <f>F19/D19</f>
        <v>3.4657999999999998</v>
      </c>
      <c r="I19" s="7">
        <f>G19+H19</f>
        <v>26.0058</v>
      </c>
      <c r="J19" s="7">
        <f>F19/D19</f>
        <v>3.4657999999999998</v>
      </c>
      <c r="K19" s="7">
        <f>I19+J19</f>
        <v>29.471600000000002</v>
      </c>
      <c r="L19" s="7">
        <f>F19/D19</f>
        <v>3.4657999999999998</v>
      </c>
      <c r="M19" s="7">
        <f>SUM(K19:L19)</f>
        <v>32.937400000000004</v>
      </c>
      <c r="N19" s="7">
        <f>F19/D19</f>
        <v>3.4657999999999998</v>
      </c>
      <c r="O19" s="7">
        <f>SUM(M19:N19)</f>
        <v>36.403200000000005</v>
      </c>
      <c r="P19" s="7">
        <f>+F19/D19</f>
        <v>3.4657999999999998</v>
      </c>
      <c r="Q19" s="7">
        <f>SUM(O19:P19)</f>
        <v>39.86900000000001</v>
      </c>
      <c r="R19" s="7">
        <f>+F19/D19</f>
        <v>3.4657999999999998</v>
      </c>
      <c r="S19" s="7">
        <f>SUM(Q19:R19)</f>
        <v>43.33480000000001</v>
      </c>
      <c r="T19" s="7">
        <f>F19/D19</f>
        <v>3.4657999999999998</v>
      </c>
      <c r="U19" s="7">
        <f>SUM(S19:T19)</f>
        <v>46.80060000000001</v>
      </c>
      <c r="V19" s="7">
        <f>F19/D19</f>
        <v>3.4657999999999998</v>
      </c>
      <c r="W19" s="7">
        <f>SUM(U19:V19)</f>
        <v>50.26640000000001</v>
      </c>
      <c r="X19" s="7">
        <f>$F$19/$D$19</f>
        <v>3.4657999999999998</v>
      </c>
      <c r="Y19" s="7">
        <f>SUM(W19:X19)</f>
        <v>53.73220000000001</v>
      </c>
      <c r="Z19" s="7">
        <f>$F$19/$D$19</f>
        <v>3.4657999999999998</v>
      </c>
      <c r="AA19" s="7">
        <f>SUM(Y19:Z19)</f>
        <v>57.198000000000015</v>
      </c>
      <c r="AB19" s="7">
        <f>$F$19/$D$19</f>
        <v>3.4657999999999998</v>
      </c>
      <c r="AC19" s="7">
        <f>SUM(AA19:AB19)</f>
        <v>60.663800000000016</v>
      </c>
      <c r="AD19" s="7"/>
      <c r="AE19" s="13">
        <f>F19-AC19</f>
        <v>112.62619999999998</v>
      </c>
      <c r="AF19" s="7"/>
      <c r="AG19" s="15"/>
      <c r="AH19" s="1"/>
      <c r="AI19" s="1"/>
    </row>
    <row r="20" spans="1:35" ht="12.75">
      <c r="A20" s="2"/>
      <c r="B20" s="6" t="s">
        <v>18</v>
      </c>
      <c r="C20" s="1">
        <v>2006</v>
      </c>
      <c r="D20" s="1">
        <v>50</v>
      </c>
      <c r="E20" s="6" t="s">
        <v>20</v>
      </c>
      <c r="F20" s="8">
        <v>3400</v>
      </c>
      <c r="G20" s="8">
        <v>306</v>
      </c>
      <c r="H20" s="8">
        <f>F20/D20</f>
        <v>68</v>
      </c>
      <c r="I20" s="8">
        <f>G20+H20</f>
        <v>374</v>
      </c>
      <c r="J20" s="8">
        <f>F20/D20</f>
        <v>68</v>
      </c>
      <c r="K20" s="8">
        <f>I20+J20</f>
        <v>442</v>
      </c>
      <c r="L20" s="8">
        <f>F20/D20</f>
        <v>68</v>
      </c>
      <c r="M20" s="8">
        <f>SUM(K20:L20)</f>
        <v>510</v>
      </c>
      <c r="N20" s="8">
        <f>F20/D20</f>
        <v>68</v>
      </c>
      <c r="O20" s="8">
        <f>SUM(M20:N20)</f>
        <v>578</v>
      </c>
      <c r="P20" s="8">
        <f>+F20/D20</f>
        <v>68</v>
      </c>
      <c r="Q20" s="8">
        <f>SUM(O20:P20)</f>
        <v>646</v>
      </c>
      <c r="R20" s="7">
        <f>+F20/D20</f>
        <v>68</v>
      </c>
      <c r="S20" s="8">
        <f>SUM(Q20:R20)</f>
        <v>714</v>
      </c>
      <c r="T20" s="7">
        <f>F20/D20</f>
        <v>68</v>
      </c>
      <c r="U20" s="8">
        <f>SUM(S20:T20)</f>
        <v>782</v>
      </c>
      <c r="V20" s="7">
        <f>F20/D20</f>
        <v>68</v>
      </c>
      <c r="W20" s="8">
        <f>SUM(U20:V20)</f>
        <v>850</v>
      </c>
      <c r="X20" s="7">
        <f>$F$20/$D$20</f>
        <v>68</v>
      </c>
      <c r="Y20" s="8">
        <f>SUM(W20:X20)</f>
        <v>918</v>
      </c>
      <c r="Z20" s="7">
        <f>$F$20/$D$20</f>
        <v>68</v>
      </c>
      <c r="AA20" s="8">
        <f>SUM(Y20:Z20)</f>
        <v>986</v>
      </c>
      <c r="AB20" s="7">
        <f>$F$20/$D$20</f>
        <v>68</v>
      </c>
      <c r="AC20" s="7">
        <f>SUM(AA20:AB20)</f>
        <v>1054</v>
      </c>
      <c r="AD20" s="7"/>
      <c r="AE20" s="54">
        <f>F20-AC20</f>
        <v>2346</v>
      </c>
      <c r="AF20" s="7"/>
      <c r="AG20" s="15"/>
      <c r="AH20" s="1"/>
      <c r="AI20" s="1"/>
    </row>
    <row r="21" spans="1:35" ht="12.75">
      <c r="A21" s="2"/>
      <c r="B21" s="1"/>
      <c r="C21" s="1"/>
      <c r="D21" s="1"/>
      <c r="E21" s="1"/>
      <c r="F21" s="13">
        <f aca="true" t="shared" si="0" ref="F21:AC21">SUM(F17:F20)</f>
        <v>422936.7</v>
      </c>
      <c r="G21" s="13">
        <f t="shared" si="0"/>
        <v>154762.72</v>
      </c>
      <c r="H21" s="13">
        <f t="shared" si="0"/>
        <v>8458.734</v>
      </c>
      <c r="I21" s="13">
        <f t="shared" si="0"/>
        <v>163221.45400000003</v>
      </c>
      <c r="J21" s="13">
        <f t="shared" si="0"/>
        <v>8458.734</v>
      </c>
      <c r="K21" s="13">
        <f t="shared" si="0"/>
        <v>171680.18800000002</v>
      </c>
      <c r="L21" s="13">
        <f t="shared" si="0"/>
        <v>8458.734</v>
      </c>
      <c r="M21" s="13">
        <f t="shared" si="0"/>
        <v>180138.92200000002</v>
      </c>
      <c r="N21" s="13">
        <f t="shared" si="0"/>
        <v>8458.734</v>
      </c>
      <c r="O21" s="13">
        <f t="shared" si="0"/>
        <v>188597.65600000002</v>
      </c>
      <c r="P21" s="13">
        <f t="shared" si="0"/>
        <v>8458.734</v>
      </c>
      <c r="Q21" s="13">
        <f t="shared" si="0"/>
        <v>197056.39000000004</v>
      </c>
      <c r="R21" s="13">
        <f t="shared" si="0"/>
        <v>8458.734</v>
      </c>
      <c r="S21" s="13">
        <f t="shared" si="0"/>
        <v>205515.12400000007</v>
      </c>
      <c r="T21" s="13">
        <f t="shared" si="0"/>
        <v>8458.734</v>
      </c>
      <c r="U21" s="13">
        <f t="shared" si="0"/>
        <v>213973.85800000004</v>
      </c>
      <c r="V21" s="13">
        <f t="shared" si="0"/>
        <v>8458.734</v>
      </c>
      <c r="W21" s="13">
        <f t="shared" si="0"/>
        <v>222432.59200000003</v>
      </c>
      <c r="X21" s="13">
        <f t="shared" si="0"/>
        <v>8458.734</v>
      </c>
      <c r="Y21" s="13">
        <f t="shared" si="0"/>
        <v>230891.32600000006</v>
      </c>
      <c r="Z21" s="13">
        <f t="shared" si="0"/>
        <v>8458.734</v>
      </c>
      <c r="AA21" s="13">
        <f t="shared" si="0"/>
        <v>239350.06000000006</v>
      </c>
      <c r="AB21" s="13">
        <f t="shared" si="0"/>
        <v>8458.734</v>
      </c>
      <c r="AC21" s="13">
        <f t="shared" si="0"/>
        <v>247808.79400000008</v>
      </c>
      <c r="AD21" s="7"/>
      <c r="AE21" s="13">
        <f>SUM(AE17:AE20)</f>
        <v>175127.90599999996</v>
      </c>
      <c r="AF21" s="7"/>
      <c r="AG21" s="15"/>
      <c r="AH21" s="1"/>
      <c r="AI21" s="1"/>
    </row>
    <row r="22" spans="1:35" ht="12.75">
      <c r="A22" s="2"/>
      <c r="B22" s="1"/>
      <c r="C22" s="1"/>
      <c r="D22" s="1"/>
      <c r="E22" s="1"/>
      <c r="F22" s="11" t="s">
        <v>14</v>
      </c>
      <c r="G22" s="1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"/>
      <c r="AF22" s="7"/>
      <c r="AG22" s="15"/>
      <c r="AH22" s="1"/>
      <c r="AI22" s="1"/>
    </row>
    <row r="23" spans="1:35" ht="12.75">
      <c r="A23" s="2">
        <v>30400003</v>
      </c>
      <c r="B23" s="1" t="s">
        <v>18</v>
      </c>
      <c r="C23" s="1" t="s">
        <v>19</v>
      </c>
      <c r="D23" s="1">
        <v>50</v>
      </c>
      <c r="E23" s="1" t="s">
        <v>20</v>
      </c>
      <c r="F23" s="7">
        <v>10146.8</v>
      </c>
      <c r="G23" s="7">
        <v>4260.6</v>
      </c>
      <c r="H23" s="7">
        <f>F23/D23</f>
        <v>202.93599999999998</v>
      </c>
      <c r="I23" s="7">
        <f>G23+H23</f>
        <v>4463.536</v>
      </c>
      <c r="J23" s="7">
        <f>F23/D23</f>
        <v>202.93599999999998</v>
      </c>
      <c r="K23" s="7">
        <f>I23+J23</f>
        <v>4666.472</v>
      </c>
      <c r="L23" s="7">
        <f>F23/D23</f>
        <v>202.93599999999998</v>
      </c>
      <c r="M23" s="7">
        <f>K23+L23</f>
        <v>4869.407999999999</v>
      </c>
      <c r="N23" s="7">
        <f>F23/D23</f>
        <v>202.93599999999998</v>
      </c>
      <c r="O23" s="7">
        <f>M23+N23</f>
        <v>5072.343999999999</v>
      </c>
      <c r="P23" s="7">
        <f>+F23/D23</f>
        <v>202.93599999999998</v>
      </c>
      <c r="Q23" s="7">
        <f>O23+P23</f>
        <v>5275.279999999999</v>
      </c>
      <c r="R23" s="7">
        <f>+F23/D23</f>
        <v>202.93599999999998</v>
      </c>
      <c r="S23" s="7">
        <f>Q23+R23</f>
        <v>5478.2159999999985</v>
      </c>
      <c r="T23" s="7">
        <f>F23/D23</f>
        <v>202.93599999999998</v>
      </c>
      <c r="U23" s="7">
        <f>S23+T23</f>
        <v>5681.151999999998</v>
      </c>
      <c r="V23" s="7">
        <f>F23/D23</f>
        <v>202.93599999999998</v>
      </c>
      <c r="W23" s="7">
        <f>U23+V23</f>
        <v>5884.087999999998</v>
      </c>
      <c r="X23" s="7">
        <f>$F$23/$D$23</f>
        <v>202.93599999999998</v>
      </c>
      <c r="Y23" s="7">
        <f>W23+X23</f>
        <v>6087.023999999998</v>
      </c>
      <c r="Z23" s="7">
        <f>$F$23/$D$23</f>
        <v>202.93599999999998</v>
      </c>
      <c r="AA23" s="7">
        <f>Y23+Z23</f>
        <v>6289.959999999997</v>
      </c>
      <c r="AB23" s="7">
        <f>$F$23/$D$23</f>
        <v>202.93599999999998</v>
      </c>
      <c r="AC23" s="7">
        <f>AA23+AB23</f>
        <v>6492.895999999997</v>
      </c>
      <c r="AD23" s="7"/>
      <c r="AE23" s="13">
        <f>F23-AC23</f>
        <v>3653.9040000000023</v>
      </c>
      <c r="AF23" s="7"/>
      <c r="AG23" s="15"/>
      <c r="AH23" s="1"/>
      <c r="AI23" s="1"/>
    </row>
    <row r="24" spans="1:35" ht="12.75">
      <c r="A24" s="2"/>
      <c r="B24" s="1" t="s">
        <v>21</v>
      </c>
      <c r="C24" s="1">
        <v>1998</v>
      </c>
      <c r="D24" s="1">
        <v>50</v>
      </c>
      <c r="E24" s="1" t="s">
        <v>23</v>
      </c>
      <c r="F24" s="7">
        <v>10275.67</v>
      </c>
      <c r="G24" s="7">
        <v>5137.86</v>
      </c>
      <c r="H24" s="7">
        <f>F24/D24</f>
        <v>205.5134</v>
      </c>
      <c r="I24" s="7">
        <f>G24+H24</f>
        <v>5343.3733999999995</v>
      </c>
      <c r="J24" s="7">
        <f>F24/D24</f>
        <v>205.5134</v>
      </c>
      <c r="K24" s="7">
        <f>I24+J24</f>
        <v>5548.886799999999</v>
      </c>
      <c r="L24" s="7">
        <f>F24/D24</f>
        <v>205.5134</v>
      </c>
      <c r="M24" s="7">
        <f>K24+L24</f>
        <v>5754.400199999999</v>
      </c>
      <c r="N24" s="7">
        <f>F24/D24</f>
        <v>205.5134</v>
      </c>
      <c r="O24" s="7">
        <f>M24+N24</f>
        <v>5959.913599999999</v>
      </c>
      <c r="P24" s="7">
        <f>+F24/D24</f>
        <v>205.5134</v>
      </c>
      <c r="Q24" s="7">
        <f>O24+P24</f>
        <v>6165.426999999999</v>
      </c>
      <c r="R24" s="7">
        <f>+F24/D24</f>
        <v>205.5134</v>
      </c>
      <c r="S24" s="7">
        <f>Q24+R24</f>
        <v>6370.940399999999</v>
      </c>
      <c r="T24" s="7">
        <f>F24/D24</f>
        <v>205.5134</v>
      </c>
      <c r="U24" s="7">
        <f>S24+T24</f>
        <v>6576.453799999998</v>
      </c>
      <c r="V24" s="7">
        <f>F24/D24</f>
        <v>205.5134</v>
      </c>
      <c r="W24" s="7">
        <f>U24+V24</f>
        <v>6781.967199999998</v>
      </c>
      <c r="X24" s="7">
        <f>$F$24/$D$24</f>
        <v>205.5134</v>
      </c>
      <c r="Y24" s="7">
        <f>W24+X24</f>
        <v>6987.480599999998</v>
      </c>
      <c r="Z24" s="7">
        <f>$F$24/$D$24</f>
        <v>205.5134</v>
      </c>
      <c r="AA24" s="7">
        <f>Y24+Z24</f>
        <v>7192.993999999998</v>
      </c>
      <c r="AB24" s="7">
        <f>$F$24/$D$24</f>
        <v>205.5134</v>
      </c>
      <c r="AC24" s="7">
        <f>AA24+AB24</f>
        <v>7398.507399999998</v>
      </c>
      <c r="AD24" s="7"/>
      <c r="AE24" s="13">
        <f>F24-AC24</f>
        <v>2877.1626000000024</v>
      </c>
      <c r="AF24" s="7"/>
      <c r="AG24" s="15"/>
      <c r="AH24" s="1"/>
      <c r="AI24" s="1"/>
    </row>
    <row r="25" spans="1:35" ht="12.75">
      <c r="A25" s="2"/>
      <c r="B25" s="6" t="s">
        <v>18</v>
      </c>
      <c r="C25" s="1">
        <v>2003</v>
      </c>
      <c r="D25" s="1">
        <v>25</v>
      </c>
      <c r="E25" s="6" t="s">
        <v>23</v>
      </c>
      <c r="F25" s="7">
        <v>2344</v>
      </c>
      <c r="G25" s="7">
        <v>878.7</v>
      </c>
      <c r="H25" s="7">
        <f>F25/D25</f>
        <v>93.76</v>
      </c>
      <c r="I25" s="7">
        <f>G25+H25</f>
        <v>972.46</v>
      </c>
      <c r="J25" s="7">
        <f>F25/D25</f>
        <v>93.76</v>
      </c>
      <c r="K25" s="7">
        <f>I25+J25</f>
        <v>1066.22</v>
      </c>
      <c r="L25" s="7">
        <f>F25/D25</f>
        <v>93.76</v>
      </c>
      <c r="M25" s="7">
        <f>K25+L25</f>
        <v>1159.98</v>
      </c>
      <c r="N25" s="7">
        <f>F25/D25</f>
        <v>93.76</v>
      </c>
      <c r="O25" s="7">
        <f>M25+N25</f>
        <v>1253.74</v>
      </c>
      <c r="P25" s="7">
        <f>+F25/D25</f>
        <v>93.76</v>
      </c>
      <c r="Q25" s="7">
        <f>O25+P25</f>
        <v>1347.5</v>
      </c>
      <c r="R25" s="7">
        <f>+F25/D25</f>
        <v>93.76</v>
      </c>
      <c r="S25" s="7">
        <f>Q25+R25</f>
        <v>1441.26</v>
      </c>
      <c r="T25" s="7">
        <f>F25/D25</f>
        <v>93.76</v>
      </c>
      <c r="U25" s="7">
        <f>S25+T25</f>
        <v>1535.02</v>
      </c>
      <c r="V25" s="7">
        <f>F25/D25</f>
        <v>93.76</v>
      </c>
      <c r="W25" s="7">
        <f>U25+V25</f>
        <v>1628.78</v>
      </c>
      <c r="X25" s="7">
        <f>$F$25/$D$25</f>
        <v>93.76</v>
      </c>
      <c r="Y25" s="7">
        <f>W25+X25</f>
        <v>1722.54</v>
      </c>
      <c r="Z25" s="7">
        <f>$F$25/$D$25</f>
        <v>93.76</v>
      </c>
      <c r="AA25" s="7">
        <f>Y25+Z25</f>
        <v>1816.3</v>
      </c>
      <c r="AB25" s="7">
        <f>$F$25/$D$25</f>
        <v>93.76</v>
      </c>
      <c r="AC25" s="7">
        <f>AA25+AB25</f>
        <v>1910.06</v>
      </c>
      <c r="AD25" s="7"/>
      <c r="AE25" s="13">
        <f>F25-AC25</f>
        <v>433.94000000000005</v>
      </c>
      <c r="AF25" s="7"/>
      <c r="AG25" s="15"/>
      <c r="AH25" s="1"/>
      <c r="AI25" s="1"/>
    </row>
    <row r="26" spans="1:35" ht="12.75">
      <c r="A26" s="2"/>
      <c r="B26" s="6" t="s">
        <v>18</v>
      </c>
      <c r="C26" s="1">
        <v>2004</v>
      </c>
      <c r="D26" s="1">
        <v>25</v>
      </c>
      <c r="E26" s="6" t="s">
        <v>23</v>
      </c>
      <c r="F26" s="8">
        <v>488.86</v>
      </c>
      <c r="G26" s="8">
        <v>127.09</v>
      </c>
      <c r="H26" s="8">
        <f>F26/D26</f>
        <v>19.5544</v>
      </c>
      <c r="I26" s="8">
        <f>G26+H26</f>
        <v>146.64440000000002</v>
      </c>
      <c r="J26" s="8">
        <f>F26/D26</f>
        <v>19.5544</v>
      </c>
      <c r="K26" s="8">
        <f>I26+J26</f>
        <v>166.1988</v>
      </c>
      <c r="L26" s="8">
        <f>F26/D26</f>
        <v>19.5544</v>
      </c>
      <c r="M26" s="8">
        <f>K26+L26</f>
        <v>185.7532</v>
      </c>
      <c r="N26" s="8">
        <f>F26/D26</f>
        <v>19.5544</v>
      </c>
      <c r="O26" s="8">
        <f>M26+N26</f>
        <v>205.30759999999998</v>
      </c>
      <c r="P26" s="8">
        <f>+F26/D26</f>
        <v>19.5544</v>
      </c>
      <c r="Q26" s="8">
        <f>O26+P26</f>
        <v>224.86199999999997</v>
      </c>
      <c r="R26" s="7">
        <f>+F26/D26</f>
        <v>19.5544</v>
      </c>
      <c r="S26" s="8">
        <f>Q26+R26</f>
        <v>244.41639999999995</v>
      </c>
      <c r="T26" s="7">
        <f>F26/D26</f>
        <v>19.5544</v>
      </c>
      <c r="U26" s="8">
        <f>S26+T26</f>
        <v>263.97079999999994</v>
      </c>
      <c r="V26" s="7">
        <f>F26/D26</f>
        <v>19.5544</v>
      </c>
      <c r="W26" s="8">
        <f>U26+V26</f>
        <v>283.5251999999999</v>
      </c>
      <c r="X26" s="7">
        <f>$F$26/$D$26</f>
        <v>19.5544</v>
      </c>
      <c r="Y26" s="8">
        <f>W26+X26</f>
        <v>303.0795999999999</v>
      </c>
      <c r="Z26" s="7">
        <f>$F$26/$D$26</f>
        <v>19.5544</v>
      </c>
      <c r="AA26" s="8">
        <f>Y26+Z26</f>
        <v>322.6339999999999</v>
      </c>
      <c r="AB26" s="7">
        <f>$F$26/$D$26</f>
        <v>19.5544</v>
      </c>
      <c r="AC26" s="8">
        <f>AA26+AB26</f>
        <v>342.1883999999999</v>
      </c>
      <c r="AD26" s="7"/>
      <c r="AE26" s="13">
        <f>F26-AC26</f>
        <v>146.67160000000013</v>
      </c>
      <c r="AF26" s="7"/>
      <c r="AG26" s="15"/>
      <c r="AH26" s="1"/>
      <c r="AI26" s="1"/>
    </row>
    <row r="27" spans="1:35" ht="12.75">
      <c r="A27" s="2"/>
      <c r="B27" s="1"/>
      <c r="C27" s="1"/>
      <c r="D27" s="1"/>
      <c r="E27" s="1"/>
      <c r="F27" s="13">
        <f aca="true" t="shared" si="1" ref="F27:AC27">SUM(F23:F26)</f>
        <v>23255.33</v>
      </c>
      <c r="G27" s="13">
        <f t="shared" si="1"/>
        <v>10404.25</v>
      </c>
      <c r="H27" s="13">
        <f t="shared" si="1"/>
        <v>521.7638</v>
      </c>
      <c r="I27" s="13">
        <f t="shared" si="1"/>
        <v>10926.013799999999</v>
      </c>
      <c r="J27" s="13">
        <f t="shared" si="1"/>
        <v>521.7638</v>
      </c>
      <c r="K27" s="13">
        <f t="shared" si="1"/>
        <v>11447.777599999998</v>
      </c>
      <c r="L27" s="13">
        <f t="shared" si="1"/>
        <v>521.7638</v>
      </c>
      <c r="M27" s="13">
        <f t="shared" si="1"/>
        <v>11969.541399999998</v>
      </c>
      <c r="N27" s="13">
        <f t="shared" si="1"/>
        <v>521.7638</v>
      </c>
      <c r="O27" s="13">
        <f t="shared" si="1"/>
        <v>12491.305199999997</v>
      </c>
      <c r="P27" s="13">
        <f t="shared" si="1"/>
        <v>521.7638</v>
      </c>
      <c r="Q27" s="13">
        <f t="shared" si="1"/>
        <v>13013.068999999998</v>
      </c>
      <c r="R27" s="13">
        <f t="shared" si="1"/>
        <v>521.7638</v>
      </c>
      <c r="S27" s="13">
        <f t="shared" si="1"/>
        <v>13534.832799999996</v>
      </c>
      <c r="T27" s="13">
        <f t="shared" si="1"/>
        <v>521.7638</v>
      </c>
      <c r="U27" s="13">
        <f t="shared" si="1"/>
        <v>14056.596599999997</v>
      </c>
      <c r="V27" s="13">
        <f t="shared" si="1"/>
        <v>521.7638</v>
      </c>
      <c r="W27" s="13">
        <f t="shared" si="1"/>
        <v>14578.360399999996</v>
      </c>
      <c r="X27" s="13">
        <f t="shared" si="1"/>
        <v>521.7638</v>
      </c>
      <c r="Y27" s="13">
        <f t="shared" si="1"/>
        <v>15100.124199999997</v>
      </c>
      <c r="Z27" s="13">
        <f t="shared" si="1"/>
        <v>521.7638</v>
      </c>
      <c r="AA27" s="13">
        <f t="shared" si="1"/>
        <v>15621.887999999994</v>
      </c>
      <c r="AB27" s="13">
        <f t="shared" si="1"/>
        <v>521.7638</v>
      </c>
      <c r="AC27" s="13">
        <f t="shared" si="1"/>
        <v>16143.651799999994</v>
      </c>
      <c r="AD27" s="7"/>
      <c r="AE27" s="13">
        <f>SUM(AE23:AE26)</f>
        <v>7111.678200000004</v>
      </c>
      <c r="AF27" s="7"/>
      <c r="AG27" s="15"/>
      <c r="AH27" s="1"/>
      <c r="AI27" s="1"/>
    </row>
    <row r="28" spans="1:35" ht="12.75">
      <c r="A28" s="2"/>
      <c r="B28" s="1"/>
      <c r="C28" s="1"/>
      <c r="D28" s="1"/>
      <c r="E28" s="1"/>
      <c r="F28" s="11" t="s">
        <v>14</v>
      </c>
      <c r="G28" s="1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3"/>
      <c r="AF28" s="7"/>
      <c r="AG28" s="15"/>
      <c r="AH28" s="1"/>
      <c r="AI28" s="1"/>
    </row>
    <row r="29" spans="1:35" ht="12.75">
      <c r="A29" s="2">
        <v>30400004</v>
      </c>
      <c r="B29" s="6" t="s">
        <v>24</v>
      </c>
      <c r="C29" s="6" t="s">
        <v>25</v>
      </c>
      <c r="D29" s="1">
        <v>50</v>
      </c>
      <c r="E29" s="6" t="s">
        <v>23</v>
      </c>
      <c r="F29" s="7">
        <f>1778742.39</f>
        <v>1778742.39</v>
      </c>
      <c r="G29" s="7">
        <v>1324283.24</v>
      </c>
      <c r="H29" s="7">
        <f>F29/D29</f>
        <v>35574.847799999996</v>
      </c>
      <c r="I29" s="7">
        <f>G29+H29</f>
        <v>1359858.0878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3"/>
      <c r="AF29" s="7"/>
      <c r="AG29" s="15"/>
      <c r="AH29" s="1"/>
      <c r="AI29" s="1"/>
    </row>
    <row r="30" spans="1:35" ht="12.75">
      <c r="A30" s="2"/>
      <c r="B30" s="6" t="s">
        <v>181</v>
      </c>
      <c r="C30" s="20">
        <v>41228</v>
      </c>
      <c r="D30" s="1">
        <v>50</v>
      </c>
      <c r="E30" s="6" t="s">
        <v>20</v>
      </c>
      <c r="F30" s="7">
        <v>-26309</v>
      </c>
      <c r="G30" s="7"/>
      <c r="H30" s="7"/>
      <c r="I30" s="21">
        <v>-26309</v>
      </c>
      <c r="J30" s="21"/>
      <c r="K30" s="21"/>
      <c r="L30" s="33"/>
      <c r="M30" s="33"/>
      <c r="N30" s="33"/>
      <c r="O30" s="33"/>
      <c r="P30" s="33"/>
      <c r="Q30" s="33"/>
      <c r="R30" s="33"/>
      <c r="S30" s="33"/>
      <c r="T30" s="7"/>
      <c r="U30" s="33"/>
      <c r="V30" s="7"/>
      <c r="W30" s="33"/>
      <c r="X30" s="7"/>
      <c r="Y30" s="33"/>
      <c r="Z30" s="33"/>
      <c r="AA30" s="33"/>
      <c r="AB30" s="33"/>
      <c r="AC30" s="33"/>
      <c r="AD30" s="7"/>
      <c r="AE30" s="15"/>
      <c r="AF30" s="7"/>
      <c r="AG30" s="15"/>
      <c r="AH30" s="1"/>
      <c r="AI30" s="1"/>
    </row>
    <row r="31" spans="1:35" ht="12.75">
      <c r="A31" s="2"/>
      <c r="B31" s="6" t="s">
        <v>24</v>
      </c>
      <c r="C31" s="6" t="s">
        <v>9</v>
      </c>
      <c r="D31" s="1">
        <v>50</v>
      </c>
      <c r="E31" s="6" t="s">
        <v>20</v>
      </c>
      <c r="F31" s="7">
        <f>SUM(F29:F30)</f>
        <v>1752433.39</v>
      </c>
      <c r="G31" s="7"/>
      <c r="H31" s="7"/>
      <c r="I31" s="7">
        <f>SUM(I29:I30)</f>
        <v>1333549.0878</v>
      </c>
      <c r="J31" s="7">
        <f>F31/D31</f>
        <v>35048.667799999996</v>
      </c>
      <c r="K31" s="7">
        <f>I31+J31</f>
        <v>1368597.7556</v>
      </c>
      <c r="L31" s="7">
        <f>F31/D31</f>
        <v>35048.667799999996</v>
      </c>
      <c r="M31" s="7">
        <f>K31+L31</f>
        <v>1403646.4234</v>
      </c>
      <c r="N31" s="7">
        <f>F31/D31</f>
        <v>35048.667799999996</v>
      </c>
      <c r="O31" s="7">
        <f>M31+N31</f>
        <v>1438695.0912</v>
      </c>
      <c r="P31" s="7">
        <f>F31/D31</f>
        <v>35048.667799999996</v>
      </c>
      <c r="Q31" s="7">
        <f>O31+P31</f>
        <v>1473743.7589999998</v>
      </c>
      <c r="R31" s="7">
        <f>F31/D31</f>
        <v>35048.667799999996</v>
      </c>
      <c r="S31" s="7">
        <f>Q31+R31</f>
        <v>1508792.4267999998</v>
      </c>
      <c r="T31" s="7">
        <f>F31/D31</f>
        <v>35048.667799999996</v>
      </c>
      <c r="U31" s="7">
        <f>S31+T31</f>
        <v>1543841.0945999997</v>
      </c>
      <c r="V31" s="7">
        <f>F31/D31</f>
        <v>35048.667799999996</v>
      </c>
      <c r="W31" s="7">
        <f>U31+V31</f>
        <v>1578889.7623999997</v>
      </c>
      <c r="X31" s="7">
        <f>$F$31/$D$31</f>
        <v>35048.667799999996</v>
      </c>
      <c r="Y31" s="7">
        <f>W31+X31</f>
        <v>1613938.4301999996</v>
      </c>
      <c r="Z31" s="7">
        <f>$F$31/$D$31</f>
        <v>35048.667799999996</v>
      </c>
      <c r="AA31" s="7">
        <f>Y31+Z31</f>
        <v>1648987.0979999995</v>
      </c>
      <c r="AB31" s="7">
        <f>$F$31/$D$31</f>
        <v>35048.667799999996</v>
      </c>
      <c r="AC31" s="7">
        <f>AA31+AB31</f>
        <v>1684035.7657999995</v>
      </c>
      <c r="AD31" s="7"/>
      <c r="AE31" s="13">
        <f>F31-AC31</f>
        <v>68397.62420000043</v>
      </c>
      <c r="AF31" s="7"/>
      <c r="AG31" s="15"/>
      <c r="AH31" s="1"/>
      <c r="AI31" s="1"/>
    </row>
    <row r="32" spans="1:35" ht="12.75">
      <c r="A32" s="2"/>
      <c r="B32" s="6" t="s">
        <v>24</v>
      </c>
      <c r="C32" s="1">
        <v>2004</v>
      </c>
      <c r="D32" s="1">
        <v>50</v>
      </c>
      <c r="E32" s="6" t="s">
        <v>20</v>
      </c>
      <c r="F32" s="7">
        <v>2805.42</v>
      </c>
      <c r="G32" s="7">
        <v>364.71</v>
      </c>
      <c r="H32" s="7">
        <f>F32/D32</f>
        <v>56.1084</v>
      </c>
      <c r="I32" s="7">
        <f>G32+H32</f>
        <v>420.8184</v>
      </c>
      <c r="J32" s="7">
        <f>F32/D32</f>
        <v>56.1084</v>
      </c>
      <c r="K32" s="7">
        <f>I32+J32</f>
        <v>476.9268</v>
      </c>
      <c r="L32" s="7">
        <f>F32/D32</f>
        <v>56.1084</v>
      </c>
      <c r="M32" s="7">
        <f>K32+L32</f>
        <v>533.0352</v>
      </c>
      <c r="N32" s="7">
        <f>F32/D32</f>
        <v>56.1084</v>
      </c>
      <c r="O32" s="7">
        <f>M32+N32</f>
        <v>589.1436</v>
      </c>
      <c r="P32" s="7">
        <f>F32/D32</f>
        <v>56.1084</v>
      </c>
      <c r="Q32" s="7">
        <f>O32+P32</f>
        <v>645.252</v>
      </c>
      <c r="R32" s="7">
        <f>F32/D32</f>
        <v>56.1084</v>
      </c>
      <c r="S32" s="7">
        <f>Q32+R32</f>
        <v>701.3603999999999</v>
      </c>
      <c r="T32" s="7">
        <f>F32/D32</f>
        <v>56.1084</v>
      </c>
      <c r="U32" s="7">
        <f>S32+T32</f>
        <v>757.4687999999999</v>
      </c>
      <c r="V32" s="7">
        <f>F32/D32</f>
        <v>56.1084</v>
      </c>
      <c r="W32" s="7">
        <f>U32+V32</f>
        <v>813.5771999999998</v>
      </c>
      <c r="X32" s="7">
        <f>$F$32/$D$32</f>
        <v>56.1084</v>
      </c>
      <c r="Y32" s="7">
        <f>W32+X32</f>
        <v>869.6855999999998</v>
      </c>
      <c r="Z32" s="7">
        <f>$F$32/$D$32</f>
        <v>56.1084</v>
      </c>
      <c r="AA32" s="7">
        <f>Y32+Z32</f>
        <v>925.7939999999998</v>
      </c>
      <c r="AB32" s="7">
        <f>$F$32/$D$32</f>
        <v>56.1084</v>
      </c>
      <c r="AC32" s="7">
        <f>AA32+AB32</f>
        <v>981.9023999999997</v>
      </c>
      <c r="AD32" s="7"/>
      <c r="AE32" s="13">
        <f>F32-AC32</f>
        <v>1823.5176000000004</v>
      </c>
      <c r="AF32" s="7"/>
      <c r="AG32" s="15"/>
      <c r="AH32" s="1"/>
      <c r="AI32" s="1"/>
    </row>
    <row r="33" spans="1:35" ht="12.75">
      <c r="A33" s="2"/>
      <c r="B33" s="6" t="s">
        <v>26</v>
      </c>
      <c r="C33" s="1">
        <v>2009</v>
      </c>
      <c r="D33" s="1">
        <v>50</v>
      </c>
      <c r="E33" s="6" t="s">
        <v>20</v>
      </c>
      <c r="F33" s="40">
        <v>945</v>
      </c>
      <c r="G33" s="8">
        <v>28.35</v>
      </c>
      <c r="H33" s="8">
        <f>F33/D33</f>
        <v>18.9</v>
      </c>
      <c r="I33" s="8">
        <f>G33+H33</f>
        <v>47.25</v>
      </c>
      <c r="J33" s="8">
        <f>F33/D33</f>
        <v>18.9</v>
      </c>
      <c r="K33" s="8">
        <f>I33+J33</f>
        <v>66.15</v>
      </c>
      <c r="L33" s="8">
        <f>F33/D33</f>
        <v>18.9</v>
      </c>
      <c r="M33" s="8">
        <f>K33+L33</f>
        <v>85.05000000000001</v>
      </c>
      <c r="N33" s="8">
        <f>F33/D33</f>
        <v>18.9</v>
      </c>
      <c r="O33" s="8">
        <f>M33+N33</f>
        <v>103.95000000000002</v>
      </c>
      <c r="P33" s="8">
        <f>F33/D33</f>
        <v>18.9</v>
      </c>
      <c r="Q33" s="8">
        <f>O33+P33</f>
        <v>122.85000000000002</v>
      </c>
      <c r="R33" s="7">
        <f>F33/D33</f>
        <v>18.9</v>
      </c>
      <c r="S33" s="8">
        <f>Q33+R33</f>
        <v>141.75000000000003</v>
      </c>
      <c r="T33" s="7">
        <f>F33/D33</f>
        <v>18.9</v>
      </c>
      <c r="U33" s="8">
        <f>S33+T33</f>
        <v>160.65000000000003</v>
      </c>
      <c r="V33" s="7">
        <f>F33/D33</f>
        <v>18.9</v>
      </c>
      <c r="W33" s="8">
        <f>U33+V33</f>
        <v>179.55000000000004</v>
      </c>
      <c r="X33" s="7">
        <f>$F$33/$D$33</f>
        <v>18.9</v>
      </c>
      <c r="Y33" s="8">
        <f>W33+X33</f>
        <v>198.45000000000005</v>
      </c>
      <c r="Z33" s="7">
        <f>$F33/$D33</f>
        <v>18.9</v>
      </c>
      <c r="AA33" s="7">
        <f>Y33+Z33</f>
        <v>217.35000000000005</v>
      </c>
      <c r="AB33" s="7">
        <f>$F33/$D33</f>
        <v>18.9</v>
      </c>
      <c r="AC33" s="7">
        <f>AA33+AB33</f>
        <v>236.25000000000006</v>
      </c>
      <c r="AD33" s="7"/>
      <c r="AE33" s="13">
        <f>F33-AC33</f>
        <v>708.75</v>
      </c>
      <c r="AF33" s="7"/>
      <c r="AG33" s="15"/>
      <c r="AH33" s="1"/>
      <c r="AI33" s="1"/>
    </row>
    <row r="34" spans="1:35" ht="12.75">
      <c r="A34" s="2"/>
      <c r="B34" s="1"/>
      <c r="C34" s="1"/>
      <c r="D34" s="1"/>
      <c r="E34" s="1"/>
      <c r="F34" s="15">
        <f aca="true" t="shared" si="2" ref="F34:AC34">SUM(F31:F33)</f>
        <v>1756183.8099999998</v>
      </c>
      <c r="G34" s="15">
        <f t="shared" si="2"/>
        <v>393.06</v>
      </c>
      <c r="H34" s="15">
        <f t="shared" si="2"/>
        <v>75.0084</v>
      </c>
      <c r="I34" s="15">
        <f t="shared" si="2"/>
        <v>1334017.1562</v>
      </c>
      <c r="J34" s="15">
        <f t="shared" si="2"/>
        <v>35123.676199999994</v>
      </c>
      <c r="K34" s="15">
        <f t="shared" si="2"/>
        <v>1369140.8324</v>
      </c>
      <c r="L34" s="15">
        <f t="shared" si="2"/>
        <v>35123.676199999994</v>
      </c>
      <c r="M34" s="15">
        <f t="shared" si="2"/>
        <v>1404264.5086</v>
      </c>
      <c r="N34" s="15">
        <f t="shared" si="2"/>
        <v>35123.676199999994</v>
      </c>
      <c r="O34" s="15">
        <f t="shared" si="2"/>
        <v>1439388.1848</v>
      </c>
      <c r="P34" s="15">
        <f t="shared" si="2"/>
        <v>35123.676199999994</v>
      </c>
      <c r="Q34" s="15">
        <f t="shared" si="2"/>
        <v>1474511.861</v>
      </c>
      <c r="R34" s="15">
        <f t="shared" si="2"/>
        <v>35123.676199999994</v>
      </c>
      <c r="S34" s="15">
        <f t="shared" si="2"/>
        <v>1509635.5371999997</v>
      </c>
      <c r="T34" s="15">
        <f t="shared" si="2"/>
        <v>35123.676199999994</v>
      </c>
      <c r="U34" s="15">
        <f t="shared" si="2"/>
        <v>1544759.2133999995</v>
      </c>
      <c r="V34" s="15">
        <f t="shared" si="2"/>
        <v>35123.676199999994</v>
      </c>
      <c r="W34" s="15">
        <f t="shared" si="2"/>
        <v>1579882.8895999996</v>
      </c>
      <c r="X34" s="15">
        <f t="shared" si="2"/>
        <v>35123.676199999994</v>
      </c>
      <c r="Y34" s="15">
        <f t="shared" si="2"/>
        <v>1615006.5657999995</v>
      </c>
      <c r="Z34" s="15">
        <f t="shared" si="2"/>
        <v>35123.676199999994</v>
      </c>
      <c r="AA34" s="15">
        <f t="shared" si="2"/>
        <v>1650130.2419999996</v>
      </c>
      <c r="AB34" s="15">
        <f t="shared" si="2"/>
        <v>35123.676199999994</v>
      </c>
      <c r="AC34" s="15">
        <f t="shared" si="2"/>
        <v>1685253.9181999995</v>
      </c>
      <c r="AD34" s="15"/>
      <c r="AE34" s="15">
        <f>SUM(AE31:AE33)</f>
        <v>70929.89180000043</v>
      </c>
      <c r="AF34" s="7"/>
      <c r="AG34" s="15"/>
      <c r="AH34" s="1"/>
      <c r="AI34" s="1"/>
    </row>
    <row r="35" spans="1:35" ht="12.75">
      <c r="A35" s="2"/>
      <c r="B35" s="1"/>
      <c r="C35" s="1"/>
      <c r="D35" s="1"/>
      <c r="E35" s="1"/>
      <c r="F35" s="11" t="s">
        <v>14</v>
      </c>
      <c r="G35" s="1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3"/>
      <c r="AF35" s="7"/>
      <c r="AG35" s="15"/>
      <c r="AH35" s="1"/>
      <c r="AI35" s="1"/>
    </row>
    <row r="36" spans="1:35" ht="12.75">
      <c r="A36" s="2">
        <v>30400005</v>
      </c>
      <c r="B36" s="6" t="s">
        <v>27</v>
      </c>
      <c r="C36" s="6" t="s">
        <v>28</v>
      </c>
      <c r="D36" s="1">
        <v>50</v>
      </c>
      <c r="E36" s="6" t="s">
        <v>20</v>
      </c>
      <c r="F36" s="7">
        <v>73463.37</v>
      </c>
      <c r="G36" s="7">
        <v>73463.37</v>
      </c>
      <c r="H36" s="7">
        <v>0</v>
      </c>
      <c r="I36" s="7">
        <f>G36+H36</f>
        <v>73463.37</v>
      </c>
      <c r="J36" s="7">
        <f aca="true" t="shared" si="3" ref="J36:J41">F36/D36</f>
        <v>1469.2674</v>
      </c>
      <c r="K36" s="7">
        <f>I36+J36</f>
        <v>74932.63739999999</v>
      </c>
      <c r="L36" s="7">
        <v>-1469.27</v>
      </c>
      <c r="M36" s="7">
        <f>K36+L36</f>
        <v>73463.36739999999</v>
      </c>
      <c r="N36" s="7">
        <v>0</v>
      </c>
      <c r="O36" s="7">
        <f>M36+N36</f>
        <v>73463.36739999999</v>
      </c>
      <c r="P36" s="7">
        <v>0</v>
      </c>
      <c r="Q36" s="7">
        <f>O36+P36</f>
        <v>73463.36739999999</v>
      </c>
      <c r="R36" s="7">
        <v>0</v>
      </c>
      <c r="S36" s="7">
        <f aca="true" t="shared" si="4" ref="S36:S41">Q36+R36</f>
        <v>73463.36739999999</v>
      </c>
      <c r="T36" s="7">
        <v>0</v>
      </c>
      <c r="U36" s="7">
        <f aca="true" t="shared" si="5" ref="U36:U41">S36+T36</f>
        <v>73463.36739999999</v>
      </c>
      <c r="V36" s="7">
        <v>0</v>
      </c>
      <c r="W36" s="7">
        <f aca="true" t="shared" si="6" ref="W36:W41">U36+V36</f>
        <v>73463.36739999999</v>
      </c>
      <c r="X36" s="7">
        <v>0</v>
      </c>
      <c r="Y36" s="7">
        <f aca="true" t="shared" si="7" ref="Y36:Y41">W36+X36</f>
        <v>73463.36739999999</v>
      </c>
      <c r="Z36" s="7">
        <v>0</v>
      </c>
      <c r="AA36" s="7">
        <f aca="true" t="shared" si="8" ref="AA36:AA41">Y36+Z36</f>
        <v>73463.36739999999</v>
      </c>
      <c r="AB36" s="7">
        <v>0</v>
      </c>
      <c r="AC36" s="7">
        <f aca="true" t="shared" si="9" ref="AC36:AC41">AA36+AB36</f>
        <v>73463.36739999999</v>
      </c>
      <c r="AD36" s="7"/>
      <c r="AE36" s="13">
        <f aca="true" t="shared" si="10" ref="AE36:AE42">F36-AC36</f>
        <v>0.0026000000070780516</v>
      </c>
      <c r="AF36" s="7"/>
      <c r="AG36" s="15"/>
      <c r="AH36" s="1"/>
      <c r="AI36" s="1"/>
    </row>
    <row r="37" spans="1:35" ht="12.75">
      <c r="A37" s="2"/>
      <c r="B37" s="6" t="s">
        <v>27</v>
      </c>
      <c r="C37" s="1">
        <v>2003</v>
      </c>
      <c r="D37" s="1">
        <v>25</v>
      </c>
      <c r="E37" s="6" t="s">
        <v>20</v>
      </c>
      <c r="F37" s="7">
        <v>3495</v>
      </c>
      <c r="G37" s="7">
        <v>1048.5</v>
      </c>
      <c r="H37" s="7">
        <f>F37/D37</f>
        <v>139.8</v>
      </c>
      <c r="I37" s="7">
        <f>G37+H37</f>
        <v>1188.3</v>
      </c>
      <c r="J37" s="7">
        <f t="shared" si="3"/>
        <v>139.8</v>
      </c>
      <c r="K37" s="7">
        <f>I37+J37</f>
        <v>1328.1</v>
      </c>
      <c r="L37" s="7">
        <f>F37/D37</f>
        <v>139.8</v>
      </c>
      <c r="M37" s="7">
        <f>K37+L37</f>
        <v>1467.8999999999999</v>
      </c>
      <c r="N37" s="7">
        <f>F37/D37</f>
        <v>139.8</v>
      </c>
      <c r="O37" s="7">
        <f>M37+N37</f>
        <v>1607.6999999999998</v>
      </c>
      <c r="P37" s="7">
        <f>+F37/D37</f>
        <v>139.8</v>
      </c>
      <c r="Q37" s="7">
        <f>O37+P37</f>
        <v>1747.4999999999998</v>
      </c>
      <c r="R37" s="7">
        <f>+F37/D37</f>
        <v>139.8</v>
      </c>
      <c r="S37" s="7">
        <f t="shared" si="4"/>
        <v>1887.2999999999997</v>
      </c>
      <c r="T37" s="7">
        <f>F37/D37</f>
        <v>139.8</v>
      </c>
      <c r="U37" s="7">
        <f t="shared" si="5"/>
        <v>2027.0999999999997</v>
      </c>
      <c r="V37" s="7">
        <f>F37/D37</f>
        <v>139.8</v>
      </c>
      <c r="W37" s="7">
        <f t="shared" si="6"/>
        <v>2166.8999999999996</v>
      </c>
      <c r="X37" s="7">
        <f>$F$37/$D$37</f>
        <v>139.8</v>
      </c>
      <c r="Y37" s="7">
        <f t="shared" si="7"/>
        <v>2306.7</v>
      </c>
      <c r="Z37" s="7">
        <f>$F$37/$D$37</f>
        <v>139.8</v>
      </c>
      <c r="AA37" s="7">
        <f t="shared" si="8"/>
        <v>2446.5</v>
      </c>
      <c r="AB37" s="7">
        <f>$F$37/$D$37</f>
        <v>139.8</v>
      </c>
      <c r="AC37" s="7">
        <f t="shared" si="9"/>
        <v>2586.3</v>
      </c>
      <c r="AD37" s="7"/>
      <c r="AE37" s="13">
        <f t="shared" si="10"/>
        <v>908.6999999999998</v>
      </c>
      <c r="AF37" s="7"/>
      <c r="AG37" s="15"/>
      <c r="AH37" s="1"/>
      <c r="AI37" s="1"/>
    </row>
    <row r="38" spans="1:35" ht="12.75">
      <c r="A38" s="2"/>
      <c r="B38" s="6" t="s">
        <v>29</v>
      </c>
      <c r="C38" s="1">
        <v>2006</v>
      </c>
      <c r="D38" s="1">
        <v>25</v>
      </c>
      <c r="E38" s="6" t="s">
        <v>20</v>
      </c>
      <c r="F38" s="7">
        <v>1075</v>
      </c>
      <c r="G38" s="7">
        <v>193.5</v>
      </c>
      <c r="H38" s="7">
        <f>F38/D38</f>
        <v>43</v>
      </c>
      <c r="I38" s="7">
        <f>G38+H38</f>
        <v>236.5</v>
      </c>
      <c r="J38" s="7">
        <f t="shared" si="3"/>
        <v>43</v>
      </c>
      <c r="K38" s="7">
        <f>I38+J38</f>
        <v>279.5</v>
      </c>
      <c r="L38" s="7">
        <f>F38/D38</f>
        <v>43</v>
      </c>
      <c r="M38" s="7">
        <f>K38+L38</f>
        <v>322.5</v>
      </c>
      <c r="N38" s="7">
        <f>F38/D38</f>
        <v>43</v>
      </c>
      <c r="O38" s="7">
        <f>M38+N38</f>
        <v>365.5</v>
      </c>
      <c r="P38" s="7">
        <f>+F38/D38</f>
        <v>43</v>
      </c>
      <c r="Q38" s="7">
        <f>O38+P38</f>
        <v>408.5</v>
      </c>
      <c r="R38" s="7">
        <f>+F38/D38</f>
        <v>43</v>
      </c>
      <c r="S38" s="7">
        <f t="shared" si="4"/>
        <v>451.5</v>
      </c>
      <c r="T38" s="7">
        <f>F38/D38</f>
        <v>43</v>
      </c>
      <c r="U38" s="7">
        <f t="shared" si="5"/>
        <v>494.5</v>
      </c>
      <c r="V38" s="7">
        <f>F38/D38</f>
        <v>43</v>
      </c>
      <c r="W38" s="7">
        <f t="shared" si="6"/>
        <v>537.5</v>
      </c>
      <c r="X38" s="7">
        <f>$F$38/$D$38</f>
        <v>43</v>
      </c>
      <c r="Y38" s="7">
        <f t="shared" si="7"/>
        <v>580.5</v>
      </c>
      <c r="Z38" s="7">
        <f>$F$38/$D$38</f>
        <v>43</v>
      </c>
      <c r="AA38" s="7">
        <f t="shared" si="8"/>
        <v>623.5</v>
      </c>
      <c r="AB38" s="7">
        <f>$F$38/$D$38</f>
        <v>43</v>
      </c>
      <c r="AC38" s="7">
        <f t="shared" si="9"/>
        <v>666.5</v>
      </c>
      <c r="AD38" s="7"/>
      <c r="AE38" s="13">
        <f t="shared" si="10"/>
        <v>408.5</v>
      </c>
      <c r="AF38" s="7"/>
      <c r="AG38" s="15"/>
      <c r="AH38" s="1"/>
      <c r="AI38" s="1"/>
    </row>
    <row r="39" spans="1:35" ht="12.75">
      <c r="A39" s="2"/>
      <c r="B39" s="6" t="s">
        <v>30</v>
      </c>
      <c r="C39" s="1">
        <v>2009</v>
      </c>
      <c r="D39" s="1">
        <v>25</v>
      </c>
      <c r="E39" s="6" t="s">
        <v>20</v>
      </c>
      <c r="F39" s="7">
        <v>2003</v>
      </c>
      <c r="G39" s="7">
        <v>120.18</v>
      </c>
      <c r="H39" s="7">
        <f>F39/D39</f>
        <v>80.12</v>
      </c>
      <c r="I39" s="7">
        <f>G39+H39</f>
        <v>200.3</v>
      </c>
      <c r="J39" s="7">
        <f t="shared" si="3"/>
        <v>80.12</v>
      </c>
      <c r="K39" s="7">
        <f>I39+J39</f>
        <v>280.42</v>
      </c>
      <c r="L39" s="7">
        <f>F39/D39</f>
        <v>80.12</v>
      </c>
      <c r="M39" s="7">
        <f>K39+L39</f>
        <v>360.54</v>
      </c>
      <c r="N39" s="7">
        <f>F39/D39</f>
        <v>80.12</v>
      </c>
      <c r="O39" s="7">
        <f>M39+N39</f>
        <v>440.66</v>
      </c>
      <c r="P39" s="7">
        <f>+F39/D39</f>
        <v>80.12</v>
      </c>
      <c r="Q39" s="7">
        <f>O39+P39</f>
        <v>520.78</v>
      </c>
      <c r="R39" s="7">
        <f>+F39/D39</f>
        <v>80.12</v>
      </c>
      <c r="S39" s="7">
        <f t="shared" si="4"/>
        <v>600.9</v>
      </c>
      <c r="T39" s="7">
        <f>F39/D39</f>
        <v>80.12</v>
      </c>
      <c r="U39" s="7">
        <f t="shared" si="5"/>
        <v>681.02</v>
      </c>
      <c r="V39" s="7">
        <f>F39/D39</f>
        <v>80.12</v>
      </c>
      <c r="W39" s="7">
        <f t="shared" si="6"/>
        <v>761.14</v>
      </c>
      <c r="X39" s="7">
        <f>$F$39/$D$39</f>
        <v>80.12</v>
      </c>
      <c r="Y39" s="7">
        <f t="shared" si="7"/>
        <v>841.26</v>
      </c>
      <c r="Z39" s="7">
        <f>$F$39/$D$39</f>
        <v>80.12</v>
      </c>
      <c r="AA39" s="7">
        <f t="shared" si="8"/>
        <v>921.38</v>
      </c>
      <c r="AB39" s="7">
        <f>$F$39/$D$39</f>
        <v>80.12</v>
      </c>
      <c r="AC39" s="7">
        <f t="shared" si="9"/>
        <v>1001.5</v>
      </c>
      <c r="AD39" s="7"/>
      <c r="AE39" s="13">
        <f t="shared" si="10"/>
        <v>1001.5</v>
      </c>
      <c r="AF39" s="7"/>
      <c r="AG39" s="15"/>
      <c r="AH39" s="1"/>
      <c r="AI39" s="1"/>
    </row>
    <row r="40" spans="1:35" ht="12.75">
      <c r="A40" s="2"/>
      <c r="B40" s="6" t="s">
        <v>31</v>
      </c>
      <c r="C40" s="1">
        <v>2009</v>
      </c>
      <c r="D40" s="1">
        <v>25</v>
      </c>
      <c r="E40" s="6" t="s">
        <v>20</v>
      </c>
      <c r="F40" s="7">
        <v>22773.15</v>
      </c>
      <c r="G40" s="7">
        <v>1366.39</v>
      </c>
      <c r="H40" s="7">
        <f>F40/D40</f>
        <v>910.926</v>
      </c>
      <c r="I40" s="7">
        <f>G40+H40</f>
        <v>2277.3160000000003</v>
      </c>
      <c r="J40" s="7">
        <f t="shared" si="3"/>
        <v>910.926</v>
      </c>
      <c r="K40" s="7">
        <f>I40+J40</f>
        <v>3188.242</v>
      </c>
      <c r="L40" s="7">
        <f>F40/D40</f>
        <v>910.926</v>
      </c>
      <c r="M40" s="7">
        <f>K40+L40</f>
        <v>4099.168000000001</v>
      </c>
      <c r="N40" s="7">
        <f>F40/D40</f>
        <v>910.926</v>
      </c>
      <c r="O40" s="7">
        <f>M40+N40</f>
        <v>5010.094000000001</v>
      </c>
      <c r="P40" s="7">
        <f>+F40/D40</f>
        <v>910.926</v>
      </c>
      <c r="Q40" s="7">
        <f>O40+P40</f>
        <v>5921.020000000001</v>
      </c>
      <c r="R40" s="7">
        <f>+F40/D40</f>
        <v>910.926</v>
      </c>
      <c r="S40" s="7">
        <f t="shared" si="4"/>
        <v>6831.946000000002</v>
      </c>
      <c r="T40" s="7">
        <f>F40/D40</f>
        <v>910.926</v>
      </c>
      <c r="U40" s="7">
        <f t="shared" si="5"/>
        <v>7742.872000000002</v>
      </c>
      <c r="V40" s="7">
        <f>F40/D40</f>
        <v>910.926</v>
      </c>
      <c r="W40" s="7">
        <f t="shared" si="6"/>
        <v>8653.798000000003</v>
      </c>
      <c r="X40" s="7">
        <f>$F$40/$D$40</f>
        <v>910.926</v>
      </c>
      <c r="Y40" s="7">
        <f t="shared" si="7"/>
        <v>9564.724000000002</v>
      </c>
      <c r="Z40" s="7">
        <f>$F$40/$D$40</f>
        <v>910.926</v>
      </c>
      <c r="AA40" s="7">
        <f t="shared" si="8"/>
        <v>10475.650000000001</v>
      </c>
      <c r="AB40" s="7">
        <f>$F$40/$D$40</f>
        <v>910.926</v>
      </c>
      <c r="AC40" s="7">
        <f t="shared" si="9"/>
        <v>11386.576000000001</v>
      </c>
      <c r="AD40" s="7"/>
      <c r="AE40" s="13">
        <f t="shared" si="10"/>
        <v>11386.574</v>
      </c>
      <c r="AF40" s="7"/>
      <c r="AG40" s="15"/>
      <c r="AH40" s="1"/>
      <c r="AI40" s="1"/>
    </row>
    <row r="41" spans="1:35" ht="12.75">
      <c r="A41" s="46"/>
      <c r="B41" s="23" t="s">
        <v>31</v>
      </c>
      <c r="C41" s="24">
        <v>2017</v>
      </c>
      <c r="D41" s="24">
        <v>25</v>
      </c>
      <c r="E41" s="23" t="s">
        <v>20</v>
      </c>
      <c r="F41" s="27">
        <v>14470.05</v>
      </c>
      <c r="G41" s="8"/>
      <c r="H41" s="8">
        <f>F41/D41</f>
        <v>578.802</v>
      </c>
      <c r="I41" s="8"/>
      <c r="J41" s="8">
        <f t="shared" si="3"/>
        <v>578.802</v>
      </c>
      <c r="K41" s="8"/>
      <c r="L41" s="8">
        <f>F41/D41</f>
        <v>578.802</v>
      </c>
      <c r="M41" s="8"/>
      <c r="N41" s="8">
        <f>F41/D41</f>
        <v>578.802</v>
      </c>
      <c r="O41" s="8"/>
      <c r="P41" s="8">
        <f>+F41/D41</f>
        <v>578.802</v>
      </c>
      <c r="Q41" s="8">
        <v>0</v>
      </c>
      <c r="R41" s="7">
        <v>0</v>
      </c>
      <c r="S41" s="7">
        <f t="shared" si="4"/>
        <v>0</v>
      </c>
      <c r="T41" s="7">
        <f>F41/D41</f>
        <v>578.802</v>
      </c>
      <c r="U41" s="7">
        <f t="shared" si="5"/>
        <v>578.802</v>
      </c>
      <c r="V41" s="7">
        <f>F41/D41</f>
        <v>578.802</v>
      </c>
      <c r="W41" s="7">
        <f t="shared" si="6"/>
        <v>1157.604</v>
      </c>
      <c r="X41" s="7">
        <f>$F$41/$D$41</f>
        <v>578.802</v>
      </c>
      <c r="Y41" s="7">
        <f t="shared" si="7"/>
        <v>1736.406</v>
      </c>
      <c r="Z41" s="7">
        <f>$F$41/$D$41</f>
        <v>578.802</v>
      </c>
      <c r="AA41" s="7">
        <f t="shared" si="8"/>
        <v>2315.208</v>
      </c>
      <c r="AB41" s="7">
        <f>$F$41/$D$41</f>
        <v>578.802</v>
      </c>
      <c r="AC41" s="7">
        <f t="shared" si="9"/>
        <v>2894.01</v>
      </c>
      <c r="AD41" s="7"/>
      <c r="AE41" s="54">
        <f t="shared" si="10"/>
        <v>11576.039999999999</v>
      </c>
      <c r="AF41" s="7"/>
      <c r="AG41" s="15"/>
      <c r="AH41" s="1"/>
      <c r="AI41" s="1"/>
    </row>
    <row r="42" spans="1:35" ht="12.75">
      <c r="A42" s="2"/>
      <c r="B42" s="1"/>
      <c r="C42" s="1"/>
      <c r="D42" s="1"/>
      <c r="E42" s="1"/>
      <c r="F42" s="13">
        <f aca="true" t="shared" si="11" ref="F42:AC42">SUM(F36:F41)</f>
        <v>117279.56999999999</v>
      </c>
      <c r="G42" s="13">
        <f t="shared" si="11"/>
        <v>76191.93999999999</v>
      </c>
      <c r="H42" s="13">
        <f t="shared" si="11"/>
        <v>1752.6480000000001</v>
      </c>
      <c r="I42" s="13">
        <f t="shared" si="11"/>
        <v>77365.78600000001</v>
      </c>
      <c r="J42" s="13">
        <f t="shared" si="11"/>
        <v>3221.9154</v>
      </c>
      <c r="K42" s="13">
        <f t="shared" si="11"/>
        <v>80008.8994</v>
      </c>
      <c r="L42" s="13">
        <f t="shared" si="11"/>
        <v>283.37800000000016</v>
      </c>
      <c r="M42" s="13">
        <f t="shared" si="11"/>
        <v>79713.47539999998</v>
      </c>
      <c r="N42" s="13">
        <f t="shared" si="11"/>
        <v>1752.6480000000001</v>
      </c>
      <c r="O42" s="13">
        <f t="shared" si="11"/>
        <v>80887.32139999999</v>
      </c>
      <c r="P42" s="13">
        <f t="shared" si="11"/>
        <v>1752.6480000000001</v>
      </c>
      <c r="Q42" s="13">
        <f t="shared" si="11"/>
        <v>82061.16739999999</v>
      </c>
      <c r="R42" s="13">
        <f t="shared" si="11"/>
        <v>1173.846</v>
      </c>
      <c r="S42" s="13">
        <f t="shared" si="11"/>
        <v>83235.01339999998</v>
      </c>
      <c r="T42" s="13">
        <f t="shared" si="11"/>
        <v>1752.6480000000001</v>
      </c>
      <c r="U42" s="13">
        <f t="shared" si="11"/>
        <v>84987.6614</v>
      </c>
      <c r="V42" s="13">
        <f t="shared" si="11"/>
        <v>1752.6480000000001</v>
      </c>
      <c r="W42" s="13">
        <f t="shared" si="11"/>
        <v>86740.30939999998</v>
      </c>
      <c r="X42" s="13">
        <f t="shared" si="11"/>
        <v>1752.6480000000001</v>
      </c>
      <c r="Y42" s="13">
        <f t="shared" si="11"/>
        <v>88492.95739999998</v>
      </c>
      <c r="Z42" s="13">
        <f t="shared" si="11"/>
        <v>1752.6480000000001</v>
      </c>
      <c r="AA42" s="13">
        <f t="shared" si="11"/>
        <v>90245.60539999999</v>
      </c>
      <c r="AB42" s="13">
        <f t="shared" si="11"/>
        <v>1752.6480000000001</v>
      </c>
      <c r="AC42" s="13">
        <f t="shared" si="11"/>
        <v>91998.25339999999</v>
      </c>
      <c r="AD42" s="13"/>
      <c r="AE42" s="13">
        <f t="shared" si="10"/>
        <v>25281.316600000006</v>
      </c>
      <c r="AF42" s="7"/>
      <c r="AG42" s="15"/>
      <c r="AH42" s="1"/>
      <c r="AI42" s="1"/>
    </row>
    <row r="43" spans="1:35" ht="12.75">
      <c r="A43" s="2"/>
      <c r="B43" s="1"/>
      <c r="C43" s="1"/>
      <c r="D43" s="1"/>
      <c r="E43" s="1"/>
      <c r="F43" s="11" t="s">
        <v>14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"/>
      <c r="AF43" s="7"/>
      <c r="AG43" s="15"/>
      <c r="AH43" s="1"/>
      <c r="AI43" s="1"/>
    </row>
    <row r="44" spans="1:35" ht="12.75">
      <c r="A44" s="22">
        <v>30400006</v>
      </c>
      <c r="B44" s="23" t="s">
        <v>32</v>
      </c>
      <c r="C44" s="24">
        <v>2009</v>
      </c>
      <c r="D44" s="24">
        <v>50</v>
      </c>
      <c r="E44" s="23" t="s">
        <v>20</v>
      </c>
      <c r="F44" s="25">
        <v>385755</v>
      </c>
      <c r="G44" s="25">
        <v>11572.65</v>
      </c>
      <c r="H44" s="25">
        <f aca="true" t="shared" si="12" ref="H44:H49">F44/D44</f>
        <v>7715.1</v>
      </c>
      <c r="I44" s="25">
        <f aca="true" t="shared" si="13" ref="I44:I49">G44+H44</f>
        <v>19287.75</v>
      </c>
      <c r="J44" s="25">
        <f aca="true" t="shared" si="14" ref="J44:J51">F44/D44</f>
        <v>7715.1</v>
      </c>
      <c r="K44" s="25">
        <f aca="true" t="shared" si="15" ref="K44:K50">I44+J44</f>
        <v>27002.85</v>
      </c>
      <c r="L44" s="25">
        <f aca="true" t="shared" si="16" ref="L44:L51">F44/D44</f>
        <v>7715.1</v>
      </c>
      <c r="M44" s="25">
        <f aca="true" t="shared" si="17" ref="M44:M50">K44+L44</f>
        <v>34717.95</v>
      </c>
      <c r="N44" s="25">
        <f aca="true" t="shared" si="18" ref="N44:N51">F44/D44</f>
        <v>7715.1</v>
      </c>
      <c r="O44" s="25">
        <f aca="true" t="shared" si="19" ref="O44:O51">M44+N44</f>
        <v>42433.049999999996</v>
      </c>
      <c r="P44" s="25">
        <f aca="true" t="shared" si="20" ref="P44:P51">F44/D44</f>
        <v>7715.1</v>
      </c>
      <c r="Q44" s="25">
        <f aca="true" t="shared" si="21" ref="Q44:Q51">O44+P44</f>
        <v>50148.149999999994</v>
      </c>
      <c r="R44" s="25">
        <f aca="true" t="shared" si="22" ref="R44:R51">F44/D44</f>
        <v>7715.1</v>
      </c>
      <c r="S44" s="25">
        <f aca="true" t="shared" si="23" ref="S44:S51">Q44+R44</f>
        <v>57863.24999999999</v>
      </c>
      <c r="T44" s="7">
        <f aca="true" t="shared" si="24" ref="T44:T51">F44/D44</f>
        <v>7715.1</v>
      </c>
      <c r="U44" s="25">
        <f aca="true" t="shared" si="25" ref="U44:U51">S44+T44</f>
        <v>65578.34999999999</v>
      </c>
      <c r="V44" s="7">
        <f aca="true" t="shared" si="26" ref="V44:V52">F44/D44</f>
        <v>7715.1</v>
      </c>
      <c r="W44" s="25">
        <f aca="true" t="shared" si="27" ref="W44:W52">U44+V44</f>
        <v>73293.45</v>
      </c>
      <c r="X44" s="7">
        <f>$F$44/$D$44</f>
        <v>7715.1</v>
      </c>
      <c r="Y44" s="25">
        <f aca="true" t="shared" si="28" ref="Y44:Y52">W44+X44</f>
        <v>81008.55</v>
      </c>
      <c r="Z44" s="7">
        <f>$F$44/$D$44</f>
        <v>7715.1</v>
      </c>
      <c r="AA44" s="25">
        <f aca="true" t="shared" si="29" ref="AA44:AA52">Y44+Z44</f>
        <v>88723.65000000001</v>
      </c>
      <c r="AB44" s="7">
        <f>$F$44/$D$44</f>
        <v>7715.1</v>
      </c>
      <c r="AC44" s="25">
        <f aca="true" t="shared" si="30" ref="AC44:AC52">AA44+AB44</f>
        <v>96438.75000000001</v>
      </c>
      <c r="AD44" s="7"/>
      <c r="AE44" s="13">
        <f aca="true" t="shared" si="31" ref="AE44:AE53">F44-AC44</f>
        <v>289316.25</v>
      </c>
      <c r="AF44" s="7"/>
      <c r="AG44" s="15"/>
      <c r="AH44" s="1"/>
      <c r="AI44" s="1"/>
    </row>
    <row r="45" spans="1:35" ht="12.75">
      <c r="A45" s="22"/>
      <c r="B45" s="23" t="s">
        <v>33</v>
      </c>
      <c r="C45" s="24">
        <v>2009</v>
      </c>
      <c r="D45" s="24">
        <v>50</v>
      </c>
      <c r="E45" s="23" t="s">
        <v>20</v>
      </c>
      <c r="F45" s="25">
        <v>3512.2</v>
      </c>
      <c r="G45" s="25">
        <v>105.36</v>
      </c>
      <c r="H45" s="25">
        <f t="shared" si="12"/>
        <v>70.244</v>
      </c>
      <c r="I45" s="25">
        <f t="shared" si="13"/>
        <v>175.60399999999998</v>
      </c>
      <c r="J45" s="25">
        <f t="shared" si="14"/>
        <v>70.244</v>
      </c>
      <c r="K45" s="25">
        <f t="shared" si="15"/>
        <v>245.84799999999998</v>
      </c>
      <c r="L45" s="25">
        <f t="shared" si="16"/>
        <v>70.244</v>
      </c>
      <c r="M45" s="25">
        <f t="shared" si="17"/>
        <v>316.092</v>
      </c>
      <c r="N45" s="25">
        <f t="shared" si="18"/>
        <v>70.244</v>
      </c>
      <c r="O45" s="25">
        <f t="shared" si="19"/>
        <v>386.336</v>
      </c>
      <c r="P45" s="25">
        <f t="shared" si="20"/>
        <v>70.244</v>
      </c>
      <c r="Q45" s="25">
        <f t="shared" si="21"/>
        <v>456.58000000000004</v>
      </c>
      <c r="R45" s="25">
        <f t="shared" si="22"/>
        <v>70.244</v>
      </c>
      <c r="S45" s="25">
        <f t="shared" si="23"/>
        <v>526.8240000000001</v>
      </c>
      <c r="T45" s="7">
        <f t="shared" si="24"/>
        <v>70.244</v>
      </c>
      <c r="U45" s="25">
        <f t="shared" si="25"/>
        <v>597.0680000000001</v>
      </c>
      <c r="V45" s="7">
        <f t="shared" si="26"/>
        <v>70.244</v>
      </c>
      <c r="W45" s="25">
        <f t="shared" si="27"/>
        <v>667.3120000000001</v>
      </c>
      <c r="X45" s="7">
        <f>$F$45/$D$45</f>
        <v>70.244</v>
      </c>
      <c r="Y45" s="25">
        <f t="shared" si="28"/>
        <v>737.5560000000002</v>
      </c>
      <c r="Z45" s="7">
        <f>$F$45/$D$45</f>
        <v>70.244</v>
      </c>
      <c r="AA45" s="25">
        <f t="shared" si="29"/>
        <v>807.8000000000002</v>
      </c>
      <c r="AB45" s="7">
        <f>$F$45/$D$45</f>
        <v>70.244</v>
      </c>
      <c r="AC45" s="25">
        <f t="shared" si="30"/>
        <v>878.0440000000002</v>
      </c>
      <c r="AD45" s="7"/>
      <c r="AE45" s="13">
        <f t="shared" si="31"/>
        <v>2634.1559999999995</v>
      </c>
      <c r="AF45" s="7"/>
      <c r="AG45" s="15"/>
      <c r="AH45" s="1"/>
      <c r="AI45" s="1"/>
    </row>
    <row r="46" spans="1:35" ht="12.75">
      <c r="A46" s="22"/>
      <c r="B46" s="23" t="s">
        <v>34</v>
      </c>
      <c r="C46" s="24">
        <v>2009</v>
      </c>
      <c r="D46" s="24">
        <v>25</v>
      </c>
      <c r="E46" s="23" t="s">
        <v>20</v>
      </c>
      <c r="F46" s="25">
        <v>27584.28</v>
      </c>
      <c r="G46" s="25">
        <v>1655.06</v>
      </c>
      <c r="H46" s="25">
        <f t="shared" si="12"/>
        <v>1103.3712</v>
      </c>
      <c r="I46" s="25">
        <f t="shared" si="13"/>
        <v>2758.4312</v>
      </c>
      <c r="J46" s="25">
        <f t="shared" si="14"/>
        <v>1103.3712</v>
      </c>
      <c r="K46" s="25">
        <f t="shared" si="15"/>
        <v>3861.8024</v>
      </c>
      <c r="L46" s="25">
        <f t="shared" si="16"/>
        <v>1103.3712</v>
      </c>
      <c r="M46" s="25">
        <f t="shared" si="17"/>
        <v>4965.1736</v>
      </c>
      <c r="N46" s="25">
        <f t="shared" si="18"/>
        <v>1103.3712</v>
      </c>
      <c r="O46" s="25">
        <f t="shared" si="19"/>
        <v>6068.5448</v>
      </c>
      <c r="P46" s="25">
        <f t="shared" si="20"/>
        <v>1103.3712</v>
      </c>
      <c r="Q46" s="25">
        <f t="shared" si="21"/>
        <v>7171.915999999999</v>
      </c>
      <c r="R46" s="25">
        <f t="shared" si="22"/>
        <v>1103.3712</v>
      </c>
      <c r="S46" s="25">
        <f t="shared" si="23"/>
        <v>8275.287199999999</v>
      </c>
      <c r="T46" s="7">
        <f t="shared" si="24"/>
        <v>1103.3712</v>
      </c>
      <c r="U46" s="25">
        <f t="shared" si="25"/>
        <v>9378.658399999998</v>
      </c>
      <c r="V46" s="7">
        <f t="shared" si="26"/>
        <v>1103.3712</v>
      </c>
      <c r="W46" s="25">
        <f t="shared" si="27"/>
        <v>10482.029599999998</v>
      </c>
      <c r="X46" s="7">
        <f>$F$46/$D$46</f>
        <v>1103.3712</v>
      </c>
      <c r="Y46" s="25">
        <f t="shared" si="28"/>
        <v>11585.400799999998</v>
      </c>
      <c r="Z46" s="7">
        <f>$F$46/$D$46</f>
        <v>1103.3712</v>
      </c>
      <c r="AA46" s="25">
        <f t="shared" si="29"/>
        <v>12688.771999999997</v>
      </c>
      <c r="AB46" s="7">
        <f>$F$46/$D$46</f>
        <v>1103.3712</v>
      </c>
      <c r="AC46" s="25">
        <f t="shared" si="30"/>
        <v>13792.143199999997</v>
      </c>
      <c r="AD46" s="7"/>
      <c r="AE46" s="13">
        <f t="shared" si="31"/>
        <v>13792.136800000002</v>
      </c>
      <c r="AF46" s="7"/>
      <c r="AG46" s="15"/>
      <c r="AH46" s="1"/>
      <c r="AI46" s="1"/>
    </row>
    <row r="47" spans="1:35" ht="12.75">
      <c r="A47" s="22"/>
      <c r="B47" s="24" t="s">
        <v>35</v>
      </c>
      <c r="C47" s="24">
        <v>2009</v>
      </c>
      <c r="D47" s="24">
        <v>10</v>
      </c>
      <c r="E47" s="23" t="s">
        <v>20</v>
      </c>
      <c r="F47" s="25">
        <v>1968.95</v>
      </c>
      <c r="G47" s="25">
        <v>295.35</v>
      </c>
      <c r="H47" s="25">
        <f t="shared" si="12"/>
        <v>196.895</v>
      </c>
      <c r="I47" s="25">
        <f t="shared" si="13"/>
        <v>492.245</v>
      </c>
      <c r="J47" s="25">
        <f t="shared" si="14"/>
        <v>196.895</v>
      </c>
      <c r="K47" s="25">
        <f t="shared" si="15"/>
        <v>689.14</v>
      </c>
      <c r="L47" s="25">
        <f t="shared" si="16"/>
        <v>196.895</v>
      </c>
      <c r="M47" s="25">
        <f t="shared" si="17"/>
        <v>886.035</v>
      </c>
      <c r="N47" s="25">
        <f t="shared" si="18"/>
        <v>196.895</v>
      </c>
      <c r="O47" s="25">
        <f t="shared" si="19"/>
        <v>1082.93</v>
      </c>
      <c r="P47" s="25">
        <f t="shared" si="20"/>
        <v>196.895</v>
      </c>
      <c r="Q47" s="25">
        <f t="shared" si="21"/>
        <v>1279.825</v>
      </c>
      <c r="R47" s="25">
        <f t="shared" si="22"/>
        <v>196.895</v>
      </c>
      <c r="S47" s="25">
        <f t="shared" si="23"/>
        <v>1476.72</v>
      </c>
      <c r="T47" s="7">
        <f t="shared" si="24"/>
        <v>196.895</v>
      </c>
      <c r="U47" s="25">
        <f t="shared" si="25"/>
        <v>1673.615</v>
      </c>
      <c r="V47" s="7">
        <f t="shared" si="26"/>
        <v>196.895</v>
      </c>
      <c r="W47" s="25">
        <f t="shared" si="27"/>
        <v>1870.51</v>
      </c>
      <c r="X47" s="7">
        <v>98.44</v>
      </c>
      <c r="Y47" s="25">
        <f t="shared" si="28"/>
        <v>1968.95</v>
      </c>
      <c r="Z47" s="7">
        <v>0</v>
      </c>
      <c r="AA47" s="25">
        <f t="shared" si="29"/>
        <v>1968.95</v>
      </c>
      <c r="AB47" s="7">
        <v>0</v>
      </c>
      <c r="AC47" s="25">
        <f t="shared" si="30"/>
        <v>1968.95</v>
      </c>
      <c r="AD47" s="7"/>
      <c r="AE47" s="13">
        <f t="shared" si="31"/>
        <v>0</v>
      </c>
      <c r="AF47" s="7"/>
      <c r="AG47" s="15"/>
      <c r="AH47" s="1"/>
      <c r="AI47" s="1"/>
    </row>
    <row r="48" spans="1:33" ht="12.75">
      <c r="A48" s="26"/>
      <c r="B48" s="23" t="s">
        <v>36</v>
      </c>
      <c r="C48" s="24">
        <v>2010</v>
      </c>
      <c r="D48" s="24">
        <v>50</v>
      </c>
      <c r="E48" s="23" t="s">
        <v>20</v>
      </c>
      <c r="F48" s="25">
        <v>6643.33</v>
      </c>
      <c r="G48" s="25">
        <v>66.43</v>
      </c>
      <c r="H48" s="25">
        <f t="shared" si="12"/>
        <v>132.8666</v>
      </c>
      <c r="I48" s="25">
        <f t="shared" si="13"/>
        <v>199.2966</v>
      </c>
      <c r="J48" s="25">
        <f t="shared" si="14"/>
        <v>132.8666</v>
      </c>
      <c r="K48" s="25">
        <f t="shared" si="15"/>
        <v>332.1632</v>
      </c>
      <c r="L48" s="25">
        <f t="shared" si="16"/>
        <v>132.8666</v>
      </c>
      <c r="M48" s="25">
        <f t="shared" si="17"/>
        <v>465.0298</v>
      </c>
      <c r="N48" s="25">
        <f t="shared" si="18"/>
        <v>132.8666</v>
      </c>
      <c r="O48" s="25">
        <f t="shared" si="19"/>
        <v>597.8964000000001</v>
      </c>
      <c r="P48" s="25">
        <f t="shared" si="20"/>
        <v>132.8666</v>
      </c>
      <c r="Q48" s="25">
        <f t="shared" si="21"/>
        <v>730.7630000000001</v>
      </c>
      <c r="R48" s="25">
        <f t="shared" si="22"/>
        <v>132.8666</v>
      </c>
      <c r="S48" s="25">
        <f t="shared" si="23"/>
        <v>863.6296000000002</v>
      </c>
      <c r="T48" s="7">
        <f t="shared" si="24"/>
        <v>132.8666</v>
      </c>
      <c r="U48" s="25">
        <f t="shared" si="25"/>
        <v>996.4962000000003</v>
      </c>
      <c r="V48" s="7">
        <f t="shared" si="26"/>
        <v>132.8666</v>
      </c>
      <c r="W48" s="25">
        <f t="shared" si="27"/>
        <v>1129.3628000000003</v>
      </c>
      <c r="X48" s="7">
        <f>$F$48/$D$48</f>
        <v>132.8666</v>
      </c>
      <c r="Y48" s="25">
        <f t="shared" si="28"/>
        <v>1262.2294000000004</v>
      </c>
      <c r="Z48" s="7">
        <f>$F$48/$D$48</f>
        <v>132.8666</v>
      </c>
      <c r="AA48" s="25">
        <f t="shared" si="29"/>
        <v>1395.0960000000005</v>
      </c>
      <c r="AB48" s="7">
        <f>$F$48/$D$48</f>
        <v>132.8666</v>
      </c>
      <c r="AC48" s="25">
        <f t="shared" si="30"/>
        <v>1527.9626000000005</v>
      </c>
      <c r="AD48" s="7"/>
      <c r="AE48" s="13">
        <f t="shared" si="31"/>
        <v>5115.367399999999</v>
      </c>
      <c r="AF48" s="7"/>
      <c r="AG48" s="15"/>
    </row>
    <row r="49" spans="1:33" ht="12.75">
      <c r="A49" s="26"/>
      <c r="B49" s="23" t="s">
        <v>34</v>
      </c>
      <c r="C49" s="24">
        <v>2010</v>
      </c>
      <c r="D49" s="24">
        <v>25</v>
      </c>
      <c r="E49" s="23" t="s">
        <v>20</v>
      </c>
      <c r="F49" s="25">
        <v>7879.81</v>
      </c>
      <c r="G49" s="25">
        <v>157.6</v>
      </c>
      <c r="H49" s="25">
        <f t="shared" si="12"/>
        <v>315.1924</v>
      </c>
      <c r="I49" s="25">
        <f t="shared" si="13"/>
        <v>472.79240000000004</v>
      </c>
      <c r="J49" s="25">
        <f t="shared" si="14"/>
        <v>315.1924</v>
      </c>
      <c r="K49" s="25">
        <f t="shared" si="15"/>
        <v>787.9848000000001</v>
      </c>
      <c r="L49" s="25">
        <f t="shared" si="16"/>
        <v>315.1924</v>
      </c>
      <c r="M49" s="25">
        <f t="shared" si="17"/>
        <v>1103.1772</v>
      </c>
      <c r="N49" s="25">
        <f t="shared" si="18"/>
        <v>315.1924</v>
      </c>
      <c r="O49" s="25">
        <f t="shared" si="19"/>
        <v>1418.3696</v>
      </c>
      <c r="P49" s="25">
        <f t="shared" si="20"/>
        <v>315.1924</v>
      </c>
      <c r="Q49" s="25">
        <f t="shared" si="21"/>
        <v>1733.562</v>
      </c>
      <c r="R49" s="25">
        <f t="shared" si="22"/>
        <v>315.1924</v>
      </c>
      <c r="S49" s="25">
        <f t="shared" si="23"/>
        <v>2048.7544</v>
      </c>
      <c r="T49" s="7">
        <f t="shared" si="24"/>
        <v>315.1924</v>
      </c>
      <c r="U49" s="25">
        <f t="shared" si="25"/>
        <v>2363.9467999999997</v>
      </c>
      <c r="V49" s="7">
        <f t="shared" si="26"/>
        <v>315.1924</v>
      </c>
      <c r="W49" s="25">
        <f t="shared" si="27"/>
        <v>2679.1391999999996</v>
      </c>
      <c r="X49" s="7">
        <f>$F$49/$D$49</f>
        <v>315.1924</v>
      </c>
      <c r="Y49" s="25">
        <f t="shared" si="28"/>
        <v>2994.3315999999995</v>
      </c>
      <c r="Z49" s="7">
        <f>$F$49/$D$49</f>
        <v>315.1924</v>
      </c>
      <c r="AA49" s="25">
        <f t="shared" si="29"/>
        <v>3309.5239999999994</v>
      </c>
      <c r="AB49" s="7">
        <f>$F$49/$D$49</f>
        <v>315.1924</v>
      </c>
      <c r="AC49" s="25">
        <f t="shared" si="30"/>
        <v>3624.7163999999993</v>
      </c>
      <c r="AD49" s="7"/>
      <c r="AE49" s="13">
        <f t="shared" si="31"/>
        <v>4255.093600000001</v>
      </c>
      <c r="AF49" s="7"/>
      <c r="AG49" s="15"/>
    </row>
    <row r="50" spans="1:33" ht="12.75">
      <c r="A50" s="29"/>
      <c r="B50" s="24" t="s">
        <v>180</v>
      </c>
      <c r="C50" s="24">
        <v>2012</v>
      </c>
      <c r="D50" s="24">
        <v>10</v>
      </c>
      <c r="E50" s="24" t="s">
        <v>20</v>
      </c>
      <c r="F50" s="32">
        <f>825+139.95</f>
        <v>964.95</v>
      </c>
      <c r="G50" s="32"/>
      <c r="H50" s="32"/>
      <c r="I50" s="32">
        <v>0</v>
      </c>
      <c r="J50" s="32">
        <f t="shared" si="14"/>
        <v>96.495</v>
      </c>
      <c r="K50" s="32">
        <f t="shared" si="15"/>
        <v>96.495</v>
      </c>
      <c r="L50" s="32">
        <f t="shared" si="16"/>
        <v>96.495</v>
      </c>
      <c r="M50" s="32">
        <f t="shared" si="17"/>
        <v>192.99</v>
      </c>
      <c r="N50" s="32">
        <f t="shared" si="18"/>
        <v>96.495</v>
      </c>
      <c r="O50" s="32">
        <f t="shared" si="19"/>
        <v>289.485</v>
      </c>
      <c r="P50" s="25">
        <f t="shared" si="20"/>
        <v>96.495</v>
      </c>
      <c r="Q50" s="32">
        <f t="shared" si="21"/>
        <v>385.98</v>
      </c>
      <c r="R50" s="25">
        <f t="shared" si="22"/>
        <v>96.495</v>
      </c>
      <c r="S50" s="32">
        <f t="shared" si="23"/>
        <v>482.475</v>
      </c>
      <c r="T50" s="7">
        <f t="shared" si="24"/>
        <v>96.495</v>
      </c>
      <c r="U50" s="32">
        <f t="shared" si="25"/>
        <v>578.97</v>
      </c>
      <c r="V50" s="7">
        <f t="shared" si="26"/>
        <v>96.495</v>
      </c>
      <c r="W50" s="32">
        <f t="shared" si="27"/>
        <v>675.465</v>
      </c>
      <c r="X50" s="7">
        <f>$F$50/$D$50</f>
        <v>96.495</v>
      </c>
      <c r="Y50" s="32">
        <f t="shared" si="28"/>
        <v>771.96</v>
      </c>
      <c r="Z50" s="7">
        <f>$F$50/$D$50</f>
        <v>96.495</v>
      </c>
      <c r="AA50" s="32">
        <f t="shared" si="29"/>
        <v>868.455</v>
      </c>
      <c r="AB50" s="7">
        <f>$F$50/$D$50</f>
        <v>96.495</v>
      </c>
      <c r="AC50" s="25">
        <f t="shared" si="30"/>
        <v>964.95</v>
      </c>
      <c r="AD50" s="7"/>
      <c r="AE50" s="13">
        <f t="shared" si="31"/>
        <v>0</v>
      </c>
      <c r="AF50" s="7"/>
      <c r="AG50" s="15"/>
    </row>
    <row r="51" spans="1:33" ht="12.75">
      <c r="A51" s="29"/>
      <c r="B51" s="24" t="s">
        <v>235</v>
      </c>
      <c r="C51" s="24">
        <v>2014</v>
      </c>
      <c r="D51" s="24">
        <v>20</v>
      </c>
      <c r="E51" s="24" t="s">
        <v>20</v>
      </c>
      <c r="F51" s="41">
        <f>2663.5+2663.5+5327+175.52+35.26+96.34+245.43+45.15+44+151.81+348.65</f>
        <v>11796.16</v>
      </c>
      <c r="G51" s="41"/>
      <c r="H51" s="41"/>
      <c r="I51" s="41"/>
      <c r="J51" s="41">
        <f t="shared" si="14"/>
        <v>589.808</v>
      </c>
      <c r="K51" s="41"/>
      <c r="L51" s="41">
        <f t="shared" si="16"/>
        <v>589.808</v>
      </c>
      <c r="M51" s="41">
        <v>0</v>
      </c>
      <c r="N51" s="41">
        <f t="shared" si="18"/>
        <v>589.808</v>
      </c>
      <c r="O51" s="41">
        <f t="shared" si="19"/>
        <v>589.808</v>
      </c>
      <c r="P51" s="41">
        <f t="shared" si="20"/>
        <v>589.808</v>
      </c>
      <c r="Q51" s="41">
        <f t="shared" si="21"/>
        <v>1179.616</v>
      </c>
      <c r="R51" s="41">
        <f t="shared" si="22"/>
        <v>589.808</v>
      </c>
      <c r="S51" s="41">
        <f t="shared" si="23"/>
        <v>1769.424</v>
      </c>
      <c r="T51" s="40">
        <f t="shared" si="24"/>
        <v>589.808</v>
      </c>
      <c r="U51" s="41">
        <f t="shared" si="25"/>
        <v>2359.232</v>
      </c>
      <c r="V51" s="40">
        <f t="shared" si="26"/>
        <v>589.808</v>
      </c>
      <c r="W51" s="41">
        <f t="shared" si="27"/>
        <v>2949.04</v>
      </c>
      <c r="X51" s="7">
        <f>$F$51/$D$51</f>
        <v>589.808</v>
      </c>
      <c r="Y51" s="41">
        <f t="shared" si="28"/>
        <v>3538.848</v>
      </c>
      <c r="Z51" s="7">
        <f>$F$51/$D$51</f>
        <v>589.808</v>
      </c>
      <c r="AA51" s="41">
        <f t="shared" si="29"/>
        <v>4128.656</v>
      </c>
      <c r="AB51" s="7">
        <f>$F$51/$D$51</f>
        <v>589.808</v>
      </c>
      <c r="AC51" s="25">
        <f t="shared" si="30"/>
        <v>4718.464</v>
      </c>
      <c r="AD51" s="7"/>
      <c r="AE51" s="13">
        <f t="shared" si="31"/>
        <v>7077.696</v>
      </c>
      <c r="AF51" s="7"/>
      <c r="AG51" s="15"/>
    </row>
    <row r="52" spans="1:33" ht="12.75">
      <c r="A52" s="43"/>
      <c r="B52" s="23" t="s">
        <v>295</v>
      </c>
      <c r="C52" s="24">
        <v>2018</v>
      </c>
      <c r="D52" s="24">
        <v>20</v>
      </c>
      <c r="E52" s="24" t="s">
        <v>20</v>
      </c>
      <c r="F52" s="27">
        <v>2800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7"/>
      <c r="T52" s="7"/>
      <c r="U52" s="27">
        <v>0</v>
      </c>
      <c r="V52" s="40">
        <f t="shared" si="26"/>
        <v>140</v>
      </c>
      <c r="W52" s="41">
        <f t="shared" si="27"/>
        <v>140</v>
      </c>
      <c r="X52" s="7">
        <f>$F$52/$D$52</f>
        <v>140</v>
      </c>
      <c r="Y52" s="41">
        <f t="shared" si="28"/>
        <v>280</v>
      </c>
      <c r="Z52" s="7">
        <f>$F$52/$D$52</f>
        <v>140</v>
      </c>
      <c r="AA52" s="41">
        <f t="shared" si="29"/>
        <v>420</v>
      </c>
      <c r="AB52" s="7">
        <f>$F$52/$D$52</f>
        <v>140</v>
      </c>
      <c r="AC52" s="25">
        <f t="shared" si="30"/>
        <v>560</v>
      </c>
      <c r="AD52" s="7"/>
      <c r="AE52" s="54">
        <f t="shared" si="31"/>
        <v>2240</v>
      </c>
      <c r="AF52" s="7"/>
      <c r="AG52" s="15"/>
    </row>
    <row r="53" spans="1:33" ht="12.75">
      <c r="A53" s="26"/>
      <c r="B53" s="28"/>
      <c r="C53" s="28"/>
      <c r="D53" s="28"/>
      <c r="E53" s="28"/>
      <c r="F53" s="15">
        <f>SUM(F44:F52)</f>
        <v>448904.68</v>
      </c>
      <c r="G53" s="15">
        <f aca="true" t="shared" si="32" ref="G53:U53">SUM(G44:G51)</f>
        <v>13852.45</v>
      </c>
      <c r="H53" s="15">
        <f t="shared" si="32"/>
        <v>9533.6692</v>
      </c>
      <c r="I53" s="15">
        <f t="shared" si="32"/>
        <v>23386.119199999997</v>
      </c>
      <c r="J53" s="15">
        <f t="shared" si="32"/>
        <v>10219.9722</v>
      </c>
      <c r="K53" s="15">
        <f t="shared" si="32"/>
        <v>33016.2834</v>
      </c>
      <c r="L53" s="15">
        <f t="shared" si="32"/>
        <v>10219.9722</v>
      </c>
      <c r="M53" s="15">
        <f t="shared" si="32"/>
        <v>42646.44759999999</v>
      </c>
      <c r="N53" s="15">
        <f t="shared" si="32"/>
        <v>10219.9722</v>
      </c>
      <c r="O53" s="15">
        <f t="shared" si="32"/>
        <v>52866.419799999996</v>
      </c>
      <c r="P53" s="15">
        <f t="shared" si="32"/>
        <v>10219.9722</v>
      </c>
      <c r="Q53" s="15">
        <f t="shared" si="32"/>
        <v>63086.39199999999</v>
      </c>
      <c r="R53" s="15">
        <f t="shared" si="32"/>
        <v>10219.9722</v>
      </c>
      <c r="S53" s="15">
        <f t="shared" si="32"/>
        <v>73306.3642</v>
      </c>
      <c r="T53" s="15">
        <f t="shared" si="32"/>
        <v>10219.9722</v>
      </c>
      <c r="U53" s="15">
        <f t="shared" si="32"/>
        <v>83526.3364</v>
      </c>
      <c r="V53" s="15">
        <f aca="true" t="shared" si="33" ref="V53:AC53">SUM(V44:V52)</f>
        <v>10359.9722</v>
      </c>
      <c r="W53" s="15">
        <f t="shared" si="33"/>
        <v>93886.30859999999</v>
      </c>
      <c r="X53" s="15">
        <f t="shared" si="33"/>
        <v>10261.517200000002</v>
      </c>
      <c r="Y53" s="15">
        <f t="shared" si="33"/>
        <v>104147.8258</v>
      </c>
      <c r="Z53" s="15">
        <f t="shared" si="33"/>
        <v>10163.0772</v>
      </c>
      <c r="AA53" s="15">
        <f t="shared" si="33"/>
        <v>114310.90300000002</v>
      </c>
      <c r="AB53" s="15">
        <f t="shared" si="33"/>
        <v>10163.0772</v>
      </c>
      <c r="AC53" s="15">
        <f t="shared" si="33"/>
        <v>124473.98019999999</v>
      </c>
      <c r="AD53" s="7"/>
      <c r="AE53" s="13">
        <f t="shared" si="31"/>
        <v>324430.6998</v>
      </c>
      <c r="AF53" s="7"/>
      <c r="AG53" s="15"/>
    </row>
    <row r="54" spans="1:33" ht="12.75">
      <c r="A54" s="12"/>
      <c r="F54" s="11" t="s">
        <v>14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3"/>
      <c r="AF54" s="7"/>
      <c r="AG54" s="15"/>
    </row>
    <row r="55" spans="1:33" ht="12.75">
      <c r="A55" s="12">
        <v>30400007</v>
      </c>
      <c r="B55" t="s">
        <v>249</v>
      </c>
      <c r="C55">
        <v>2014</v>
      </c>
      <c r="D55">
        <v>50</v>
      </c>
      <c r="E55" t="s">
        <v>20</v>
      </c>
      <c r="F55" s="13">
        <v>144107.66</v>
      </c>
      <c r="G55" s="13"/>
      <c r="H55" s="13"/>
      <c r="I55" s="13"/>
      <c r="J55" s="13"/>
      <c r="K55" s="13"/>
      <c r="L55" s="13"/>
      <c r="M55" s="13">
        <v>0</v>
      </c>
      <c r="N55" s="13">
        <f>F55/D55</f>
        <v>2882.1532</v>
      </c>
      <c r="O55" s="13">
        <f>M55+N55</f>
        <v>2882.1532</v>
      </c>
      <c r="P55" s="13">
        <f>+F55/D55</f>
        <v>2882.1532</v>
      </c>
      <c r="Q55" s="13">
        <f>O55+P55</f>
        <v>5764.3064</v>
      </c>
      <c r="R55" s="13">
        <f>+F55/D55</f>
        <v>2882.1532</v>
      </c>
      <c r="S55" s="13">
        <f>Q55+R55</f>
        <v>8646.4596</v>
      </c>
      <c r="T55" s="7">
        <f>F55/D55</f>
        <v>2882.1532</v>
      </c>
      <c r="U55" s="13">
        <f>S55+T55</f>
        <v>11528.6128</v>
      </c>
      <c r="V55" s="7">
        <f>F55/D55</f>
        <v>2882.1532</v>
      </c>
      <c r="W55" s="13">
        <f>U55+V55</f>
        <v>14410.766000000001</v>
      </c>
      <c r="X55" s="7">
        <f>$F$55/$D$55</f>
        <v>2882.1532</v>
      </c>
      <c r="Y55" s="13">
        <f>W55+X55</f>
        <v>17292.9192</v>
      </c>
      <c r="Z55" s="7">
        <f>$F$55/$D$55</f>
        <v>2882.1532</v>
      </c>
      <c r="AA55" s="13">
        <f>Y55+Z55</f>
        <v>20175.0724</v>
      </c>
      <c r="AB55" s="7">
        <f>$F$55/$D$55</f>
        <v>2882.1532</v>
      </c>
      <c r="AC55" s="13">
        <f>AA55+AB55</f>
        <v>23057.2256</v>
      </c>
      <c r="AD55" s="7"/>
      <c r="AE55" s="13">
        <f>F55-AC55</f>
        <v>121050.4344</v>
      </c>
      <c r="AF55" s="7"/>
      <c r="AG55" s="15"/>
    </row>
    <row r="56" spans="1:33" ht="12.75">
      <c r="A56" s="56" t="s">
        <v>236</v>
      </c>
      <c r="B56" s="57" t="s">
        <v>360</v>
      </c>
      <c r="C56">
        <v>2021</v>
      </c>
      <c r="D56">
        <v>50</v>
      </c>
      <c r="E56" t="s">
        <v>20</v>
      </c>
      <c r="F56" s="13">
        <v>22605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7"/>
      <c r="U56" s="13"/>
      <c r="V56" s="7"/>
      <c r="W56" s="13"/>
      <c r="X56" s="7"/>
      <c r="Y56" s="13"/>
      <c r="Z56" s="7"/>
      <c r="AA56" s="13">
        <v>0</v>
      </c>
      <c r="AB56" s="7">
        <f>$F$56/$D$56</f>
        <v>452.1</v>
      </c>
      <c r="AC56" s="13">
        <f>AA56+AB56</f>
        <v>452.1</v>
      </c>
      <c r="AD56" s="7"/>
      <c r="AE56" s="13">
        <f>F56-AC56</f>
        <v>22152.9</v>
      </c>
      <c r="AF56" s="7"/>
      <c r="AG56" s="15"/>
    </row>
    <row r="57" spans="1:33" ht="12.75">
      <c r="A57" s="12"/>
      <c r="F57" s="13">
        <f>SUM(F55:F56)</f>
        <v>166712.66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7"/>
      <c r="U57" s="13"/>
      <c r="V57" s="7"/>
      <c r="W57" s="13"/>
      <c r="X57" s="7"/>
      <c r="Y57" s="13"/>
      <c r="Z57" s="7"/>
      <c r="AA57" s="13"/>
      <c r="AB57" s="15">
        <f>SUM(AB55:AB56)</f>
        <v>3334.2532</v>
      </c>
      <c r="AC57" s="15">
        <f>SUM(AC55:AC56)</f>
        <v>23509.3256</v>
      </c>
      <c r="AD57" s="7"/>
      <c r="AE57" s="13">
        <f>F57-AC57</f>
        <v>143203.3344</v>
      </c>
      <c r="AF57" s="7"/>
      <c r="AG57" s="15"/>
    </row>
    <row r="58" spans="1:33" ht="12.75">
      <c r="A58" s="12"/>
      <c r="F58" s="11" t="s">
        <v>14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3"/>
      <c r="AF58" s="7"/>
      <c r="AG58" s="15"/>
    </row>
    <row r="59" spans="1:33" ht="12.75">
      <c r="A59" s="12">
        <v>30410002</v>
      </c>
      <c r="B59" s="10" t="s">
        <v>37</v>
      </c>
      <c r="C59" s="10" t="s">
        <v>25</v>
      </c>
      <c r="D59">
        <v>50</v>
      </c>
      <c r="E59" s="10" t="s">
        <v>20</v>
      </c>
      <c r="F59" s="13">
        <v>212858.55</v>
      </c>
      <c r="G59" s="13">
        <v>163291.87</v>
      </c>
      <c r="H59" s="13">
        <f>F59/D59</f>
        <v>4257.170999999999</v>
      </c>
      <c r="I59" s="13">
        <f>G59+H59</f>
        <v>167549.041</v>
      </c>
      <c r="J59" s="13">
        <f>F59/D59</f>
        <v>4257.170999999999</v>
      </c>
      <c r="K59" s="13">
        <f>I59+J59</f>
        <v>171806.212</v>
      </c>
      <c r="L59" s="13">
        <f>F59/D59</f>
        <v>4257.170999999999</v>
      </c>
      <c r="M59" s="13">
        <f>K59+L59</f>
        <v>176063.383</v>
      </c>
      <c r="N59" s="13">
        <f>F59/D59</f>
        <v>4257.170999999999</v>
      </c>
      <c r="O59" s="13">
        <f>M59+N59</f>
        <v>180320.554</v>
      </c>
      <c r="P59" s="13">
        <f>+F59/D59</f>
        <v>4257.170999999999</v>
      </c>
      <c r="Q59" s="13">
        <f>O59+P59</f>
        <v>184577.725</v>
      </c>
      <c r="R59" s="13">
        <f>+F59/D59</f>
        <v>4257.170999999999</v>
      </c>
      <c r="S59" s="13">
        <f>Q59+R59</f>
        <v>188834.896</v>
      </c>
      <c r="T59" s="7">
        <f>F59/D59</f>
        <v>4257.170999999999</v>
      </c>
      <c r="U59" s="13">
        <f>S59+T59</f>
        <v>193092.067</v>
      </c>
      <c r="V59" s="7">
        <f>F59/D59</f>
        <v>4257.170999999999</v>
      </c>
      <c r="W59" s="13">
        <f>U59+V59</f>
        <v>197349.238</v>
      </c>
      <c r="X59" s="7">
        <f>$F$59/$D$59</f>
        <v>4257.170999999999</v>
      </c>
      <c r="Y59" s="13">
        <f>W59+X59</f>
        <v>201606.409</v>
      </c>
      <c r="Z59" s="7">
        <f>$F$59/$D$59</f>
        <v>4257.170999999999</v>
      </c>
      <c r="AA59" s="13">
        <f>Y59+Z59</f>
        <v>205863.58000000002</v>
      </c>
      <c r="AB59" s="7">
        <f>$F$59/$D$59</f>
        <v>4257.170999999999</v>
      </c>
      <c r="AC59" s="13">
        <f>AA59+AB59</f>
        <v>210120.75100000002</v>
      </c>
      <c r="AD59" s="7"/>
      <c r="AE59" s="13">
        <f>F59-AC59</f>
        <v>2737.79899999997</v>
      </c>
      <c r="AF59" s="7"/>
      <c r="AG59" s="15"/>
    </row>
    <row r="60" spans="1:33" ht="12.75">
      <c r="A60" s="12"/>
      <c r="F60" s="11" t="s">
        <v>14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3"/>
      <c r="AF60" s="7"/>
      <c r="AG60" s="15"/>
    </row>
    <row r="61" spans="1:33" ht="12.75">
      <c r="A61" s="12">
        <v>30700002</v>
      </c>
      <c r="B61" s="10" t="s">
        <v>38</v>
      </c>
      <c r="C61" s="10" t="s">
        <v>25</v>
      </c>
      <c r="D61">
        <v>50</v>
      </c>
      <c r="E61" s="10" t="s">
        <v>20</v>
      </c>
      <c r="F61" s="13">
        <v>225092.41</v>
      </c>
      <c r="G61" s="13">
        <v>158106.44</v>
      </c>
      <c r="H61" s="13">
        <f>F61/D61</f>
        <v>4501.8482</v>
      </c>
      <c r="I61" s="13">
        <f>G61+H61</f>
        <v>162608.2882</v>
      </c>
      <c r="J61" s="13">
        <f>F61/D61</f>
        <v>4501.8482</v>
      </c>
      <c r="K61" s="13">
        <f>I61+J61</f>
        <v>167110.13640000002</v>
      </c>
      <c r="L61" s="13">
        <f>F61/D61</f>
        <v>4501.8482</v>
      </c>
      <c r="M61" s="13">
        <f>K61+L61</f>
        <v>171611.98460000003</v>
      </c>
      <c r="N61" s="13">
        <f>F61/D61</f>
        <v>4501.8482</v>
      </c>
      <c r="O61" s="13">
        <f>M61+N61</f>
        <v>176113.83280000003</v>
      </c>
      <c r="P61" s="13">
        <f>+F61/D61</f>
        <v>4501.8482</v>
      </c>
      <c r="Q61" s="13">
        <f>O61+P61</f>
        <v>180615.68100000004</v>
      </c>
      <c r="R61" s="13">
        <f>+F61/D61</f>
        <v>4501.8482</v>
      </c>
      <c r="S61" s="13">
        <f>Q61+R61</f>
        <v>185117.52920000005</v>
      </c>
      <c r="T61" s="7">
        <f>F61/D61</f>
        <v>4501.8482</v>
      </c>
      <c r="U61" s="13">
        <f>S61+T61</f>
        <v>189619.37740000006</v>
      </c>
      <c r="V61" s="7">
        <f>F61/D61</f>
        <v>4501.8482</v>
      </c>
      <c r="W61" s="13">
        <f>U61+V61</f>
        <v>194121.22560000006</v>
      </c>
      <c r="X61" s="7">
        <f>$F$61/$D$61</f>
        <v>4501.8482</v>
      </c>
      <c r="Y61" s="13">
        <f>W61+X61</f>
        <v>198623.07380000007</v>
      </c>
      <c r="Z61" s="7">
        <f>$F$61/$D$61</f>
        <v>4501.8482</v>
      </c>
      <c r="AA61" s="13">
        <f>Y61+Z61</f>
        <v>203124.92200000008</v>
      </c>
      <c r="AB61" s="7">
        <f>$F$61/$D$61</f>
        <v>4501.8482</v>
      </c>
      <c r="AC61" s="13">
        <f>AA61+AB61</f>
        <v>207626.7702000001</v>
      </c>
      <c r="AD61" s="7"/>
      <c r="AE61" s="13">
        <f>F61-AC61</f>
        <v>17465.639799999917</v>
      </c>
      <c r="AF61" s="7"/>
      <c r="AG61" s="15"/>
    </row>
    <row r="62" spans="1:33" ht="12.75">
      <c r="A62" s="12"/>
      <c r="F62" s="11" t="s">
        <v>14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3"/>
      <c r="AF62" s="7"/>
      <c r="AG62" s="15"/>
    </row>
    <row r="63" spans="1:33" ht="12.75">
      <c r="A63" s="12">
        <v>30900002</v>
      </c>
      <c r="B63" s="10" t="s">
        <v>39</v>
      </c>
      <c r="C63" s="10" t="s">
        <v>25</v>
      </c>
      <c r="D63">
        <v>50</v>
      </c>
      <c r="E63" s="10" t="s">
        <v>20</v>
      </c>
      <c r="F63" s="13">
        <v>508.71</v>
      </c>
      <c r="G63" s="13">
        <v>390.19</v>
      </c>
      <c r="H63" s="13">
        <f>F63/D63</f>
        <v>10.174199999999999</v>
      </c>
      <c r="I63" s="13">
        <f>G63+H63</f>
        <v>400.3642</v>
      </c>
      <c r="J63" s="13">
        <f>F63/D63</f>
        <v>10.174199999999999</v>
      </c>
      <c r="K63" s="13">
        <f>I63+J63</f>
        <v>410.53839999999997</v>
      </c>
      <c r="L63" s="13">
        <f>F63/D63</f>
        <v>10.174199999999999</v>
      </c>
      <c r="M63" s="13">
        <f>K63+L63</f>
        <v>420.71259999999995</v>
      </c>
      <c r="N63" s="13">
        <f>F63/D63</f>
        <v>10.174199999999999</v>
      </c>
      <c r="O63" s="13">
        <f>M63+N63</f>
        <v>430.88679999999994</v>
      </c>
      <c r="P63" s="13">
        <f>+F63/D63</f>
        <v>10.174199999999999</v>
      </c>
      <c r="Q63" s="13">
        <f>O63+P63</f>
        <v>441.0609999999999</v>
      </c>
      <c r="R63" s="13">
        <f>+F63/D63</f>
        <v>10.174199999999999</v>
      </c>
      <c r="S63" s="13">
        <f>Q63+R63</f>
        <v>451.2351999999999</v>
      </c>
      <c r="T63" s="7">
        <f>F63/D63</f>
        <v>10.174199999999999</v>
      </c>
      <c r="U63" s="13">
        <f>S63+T63</f>
        <v>461.4093999999999</v>
      </c>
      <c r="V63" s="7">
        <f>F63/D63</f>
        <v>10.174199999999999</v>
      </c>
      <c r="W63" s="13">
        <f>U63+V63</f>
        <v>471.5835999999999</v>
      </c>
      <c r="X63" s="7">
        <f>$F$63/$D$63</f>
        <v>10.174199999999999</v>
      </c>
      <c r="Y63" s="13">
        <f>W63+X63</f>
        <v>481.75779999999986</v>
      </c>
      <c r="Z63" s="7">
        <f>$F$63/$D$63</f>
        <v>10.174199999999999</v>
      </c>
      <c r="AA63" s="13">
        <f>Y63+Z63</f>
        <v>491.93199999999985</v>
      </c>
      <c r="AB63" s="7">
        <f>$F$63/$D$63</f>
        <v>10.174199999999999</v>
      </c>
      <c r="AC63" s="13">
        <f>AA63+AB63</f>
        <v>502.10619999999983</v>
      </c>
      <c r="AD63" s="7"/>
      <c r="AE63" s="13">
        <f>F63-AC63</f>
        <v>6.603800000000149</v>
      </c>
      <c r="AF63" s="7"/>
      <c r="AG63" s="15"/>
    </row>
    <row r="64" spans="1:33" ht="12.75">
      <c r="A64" s="12"/>
      <c r="F64" s="11" t="s">
        <v>14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3"/>
      <c r="AF64" s="7"/>
      <c r="AG64" s="15"/>
    </row>
    <row r="65" spans="1:33" ht="12.75">
      <c r="A65" s="12">
        <v>31000002</v>
      </c>
      <c r="B65" s="10" t="s">
        <v>40</v>
      </c>
      <c r="C65" s="10" t="s">
        <v>25</v>
      </c>
      <c r="D65">
        <v>20</v>
      </c>
      <c r="E65" s="10" t="s">
        <v>20</v>
      </c>
      <c r="F65" s="13">
        <v>408.75</v>
      </c>
      <c r="G65" s="13">
        <v>408.75</v>
      </c>
      <c r="H65" s="13">
        <v>0</v>
      </c>
      <c r="I65" s="13">
        <f>G65+H65</f>
        <v>408.75</v>
      </c>
      <c r="J65" s="13">
        <v>0</v>
      </c>
      <c r="K65" s="13">
        <f>I65+J65</f>
        <v>408.75</v>
      </c>
      <c r="L65" s="13">
        <v>0</v>
      </c>
      <c r="M65" s="13">
        <f>K65+L65</f>
        <v>408.75</v>
      </c>
      <c r="N65" s="13">
        <v>0</v>
      </c>
      <c r="O65" s="13">
        <f>M65+N65</f>
        <v>408.75</v>
      </c>
      <c r="P65" s="13">
        <v>0</v>
      </c>
      <c r="Q65" s="13">
        <f>O65+P65</f>
        <v>408.75</v>
      </c>
      <c r="R65" s="13">
        <v>0</v>
      </c>
      <c r="S65" s="13">
        <f>Q65+R65</f>
        <v>408.75</v>
      </c>
      <c r="T65" s="7">
        <v>0</v>
      </c>
      <c r="U65" s="13">
        <f>S65+T65</f>
        <v>408.75</v>
      </c>
      <c r="V65" s="7">
        <v>0</v>
      </c>
      <c r="W65" s="13">
        <f>U65+V65</f>
        <v>408.75</v>
      </c>
      <c r="X65" s="7">
        <v>0</v>
      </c>
      <c r="Y65" s="13">
        <f>W65+X65</f>
        <v>408.75</v>
      </c>
      <c r="Z65" s="7">
        <v>0</v>
      </c>
      <c r="AA65" s="13">
        <f>Y65+Z65</f>
        <v>408.75</v>
      </c>
      <c r="AB65" s="7">
        <v>0</v>
      </c>
      <c r="AC65" s="13">
        <f>AA65+AB65</f>
        <v>408.75</v>
      </c>
      <c r="AD65" s="7"/>
      <c r="AE65" s="13">
        <f>F65-AC65</f>
        <v>0</v>
      </c>
      <c r="AF65" s="7"/>
      <c r="AG65" s="15"/>
    </row>
    <row r="66" spans="1:33" ht="12.75">
      <c r="A66" s="12"/>
      <c r="F66" s="11" t="s">
        <v>14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3"/>
      <c r="AF66" s="7"/>
      <c r="AG66" s="15"/>
    </row>
    <row r="67" spans="1:33" ht="12.75">
      <c r="A67" s="12">
        <v>31110002</v>
      </c>
      <c r="B67" s="10" t="s">
        <v>41</v>
      </c>
      <c r="C67" s="10" t="s">
        <v>19</v>
      </c>
      <c r="D67">
        <v>50</v>
      </c>
      <c r="E67" s="10" t="s">
        <v>20</v>
      </c>
      <c r="F67" s="7">
        <v>85113.72</v>
      </c>
      <c r="G67" s="7">
        <v>65293.91</v>
      </c>
      <c r="H67" s="7">
        <f aca="true" t="shared" si="34" ref="H67:H73">F67/D67</f>
        <v>1702.2744</v>
      </c>
      <c r="I67" s="7">
        <f aca="true" t="shared" si="35" ref="I67:I72">G67+H67</f>
        <v>66996.1844</v>
      </c>
      <c r="J67" s="7">
        <f aca="true" t="shared" si="36" ref="J67:J73">F67/D67</f>
        <v>1702.2744</v>
      </c>
      <c r="K67" s="7">
        <f aca="true" t="shared" si="37" ref="K67:K73">I67+J67</f>
        <v>68698.4588</v>
      </c>
      <c r="L67" s="7">
        <f aca="true" t="shared" si="38" ref="L67:L73">F67/D67</f>
        <v>1702.2744</v>
      </c>
      <c r="M67" s="7">
        <f aca="true" t="shared" si="39" ref="M67:M73">K67+L67</f>
        <v>70400.73319999999</v>
      </c>
      <c r="N67" s="7">
        <f aca="true" t="shared" si="40" ref="N67:N73">F67/D67</f>
        <v>1702.2744</v>
      </c>
      <c r="O67" s="7">
        <f aca="true" t="shared" si="41" ref="O67:O73">M67+N67</f>
        <v>72103.00759999998</v>
      </c>
      <c r="P67" s="7">
        <f aca="true" t="shared" si="42" ref="P67:P73">+F67/D67</f>
        <v>1702.2744</v>
      </c>
      <c r="Q67" s="7">
        <f aca="true" t="shared" si="43" ref="Q67:Q73">O67+P67</f>
        <v>73805.28199999998</v>
      </c>
      <c r="R67" s="7">
        <f aca="true" t="shared" si="44" ref="R67:R73">+F67/D67</f>
        <v>1702.2744</v>
      </c>
      <c r="S67" s="7">
        <f aca="true" t="shared" si="45" ref="S67:S73">Q67+R67</f>
        <v>75507.55639999997</v>
      </c>
      <c r="T67" s="7">
        <f aca="true" t="shared" si="46" ref="T67:T73">F67/D67</f>
        <v>1702.2744</v>
      </c>
      <c r="U67" s="7">
        <f aca="true" t="shared" si="47" ref="U67:U73">S67+T67</f>
        <v>77209.83079999997</v>
      </c>
      <c r="V67" s="7">
        <f aca="true" t="shared" si="48" ref="V67:V73">F67/D67</f>
        <v>1702.2744</v>
      </c>
      <c r="W67" s="7">
        <f aca="true" t="shared" si="49" ref="W67:W73">U67+V67</f>
        <v>78912.10519999996</v>
      </c>
      <c r="X67" s="7">
        <f>$F$67/$D$67</f>
        <v>1702.2744</v>
      </c>
      <c r="Y67" s="7">
        <f aca="true" t="shared" si="50" ref="Y67:Y73">W67+X67</f>
        <v>80614.37959999996</v>
      </c>
      <c r="Z67" s="7">
        <f>$F$67/$D$67</f>
        <v>1702.2744</v>
      </c>
      <c r="AA67" s="7">
        <f aca="true" t="shared" si="51" ref="AA67:AA73">Y67+Z67</f>
        <v>82316.65399999995</v>
      </c>
      <c r="AB67" s="7">
        <f>$F$67/$D$67</f>
        <v>1702.2744</v>
      </c>
      <c r="AC67" s="7">
        <f aca="true" t="shared" si="52" ref="AC67:AC73">AA67+AB67</f>
        <v>84018.92839999995</v>
      </c>
      <c r="AD67" s="7"/>
      <c r="AE67" s="13">
        <f aca="true" t="shared" si="53" ref="AE67:AE74">F67-AC67</f>
        <v>1094.791600000055</v>
      </c>
      <c r="AF67" s="7"/>
      <c r="AG67" s="15"/>
    </row>
    <row r="68" spans="1:33" ht="12.75">
      <c r="A68" s="12"/>
      <c r="B68" s="10" t="s">
        <v>42</v>
      </c>
      <c r="C68">
        <v>1998</v>
      </c>
      <c r="D68">
        <v>25</v>
      </c>
      <c r="E68" s="10" t="s">
        <v>20</v>
      </c>
      <c r="F68" s="7">
        <v>86605.89</v>
      </c>
      <c r="G68" s="7">
        <v>43302.99</v>
      </c>
      <c r="H68" s="7">
        <f t="shared" si="34"/>
        <v>3464.2356</v>
      </c>
      <c r="I68" s="7">
        <f t="shared" si="35"/>
        <v>46767.2256</v>
      </c>
      <c r="J68" s="7">
        <f t="shared" si="36"/>
        <v>3464.2356</v>
      </c>
      <c r="K68" s="7">
        <f t="shared" si="37"/>
        <v>50231.4612</v>
      </c>
      <c r="L68" s="7">
        <f t="shared" si="38"/>
        <v>3464.2356</v>
      </c>
      <c r="M68" s="7">
        <f t="shared" si="39"/>
        <v>53695.6968</v>
      </c>
      <c r="N68" s="7">
        <f t="shared" si="40"/>
        <v>3464.2356</v>
      </c>
      <c r="O68" s="7">
        <f t="shared" si="41"/>
        <v>57159.9324</v>
      </c>
      <c r="P68" s="7">
        <f t="shared" si="42"/>
        <v>3464.2356</v>
      </c>
      <c r="Q68" s="7">
        <f t="shared" si="43"/>
        <v>60624.168</v>
      </c>
      <c r="R68" s="7">
        <f t="shared" si="44"/>
        <v>3464.2356</v>
      </c>
      <c r="S68" s="7">
        <f t="shared" si="45"/>
        <v>64088.4036</v>
      </c>
      <c r="T68" s="7">
        <f t="shared" si="46"/>
        <v>3464.2356</v>
      </c>
      <c r="U68" s="7">
        <f t="shared" si="47"/>
        <v>67552.6392</v>
      </c>
      <c r="V68" s="7">
        <f t="shared" si="48"/>
        <v>3464.2356</v>
      </c>
      <c r="W68" s="7">
        <f t="shared" si="49"/>
        <v>71016.8748</v>
      </c>
      <c r="X68" s="7">
        <f>$F$68/$D$68</f>
        <v>3464.2356</v>
      </c>
      <c r="Y68" s="7">
        <f t="shared" si="50"/>
        <v>74481.1104</v>
      </c>
      <c r="Z68" s="7">
        <f>$F$68/$D$68</f>
        <v>3464.2356</v>
      </c>
      <c r="AA68" s="7">
        <f t="shared" si="51"/>
        <v>77945.346</v>
      </c>
      <c r="AB68" s="7">
        <f>$F$68/$D$68</f>
        <v>3464.2356</v>
      </c>
      <c r="AC68" s="7">
        <f t="shared" si="52"/>
        <v>81409.5816</v>
      </c>
      <c r="AD68" s="7"/>
      <c r="AE68" s="13">
        <f t="shared" si="53"/>
        <v>5196.308399999994</v>
      </c>
      <c r="AF68" s="7"/>
      <c r="AG68" s="15"/>
    </row>
    <row r="69" spans="1:33" ht="12.75">
      <c r="A69" s="12"/>
      <c r="B69" s="10" t="s">
        <v>42</v>
      </c>
      <c r="C69">
        <v>1999</v>
      </c>
      <c r="D69">
        <v>25</v>
      </c>
      <c r="E69" s="10" t="s">
        <v>20</v>
      </c>
      <c r="F69" s="7">
        <v>10217.76</v>
      </c>
      <c r="G69" s="7">
        <v>4700.17</v>
      </c>
      <c r="H69" s="7">
        <f t="shared" si="34"/>
        <v>408.7104</v>
      </c>
      <c r="I69" s="7">
        <f t="shared" si="35"/>
        <v>5108.8804</v>
      </c>
      <c r="J69" s="7">
        <f t="shared" si="36"/>
        <v>408.7104</v>
      </c>
      <c r="K69" s="7">
        <f t="shared" si="37"/>
        <v>5517.5908</v>
      </c>
      <c r="L69" s="7">
        <f t="shared" si="38"/>
        <v>408.7104</v>
      </c>
      <c r="M69" s="7">
        <f t="shared" si="39"/>
        <v>5926.3012</v>
      </c>
      <c r="N69" s="7">
        <f t="shared" si="40"/>
        <v>408.7104</v>
      </c>
      <c r="O69" s="7">
        <f t="shared" si="41"/>
        <v>6335.0116</v>
      </c>
      <c r="P69" s="7">
        <f t="shared" si="42"/>
        <v>408.7104</v>
      </c>
      <c r="Q69" s="7">
        <f t="shared" si="43"/>
        <v>6743.722</v>
      </c>
      <c r="R69" s="7">
        <f t="shared" si="44"/>
        <v>408.7104</v>
      </c>
      <c r="S69" s="7">
        <f t="shared" si="45"/>
        <v>7152.4324</v>
      </c>
      <c r="T69" s="7">
        <f t="shared" si="46"/>
        <v>408.7104</v>
      </c>
      <c r="U69" s="7">
        <f t="shared" si="47"/>
        <v>7561.1428</v>
      </c>
      <c r="V69" s="7">
        <f t="shared" si="48"/>
        <v>408.7104</v>
      </c>
      <c r="W69" s="7">
        <f t="shared" si="49"/>
        <v>7969.8532</v>
      </c>
      <c r="X69" s="7">
        <f>$F$69/$D$69</f>
        <v>408.7104</v>
      </c>
      <c r="Y69" s="7">
        <f t="shared" si="50"/>
        <v>8378.5636</v>
      </c>
      <c r="Z69" s="7">
        <f>$F$69/$D$69</f>
        <v>408.7104</v>
      </c>
      <c r="AA69" s="7">
        <f t="shared" si="51"/>
        <v>8787.274</v>
      </c>
      <c r="AB69" s="7">
        <f>$F$69/$D$69</f>
        <v>408.7104</v>
      </c>
      <c r="AC69" s="7">
        <f t="shared" si="52"/>
        <v>9195.9844</v>
      </c>
      <c r="AD69" s="7"/>
      <c r="AE69" s="13">
        <f t="shared" si="53"/>
        <v>1021.7756000000008</v>
      </c>
      <c r="AF69" s="7"/>
      <c r="AG69" s="15"/>
    </row>
    <row r="70" spans="1:33" ht="12.75">
      <c r="A70" s="12"/>
      <c r="B70" s="10" t="s">
        <v>42</v>
      </c>
      <c r="C70">
        <v>2001</v>
      </c>
      <c r="D70">
        <v>25</v>
      </c>
      <c r="E70" s="10" t="s">
        <v>20</v>
      </c>
      <c r="F70" s="7">
        <v>10331.3</v>
      </c>
      <c r="G70" s="7">
        <v>3925.89</v>
      </c>
      <c r="H70" s="7">
        <f t="shared" si="34"/>
        <v>413.25199999999995</v>
      </c>
      <c r="I70" s="7">
        <f t="shared" si="35"/>
        <v>4339.142</v>
      </c>
      <c r="J70" s="7">
        <f t="shared" si="36"/>
        <v>413.25199999999995</v>
      </c>
      <c r="K70" s="7">
        <f t="shared" si="37"/>
        <v>4752.394</v>
      </c>
      <c r="L70" s="7">
        <f t="shared" si="38"/>
        <v>413.25199999999995</v>
      </c>
      <c r="M70" s="7">
        <f t="shared" si="39"/>
        <v>5165.646000000001</v>
      </c>
      <c r="N70" s="7">
        <f t="shared" si="40"/>
        <v>413.25199999999995</v>
      </c>
      <c r="O70" s="7">
        <f t="shared" si="41"/>
        <v>5578.898000000001</v>
      </c>
      <c r="P70" s="7">
        <f t="shared" si="42"/>
        <v>413.25199999999995</v>
      </c>
      <c r="Q70" s="7">
        <f t="shared" si="43"/>
        <v>5992.1500000000015</v>
      </c>
      <c r="R70" s="7">
        <f t="shared" si="44"/>
        <v>413.25199999999995</v>
      </c>
      <c r="S70" s="7">
        <f t="shared" si="45"/>
        <v>6405.402000000002</v>
      </c>
      <c r="T70" s="7">
        <f t="shared" si="46"/>
        <v>413.25199999999995</v>
      </c>
      <c r="U70" s="7">
        <f t="shared" si="47"/>
        <v>6818.654000000002</v>
      </c>
      <c r="V70" s="7">
        <f t="shared" si="48"/>
        <v>413.25199999999995</v>
      </c>
      <c r="W70" s="7">
        <f t="shared" si="49"/>
        <v>7231.906000000003</v>
      </c>
      <c r="X70" s="7">
        <f>$F$70/$D$70</f>
        <v>413.25199999999995</v>
      </c>
      <c r="Y70" s="7">
        <f t="shared" si="50"/>
        <v>7645.158000000003</v>
      </c>
      <c r="Z70" s="7">
        <f>$F$70/$D$70</f>
        <v>413.25199999999995</v>
      </c>
      <c r="AA70" s="7">
        <f t="shared" si="51"/>
        <v>8058.4100000000035</v>
      </c>
      <c r="AB70" s="7">
        <f>$F$70/$D$70</f>
        <v>413.25199999999995</v>
      </c>
      <c r="AC70" s="7">
        <f t="shared" si="52"/>
        <v>8471.662000000004</v>
      </c>
      <c r="AD70" s="7"/>
      <c r="AE70" s="13">
        <f t="shared" si="53"/>
        <v>1859.6379999999954</v>
      </c>
      <c r="AF70" s="7"/>
      <c r="AG70" s="15"/>
    </row>
    <row r="71" spans="1:33" ht="12.75">
      <c r="A71" s="12"/>
      <c r="B71" s="10" t="s">
        <v>41</v>
      </c>
      <c r="C71">
        <v>2002</v>
      </c>
      <c r="D71">
        <v>25</v>
      </c>
      <c r="E71" s="10" t="s">
        <v>20</v>
      </c>
      <c r="F71" s="7">
        <v>2881.95</v>
      </c>
      <c r="G71" s="7">
        <v>979.87</v>
      </c>
      <c r="H71" s="7">
        <f t="shared" si="34"/>
        <v>115.27799999999999</v>
      </c>
      <c r="I71" s="7">
        <f t="shared" si="35"/>
        <v>1095.148</v>
      </c>
      <c r="J71" s="7">
        <f t="shared" si="36"/>
        <v>115.27799999999999</v>
      </c>
      <c r="K71" s="7">
        <f t="shared" si="37"/>
        <v>1210.426</v>
      </c>
      <c r="L71" s="7">
        <f t="shared" si="38"/>
        <v>115.27799999999999</v>
      </c>
      <c r="M71" s="7">
        <f t="shared" si="39"/>
        <v>1325.704</v>
      </c>
      <c r="N71" s="7">
        <f t="shared" si="40"/>
        <v>115.27799999999999</v>
      </c>
      <c r="O71" s="7">
        <f t="shared" si="41"/>
        <v>1440.982</v>
      </c>
      <c r="P71" s="7">
        <f t="shared" si="42"/>
        <v>115.27799999999999</v>
      </c>
      <c r="Q71" s="7">
        <f t="shared" si="43"/>
        <v>1556.26</v>
      </c>
      <c r="R71" s="7">
        <f t="shared" si="44"/>
        <v>115.27799999999999</v>
      </c>
      <c r="S71" s="7">
        <f t="shared" si="45"/>
        <v>1671.538</v>
      </c>
      <c r="T71" s="7">
        <f t="shared" si="46"/>
        <v>115.27799999999999</v>
      </c>
      <c r="U71" s="7">
        <f t="shared" si="47"/>
        <v>1786.816</v>
      </c>
      <c r="V71" s="7">
        <f t="shared" si="48"/>
        <v>115.27799999999999</v>
      </c>
      <c r="W71" s="7">
        <f t="shared" si="49"/>
        <v>1902.094</v>
      </c>
      <c r="X71" s="7">
        <f>$F$71/$D$71</f>
        <v>115.27799999999999</v>
      </c>
      <c r="Y71" s="7">
        <f t="shared" si="50"/>
        <v>2017.372</v>
      </c>
      <c r="Z71" s="7">
        <f>$F$71/$D$71</f>
        <v>115.27799999999999</v>
      </c>
      <c r="AA71" s="7">
        <f t="shared" si="51"/>
        <v>2132.65</v>
      </c>
      <c r="AB71" s="7">
        <f>$F$71/$D$71</f>
        <v>115.27799999999999</v>
      </c>
      <c r="AC71" s="7">
        <f t="shared" si="52"/>
        <v>2247.928</v>
      </c>
      <c r="AD71" s="7"/>
      <c r="AE71" s="13">
        <f t="shared" si="53"/>
        <v>634.0219999999999</v>
      </c>
      <c r="AF71" s="7"/>
      <c r="AG71" s="15"/>
    </row>
    <row r="72" spans="1:33" ht="12.75">
      <c r="A72" s="12"/>
      <c r="B72" s="10" t="s">
        <v>43</v>
      </c>
      <c r="C72">
        <v>2005</v>
      </c>
      <c r="D72">
        <v>25</v>
      </c>
      <c r="E72" s="10" t="s">
        <v>20</v>
      </c>
      <c r="F72" s="14">
        <v>9364.75</v>
      </c>
      <c r="G72" s="14">
        <v>2060.25</v>
      </c>
      <c r="H72" s="14">
        <f t="shared" si="34"/>
        <v>374.59</v>
      </c>
      <c r="I72" s="14">
        <f t="shared" si="35"/>
        <v>2434.84</v>
      </c>
      <c r="J72" s="14">
        <f t="shared" si="36"/>
        <v>374.59</v>
      </c>
      <c r="K72" s="14">
        <f t="shared" si="37"/>
        <v>2809.4300000000003</v>
      </c>
      <c r="L72" s="7">
        <f t="shared" si="38"/>
        <v>374.59</v>
      </c>
      <c r="M72" s="7">
        <f t="shared" si="39"/>
        <v>3184.0200000000004</v>
      </c>
      <c r="N72" s="7">
        <f t="shared" si="40"/>
        <v>374.59</v>
      </c>
      <c r="O72" s="7">
        <f t="shared" si="41"/>
        <v>3558.6100000000006</v>
      </c>
      <c r="P72" s="7">
        <f t="shared" si="42"/>
        <v>374.59</v>
      </c>
      <c r="Q72" s="7">
        <f t="shared" si="43"/>
        <v>3933.2000000000007</v>
      </c>
      <c r="R72" s="7">
        <f t="shared" si="44"/>
        <v>374.59</v>
      </c>
      <c r="S72" s="7">
        <f t="shared" si="45"/>
        <v>4307.790000000001</v>
      </c>
      <c r="T72" s="7">
        <f t="shared" si="46"/>
        <v>374.59</v>
      </c>
      <c r="U72" s="7">
        <f t="shared" si="47"/>
        <v>4682.380000000001</v>
      </c>
      <c r="V72" s="7">
        <f t="shared" si="48"/>
        <v>374.59</v>
      </c>
      <c r="W72" s="7">
        <f t="shared" si="49"/>
        <v>5056.970000000001</v>
      </c>
      <c r="X72" s="7">
        <f>$F$72/$D$72</f>
        <v>374.59</v>
      </c>
      <c r="Y72" s="7">
        <f t="shared" si="50"/>
        <v>5431.560000000001</v>
      </c>
      <c r="Z72" s="7">
        <f>$F$72/$D$72</f>
        <v>374.59</v>
      </c>
      <c r="AA72" s="7">
        <f t="shared" si="51"/>
        <v>5806.1500000000015</v>
      </c>
      <c r="AB72" s="7">
        <f>$F$72/$D$72</f>
        <v>374.59</v>
      </c>
      <c r="AC72" s="7">
        <f t="shared" si="52"/>
        <v>6180.740000000002</v>
      </c>
      <c r="AD72" s="7"/>
      <c r="AE72" s="13">
        <f t="shared" si="53"/>
        <v>3184.0099999999984</v>
      </c>
      <c r="AF72" s="7"/>
      <c r="AG72" s="15"/>
    </row>
    <row r="73" spans="1:33" ht="12.75">
      <c r="A73" s="19"/>
      <c r="B73" s="10" t="s">
        <v>182</v>
      </c>
      <c r="C73">
        <v>2012</v>
      </c>
      <c r="D73">
        <v>25</v>
      </c>
      <c r="E73" s="10" t="s">
        <v>20</v>
      </c>
      <c r="F73" s="8">
        <v>6153.15</v>
      </c>
      <c r="G73" s="8"/>
      <c r="H73" s="8">
        <f t="shared" si="34"/>
        <v>246.12599999999998</v>
      </c>
      <c r="I73" s="8">
        <v>0</v>
      </c>
      <c r="J73" s="8">
        <f t="shared" si="36"/>
        <v>246.12599999999998</v>
      </c>
      <c r="K73" s="8">
        <f t="shared" si="37"/>
        <v>246.12599999999998</v>
      </c>
      <c r="L73" s="8">
        <f t="shared" si="38"/>
        <v>246.12599999999998</v>
      </c>
      <c r="M73" s="8">
        <f t="shared" si="39"/>
        <v>492.25199999999995</v>
      </c>
      <c r="N73" s="8">
        <f t="shared" si="40"/>
        <v>246.12599999999998</v>
      </c>
      <c r="O73" s="8">
        <f t="shared" si="41"/>
        <v>738.3779999999999</v>
      </c>
      <c r="P73" s="8">
        <f t="shared" si="42"/>
        <v>246.12599999999998</v>
      </c>
      <c r="Q73" s="8">
        <f t="shared" si="43"/>
        <v>984.5039999999999</v>
      </c>
      <c r="R73" s="8">
        <f t="shared" si="44"/>
        <v>246.12599999999998</v>
      </c>
      <c r="S73" s="8">
        <f t="shared" si="45"/>
        <v>1230.6299999999999</v>
      </c>
      <c r="T73" s="7">
        <f t="shared" si="46"/>
        <v>246.12599999999998</v>
      </c>
      <c r="U73" s="8">
        <f t="shared" si="47"/>
        <v>1476.7559999999999</v>
      </c>
      <c r="V73" s="7">
        <f t="shared" si="48"/>
        <v>246.12599999999998</v>
      </c>
      <c r="W73" s="8">
        <f t="shared" si="49"/>
        <v>1722.8819999999998</v>
      </c>
      <c r="X73" s="7">
        <f>$F$73/$D$73</f>
        <v>246.12599999999998</v>
      </c>
      <c r="Y73" s="8">
        <f t="shared" si="50"/>
        <v>1969.0079999999998</v>
      </c>
      <c r="Z73" s="7">
        <f>$F$73/$D$73</f>
        <v>246.12599999999998</v>
      </c>
      <c r="AA73" s="8">
        <f t="shared" si="51"/>
        <v>2215.134</v>
      </c>
      <c r="AB73" s="7">
        <f>$F$73/$D$73</f>
        <v>246.12599999999998</v>
      </c>
      <c r="AC73" s="8">
        <f t="shared" si="52"/>
        <v>2461.26</v>
      </c>
      <c r="AD73" s="7"/>
      <c r="AE73" s="13">
        <f t="shared" si="53"/>
        <v>3691.8899999999994</v>
      </c>
      <c r="AF73" s="7"/>
      <c r="AG73" s="15"/>
    </row>
    <row r="74" spans="1:33" ht="12.75">
      <c r="A74" s="12"/>
      <c r="F74" s="13">
        <f aca="true" t="shared" si="54" ref="F74:AC74">SUM(F67:F73)</f>
        <v>210668.52</v>
      </c>
      <c r="G74" s="13">
        <f t="shared" si="54"/>
        <v>120263.07999999999</v>
      </c>
      <c r="H74" s="13">
        <f t="shared" si="54"/>
        <v>6724.466400000001</v>
      </c>
      <c r="I74" s="13">
        <f t="shared" si="54"/>
        <v>126741.42039999999</v>
      </c>
      <c r="J74" s="13">
        <f t="shared" si="54"/>
        <v>6724.466400000001</v>
      </c>
      <c r="K74" s="13">
        <f t="shared" si="54"/>
        <v>133465.88679999998</v>
      </c>
      <c r="L74" s="13">
        <f t="shared" si="54"/>
        <v>6724.466400000001</v>
      </c>
      <c r="M74" s="13">
        <f t="shared" si="54"/>
        <v>140190.35319999998</v>
      </c>
      <c r="N74" s="13">
        <f t="shared" si="54"/>
        <v>6724.466400000001</v>
      </c>
      <c r="O74" s="13">
        <f t="shared" si="54"/>
        <v>146914.81959999996</v>
      </c>
      <c r="P74" s="13">
        <f t="shared" si="54"/>
        <v>6724.466400000001</v>
      </c>
      <c r="Q74" s="13">
        <f t="shared" si="54"/>
        <v>153639.286</v>
      </c>
      <c r="R74" s="13">
        <f t="shared" si="54"/>
        <v>6724.466400000001</v>
      </c>
      <c r="S74" s="13">
        <f t="shared" si="54"/>
        <v>160363.75239999997</v>
      </c>
      <c r="T74" s="13">
        <f t="shared" si="54"/>
        <v>6724.466400000001</v>
      </c>
      <c r="U74" s="13">
        <f t="shared" si="54"/>
        <v>167088.21879999997</v>
      </c>
      <c r="V74" s="13">
        <f t="shared" si="54"/>
        <v>6724.466400000001</v>
      </c>
      <c r="W74" s="13">
        <f t="shared" si="54"/>
        <v>173812.68520000004</v>
      </c>
      <c r="X74" s="13">
        <f t="shared" si="54"/>
        <v>6724.466400000001</v>
      </c>
      <c r="Y74" s="13">
        <f t="shared" si="54"/>
        <v>180537.15159999995</v>
      </c>
      <c r="Z74" s="13">
        <f t="shared" si="54"/>
        <v>6724.466400000001</v>
      </c>
      <c r="AA74" s="13">
        <f t="shared" si="54"/>
        <v>187261.61799999993</v>
      </c>
      <c r="AB74" s="13">
        <f t="shared" si="54"/>
        <v>6724.466400000001</v>
      </c>
      <c r="AC74" s="13">
        <f t="shared" si="54"/>
        <v>193986.08439999993</v>
      </c>
      <c r="AD74" s="7"/>
      <c r="AE74" s="13">
        <f t="shared" si="53"/>
        <v>16682.435600000055</v>
      </c>
      <c r="AF74" s="7"/>
      <c r="AG74" s="15"/>
    </row>
    <row r="75" spans="1:33" ht="12.75">
      <c r="A75" s="12"/>
      <c r="F75" s="11" t="s">
        <v>14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3"/>
      <c r="AF75" s="7"/>
      <c r="AG75" s="15"/>
    </row>
    <row r="76" spans="1:33" ht="12.75">
      <c r="A76" s="12">
        <v>31120002</v>
      </c>
      <c r="B76" s="10" t="s">
        <v>44</v>
      </c>
      <c r="C76" s="10" t="s">
        <v>25</v>
      </c>
      <c r="D76">
        <v>20</v>
      </c>
      <c r="E76" s="10" t="s">
        <v>20</v>
      </c>
      <c r="F76" s="13">
        <v>252</v>
      </c>
      <c r="G76" s="13">
        <v>182.7</v>
      </c>
      <c r="H76" s="13">
        <f>F76/D76</f>
        <v>12.6</v>
      </c>
      <c r="I76" s="13">
        <f>G76+H76</f>
        <v>195.29999999999998</v>
      </c>
      <c r="J76" s="13">
        <f>F76/D76</f>
        <v>12.6</v>
      </c>
      <c r="K76" s="13">
        <f>I76+J76</f>
        <v>207.89999999999998</v>
      </c>
      <c r="L76" s="13">
        <f>F76/D76</f>
        <v>12.6</v>
      </c>
      <c r="M76" s="13">
        <f>K76+L76</f>
        <v>220.49999999999997</v>
      </c>
      <c r="N76" s="13">
        <f>F76/D76</f>
        <v>12.6</v>
      </c>
      <c r="O76" s="13">
        <f>M76+N76</f>
        <v>233.09999999999997</v>
      </c>
      <c r="P76" s="13">
        <f>+F76/D76</f>
        <v>12.6</v>
      </c>
      <c r="Q76" s="13">
        <f>O76+P76</f>
        <v>245.69999999999996</v>
      </c>
      <c r="R76" s="13">
        <f>+F76/D76-6.3</f>
        <v>6.3</v>
      </c>
      <c r="S76" s="13">
        <f>Q76+R76</f>
        <v>251.99999999999997</v>
      </c>
      <c r="T76" s="7">
        <v>0</v>
      </c>
      <c r="U76" s="13">
        <f>S76+T76</f>
        <v>251.99999999999997</v>
      </c>
      <c r="V76" s="7">
        <v>0</v>
      </c>
      <c r="W76" s="13">
        <f>U76+V76</f>
        <v>251.99999999999997</v>
      </c>
      <c r="X76" s="7">
        <v>0</v>
      </c>
      <c r="Y76" s="13">
        <f>W76+X76</f>
        <v>251.99999999999997</v>
      </c>
      <c r="Z76" s="7">
        <v>0</v>
      </c>
      <c r="AA76" s="13">
        <f>Y76+Z76</f>
        <v>251.99999999999997</v>
      </c>
      <c r="AB76" s="7">
        <v>0</v>
      </c>
      <c r="AC76" s="13">
        <f>AA76+AB76</f>
        <v>251.99999999999997</v>
      </c>
      <c r="AD76" s="7"/>
      <c r="AE76" s="13">
        <f>F76-AC76</f>
        <v>0</v>
      </c>
      <c r="AF76" s="7"/>
      <c r="AG76" s="15"/>
    </row>
    <row r="77" spans="1:33" ht="12.75">
      <c r="A77" s="12"/>
      <c r="F77" s="11" t="s">
        <v>14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3"/>
      <c r="AF77" s="7"/>
      <c r="AG77" s="15"/>
    </row>
    <row r="78" spans="1:33" ht="12.75">
      <c r="A78" s="12">
        <v>31130002</v>
      </c>
      <c r="B78" s="10" t="s">
        <v>45</v>
      </c>
      <c r="C78" s="10" t="s">
        <v>25</v>
      </c>
      <c r="D78">
        <v>20</v>
      </c>
      <c r="E78" s="10" t="s">
        <v>20</v>
      </c>
      <c r="F78" s="13">
        <v>33416.02</v>
      </c>
      <c r="G78" s="13">
        <v>31901.1</v>
      </c>
      <c r="H78" s="13">
        <f>1670.8-155.88</f>
        <v>1514.92</v>
      </c>
      <c r="I78" s="13">
        <f>G78+H78</f>
        <v>33416.02</v>
      </c>
      <c r="J78" s="13">
        <v>0</v>
      </c>
      <c r="K78" s="13">
        <f>I78+J78</f>
        <v>33416.02</v>
      </c>
      <c r="L78" s="13">
        <v>0</v>
      </c>
      <c r="M78" s="13">
        <f>K78+L78</f>
        <v>33416.02</v>
      </c>
      <c r="N78" s="13">
        <f>F78/D78</f>
        <v>1670.801</v>
      </c>
      <c r="O78" s="13">
        <f>M78+N78</f>
        <v>35086.820999999996</v>
      </c>
      <c r="P78" s="13">
        <v>0</v>
      </c>
      <c r="Q78" s="13">
        <f>O78+P78</f>
        <v>35086.820999999996</v>
      </c>
      <c r="R78" s="13">
        <v>0</v>
      </c>
      <c r="S78" s="13">
        <f>Q78+R78</f>
        <v>35086.820999999996</v>
      </c>
      <c r="T78" s="7">
        <v>-1670.8</v>
      </c>
      <c r="U78" s="13">
        <f>S78+T78</f>
        <v>33416.02099999999</v>
      </c>
      <c r="V78" s="7">
        <v>0</v>
      </c>
      <c r="W78" s="13">
        <f>U78+V78</f>
        <v>33416.02099999999</v>
      </c>
      <c r="X78" s="7">
        <v>0</v>
      </c>
      <c r="Y78" s="13">
        <f>W78+X78</f>
        <v>33416.02099999999</v>
      </c>
      <c r="Z78" s="7">
        <v>0</v>
      </c>
      <c r="AA78" s="13">
        <f>Y78+Z78</f>
        <v>33416.02099999999</v>
      </c>
      <c r="AB78" s="7">
        <v>0</v>
      </c>
      <c r="AC78" s="13">
        <f>AA78+AB78</f>
        <v>33416.02099999999</v>
      </c>
      <c r="AD78" s="7"/>
      <c r="AE78" s="13">
        <f>F78-AA79</f>
        <v>33416.02</v>
      </c>
      <c r="AF78" s="7"/>
      <c r="AG78" s="15"/>
    </row>
    <row r="79" spans="1:33" ht="12.75">
      <c r="A79" s="12"/>
      <c r="F79" s="11" t="s">
        <v>14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3"/>
      <c r="AF79" s="7"/>
      <c r="AG79" s="15"/>
    </row>
    <row r="80" spans="1:33" ht="12.75">
      <c r="A80" s="12">
        <v>32000003</v>
      </c>
      <c r="B80" s="10" t="s">
        <v>46</v>
      </c>
      <c r="C80" s="10" t="s">
        <v>19</v>
      </c>
      <c r="D80">
        <v>50</v>
      </c>
      <c r="E80" s="10" t="s">
        <v>20</v>
      </c>
      <c r="F80" s="7">
        <v>31681.74</v>
      </c>
      <c r="G80" s="7">
        <v>24304.21</v>
      </c>
      <c r="H80" s="7">
        <f aca="true" t="shared" si="55" ref="H80:H85">F80/D80</f>
        <v>633.6348</v>
      </c>
      <c r="I80" s="7">
        <f aca="true" t="shared" si="56" ref="I80:I85">G80+H80</f>
        <v>24937.8448</v>
      </c>
      <c r="J80" s="7">
        <f aca="true" t="shared" si="57" ref="J80:J85">F80/D80</f>
        <v>633.6348</v>
      </c>
      <c r="K80" s="7">
        <f aca="true" t="shared" si="58" ref="K80:K85">I80+J80</f>
        <v>25571.4796</v>
      </c>
      <c r="L80" s="7">
        <f aca="true" t="shared" si="59" ref="L80:L85">F80/D80</f>
        <v>633.6348</v>
      </c>
      <c r="M80" s="7">
        <f aca="true" t="shared" si="60" ref="M80:M85">K80+L80</f>
        <v>26205.1144</v>
      </c>
      <c r="N80" s="7">
        <f aca="true" t="shared" si="61" ref="N80:N85">F80/D80</f>
        <v>633.6348</v>
      </c>
      <c r="O80" s="7">
        <f aca="true" t="shared" si="62" ref="O80:O85">M80+N80</f>
        <v>26838.7492</v>
      </c>
      <c r="P80" s="7">
        <f aca="true" t="shared" si="63" ref="P80:P85">+F80/D80</f>
        <v>633.6348</v>
      </c>
      <c r="Q80" s="7">
        <f aca="true" t="shared" si="64" ref="Q80:Q85">O80+P80</f>
        <v>27472.384</v>
      </c>
      <c r="R80" s="7">
        <f aca="true" t="shared" si="65" ref="R80:R85">+F80/D80</f>
        <v>633.6348</v>
      </c>
      <c r="S80" s="7">
        <f aca="true" t="shared" si="66" ref="S80:S85">Q80+R80</f>
        <v>28106.018799999998</v>
      </c>
      <c r="T80" s="7">
        <f aca="true" t="shared" si="67" ref="T80:T85">F80/D80</f>
        <v>633.6348</v>
      </c>
      <c r="U80" s="7">
        <f aca="true" t="shared" si="68" ref="U80:U85">S80+T80</f>
        <v>28739.653599999998</v>
      </c>
      <c r="V80" s="7">
        <f aca="true" t="shared" si="69" ref="V80:V85">F80/D80</f>
        <v>633.6348</v>
      </c>
      <c r="W80" s="7">
        <f aca="true" t="shared" si="70" ref="W80:W85">U80+V80</f>
        <v>29373.288399999998</v>
      </c>
      <c r="X80" s="7">
        <f>$F$80/$D$80</f>
        <v>633.6348</v>
      </c>
      <c r="Y80" s="7">
        <f aca="true" t="shared" si="71" ref="Y80:Y86">W80+X80</f>
        <v>30006.923199999997</v>
      </c>
      <c r="Z80" s="7">
        <f>$F$80/$D$80</f>
        <v>633.6348</v>
      </c>
      <c r="AA80" s="7">
        <f aca="true" t="shared" si="72" ref="AA80:AA86">Y80+Z80</f>
        <v>30640.557999999997</v>
      </c>
      <c r="AB80" s="7">
        <f>$F$80/$D$80</f>
        <v>633.6348</v>
      </c>
      <c r="AC80" s="7">
        <f aca="true" t="shared" si="73" ref="AC80:AC86">AA80+AB80</f>
        <v>31274.192799999997</v>
      </c>
      <c r="AD80" s="7"/>
      <c r="AE80" s="13">
        <f aca="true" t="shared" si="74" ref="AE80:AE86">F80-AC80</f>
        <v>407.5472000000045</v>
      </c>
      <c r="AF80" s="7"/>
      <c r="AG80" s="15"/>
    </row>
    <row r="81" spans="1:33" ht="12.75">
      <c r="A81" s="12"/>
      <c r="B81" s="10" t="s">
        <v>47</v>
      </c>
      <c r="C81">
        <v>1998</v>
      </c>
      <c r="D81">
        <v>25</v>
      </c>
      <c r="E81" s="10" t="s">
        <v>20</v>
      </c>
      <c r="F81" s="7">
        <v>7061.01</v>
      </c>
      <c r="G81" s="7">
        <v>3530.5</v>
      </c>
      <c r="H81" s="7">
        <f t="shared" si="55"/>
        <v>282.4404</v>
      </c>
      <c r="I81" s="7">
        <f t="shared" si="56"/>
        <v>3812.9404</v>
      </c>
      <c r="J81" s="7">
        <f t="shared" si="57"/>
        <v>282.4404</v>
      </c>
      <c r="K81" s="7">
        <f t="shared" si="58"/>
        <v>4095.3808</v>
      </c>
      <c r="L81" s="7">
        <f t="shared" si="59"/>
        <v>282.4404</v>
      </c>
      <c r="M81" s="7">
        <f t="shared" si="60"/>
        <v>4377.8212</v>
      </c>
      <c r="N81" s="7">
        <f t="shared" si="61"/>
        <v>282.4404</v>
      </c>
      <c r="O81" s="7">
        <f t="shared" si="62"/>
        <v>4660.261600000001</v>
      </c>
      <c r="P81" s="7">
        <f t="shared" si="63"/>
        <v>282.4404</v>
      </c>
      <c r="Q81" s="7">
        <f t="shared" si="64"/>
        <v>4942.702000000001</v>
      </c>
      <c r="R81" s="7">
        <f t="shared" si="65"/>
        <v>282.4404</v>
      </c>
      <c r="S81" s="7">
        <f t="shared" si="66"/>
        <v>5225.1424000000015</v>
      </c>
      <c r="T81" s="7">
        <f t="shared" si="67"/>
        <v>282.4404</v>
      </c>
      <c r="U81" s="7">
        <f t="shared" si="68"/>
        <v>5507.582800000002</v>
      </c>
      <c r="V81" s="7">
        <f t="shared" si="69"/>
        <v>282.4404</v>
      </c>
      <c r="W81" s="7">
        <f t="shared" si="70"/>
        <v>5790.023200000002</v>
      </c>
      <c r="X81" s="7">
        <f>$F$81/$D$81</f>
        <v>282.4404</v>
      </c>
      <c r="Y81" s="7">
        <f t="shared" si="71"/>
        <v>6072.463600000003</v>
      </c>
      <c r="Z81" s="7">
        <f>$F$81/$D$81</f>
        <v>282.4404</v>
      </c>
      <c r="AA81" s="7">
        <f t="shared" si="72"/>
        <v>6354.904000000003</v>
      </c>
      <c r="AB81" s="7">
        <f>$F$81/$D$81</f>
        <v>282.4404</v>
      </c>
      <c r="AC81" s="7">
        <f t="shared" si="73"/>
        <v>6637.344400000004</v>
      </c>
      <c r="AD81" s="7"/>
      <c r="AE81" s="13">
        <f t="shared" si="74"/>
        <v>423.66559999999663</v>
      </c>
      <c r="AF81" s="7"/>
      <c r="AG81" s="15"/>
    </row>
    <row r="82" spans="1:33" ht="12.75">
      <c r="A82" s="12"/>
      <c r="B82" s="10" t="s">
        <v>48</v>
      </c>
      <c r="C82">
        <v>2003</v>
      </c>
      <c r="D82">
        <v>25</v>
      </c>
      <c r="E82" s="10" t="s">
        <v>20</v>
      </c>
      <c r="F82" s="7">
        <v>2759.85</v>
      </c>
      <c r="G82" s="7">
        <v>827.94</v>
      </c>
      <c r="H82" s="7">
        <f t="shared" si="55"/>
        <v>110.39399999999999</v>
      </c>
      <c r="I82" s="7">
        <f t="shared" si="56"/>
        <v>938.3340000000001</v>
      </c>
      <c r="J82" s="7">
        <f t="shared" si="57"/>
        <v>110.39399999999999</v>
      </c>
      <c r="K82" s="7">
        <f t="shared" si="58"/>
        <v>1048.728</v>
      </c>
      <c r="L82" s="7">
        <f t="shared" si="59"/>
        <v>110.39399999999999</v>
      </c>
      <c r="M82" s="7">
        <f t="shared" si="60"/>
        <v>1159.122</v>
      </c>
      <c r="N82" s="7">
        <f t="shared" si="61"/>
        <v>110.39399999999999</v>
      </c>
      <c r="O82" s="7">
        <f t="shared" si="62"/>
        <v>1269.516</v>
      </c>
      <c r="P82" s="7">
        <f t="shared" si="63"/>
        <v>110.39399999999999</v>
      </c>
      <c r="Q82" s="7">
        <f t="shared" si="64"/>
        <v>1379.91</v>
      </c>
      <c r="R82" s="7">
        <f t="shared" si="65"/>
        <v>110.39399999999999</v>
      </c>
      <c r="S82" s="7">
        <f t="shared" si="66"/>
        <v>1490.304</v>
      </c>
      <c r="T82" s="7">
        <f t="shared" si="67"/>
        <v>110.39399999999999</v>
      </c>
      <c r="U82" s="7">
        <f t="shared" si="68"/>
        <v>1600.698</v>
      </c>
      <c r="V82" s="7">
        <f t="shared" si="69"/>
        <v>110.39399999999999</v>
      </c>
      <c r="W82" s="7">
        <f t="shared" si="70"/>
        <v>1711.092</v>
      </c>
      <c r="X82" s="7">
        <f>$F$82/$D$82</f>
        <v>110.39399999999999</v>
      </c>
      <c r="Y82" s="7">
        <f t="shared" si="71"/>
        <v>1821.486</v>
      </c>
      <c r="Z82" s="7">
        <f>$F$82/$D$82</f>
        <v>110.39399999999999</v>
      </c>
      <c r="AA82" s="7">
        <f t="shared" si="72"/>
        <v>1931.88</v>
      </c>
      <c r="AB82" s="7">
        <f>$F$82/$D$82</f>
        <v>110.39399999999999</v>
      </c>
      <c r="AC82" s="7">
        <f t="shared" si="73"/>
        <v>2042.2740000000001</v>
      </c>
      <c r="AD82" s="7"/>
      <c r="AE82" s="13">
        <f t="shared" si="74"/>
        <v>717.5759999999998</v>
      </c>
      <c r="AF82" s="7"/>
      <c r="AG82" s="15"/>
    </row>
    <row r="83" spans="1:33" ht="12.75">
      <c r="A83" s="12"/>
      <c r="B83" s="10" t="s">
        <v>46</v>
      </c>
      <c r="C83">
        <v>2004</v>
      </c>
      <c r="D83">
        <v>25</v>
      </c>
      <c r="E83" s="10" t="s">
        <v>20</v>
      </c>
      <c r="F83" s="7">
        <v>2400.65</v>
      </c>
      <c r="G83" s="7">
        <v>624.18</v>
      </c>
      <c r="H83" s="7">
        <f t="shared" si="55"/>
        <v>96.02600000000001</v>
      </c>
      <c r="I83" s="7">
        <f t="shared" si="56"/>
        <v>720.2059999999999</v>
      </c>
      <c r="J83" s="7">
        <f t="shared" si="57"/>
        <v>96.02600000000001</v>
      </c>
      <c r="K83" s="7">
        <f t="shared" si="58"/>
        <v>816.232</v>
      </c>
      <c r="L83" s="7">
        <f t="shared" si="59"/>
        <v>96.02600000000001</v>
      </c>
      <c r="M83" s="7">
        <f t="shared" si="60"/>
        <v>912.258</v>
      </c>
      <c r="N83" s="7">
        <f t="shared" si="61"/>
        <v>96.02600000000001</v>
      </c>
      <c r="O83" s="7">
        <f t="shared" si="62"/>
        <v>1008.2840000000001</v>
      </c>
      <c r="P83" s="7">
        <f t="shared" si="63"/>
        <v>96.02600000000001</v>
      </c>
      <c r="Q83" s="7">
        <f t="shared" si="64"/>
        <v>1104.3100000000002</v>
      </c>
      <c r="R83" s="7">
        <f t="shared" si="65"/>
        <v>96.02600000000001</v>
      </c>
      <c r="S83" s="7">
        <f t="shared" si="66"/>
        <v>1200.3360000000002</v>
      </c>
      <c r="T83" s="7">
        <f t="shared" si="67"/>
        <v>96.02600000000001</v>
      </c>
      <c r="U83" s="7">
        <f t="shared" si="68"/>
        <v>1296.3620000000003</v>
      </c>
      <c r="V83" s="7">
        <f t="shared" si="69"/>
        <v>96.02600000000001</v>
      </c>
      <c r="W83" s="7">
        <f t="shared" si="70"/>
        <v>1392.3880000000004</v>
      </c>
      <c r="X83" s="7">
        <f>$F$83/$D$83</f>
        <v>96.02600000000001</v>
      </c>
      <c r="Y83" s="7">
        <f t="shared" si="71"/>
        <v>1488.4140000000004</v>
      </c>
      <c r="Z83" s="7">
        <f>$F$83/$D$83</f>
        <v>96.02600000000001</v>
      </c>
      <c r="AA83" s="7">
        <f t="shared" si="72"/>
        <v>1584.4400000000005</v>
      </c>
      <c r="AB83" s="7">
        <f>$F$83/$D$83</f>
        <v>96.02600000000001</v>
      </c>
      <c r="AC83" s="7">
        <f t="shared" si="73"/>
        <v>1680.4660000000006</v>
      </c>
      <c r="AD83" s="7"/>
      <c r="AE83" s="13">
        <f t="shared" si="74"/>
        <v>720.1839999999995</v>
      </c>
      <c r="AF83" s="7"/>
      <c r="AG83" s="15"/>
    </row>
    <row r="84" spans="1:33" ht="12.75">
      <c r="A84" s="12"/>
      <c r="B84" s="10" t="s">
        <v>36</v>
      </c>
      <c r="C84">
        <v>2008</v>
      </c>
      <c r="D84">
        <v>25</v>
      </c>
      <c r="E84" s="10" t="s">
        <v>20</v>
      </c>
      <c r="F84" s="7">
        <v>899.99</v>
      </c>
      <c r="G84" s="7">
        <v>90</v>
      </c>
      <c r="H84" s="7">
        <f t="shared" si="55"/>
        <v>35.9996</v>
      </c>
      <c r="I84" s="7">
        <f t="shared" si="56"/>
        <v>125.9996</v>
      </c>
      <c r="J84" s="7">
        <f t="shared" si="57"/>
        <v>35.9996</v>
      </c>
      <c r="K84" s="7">
        <f t="shared" si="58"/>
        <v>161.9992</v>
      </c>
      <c r="L84" s="7">
        <f t="shared" si="59"/>
        <v>35.9996</v>
      </c>
      <c r="M84" s="7">
        <f t="shared" si="60"/>
        <v>197.99880000000002</v>
      </c>
      <c r="N84" s="7">
        <f t="shared" si="61"/>
        <v>35.9996</v>
      </c>
      <c r="O84" s="7">
        <f t="shared" si="62"/>
        <v>233.9984</v>
      </c>
      <c r="P84" s="7">
        <f t="shared" si="63"/>
        <v>35.9996</v>
      </c>
      <c r="Q84" s="7">
        <f t="shared" si="64"/>
        <v>269.998</v>
      </c>
      <c r="R84" s="7">
        <f t="shared" si="65"/>
        <v>35.9996</v>
      </c>
      <c r="S84" s="7">
        <f t="shared" si="66"/>
        <v>305.9976</v>
      </c>
      <c r="T84" s="7">
        <f t="shared" si="67"/>
        <v>35.9996</v>
      </c>
      <c r="U84" s="7">
        <f t="shared" si="68"/>
        <v>341.99719999999996</v>
      </c>
      <c r="V84" s="7">
        <f t="shared" si="69"/>
        <v>35.9996</v>
      </c>
      <c r="W84" s="7">
        <f t="shared" si="70"/>
        <v>377.99679999999995</v>
      </c>
      <c r="X84" s="7">
        <f>$F$84/$D$84</f>
        <v>35.9996</v>
      </c>
      <c r="Y84" s="7">
        <f t="shared" si="71"/>
        <v>413.99639999999994</v>
      </c>
      <c r="Z84" s="7">
        <f>$F$84/$D$84</f>
        <v>35.9996</v>
      </c>
      <c r="AA84" s="7">
        <f t="shared" si="72"/>
        <v>449.9959999999999</v>
      </c>
      <c r="AB84" s="7">
        <f>$F$84/$D$84</f>
        <v>35.9996</v>
      </c>
      <c r="AC84" s="7">
        <f t="shared" si="73"/>
        <v>485.9955999999999</v>
      </c>
      <c r="AD84" s="7"/>
      <c r="AE84" s="13">
        <f t="shared" si="74"/>
        <v>413.9944000000001</v>
      </c>
      <c r="AF84" s="7"/>
      <c r="AG84" s="15"/>
    </row>
    <row r="85" spans="1:33" ht="12.75">
      <c r="A85" s="12"/>
      <c r="B85" s="10" t="s">
        <v>49</v>
      </c>
      <c r="C85">
        <v>2009</v>
      </c>
      <c r="D85">
        <v>25</v>
      </c>
      <c r="E85" s="10" t="s">
        <v>20</v>
      </c>
      <c r="F85" s="8">
        <v>951.64</v>
      </c>
      <c r="G85" s="8">
        <v>57.1</v>
      </c>
      <c r="H85" s="8">
        <f t="shared" si="55"/>
        <v>38.065599999999996</v>
      </c>
      <c r="I85" s="8">
        <f t="shared" si="56"/>
        <v>95.1656</v>
      </c>
      <c r="J85" s="8">
        <f t="shared" si="57"/>
        <v>38.065599999999996</v>
      </c>
      <c r="K85" s="8">
        <f t="shared" si="58"/>
        <v>133.2312</v>
      </c>
      <c r="L85" s="8">
        <f t="shared" si="59"/>
        <v>38.065599999999996</v>
      </c>
      <c r="M85" s="8">
        <f t="shared" si="60"/>
        <v>171.2968</v>
      </c>
      <c r="N85" s="8">
        <f t="shared" si="61"/>
        <v>38.065599999999996</v>
      </c>
      <c r="O85" s="8">
        <f t="shared" si="62"/>
        <v>209.36239999999998</v>
      </c>
      <c r="P85" s="8">
        <f t="shared" si="63"/>
        <v>38.065599999999996</v>
      </c>
      <c r="Q85" s="8">
        <f t="shared" si="64"/>
        <v>247.42799999999997</v>
      </c>
      <c r="R85" s="8">
        <f t="shared" si="65"/>
        <v>38.065599999999996</v>
      </c>
      <c r="S85" s="8">
        <f t="shared" si="66"/>
        <v>285.49359999999996</v>
      </c>
      <c r="T85" s="7">
        <f t="shared" si="67"/>
        <v>38.065599999999996</v>
      </c>
      <c r="U85" s="8">
        <f t="shared" si="68"/>
        <v>323.5592</v>
      </c>
      <c r="V85" s="7">
        <f t="shared" si="69"/>
        <v>38.065599999999996</v>
      </c>
      <c r="W85" s="8">
        <f t="shared" si="70"/>
        <v>361.6248</v>
      </c>
      <c r="X85" s="7">
        <f>$F$85/$D$85</f>
        <v>38.065599999999996</v>
      </c>
      <c r="Y85" s="8">
        <f t="shared" si="71"/>
        <v>399.6904</v>
      </c>
      <c r="Z85" s="8">
        <f>$F$85/$D$85</f>
        <v>38.065599999999996</v>
      </c>
      <c r="AA85" s="8">
        <f t="shared" si="72"/>
        <v>437.75600000000003</v>
      </c>
      <c r="AB85" s="8">
        <f>$F$85/$D$85</f>
        <v>38.065599999999996</v>
      </c>
      <c r="AC85" s="8">
        <f t="shared" si="73"/>
        <v>475.82160000000005</v>
      </c>
      <c r="AD85" s="7"/>
      <c r="AE85" s="13">
        <f t="shared" si="74"/>
        <v>475.81839999999994</v>
      </c>
      <c r="AF85" s="7"/>
      <c r="AG85" s="15"/>
    </row>
    <row r="86" spans="1:33" ht="12.75">
      <c r="A86" s="12"/>
      <c r="F86" s="13">
        <f aca="true" t="shared" si="75" ref="F86:X86">SUM(F80:F85)</f>
        <v>45754.88</v>
      </c>
      <c r="G86" s="13">
        <f t="shared" si="75"/>
        <v>29433.929999999997</v>
      </c>
      <c r="H86" s="13">
        <f t="shared" si="75"/>
        <v>1196.5604</v>
      </c>
      <c r="I86" s="13">
        <f t="shared" si="75"/>
        <v>30630.490399999995</v>
      </c>
      <c r="J86" s="13">
        <f t="shared" si="75"/>
        <v>1196.5604</v>
      </c>
      <c r="K86" s="13">
        <f t="shared" si="75"/>
        <v>31827.050799999994</v>
      </c>
      <c r="L86" s="13">
        <f t="shared" si="75"/>
        <v>1196.5604</v>
      </c>
      <c r="M86" s="13">
        <f t="shared" si="75"/>
        <v>33023.61119999999</v>
      </c>
      <c r="N86" s="13">
        <f t="shared" si="75"/>
        <v>1196.5604</v>
      </c>
      <c r="O86" s="13">
        <f t="shared" si="75"/>
        <v>34220.171599999994</v>
      </c>
      <c r="P86" s="13">
        <f t="shared" si="75"/>
        <v>1196.5604</v>
      </c>
      <c r="Q86" s="13">
        <f t="shared" si="75"/>
        <v>35416.731999999996</v>
      </c>
      <c r="R86" s="13">
        <f t="shared" si="75"/>
        <v>1196.5604</v>
      </c>
      <c r="S86" s="13">
        <f t="shared" si="75"/>
        <v>36613.29240000001</v>
      </c>
      <c r="T86" s="13">
        <f t="shared" si="75"/>
        <v>1196.5604</v>
      </c>
      <c r="U86" s="13">
        <f t="shared" si="75"/>
        <v>37809.8528</v>
      </c>
      <c r="V86" s="13">
        <f t="shared" si="75"/>
        <v>1196.5604</v>
      </c>
      <c r="W86" s="13">
        <f t="shared" si="75"/>
        <v>39006.413199999995</v>
      </c>
      <c r="X86" s="13">
        <f t="shared" si="75"/>
        <v>1196.5604</v>
      </c>
      <c r="Y86" s="13">
        <f t="shared" si="71"/>
        <v>40202.9736</v>
      </c>
      <c r="Z86" s="13">
        <f>SUM(Z80:Z85)</f>
        <v>1196.5604</v>
      </c>
      <c r="AA86" s="13">
        <f t="shared" si="72"/>
        <v>41399.534</v>
      </c>
      <c r="AB86" s="13">
        <f>SUM(AB80:AB85)</f>
        <v>1196.5604</v>
      </c>
      <c r="AC86" s="13">
        <f t="shared" si="73"/>
        <v>42596.0944</v>
      </c>
      <c r="AD86" s="7"/>
      <c r="AE86" s="13">
        <f t="shared" si="74"/>
        <v>3158.7855999999956</v>
      </c>
      <c r="AF86" s="7"/>
      <c r="AG86" s="15"/>
    </row>
    <row r="87" spans="1:33" ht="12.75">
      <c r="A87" s="12"/>
      <c r="F87" s="11" t="s">
        <v>14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3"/>
      <c r="AF87" s="7"/>
      <c r="AG87" s="15"/>
    </row>
    <row r="88" spans="1:33" ht="12.75">
      <c r="A88" s="12">
        <v>33000004</v>
      </c>
      <c r="B88" s="10" t="s">
        <v>50</v>
      </c>
      <c r="C88" s="10" t="s">
        <v>25</v>
      </c>
      <c r="D88">
        <v>50</v>
      </c>
      <c r="E88" s="10" t="s">
        <v>20</v>
      </c>
      <c r="F88" s="13">
        <v>939327.68</v>
      </c>
      <c r="G88" s="13">
        <v>428957.61</v>
      </c>
      <c r="H88" s="13">
        <f>F88/D88</f>
        <v>18786.5536</v>
      </c>
      <c r="I88" s="13">
        <f>G88+H88</f>
        <v>447744.16359999997</v>
      </c>
      <c r="J88" s="13">
        <f>F88/D88</f>
        <v>18786.5536</v>
      </c>
      <c r="K88" s="13">
        <f>I88+J88</f>
        <v>466530.71719999996</v>
      </c>
      <c r="L88" s="13">
        <f>F88/D88</f>
        <v>18786.5536</v>
      </c>
      <c r="M88" s="13">
        <f>K88+L88</f>
        <v>485317.27079999994</v>
      </c>
      <c r="N88" s="13">
        <f>F88/D88</f>
        <v>18786.5536</v>
      </c>
      <c r="O88" s="13">
        <f>M88+N88</f>
        <v>504103.8243999999</v>
      </c>
      <c r="P88" s="13">
        <f>+F88/D88</f>
        <v>18786.5536</v>
      </c>
      <c r="Q88" s="13">
        <f>O88+P88</f>
        <v>522890.3779999999</v>
      </c>
      <c r="R88" s="13">
        <f>+F88/D88</f>
        <v>18786.5536</v>
      </c>
      <c r="S88" s="13">
        <f>Q88+R88</f>
        <v>541676.9315999999</v>
      </c>
      <c r="T88" s="7">
        <f>F88/D88</f>
        <v>18786.5536</v>
      </c>
      <c r="U88" s="13">
        <f>S88+T88</f>
        <v>560463.4851999999</v>
      </c>
      <c r="V88" s="7">
        <f>F88/D88</f>
        <v>18786.5536</v>
      </c>
      <c r="W88" s="13">
        <f>U88+V88</f>
        <v>579250.0387999999</v>
      </c>
      <c r="X88" s="7">
        <f>$F$88/$D$88</f>
        <v>18786.5536</v>
      </c>
      <c r="Y88" s="13">
        <f>W88+X88</f>
        <v>598036.5923999998</v>
      </c>
      <c r="Z88" s="7">
        <f>$F$88/$D$88</f>
        <v>18786.5536</v>
      </c>
      <c r="AA88" s="13">
        <f>Y88+Z88</f>
        <v>616823.1459999998</v>
      </c>
      <c r="AB88" s="7">
        <f>$F$88/$D$88</f>
        <v>18786.5536</v>
      </c>
      <c r="AC88" s="13">
        <f>AA88+AB88</f>
        <v>635609.6995999998</v>
      </c>
      <c r="AD88" s="7"/>
      <c r="AE88" s="13">
        <f>F88-AC88</f>
        <v>303717.98040000023</v>
      </c>
      <c r="AF88" s="7"/>
      <c r="AG88" s="15"/>
    </row>
    <row r="89" spans="1:33" ht="12.75">
      <c r="A89" s="12"/>
      <c r="F89" s="11" t="s">
        <v>14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3"/>
      <c r="AF89" s="7"/>
      <c r="AG89" s="15"/>
    </row>
    <row r="90" spans="1:33" ht="12.75">
      <c r="A90" s="12">
        <v>33100004</v>
      </c>
      <c r="B90" s="10" t="s">
        <v>51</v>
      </c>
      <c r="C90" s="10" t="s">
        <v>19</v>
      </c>
      <c r="D90">
        <v>50</v>
      </c>
      <c r="E90" s="10" t="s">
        <v>20</v>
      </c>
      <c r="F90" s="7">
        <v>1515000.39</v>
      </c>
      <c r="G90" s="7">
        <v>628681.81</v>
      </c>
      <c r="H90" s="7">
        <f>F90/D90</f>
        <v>30300.0078</v>
      </c>
      <c r="I90" s="7">
        <f>G90+H90</f>
        <v>658981.8178000001</v>
      </c>
      <c r="J90" s="7">
        <f>F90/D90</f>
        <v>30300.0078</v>
      </c>
      <c r="K90" s="7">
        <f>I90+J90</f>
        <v>689281.8256000001</v>
      </c>
      <c r="L90" s="7">
        <f>F90/D90</f>
        <v>30300.0078</v>
      </c>
      <c r="M90" s="7">
        <f aca="true" t="shared" si="76" ref="M90:M113">K90+L90</f>
        <v>719581.8334000001</v>
      </c>
      <c r="N90" s="7">
        <f>F90/D90</f>
        <v>30300.0078</v>
      </c>
      <c r="O90" s="7">
        <f aca="true" t="shared" si="77" ref="O90:O113">M90+N90</f>
        <v>749881.8412000001</v>
      </c>
      <c r="P90" s="7">
        <f>+F90/D90</f>
        <v>30300.0078</v>
      </c>
      <c r="Q90" s="7">
        <f aca="true" t="shared" si="78" ref="Q90:Q113">O90+P90</f>
        <v>780181.8490000002</v>
      </c>
      <c r="R90" s="7">
        <f>+F90/D90</f>
        <v>30300.0078</v>
      </c>
      <c r="S90" s="7">
        <f aca="true" t="shared" si="79" ref="S90:S113">Q90+R90</f>
        <v>810481.8568000002</v>
      </c>
      <c r="T90" s="7">
        <f>F90/D90</f>
        <v>30300.0078</v>
      </c>
      <c r="U90" s="7">
        <f aca="true" t="shared" si="80" ref="U90:U113">S90+T90</f>
        <v>840781.8646000002</v>
      </c>
      <c r="V90" s="7">
        <f>F90/D90</f>
        <v>30300.0078</v>
      </c>
      <c r="W90" s="7">
        <f aca="true" t="shared" si="81" ref="W90:W113">U90+V90</f>
        <v>871081.8724000002</v>
      </c>
      <c r="X90" s="7">
        <f>$F$90/$D$90</f>
        <v>30300.0078</v>
      </c>
      <c r="Y90" s="7">
        <f aca="true" t="shared" si="82" ref="Y90:Y113">W90+X90</f>
        <v>901381.8802000002</v>
      </c>
      <c r="Z90" s="7">
        <f>$F$90/$D$90</f>
        <v>30300.0078</v>
      </c>
      <c r="AA90" s="7">
        <f aca="true" t="shared" si="83" ref="AA90:AA113">Y90+Z90</f>
        <v>931681.8880000003</v>
      </c>
      <c r="AB90" s="7">
        <f>$F$90/$D$90</f>
        <v>30300.0078</v>
      </c>
      <c r="AC90" s="7">
        <f aca="true" t="shared" si="84" ref="AC90:AC113">AA90+AB90</f>
        <v>961981.8958000003</v>
      </c>
      <c r="AD90" s="7"/>
      <c r="AE90" s="13">
        <f aca="true" t="shared" si="85" ref="AE90:AE113">F90-AC90</f>
        <v>553018.4941999996</v>
      </c>
      <c r="AF90" s="7"/>
      <c r="AG90" s="15"/>
    </row>
    <row r="91" spans="1:33" ht="12.75">
      <c r="A91" s="34" t="s">
        <v>208</v>
      </c>
      <c r="B91" s="10" t="s">
        <v>207</v>
      </c>
      <c r="C91" s="10">
        <v>2012</v>
      </c>
      <c r="E91" s="10"/>
      <c r="F91" s="25">
        <v>-6000</v>
      </c>
      <c r="G91" s="25"/>
      <c r="H91" s="25"/>
      <c r="I91" s="25">
        <f>F91*(8/50)</f>
        <v>-960</v>
      </c>
      <c r="J91" s="7"/>
      <c r="K91" s="7">
        <v>-960</v>
      </c>
      <c r="L91" s="7"/>
      <c r="M91" s="7">
        <f t="shared" si="76"/>
        <v>-960</v>
      </c>
      <c r="N91" s="7"/>
      <c r="O91" s="7">
        <f t="shared" si="77"/>
        <v>-960</v>
      </c>
      <c r="P91" s="7"/>
      <c r="Q91" s="7">
        <f t="shared" si="78"/>
        <v>-960</v>
      </c>
      <c r="R91" s="7"/>
      <c r="S91" s="7">
        <f t="shared" si="79"/>
        <v>-960</v>
      </c>
      <c r="T91" s="7"/>
      <c r="U91" s="7">
        <f t="shared" si="80"/>
        <v>-960</v>
      </c>
      <c r="V91" s="7"/>
      <c r="W91" s="7">
        <f t="shared" si="81"/>
        <v>-960</v>
      </c>
      <c r="X91" s="7"/>
      <c r="Y91" s="7">
        <f t="shared" si="82"/>
        <v>-960</v>
      </c>
      <c r="Z91" s="7">
        <v>0</v>
      </c>
      <c r="AA91" s="7">
        <f t="shared" si="83"/>
        <v>-960</v>
      </c>
      <c r="AB91" s="7">
        <v>0</v>
      </c>
      <c r="AC91" s="7">
        <f t="shared" si="84"/>
        <v>-960</v>
      </c>
      <c r="AD91" s="7"/>
      <c r="AE91" s="13">
        <f t="shared" si="85"/>
        <v>-5040</v>
      </c>
      <c r="AF91" s="7"/>
      <c r="AG91" s="15"/>
    </row>
    <row r="92" spans="1:33" ht="12.75">
      <c r="A92" s="34" t="s">
        <v>208</v>
      </c>
      <c r="B92" s="10" t="s">
        <v>209</v>
      </c>
      <c r="C92" s="10">
        <v>2012</v>
      </c>
      <c r="E92" s="10"/>
      <c r="F92" s="25">
        <v>-122000</v>
      </c>
      <c r="G92" s="25"/>
      <c r="H92" s="25"/>
      <c r="I92" s="25">
        <f>F92*(25/50)</f>
        <v>-61000</v>
      </c>
      <c r="J92" s="7"/>
      <c r="K92" s="7">
        <f aca="true" t="shared" si="86" ref="K92:K103">I92</f>
        <v>-61000</v>
      </c>
      <c r="L92" s="7"/>
      <c r="M92" s="7">
        <f t="shared" si="76"/>
        <v>-61000</v>
      </c>
      <c r="N92" s="7"/>
      <c r="O92" s="7">
        <f t="shared" si="77"/>
        <v>-61000</v>
      </c>
      <c r="P92" s="7"/>
      <c r="Q92" s="7">
        <f t="shared" si="78"/>
        <v>-61000</v>
      </c>
      <c r="R92" s="7"/>
      <c r="S92" s="7">
        <f t="shared" si="79"/>
        <v>-61000</v>
      </c>
      <c r="T92" s="7"/>
      <c r="U92" s="7">
        <f t="shared" si="80"/>
        <v>-61000</v>
      </c>
      <c r="V92" s="7"/>
      <c r="W92" s="7">
        <f t="shared" si="81"/>
        <v>-61000</v>
      </c>
      <c r="X92" s="7"/>
      <c r="Y92" s="7">
        <f t="shared" si="82"/>
        <v>-61000</v>
      </c>
      <c r="Z92" s="7">
        <v>0</v>
      </c>
      <c r="AA92" s="7">
        <f t="shared" si="83"/>
        <v>-61000</v>
      </c>
      <c r="AB92" s="7">
        <v>0</v>
      </c>
      <c r="AC92" s="7">
        <f t="shared" si="84"/>
        <v>-61000</v>
      </c>
      <c r="AD92" s="7"/>
      <c r="AE92" s="13">
        <f t="shared" si="85"/>
        <v>-61000</v>
      </c>
      <c r="AF92" s="7"/>
      <c r="AG92" s="15"/>
    </row>
    <row r="93" spans="1:33" ht="12.75">
      <c r="A93" s="34" t="s">
        <v>208</v>
      </c>
      <c r="B93" s="10" t="s">
        <v>210</v>
      </c>
      <c r="C93" s="10">
        <v>2012</v>
      </c>
      <c r="E93" s="10"/>
      <c r="F93" s="25">
        <v>-2000</v>
      </c>
      <c r="G93" s="25"/>
      <c r="H93" s="25"/>
      <c r="I93" s="25">
        <f>F93*(25/50)</f>
        <v>-1000</v>
      </c>
      <c r="J93" s="7"/>
      <c r="K93" s="7">
        <f t="shared" si="86"/>
        <v>-1000</v>
      </c>
      <c r="L93" s="7"/>
      <c r="M93" s="7">
        <f t="shared" si="76"/>
        <v>-1000</v>
      </c>
      <c r="N93" s="7"/>
      <c r="O93" s="7">
        <f t="shared" si="77"/>
        <v>-1000</v>
      </c>
      <c r="P93" s="7"/>
      <c r="Q93" s="7">
        <f t="shared" si="78"/>
        <v>-1000</v>
      </c>
      <c r="R93" s="7"/>
      <c r="S93" s="7">
        <f t="shared" si="79"/>
        <v>-1000</v>
      </c>
      <c r="T93" s="7"/>
      <c r="U93" s="7">
        <f t="shared" si="80"/>
        <v>-1000</v>
      </c>
      <c r="V93" s="7"/>
      <c r="W93" s="7">
        <f t="shared" si="81"/>
        <v>-1000</v>
      </c>
      <c r="X93" s="7"/>
      <c r="Y93" s="7">
        <f t="shared" si="82"/>
        <v>-1000</v>
      </c>
      <c r="Z93" s="7">
        <v>0</v>
      </c>
      <c r="AA93" s="7">
        <f t="shared" si="83"/>
        <v>-1000</v>
      </c>
      <c r="AB93" s="7">
        <v>0</v>
      </c>
      <c r="AC93" s="7">
        <f t="shared" si="84"/>
        <v>-1000</v>
      </c>
      <c r="AD93" s="7"/>
      <c r="AE93" s="13">
        <f t="shared" si="85"/>
        <v>-1000</v>
      </c>
      <c r="AF93" s="7"/>
      <c r="AG93" s="15"/>
    </row>
    <row r="94" spans="1:33" ht="12.75">
      <c r="A94" s="34" t="s">
        <v>208</v>
      </c>
      <c r="B94" s="10" t="s">
        <v>211</v>
      </c>
      <c r="C94" s="10">
        <v>2012</v>
      </c>
      <c r="E94" s="10"/>
      <c r="F94" s="25">
        <v>-4000</v>
      </c>
      <c r="G94" s="25"/>
      <c r="H94" s="25"/>
      <c r="I94" s="25">
        <f>F94*(25/50)</f>
        <v>-2000</v>
      </c>
      <c r="J94" s="7"/>
      <c r="K94" s="7">
        <f t="shared" si="86"/>
        <v>-2000</v>
      </c>
      <c r="L94" s="7"/>
      <c r="M94" s="7">
        <f t="shared" si="76"/>
        <v>-2000</v>
      </c>
      <c r="N94" s="7"/>
      <c r="O94" s="7">
        <f t="shared" si="77"/>
        <v>-2000</v>
      </c>
      <c r="P94" s="7"/>
      <c r="Q94" s="7">
        <f t="shared" si="78"/>
        <v>-2000</v>
      </c>
      <c r="R94" s="7"/>
      <c r="S94" s="7">
        <f t="shared" si="79"/>
        <v>-2000</v>
      </c>
      <c r="T94" s="7"/>
      <c r="U94" s="7">
        <f t="shared" si="80"/>
        <v>-2000</v>
      </c>
      <c r="V94" s="7"/>
      <c r="W94" s="7">
        <f t="shared" si="81"/>
        <v>-2000</v>
      </c>
      <c r="X94" s="7"/>
      <c r="Y94" s="7">
        <f t="shared" si="82"/>
        <v>-2000</v>
      </c>
      <c r="Z94" s="7">
        <v>0</v>
      </c>
      <c r="AA94" s="7">
        <f t="shared" si="83"/>
        <v>-2000</v>
      </c>
      <c r="AB94" s="7">
        <v>0</v>
      </c>
      <c r="AC94" s="7">
        <f t="shared" si="84"/>
        <v>-2000</v>
      </c>
      <c r="AD94" s="7"/>
      <c r="AE94" s="13">
        <f t="shared" si="85"/>
        <v>-2000</v>
      </c>
      <c r="AF94" s="7"/>
      <c r="AG94" s="15"/>
    </row>
    <row r="95" spans="1:33" ht="12.75">
      <c r="A95" s="34" t="s">
        <v>208</v>
      </c>
      <c r="B95" s="10" t="s">
        <v>212</v>
      </c>
      <c r="C95" s="10">
        <v>2012</v>
      </c>
      <c r="E95" s="10"/>
      <c r="F95" s="25">
        <v>-4500</v>
      </c>
      <c r="G95" s="25"/>
      <c r="H95" s="25"/>
      <c r="I95" s="25">
        <f>F95*(30/50)</f>
        <v>-2700</v>
      </c>
      <c r="J95" s="7"/>
      <c r="K95" s="7">
        <f t="shared" si="86"/>
        <v>-2700</v>
      </c>
      <c r="L95" s="7"/>
      <c r="M95" s="7">
        <f t="shared" si="76"/>
        <v>-2700</v>
      </c>
      <c r="N95" s="7"/>
      <c r="O95" s="7">
        <f t="shared" si="77"/>
        <v>-2700</v>
      </c>
      <c r="P95" s="7"/>
      <c r="Q95" s="7">
        <f t="shared" si="78"/>
        <v>-2700</v>
      </c>
      <c r="R95" s="7"/>
      <c r="S95" s="7">
        <f t="shared" si="79"/>
        <v>-2700</v>
      </c>
      <c r="T95" s="7"/>
      <c r="U95" s="7">
        <f t="shared" si="80"/>
        <v>-2700</v>
      </c>
      <c r="V95" s="7"/>
      <c r="W95" s="7">
        <f t="shared" si="81"/>
        <v>-2700</v>
      </c>
      <c r="X95" s="7"/>
      <c r="Y95" s="7">
        <f t="shared" si="82"/>
        <v>-2700</v>
      </c>
      <c r="Z95" s="7">
        <v>0</v>
      </c>
      <c r="AA95" s="7">
        <f t="shared" si="83"/>
        <v>-2700</v>
      </c>
      <c r="AB95" s="7">
        <v>0</v>
      </c>
      <c r="AC95" s="7">
        <f t="shared" si="84"/>
        <v>-2700</v>
      </c>
      <c r="AD95" s="7"/>
      <c r="AE95" s="13">
        <f t="shared" si="85"/>
        <v>-1800</v>
      </c>
      <c r="AF95" s="7"/>
      <c r="AG95" s="15"/>
    </row>
    <row r="96" spans="1:33" ht="12.75">
      <c r="A96" s="34" t="s">
        <v>208</v>
      </c>
      <c r="B96" s="10" t="s">
        <v>213</v>
      </c>
      <c r="C96" s="10">
        <v>2012</v>
      </c>
      <c r="E96" s="10"/>
      <c r="F96" s="25">
        <v>-2000</v>
      </c>
      <c r="G96" s="25"/>
      <c r="H96" s="25"/>
      <c r="I96" s="25">
        <f>F96*(32/50)</f>
        <v>-1280</v>
      </c>
      <c r="J96" s="7"/>
      <c r="K96" s="7">
        <f t="shared" si="86"/>
        <v>-1280</v>
      </c>
      <c r="L96" s="7"/>
      <c r="M96" s="7">
        <f t="shared" si="76"/>
        <v>-1280</v>
      </c>
      <c r="N96" s="7"/>
      <c r="O96" s="7">
        <f t="shared" si="77"/>
        <v>-1280</v>
      </c>
      <c r="P96" s="7"/>
      <c r="Q96" s="7">
        <f t="shared" si="78"/>
        <v>-1280</v>
      </c>
      <c r="R96" s="7"/>
      <c r="S96" s="7">
        <f t="shared" si="79"/>
        <v>-1280</v>
      </c>
      <c r="T96" s="7"/>
      <c r="U96" s="7">
        <f t="shared" si="80"/>
        <v>-1280</v>
      </c>
      <c r="V96" s="7"/>
      <c r="W96" s="7">
        <f t="shared" si="81"/>
        <v>-1280</v>
      </c>
      <c r="X96" s="7"/>
      <c r="Y96" s="7">
        <f t="shared" si="82"/>
        <v>-1280</v>
      </c>
      <c r="Z96" s="7">
        <v>0</v>
      </c>
      <c r="AA96" s="7">
        <f t="shared" si="83"/>
        <v>-1280</v>
      </c>
      <c r="AB96" s="7">
        <v>0</v>
      </c>
      <c r="AC96" s="7">
        <f t="shared" si="84"/>
        <v>-1280</v>
      </c>
      <c r="AD96" s="7"/>
      <c r="AE96" s="13">
        <f t="shared" si="85"/>
        <v>-720</v>
      </c>
      <c r="AF96" s="7"/>
      <c r="AG96" s="15"/>
    </row>
    <row r="97" spans="1:33" ht="12.75">
      <c r="A97" s="34" t="s">
        <v>208</v>
      </c>
      <c r="B97" s="10" t="s">
        <v>214</v>
      </c>
      <c r="C97" s="10">
        <v>2012</v>
      </c>
      <c r="E97" s="10"/>
      <c r="F97" s="25">
        <v>-2000</v>
      </c>
      <c r="G97" s="25"/>
      <c r="H97" s="25"/>
      <c r="I97" s="25">
        <f>F97*(33/50)</f>
        <v>-1320</v>
      </c>
      <c r="J97" s="7"/>
      <c r="K97" s="7">
        <f t="shared" si="86"/>
        <v>-1320</v>
      </c>
      <c r="L97" s="7"/>
      <c r="M97" s="7">
        <f t="shared" si="76"/>
        <v>-1320</v>
      </c>
      <c r="N97" s="7"/>
      <c r="O97" s="7">
        <f t="shared" si="77"/>
        <v>-1320</v>
      </c>
      <c r="P97" s="7"/>
      <c r="Q97" s="7">
        <f t="shared" si="78"/>
        <v>-1320</v>
      </c>
      <c r="R97" s="7"/>
      <c r="S97" s="7">
        <f t="shared" si="79"/>
        <v>-1320</v>
      </c>
      <c r="T97" s="7"/>
      <c r="U97" s="7">
        <f t="shared" si="80"/>
        <v>-1320</v>
      </c>
      <c r="V97" s="7"/>
      <c r="W97" s="7">
        <f t="shared" si="81"/>
        <v>-1320</v>
      </c>
      <c r="X97" s="7"/>
      <c r="Y97" s="7">
        <f t="shared" si="82"/>
        <v>-1320</v>
      </c>
      <c r="Z97" s="7">
        <v>0</v>
      </c>
      <c r="AA97" s="7">
        <f t="shared" si="83"/>
        <v>-1320</v>
      </c>
      <c r="AB97" s="7">
        <v>0</v>
      </c>
      <c r="AC97" s="7">
        <f t="shared" si="84"/>
        <v>-1320</v>
      </c>
      <c r="AD97" s="7"/>
      <c r="AE97" s="13">
        <f t="shared" si="85"/>
        <v>-680</v>
      </c>
      <c r="AF97" s="7"/>
      <c r="AG97" s="15"/>
    </row>
    <row r="98" spans="1:33" ht="12.75">
      <c r="A98" s="34" t="s">
        <v>208</v>
      </c>
      <c r="B98" s="10" t="s">
        <v>215</v>
      </c>
      <c r="C98" s="10">
        <v>2012</v>
      </c>
      <c r="E98" s="10"/>
      <c r="F98" s="25">
        <v>-1500</v>
      </c>
      <c r="G98" s="25"/>
      <c r="H98" s="25"/>
      <c r="I98" s="25">
        <f>F98*(38/50)</f>
        <v>-1140</v>
      </c>
      <c r="J98" s="7"/>
      <c r="K98" s="7">
        <f t="shared" si="86"/>
        <v>-1140</v>
      </c>
      <c r="L98" s="7"/>
      <c r="M98" s="7">
        <f t="shared" si="76"/>
        <v>-1140</v>
      </c>
      <c r="N98" s="7"/>
      <c r="O98" s="7">
        <f t="shared" si="77"/>
        <v>-1140</v>
      </c>
      <c r="P98" s="7"/>
      <c r="Q98" s="7">
        <f t="shared" si="78"/>
        <v>-1140</v>
      </c>
      <c r="R98" s="7"/>
      <c r="S98" s="7">
        <f t="shared" si="79"/>
        <v>-1140</v>
      </c>
      <c r="T98" s="7"/>
      <c r="U98" s="7">
        <f t="shared" si="80"/>
        <v>-1140</v>
      </c>
      <c r="V98" s="7"/>
      <c r="W98" s="7">
        <f t="shared" si="81"/>
        <v>-1140</v>
      </c>
      <c r="X98" s="7"/>
      <c r="Y98" s="7">
        <f t="shared" si="82"/>
        <v>-1140</v>
      </c>
      <c r="Z98" s="7">
        <v>0</v>
      </c>
      <c r="AA98" s="7">
        <f t="shared" si="83"/>
        <v>-1140</v>
      </c>
      <c r="AB98" s="7">
        <v>0</v>
      </c>
      <c r="AC98" s="7">
        <f t="shared" si="84"/>
        <v>-1140</v>
      </c>
      <c r="AD98" s="7"/>
      <c r="AE98" s="13">
        <f t="shared" si="85"/>
        <v>-360</v>
      </c>
      <c r="AF98" s="7"/>
      <c r="AG98" s="15"/>
    </row>
    <row r="99" spans="1:33" ht="12.75">
      <c r="A99" s="34" t="s">
        <v>208</v>
      </c>
      <c r="B99" s="10" t="s">
        <v>216</v>
      </c>
      <c r="C99" s="10">
        <v>2012</v>
      </c>
      <c r="E99" s="10"/>
      <c r="F99" s="25">
        <v>-40000</v>
      </c>
      <c r="G99" s="25"/>
      <c r="H99" s="25"/>
      <c r="I99" s="25">
        <f>F99*(38/50)</f>
        <v>-30400</v>
      </c>
      <c r="J99" s="7"/>
      <c r="K99" s="7">
        <f t="shared" si="86"/>
        <v>-30400</v>
      </c>
      <c r="L99" s="7"/>
      <c r="M99" s="7">
        <f t="shared" si="76"/>
        <v>-30400</v>
      </c>
      <c r="N99" s="7"/>
      <c r="O99" s="7">
        <f t="shared" si="77"/>
        <v>-30400</v>
      </c>
      <c r="P99" s="7"/>
      <c r="Q99" s="7">
        <f t="shared" si="78"/>
        <v>-30400</v>
      </c>
      <c r="R99" s="7"/>
      <c r="S99" s="7">
        <f t="shared" si="79"/>
        <v>-30400</v>
      </c>
      <c r="T99" s="7"/>
      <c r="U99" s="7">
        <f t="shared" si="80"/>
        <v>-30400</v>
      </c>
      <c r="V99" s="7"/>
      <c r="W99" s="7">
        <f t="shared" si="81"/>
        <v>-30400</v>
      </c>
      <c r="X99" s="7"/>
      <c r="Y99" s="7">
        <f t="shared" si="82"/>
        <v>-30400</v>
      </c>
      <c r="Z99" s="7">
        <v>0</v>
      </c>
      <c r="AA99" s="7">
        <f t="shared" si="83"/>
        <v>-30400</v>
      </c>
      <c r="AB99" s="7">
        <v>0</v>
      </c>
      <c r="AC99" s="7">
        <f t="shared" si="84"/>
        <v>-30400</v>
      </c>
      <c r="AD99" s="7"/>
      <c r="AE99" s="13">
        <f t="shared" si="85"/>
        <v>-9600</v>
      </c>
      <c r="AF99" s="7"/>
      <c r="AG99" s="15"/>
    </row>
    <row r="100" spans="1:33" ht="12.75">
      <c r="A100" s="34" t="s">
        <v>208</v>
      </c>
      <c r="B100" s="10" t="s">
        <v>217</v>
      </c>
      <c r="C100" s="10">
        <v>2012</v>
      </c>
      <c r="E100" s="10"/>
      <c r="F100" s="25">
        <v>-1000</v>
      </c>
      <c r="G100" s="25"/>
      <c r="H100" s="25"/>
      <c r="I100" s="25">
        <f>F100*(39/50)</f>
        <v>-780</v>
      </c>
      <c r="J100" s="7"/>
      <c r="K100" s="7">
        <f t="shared" si="86"/>
        <v>-780</v>
      </c>
      <c r="L100" s="7"/>
      <c r="M100" s="7">
        <f t="shared" si="76"/>
        <v>-780</v>
      </c>
      <c r="N100" s="7"/>
      <c r="O100" s="7">
        <f t="shared" si="77"/>
        <v>-780</v>
      </c>
      <c r="P100" s="7"/>
      <c r="Q100" s="7">
        <f t="shared" si="78"/>
        <v>-780</v>
      </c>
      <c r="R100" s="7"/>
      <c r="S100" s="7">
        <f t="shared" si="79"/>
        <v>-780</v>
      </c>
      <c r="T100" s="7"/>
      <c r="U100" s="7">
        <f t="shared" si="80"/>
        <v>-780</v>
      </c>
      <c r="V100" s="7"/>
      <c r="W100" s="7">
        <f t="shared" si="81"/>
        <v>-780</v>
      </c>
      <c r="X100" s="7"/>
      <c r="Y100" s="7">
        <f t="shared" si="82"/>
        <v>-780</v>
      </c>
      <c r="Z100" s="7">
        <v>0</v>
      </c>
      <c r="AA100" s="7">
        <f t="shared" si="83"/>
        <v>-780</v>
      </c>
      <c r="AB100" s="7">
        <v>0</v>
      </c>
      <c r="AC100" s="7">
        <f t="shared" si="84"/>
        <v>-780</v>
      </c>
      <c r="AD100" s="7"/>
      <c r="AE100" s="13">
        <f t="shared" si="85"/>
        <v>-220</v>
      </c>
      <c r="AF100" s="7"/>
      <c r="AG100" s="15"/>
    </row>
    <row r="101" spans="1:33" ht="12.75">
      <c r="A101" s="34" t="s">
        <v>208</v>
      </c>
      <c r="B101" s="10" t="s">
        <v>218</v>
      </c>
      <c r="C101" s="10">
        <v>2012</v>
      </c>
      <c r="E101" s="10"/>
      <c r="F101" s="25">
        <v>-1500</v>
      </c>
      <c r="G101" s="25"/>
      <c r="H101" s="25"/>
      <c r="I101" s="25">
        <f>F101*(39/50)</f>
        <v>-1170</v>
      </c>
      <c r="J101" s="7"/>
      <c r="K101" s="7">
        <f t="shared" si="86"/>
        <v>-1170</v>
      </c>
      <c r="L101" s="7"/>
      <c r="M101" s="7">
        <f t="shared" si="76"/>
        <v>-1170</v>
      </c>
      <c r="N101" s="7"/>
      <c r="O101" s="7">
        <f t="shared" si="77"/>
        <v>-1170</v>
      </c>
      <c r="P101" s="7"/>
      <c r="Q101" s="7">
        <f t="shared" si="78"/>
        <v>-1170</v>
      </c>
      <c r="R101" s="7"/>
      <c r="S101" s="7">
        <f t="shared" si="79"/>
        <v>-1170</v>
      </c>
      <c r="T101" s="7"/>
      <c r="U101" s="7">
        <f t="shared" si="80"/>
        <v>-1170</v>
      </c>
      <c r="V101" s="7"/>
      <c r="W101" s="7">
        <f t="shared" si="81"/>
        <v>-1170</v>
      </c>
      <c r="X101" s="7"/>
      <c r="Y101" s="7">
        <f t="shared" si="82"/>
        <v>-1170</v>
      </c>
      <c r="Z101" s="7">
        <v>0</v>
      </c>
      <c r="AA101" s="7">
        <f t="shared" si="83"/>
        <v>-1170</v>
      </c>
      <c r="AB101" s="7">
        <v>0</v>
      </c>
      <c r="AC101" s="7">
        <f t="shared" si="84"/>
        <v>-1170</v>
      </c>
      <c r="AD101" s="7"/>
      <c r="AE101" s="13">
        <f t="shared" si="85"/>
        <v>-330</v>
      </c>
      <c r="AF101" s="7"/>
      <c r="AG101" s="15"/>
    </row>
    <row r="102" spans="1:33" ht="12.75">
      <c r="A102" s="34" t="s">
        <v>208</v>
      </c>
      <c r="B102" s="10" t="s">
        <v>219</v>
      </c>
      <c r="C102" s="10">
        <v>2012</v>
      </c>
      <c r="E102" s="10"/>
      <c r="F102" s="25">
        <v>-2400</v>
      </c>
      <c r="G102" s="25"/>
      <c r="H102" s="25"/>
      <c r="I102" s="25">
        <f>F102*(40/50)</f>
        <v>-1920</v>
      </c>
      <c r="J102" s="7"/>
      <c r="K102" s="7">
        <f t="shared" si="86"/>
        <v>-1920</v>
      </c>
      <c r="L102" s="7"/>
      <c r="M102" s="7">
        <f t="shared" si="76"/>
        <v>-1920</v>
      </c>
      <c r="N102" s="7"/>
      <c r="O102" s="7">
        <f t="shared" si="77"/>
        <v>-1920</v>
      </c>
      <c r="P102" s="7"/>
      <c r="Q102" s="7">
        <f t="shared" si="78"/>
        <v>-1920</v>
      </c>
      <c r="R102" s="7"/>
      <c r="S102" s="7">
        <f t="shared" si="79"/>
        <v>-1920</v>
      </c>
      <c r="T102" s="7"/>
      <c r="U102" s="7">
        <f t="shared" si="80"/>
        <v>-1920</v>
      </c>
      <c r="V102" s="7"/>
      <c r="W102" s="7">
        <f t="shared" si="81"/>
        <v>-1920</v>
      </c>
      <c r="X102" s="7"/>
      <c r="Y102" s="7">
        <f t="shared" si="82"/>
        <v>-1920</v>
      </c>
      <c r="Z102" s="7">
        <v>0</v>
      </c>
      <c r="AA102" s="7">
        <f t="shared" si="83"/>
        <v>-1920</v>
      </c>
      <c r="AB102" s="7">
        <v>0</v>
      </c>
      <c r="AC102" s="7">
        <f t="shared" si="84"/>
        <v>-1920</v>
      </c>
      <c r="AD102" s="7"/>
      <c r="AE102" s="13">
        <f t="shared" si="85"/>
        <v>-480</v>
      </c>
      <c r="AF102" s="7"/>
      <c r="AG102" s="15"/>
    </row>
    <row r="103" spans="1:33" ht="12.75">
      <c r="A103" s="34" t="s">
        <v>208</v>
      </c>
      <c r="B103" s="10" t="s">
        <v>220</v>
      </c>
      <c r="C103" s="10">
        <v>2012</v>
      </c>
      <c r="E103" s="10"/>
      <c r="F103" s="25">
        <v>-3500</v>
      </c>
      <c r="G103" s="25"/>
      <c r="H103" s="25"/>
      <c r="I103" s="25">
        <f>F103*(41/50)</f>
        <v>-2870</v>
      </c>
      <c r="J103" s="7"/>
      <c r="K103" s="7">
        <f t="shared" si="86"/>
        <v>-2870</v>
      </c>
      <c r="L103" s="7"/>
      <c r="M103" s="7">
        <f t="shared" si="76"/>
        <v>-2870</v>
      </c>
      <c r="N103" s="7"/>
      <c r="O103" s="7">
        <f t="shared" si="77"/>
        <v>-2870</v>
      </c>
      <c r="P103" s="7"/>
      <c r="Q103" s="7">
        <f t="shared" si="78"/>
        <v>-2870</v>
      </c>
      <c r="R103" s="7"/>
      <c r="S103" s="7">
        <f t="shared" si="79"/>
        <v>-2870</v>
      </c>
      <c r="T103" s="7"/>
      <c r="U103" s="7">
        <f t="shared" si="80"/>
        <v>-2870</v>
      </c>
      <c r="V103" s="7"/>
      <c r="W103" s="7">
        <f t="shared" si="81"/>
        <v>-2870</v>
      </c>
      <c r="X103" s="7"/>
      <c r="Y103" s="7">
        <f t="shared" si="82"/>
        <v>-2870</v>
      </c>
      <c r="Z103" s="7">
        <v>0</v>
      </c>
      <c r="AA103" s="7">
        <f t="shared" si="83"/>
        <v>-2870</v>
      </c>
      <c r="AB103" s="7">
        <v>0</v>
      </c>
      <c r="AC103" s="7">
        <f t="shared" si="84"/>
        <v>-2870</v>
      </c>
      <c r="AD103" s="7"/>
      <c r="AE103" s="13">
        <f t="shared" si="85"/>
        <v>-630</v>
      </c>
      <c r="AF103" s="7"/>
      <c r="AG103" s="15"/>
    </row>
    <row r="104" spans="1:33" ht="12.75">
      <c r="A104" s="12"/>
      <c r="B104" s="10" t="s">
        <v>51</v>
      </c>
      <c r="C104">
        <v>1998</v>
      </c>
      <c r="D104">
        <v>50</v>
      </c>
      <c r="E104" s="10" t="s">
        <v>20</v>
      </c>
      <c r="F104" s="7">
        <v>87462.4</v>
      </c>
      <c r="G104" s="7">
        <v>21865.61</v>
      </c>
      <c r="H104" s="7">
        <f aca="true" t="shared" si="87" ref="H104:H113">F104/D104</f>
        <v>1749.2479999999998</v>
      </c>
      <c r="I104" s="7">
        <f aca="true" t="shared" si="88" ref="I104:I113">G104+H104</f>
        <v>23614.858</v>
      </c>
      <c r="J104" s="7">
        <f aca="true" t="shared" si="89" ref="J104:J113">F104/D104</f>
        <v>1749.2479999999998</v>
      </c>
      <c r="K104" s="7">
        <f aca="true" t="shared" si="90" ref="K104:K113">I104+J104</f>
        <v>25364.106</v>
      </c>
      <c r="L104" s="7">
        <f aca="true" t="shared" si="91" ref="L104:L113">F104/D104</f>
        <v>1749.2479999999998</v>
      </c>
      <c r="M104" s="7">
        <f t="shared" si="76"/>
        <v>27113.354</v>
      </c>
      <c r="N104" s="7">
        <f aca="true" t="shared" si="92" ref="N104:N113">F104/D104</f>
        <v>1749.2479999999998</v>
      </c>
      <c r="O104" s="7">
        <f t="shared" si="77"/>
        <v>28862.602</v>
      </c>
      <c r="P104" s="7">
        <f aca="true" t="shared" si="93" ref="P104:P113">+F104/D104</f>
        <v>1749.2479999999998</v>
      </c>
      <c r="Q104" s="7">
        <f t="shared" si="78"/>
        <v>30611.85</v>
      </c>
      <c r="R104" s="7">
        <f aca="true" t="shared" si="94" ref="R104:R113">+F104/D104</f>
        <v>1749.2479999999998</v>
      </c>
      <c r="S104" s="7">
        <f t="shared" si="79"/>
        <v>32361.097999999998</v>
      </c>
      <c r="T104" s="7">
        <f aca="true" t="shared" si="95" ref="T104:T113">F104/D104</f>
        <v>1749.2479999999998</v>
      </c>
      <c r="U104" s="7">
        <f t="shared" si="80"/>
        <v>34110.346</v>
      </c>
      <c r="V104" s="7">
        <f aca="true" t="shared" si="96" ref="V104:V113">F104/D104</f>
        <v>1749.2479999999998</v>
      </c>
      <c r="W104" s="7">
        <f t="shared" si="81"/>
        <v>35859.594</v>
      </c>
      <c r="X104" s="7">
        <f>$F$104/$D$104</f>
        <v>1749.2479999999998</v>
      </c>
      <c r="Y104" s="7">
        <f t="shared" si="82"/>
        <v>37608.842</v>
      </c>
      <c r="Z104" s="7">
        <f>$F$104/$D$104</f>
        <v>1749.2479999999998</v>
      </c>
      <c r="AA104" s="7">
        <f t="shared" si="83"/>
        <v>39358.09</v>
      </c>
      <c r="AB104" s="7">
        <f>$F$104/$D$104</f>
        <v>1749.2479999999998</v>
      </c>
      <c r="AC104" s="7">
        <f t="shared" si="84"/>
        <v>41107.337999999996</v>
      </c>
      <c r="AD104" s="7"/>
      <c r="AE104" s="13">
        <f t="shared" si="85"/>
        <v>46355.062</v>
      </c>
      <c r="AF104" s="7"/>
      <c r="AG104" s="15"/>
    </row>
    <row r="105" spans="1:33" ht="12.75">
      <c r="A105" s="12"/>
      <c r="B105" s="10" t="s">
        <v>51</v>
      </c>
      <c r="C105">
        <v>1999</v>
      </c>
      <c r="D105">
        <v>50</v>
      </c>
      <c r="E105" s="10" t="s">
        <v>20</v>
      </c>
      <c r="F105" s="7">
        <v>66684.58</v>
      </c>
      <c r="G105" s="7">
        <v>15337.44</v>
      </c>
      <c r="H105" s="7">
        <f t="shared" si="87"/>
        <v>1333.6916</v>
      </c>
      <c r="I105" s="7">
        <f t="shared" si="88"/>
        <v>16671.1316</v>
      </c>
      <c r="J105" s="7">
        <f t="shared" si="89"/>
        <v>1333.6916</v>
      </c>
      <c r="K105" s="7">
        <f t="shared" si="90"/>
        <v>18004.8232</v>
      </c>
      <c r="L105" s="7">
        <f t="shared" si="91"/>
        <v>1333.6916</v>
      </c>
      <c r="M105" s="7">
        <f t="shared" si="76"/>
        <v>19338.514799999997</v>
      </c>
      <c r="N105" s="7">
        <f t="shared" si="92"/>
        <v>1333.6916</v>
      </c>
      <c r="O105" s="7">
        <f t="shared" si="77"/>
        <v>20672.206399999995</v>
      </c>
      <c r="P105" s="7">
        <f t="shared" si="93"/>
        <v>1333.6916</v>
      </c>
      <c r="Q105" s="7">
        <f t="shared" si="78"/>
        <v>22005.897999999994</v>
      </c>
      <c r="R105" s="7">
        <f t="shared" si="94"/>
        <v>1333.6916</v>
      </c>
      <c r="S105" s="7">
        <f t="shared" si="79"/>
        <v>23339.589599999992</v>
      </c>
      <c r="T105" s="7">
        <f t="shared" si="95"/>
        <v>1333.6916</v>
      </c>
      <c r="U105" s="7">
        <f t="shared" si="80"/>
        <v>24673.28119999999</v>
      </c>
      <c r="V105" s="7">
        <f t="shared" si="96"/>
        <v>1333.6916</v>
      </c>
      <c r="W105" s="7">
        <f t="shared" si="81"/>
        <v>26006.97279999999</v>
      </c>
      <c r="X105" s="7">
        <f>$F$105/$D$105</f>
        <v>1333.6916</v>
      </c>
      <c r="Y105" s="7">
        <f t="shared" si="82"/>
        <v>27340.664399999987</v>
      </c>
      <c r="Z105" s="7">
        <f>$F$105/$D$105</f>
        <v>1333.6916</v>
      </c>
      <c r="AA105" s="7">
        <f t="shared" si="83"/>
        <v>28674.355999999985</v>
      </c>
      <c r="AB105" s="7">
        <f>$F$105/$D$105</f>
        <v>1333.6916</v>
      </c>
      <c r="AC105" s="7">
        <f t="shared" si="84"/>
        <v>30008.047599999984</v>
      </c>
      <c r="AD105" s="7"/>
      <c r="AE105" s="13">
        <f t="shared" si="85"/>
        <v>36676.53240000002</v>
      </c>
      <c r="AF105" s="7"/>
      <c r="AG105" s="15"/>
    </row>
    <row r="106" spans="1:33" ht="12.75">
      <c r="A106" s="12"/>
      <c r="B106" s="10" t="s">
        <v>51</v>
      </c>
      <c r="C106">
        <v>2000</v>
      </c>
      <c r="D106">
        <v>50</v>
      </c>
      <c r="E106" s="10" t="s">
        <v>20</v>
      </c>
      <c r="F106" s="7">
        <v>120072.69</v>
      </c>
      <c r="G106" s="7">
        <v>25215.24</v>
      </c>
      <c r="H106" s="7">
        <f t="shared" si="87"/>
        <v>2401.4538000000002</v>
      </c>
      <c r="I106" s="7">
        <f t="shared" si="88"/>
        <v>27616.6938</v>
      </c>
      <c r="J106" s="7">
        <f t="shared" si="89"/>
        <v>2401.4538000000002</v>
      </c>
      <c r="K106" s="7">
        <f t="shared" si="90"/>
        <v>30018.1476</v>
      </c>
      <c r="L106" s="7">
        <f t="shared" si="91"/>
        <v>2401.4538000000002</v>
      </c>
      <c r="M106" s="7">
        <f t="shared" si="76"/>
        <v>32419.6014</v>
      </c>
      <c r="N106" s="7">
        <f t="shared" si="92"/>
        <v>2401.4538000000002</v>
      </c>
      <c r="O106" s="7">
        <f t="shared" si="77"/>
        <v>34821.0552</v>
      </c>
      <c r="P106" s="7">
        <f t="shared" si="93"/>
        <v>2401.4538000000002</v>
      </c>
      <c r="Q106" s="7">
        <f t="shared" si="78"/>
        <v>37222.509000000005</v>
      </c>
      <c r="R106" s="7">
        <f t="shared" si="94"/>
        <v>2401.4538000000002</v>
      </c>
      <c r="S106" s="7">
        <f t="shared" si="79"/>
        <v>39623.96280000001</v>
      </c>
      <c r="T106" s="7">
        <f t="shared" si="95"/>
        <v>2401.4538000000002</v>
      </c>
      <c r="U106" s="7">
        <f t="shared" si="80"/>
        <v>42025.41660000001</v>
      </c>
      <c r="V106" s="7">
        <f t="shared" si="96"/>
        <v>2401.4538000000002</v>
      </c>
      <c r="W106" s="7">
        <f t="shared" si="81"/>
        <v>44426.870400000014</v>
      </c>
      <c r="X106" s="7">
        <f>$F$106/$D$106</f>
        <v>2401.4538000000002</v>
      </c>
      <c r="Y106" s="7">
        <f t="shared" si="82"/>
        <v>46828.32420000002</v>
      </c>
      <c r="Z106" s="7">
        <f>$F$106/$D$106</f>
        <v>2401.4538000000002</v>
      </c>
      <c r="AA106" s="7">
        <f t="shared" si="83"/>
        <v>49229.77800000002</v>
      </c>
      <c r="AB106" s="7">
        <f>$F$106/$D$106</f>
        <v>2401.4538000000002</v>
      </c>
      <c r="AC106" s="7">
        <f t="shared" si="84"/>
        <v>51631.23180000002</v>
      </c>
      <c r="AD106" s="7"/>
      <c r="AE106" s="13">
        <f t="shared" si="85"/>
        <v>68441.45819999998</v>
      </c>
      <c r="AF106" s="7"/>
      <c r="AG106" s="15"/>
    </row>
    <row r="107" spans="1:33" ht="12.75">
      <c r="A107" s="12"/>
      <c r="B107" s="10" t="s">
        <v>51</v>
      </c>
      <c r="C107">
        <v>2001</v>
      </c>
      <c r="D107">
        <v>50</v>
      </c>
      <c r="E107" s="10" t="s">
        <v>20</v>
      </c>
      <c r="F107" s="7">
        <v>13869.27</v>
      </c>
      <c r="G107" s="7">
        <v>2635.19</v>
      </c>
      <c r="H107" s="7">
        <f t="shared" si="87"/>
        <v>277.3854</v>
      </c>
      <c r="I107" s="7">
        <f t="shared" si="88"/>
        <v>2912.5754</v>
      </c>
      <c r="J107" s="7">
        <f t="shared" si="89"/>
        <v>277.3854</v>
      </c>
      <c r="K107" s="7">
        <f t="shared" si="90"/>
        <v>3189.9608000000003</v>
      </c>
      <c r="L107" s="7">
        <f t="shared" si="91"/>
        <v>277.3854</v>
      </c>
      <c r="M107" s="7">
        <f t="shared" si="76"/>
        <v>3467.3462000000004</v>
      </c>
      <c r="N107" s="7">
        <f t="shared" si="92"/>
        <v>277.3854</v>
      </c>
      <c r="O107" s="7">
        <f t="shared" si="77"/>
        <v>3744.7316000000005</v>
      </c>
      <c r="P107" s="7">
        <f t="shared" si="93"/>
        <v>277.3854</v>
      </c>
      <c r="Q107" s="7">
        <f t="shared" si="78"/>
        <v>4022.1170000000006</v>
      </c>
      <c r="R107" s="7">
        <f t="shared" si="94"/>
        <v>277.3854</v>
      </c>
      <c r="S107" s="7">
        <f t="shared" si="79"/>
        <v>4299.5024</v>
      </c>
      <c r="T107" s="7">
        <f t="shared" si="95"/>
        <v>277.3854</v>
      </c>
      <c r="U107" s="7">
        <f t="shared" si="80"/>
        <v>4576.8878</v>
      </c>
      <c r="V107" s="7">
        <f t="shared" si="96"/>
        <v>277.3854</v>
      </c>
      <c r="W107" s="7">
        <f t="shared" si="81"/>
        <v>4854.2732000000005</v>
      </c>
      <c r="X107" s="7">
        <f>$F$107/$D$107</f>
        <v>277.3854</v>
      </c>
      <c r="Y107" s="7">
        <f t="shared" si="82"/>
        <v>5131.658600000001</v>
      </c>
      <c r="Z107" s="7">
        <f>$F$107/$D$107</f>
        <v>277.3854</v>
      </c>
      <c r="AA107" s="7">
        <f t="shared" si="83"/>
        <v>5409.044000000001</v>
      </c>
      <c r="AB107" s="7">
        <f>$F$107/$D$107</f>
        <v>277.3854</v>
      </c>
      <c r="AC107" s="7">
        <f t="shared" si="84"/>
        <v>5686.429400000001</v>
      </c>
      <c r="AD107" s="7"/>
      <c r="AE107" s="13">
        <f t="shared" si="85"/>
        <v>8182.8405999999995</v>
      </c>
      <c r="AF107" s="7"/>
      <c r="AG107" s="15"/>
    </row>
    <row r="108" spans="1:33" ht="12.75">
      <c r="A108" s="12"/>
      <c r="B108" s="10" t="s">
        <v>51</v>
      </c>
      <c r="C108">
        <v>2001</v>
      </c>
      <c r="D108">
        <v>50</v>
      </c>
      <c r="E108" s="10" t="s">
        <v>20</v>
      </c>
      <c r="F108" s="7">
        <v>53199.14</v>
      </c>
      <c r="G108" s="7">
        <v>9575.83</v>
      </c>
      <c r="H108" s="7">
        <f t="shared" si="87"/>
        <v>1063.9828</v>
      </c>
      <c r="I108" s="7">
        <f t="shared" si="88"/>
        <v>10639.8128</v>
      </c>
      <c r="J108" s="7">
        <f t="shared" si="89"/>
        <v>1063.9828</v>
      </c>
      <c r="K108" s="7">
        <f t="shared" si="90"/>
        <v>11703.7956</v>
      </c>
      <c r="L108" s="7">
        <f t="shared" si="91"/>
        <v>1063.9828</v>
      </c>
      <c r="M108" s="7">
        <f t="shared" si="76"/>
        <v>12767.7784</v>
      </c>
      <c r="N108" s="7">
        <f t="shared" si="92"/>
        <v>1063.9828</v>
      </c>
      <c r="O108" s="7">
        <f t="shared" si="77"/>
        <v>13831.761199999999</v>
      </c>
      <c r="P108" s="7">
        <f t="shared" si="93"/>
        <v>1063.9828</v>
      </c>
      <c r="Q108" s="7">
        <f t="shared" si="78"/>
        <v>14895.743999999999</v>
      </c>
      <c r="R108" s="7">
        <f t="shared" si="94"/>
        <v>1063.9828</v>
      </c>
      <c r="S108" s="7">
        <f t="shared" si="79"/>
        <v>15959.726799999999</v>
      </c>
      <c r="T108" s="7">
        <f t="shared" si="95"/>
        <v>1063.9828</v>
      </c>
      <c r="U108" s="7">
        <f t="shared" si="80"/>
        <v>17023.7096</v>
      </c>
      <c r="V108" s="7">
        <f t="shared" si="96"/>
        <v>1063.9828</v>
      </c>
      <c r="W108" s="7">
        <f t="shared" si="81"/>
        <v>18087.6924</v>
      </c>
      <c r="X108" s="7">
        <f>$F$108/$D$108</f>
        <v>1063.9828</v>
      </c>
      <c r="Y108" s="7">
        <f t="shared" si="82"/>
        <v>19151.6752</v>
      </c>
      <c r="Z108" s="7">
        <f>$F$108/$D$108</f>
        <v>1063.9828</v>
      </c>
      <c r="AA108" s="7">
        <f t="shared" si="83"/>
        <v>20215.658000000003</v>
      </c>
      <c r="AB108" s="7">
        <f>$F$108/$D$108</f>
        <v>1063.9828</v>
      </c>
      <c r="AC108" s="7">
        <f t="shared" si="84"/>
        <v>21279.640800000005</v>
      </c>
      <c r="AD108" s="7"/>
      <c r="AE108" s="13">
        <f t="shared" si="85"/>
        <v>31919.499199999995</v>
      </c>
      <c r="AF108" s="7"/>
      <c r="AG108" s="15"/>
    </row>
    <row r="109" spans="1:33" ht="12.75">
      <c r="A109" s="12"/>
      <c r="B109" s="10" t="s">
        <v>51</v>
      </c>
      <c r="C109">
        <v>2001</v>
      </c>
      <c r="D109">
        <v>50</v>
      </c>
      <c r="E109" s="10" t="s">
        <v>20</v>
      </c>
      <c r="F109" s="7">
        <v>12347.29</v>
      </c>
      <c r="G109" s="7">
        <v>2222.54</v>
      </c>
      <c r="H109" s="7">
        <f t="shared" si="87"/>
        <v>246.94580000000002</v>
      </c>
      <c r="I109" s="7">
        <f t="shared" si="88"/>
        <v>2469.4858</v>
      </c>
      <c r="J109" s="7">
        <f t="shared" si="89"/>
        <v>246.94580000000002</v>
      </c>
      <c r="K109" s="7">
        <f t="shared" si="90"/>
        <v>2716.4316</v>
      </c>
      <c r="L109" s="7">
        <f t="shared" si="91"/>
        <v>246.94580000000002</v>
      </c>
      <c r="M109" s="7">
        <f t="shared" si="76"/>
        <v>2963.3774</v>
      </c>
      <c r="N109" s="7">
        <f t="shared" si="92"/>
        <v>246.94580000000002</v>
      </c>
      <c r="O109" s="7">
        <f t="shared" si="77"/>
        <v>3210.3232</v>
      </c>
      <c r="P109" s="7">
        <f t="shared" si="93"/>
        <v>246.94580000000002</v>
      </c>
      <c r="Q109" s="7">
        <f t="shared" si="78"/>
        <v>3457.269</v>
      </c>
      <c r="R109" s="7">
        <f t="shared" si="94"/>
        <v>246.94580000000002</v>
      </c>
      <c r="S109" s="7">
        <f t="shared" si="79"/>
        <v>3704.2147999999997</v>
      </c>
      <c r="T109" s="7">
        <f t="shared" si="95"/>
        <v>246.94580000000002</v>
      </c>
      <c r="U109" s="7">
        <f t="shared" si="80"/>
        <v>3951.1605999999997</v>
      </c>
      <c r="V109" s="7">
        <f t="shared" si="96"/>
        <v>246.94580000000002</v>
      </c>
      <c r="W109" s="7">
        <f t="shared" si="81"/>
        <v>4198.1064</v>
      </c>
      <c r="X109" s="7">
        <f>$F$109/$D$109</f>
        <v>246.94580000000002</v>
      </c>
      <c r="Y109" s="7">
        <f t="shared" si="82"/>
        <v>4445.0522</v>
      </c>
      <c r="Z109" s="7">
        <f>$F$109/$D$109</f>
        <v>246.94580000000002</v>
      </c>
      <c r="AA109" s="7">
        <f t="shared" si="83"/>
        <v>4691.9980000000005</v>
      </c>
      <c r="AB109" s="7">
        <f>$F$109/$D$109</f>
        <v>246.94580000000002</v>
      </c>
      <c r="AC109" s="7">
        <f t="shared" si="84"/>
        <v>4938.943800000001</v>
      </c>
      <c r="AD109" s="7"/>
      <c r="AE109" s="13">
        <f t="shared" si="85"/>
        <v>7408.3462</v>
      </c>
      <c r="AF109" s="7"/>
      <c r="AG109" s="15"/>
    </row>
    <row r="110" spans="1:33" ht="12.75">
      <c r="A110" s="12"/>
      <c r="B110" s="10" t="s">
        <v>51</v>
      </c>
      <c r="C110">
        <v>2002</v>
      </c>
      <c r="D110">
        <v>50</v>
      </c>
      <c r="E110" s="10" t="s">
        <v>20</v>
      </c>
      <c r="F110" s="7">
        <v>3693.88</v>
      </c>
      <c r="G110" s="7">
        <v>627.97</v>
      </c>
      <c r="H110" s="7">
        <f t="shared" si="87"/>
        <v>73.8776</v>
      </c>
      <c r="I110" s="7">
        <f t="shared" si="88"/>
        <v>701.8476</v>
      </c>
      <c r="J110" s="7">
        <f t="shared" si="89"/>
        <v>73.8776</v>
      </c>
      <c r="K110" s="7">
        <f t="shared" si="90"/>
        <v>775.7252000000001</v>
      </c>
      <c r="L110" s="7">
        <f t="shared" si="91"/>
        <v>73.8776</v>
      </c>
      <c r="M110" s="7">
        <f t="shared" si="76"/>
        <v>849.6028000000001</v>
      </c>
      <c r="N110" s="7">
        <f t="shared" si="92"/>
        <v>73.8776</v>
      </c>
      <c r="O110" s="7">
        <f t="shared" si="77"/>
        <v>923.4804000000001</v>
      </c>
      <c r="P110" s="7">
        <f t="shared" si="93"/>
        <v>73.8776</v>
      </c>
      <c r="Q110" s="7">
        <f t="shared" si="78"/>
        <v>997.3580000000002</v>
      </c>
      <c r="R110" s="7">
        <f t="shared" si="94"/>
        <v>73.8776</v>
      </c>
      <c r="S110" s="7">
        <f t="shared" si="79"/>
        <v>1071.2356000000002</v>
      </c>
      <c r="T110" s="7">
        <f t="shared" si="95"/>
        <v>73.8776</v>
      </c>
      <c r="U110" s="7">
        <f t="shared" si="80"/>
        <v>1145.1132000000002</v>
      </c>
      <c r="V110" s="7">
        <f t="shared" si="96"/>
        <v>73.8776</v>
      </c>
      <c r="W110" s="7">
        <f t="shared" si="81"/>
        <v>1218.9908000000003</v>
      </c>
      <c r="X110" s="7">
        <f>$F$110/$D$110</f>
        <v>73.8776</v>
      </c>
      <c r="Y110" s="7">
        <f t="shared" si="82"/>
        <v>1292.8684000000003</v>
      </c>
      <c r="Z110" s="7">
        <f>$F$110/$D$110</f>
        <v>73.8776</v>
      </c>
      <c r="AA110" s="7">
        <f t="shared" si="83"/>
        <v>1366.7460000000003</v>
      </c>
      <c r="AB110" s="7">
        <f>$F$110/$D$110</f>
        <v>73.8776</v>
      </c>
      <c r="AC110" s="7">
        <f t="shared" si="84"/>
        <v>1440.6236000000004</v>
      </c>
      <c r="AD110" s="7"/>
      <c r="AE110" s="13">
        <f t="shared" si="85"/>
        <v>2253.2563999999998</v>
      </c>
      <c r="AF110" s="7"/>
      <c r="AG110" s="15"/>
    </row>
    <row r="111" spans="1:33" ht="12.75">
      <c r="A111" s="12"/>
      <c r="B111" s="10" t="s">
        <v>51</v>
      </c>
      <c r="C111">
        <v>2004</v>
      </c>
      <c r="D111">
        <v>50</v>
      </c>
      <c r="E111" s="10" t="s">
        <v>20</v>
      </c>
      <c r="F111" s="7">
        <v>796.52</v>
      </c>
      <c r="G111" s="7">
        <v>103.55</v>
      </c>
      <c r="H111" s="7">
        <f t="shared" si="87"/>
        <v>15.930399999999999</v>
      </c>
      <c r="I111" s="7">
        <f t="shared" si="88"/>
        <v>119.4804</v>
      </c>
      <c r="J111" s="7">
        <f t="shared" si="89"/>
        <v>15.930399999999999</v>
      </c>
      <c r="K111" s="7">
        <f t="shared" si="90"/>
        <v>135.4108</v>
      </c>
      <c r="L111" s="7">
        <f t="shared" si="91"/>
        <v>15.930399999999999</v>
      </c>
      <c r="M111" s="7">
        <f t="shared" si="76"/>
        <v>151.3412</v>
      </c>
      <c r="N111" s="7">
        <f t="shared" si="92"/>
        <v>15.930399999999999</v>
      </c>
      <c r="O111" s="7">
        <f t="shared" si="77"/>
        <v>167.27159999999998</v>
      </c>
      <c r="P111" s="7">
        <f t="shared" si="93"/>
        <v>15.930399999999999</v>
      </c>
      <c r="Q111" s="7">
        <f t="shared" si="78"/>
        <v>183.20199999999997</v>
      </c>
      <c r="R111" s="7">
        <f t="shared" si="94"/>
        <v>15.930399999999999</v>
      </c>
      <c r="S111" s="7">
        <f t="shared" si="79"/>
        <v>199.13239999999996</v>
      </c>
      <c r="T111" s="7">
        <f t="shared" si="95"/>
        <v>15.930399999999999</v>
      </c>
      <c r="U111" s="7">
        <f t="shared" si="80"/>
        <v>215.06279999999995</v>
      </c>
      <c r="V111" s="7">
        <f t="shared" si="96"/>
        <v>15.930399999999999</v>
      </c>
      <c r="W111" s="7">
        <f t="shared" si="81"/>
        <v>230.99319999999994</v>
      </c>
      <c r="X111" s="7">
        <f>$F$111/$D$111</f>
        <v>15.930399999999999</v>
      </c>
      <c r="Y111" s="7">
        <f t="shared" si="82"/>
        <v>246.92359999999994</v>
      </c>
      <c r="Z111" s="7">
        <f>$F$111/$D$111</f>
        <v>15.930399999999999</v>
      </c>
      <c r="AA111" s="7">
        <f t="shared" si="83"/>
        <v>262.8539999999999</v>
      </c>
      <c r="AB111" s="7">
        <f>$F$111/$D$111</f>
        <v>15.930399999999999</v>
      </c>
      <c r="AC111" s="7">
        <f t="shared" si="84"/>
        <v>278.78439999999995</v>
      </c>
      <c r="AD111" s="7"/>
      <c r="AE111" s="13">
        <f t="shared" si="85"/>
        <v>517.7356</v>
      </c>
      <c r="AF111" s="7"/>
      <c r="AG111" s="15"/>
    </row>
    <row r="112" spans="1:33" ht="12.75">
      <c r="A112" s="12"/>
      <c r="B112" s="10" t="s">
        <v>51</v>
      </c>
      <c r="C112">
        <v>2005</v>
      </c>
      <c r="D112">
        <v>50</v>
      </c>
      <c r="E112" s="10" t="s">
        <v>20</v>
      </c>
      <c r="F112" s="7">
        <v>234.19</v>
      </c>
      <c r="G112" s="7">
        <v>25.75</v>
      </c>
      <c r="H112" s="7">
        <f t="shared" si="87"/>
        <v>4.6838</v>
      </c>
      <c r="I112" s="7">
        <f t="shared" si="88"/>
        <v>30.433799999999998</v>
      </c>
      <c r="J112" s="7">
        <f t="shared" si="89"/>
        <v>4.6838</v>
      </c>
      <c r="K112" s="7">
        <f t="shared" si="90"/>
        <v>35.117599999999996</v>
      </c>
      <c r="L112" s="7">
        <f t="shared" si="91"/>
        <v>4.6838</v>
      </c>
      <c r="M112" s="7">
        <f t="shared" si="76"/>
        <v>39.801399999999994</v>
      </c>
      <c r="N112" s="7">
        <f t="shared" si="92"/>
        <v>4.6838</v>
      </c>
      <c r="O112" s="7">
        <f t="shared" si="77"/>
        <v>44.48519999999999</v>
      </c>
      <c r="P112" s="7">
        <f t="shared" si="93"/>
        <v>4.6838</v>
      </c>
      <c r="Q112" s="7">
        <f t="shared" si="78"/>
        <v>49.16899999999999</v>
      </c>
      <c r="R112" s="7">
        <f t="shared" si="94"/>
        <v>4.6838</v>
      </c>
      <c r="S112" s="7">
        <f t="shared" si="79"/>
        <v>53.85279999999999</v>
      </c>
      <c r="T112" s="7">
        <f t="shared" si="95"/>
        <v>4.6838</v>
      </c>
      <c r="U112" s="7">
        <f t="shared" si="80"/>
        <v>58.536599999999986</v>
      </c>
      <c r="V112" s="7">
        <f t="shared" si="96"/>
        <v>4.6838</v>
      </c>
      <c r="W112" s="7">
        <f t="shared" si="81"/>
        <v>63.220399999999984</v>
      </c>
      <c r="X112" s="7">
        <f>$F$112/$D$112</f>
        <v>4.6838</v>
      </c>
      <c r="Y112" s="7">
        <f t="shared" si="82"/>
        <v>67.90419999999999</v>
      </c>
      <c r="Z112" s="7">
        <f>$F$112/$D$112</f>
        <v>4.6838</v>
      </c>
      <c r="AA112" s="7">
        <f t="shared" si="83"/>
        <v>72.588</v>
      </c>
      <c r="AB112" s="7">
        <f>$F$112/$D$112</f>
        <v>4.6838</v>
      </c>
      <c r="AC112" s="7">
        <f t="shared" si="84"/>
        <v>77.2718</v>
      </c>
      <c r="AD112" s="7"/>
      <c r="AE112" s="13">
        <f t="shared" si="85"/>
        <v>156.9182</v>
      </c>
      <c r="AF112" s="7"/>
      <c r="AG112" s="15"/>
    </row>
    <row r="113" spans="1:33" ht="12.75">
      <c r="A113" s="12"/>
      <c r="B113" s="10" t="s">
        <v>51</v>
      </c>
      <c r="C113">
        <v>2008</v>
      </c>
      <c r="D113">
        <v>50</v>
      </c>
      <c r="E113" s="10" t="s">
        <v>20</v>
      </c>
      <c r="F113" s="8">
        <v>4634.04</v>
      </c>
      <c r="G113" s="8">
        <v>231.7</v>
      </c>
      <c r="H113" s="8">
        <f t="shared" si="87"/>
        <v>92.6808</v>
      </c>
      <c r="I113" s="8">
        <f t="shared" si="88"/>
        <v>324.3808</v>
      </c>
      <c r="J113" s="8">
        <f t="shared" si="89"/>
        <v>92.6808</v>
      </c>
      <c r="K113" s="8">
        <f t="shared" si="90"/>
        <v>417.0616</v>
      </c>
      <c r="L113" s="8">
        <f t="shared" si="91"/>
        <v>92.6808</v>
      </c>
      <c r="M113" s="8">
        <f t="shared" si="76"/>
        <v>509.7424</v>
      </c>
      <c r="N113" s="8">
        <f t="shared" si="92"/>
        <v>92.6808</v>
      </c>
      <c r="O113" s="8">
        <f t="shared" si="77"/>
        <v>602.4232</v>
      </c>
      <c r="P113" s="8">
        <f t="shared" si="93"/>
        <v>92.6808</v>
      </c>
      <c r="Q113" s="8">
        <f t="shared" si="78"/>
        <v>695.1039999999999</v>
      </c>
      <c r="R113" s="8">
        <f t="shared" si="94"/>
        <v>92.6808</v>
      </c>
      <c r="S113" s="8">
        <f t="shared" si="79"/>
        <v>787.7847999999999</v>
      </c>
      <c r="T113" s="7">
        <f t="shared" si="95"/>
        <v>92.6808</v>
      </c>
      <c r="U113" s="8">
        <f t="shared" si="80"/>
        <v>880.4655999999999</v>
      </c>
      <c r="V113" s="7">
        <f t="shared" si="96"/>
        <v>92.6808</v>
      </c>
      <c r="W113" s="8">
        <f t="shared" si="81"/>
        <v>973.1463999999999</v>
      </c>
      <c r="X113" s="7">
        <f>$F$113/$D$113</f>
        <v>92.6808</v>
      </c>
      <c r="Y113" s="8">
        <f t="shared" si="82"/>
        <v>1065.8272</v>
      </c>
      <c r="Z113" s="7">
        <f>$F$113/$D$113</f>
        <v>92.6808</v>
      </c>
      <c r="AA113" s="8">
        <f t="shared" si="83"/>
        <v>1158.508</v>
      </c>
      <c r="AB113" s="7">
        <f>$F$113/$D$113</f>
        <v>92.6808</v>
      </c>
      <c r="AC113" s="8">
        <f t="shared" si="84"/>
        <v>1251.1888000000001</v>
      </c>
      <c r="AD113" s="7"/>
      <c r="AE113" s="54">
        <f t="shared" si="85"/>
        <v>3382.8512</v>
      </c>
      <c r="AF113" s="7"/>
      <c r="AG113" s="15"/>
    </row>
    <row r="114" spans="1:33" ht="12.75">
      <c r="A114" s="12"/>
      <c r="F114" s="13">
        <f aca="true" t="shared" si="97" ref="F114:AC114">SUM(F90:F113)</f>
        <v>1685594.3899999997</v>
      </c>
      <c r="G114" s="13">
        <f t="shared" si="97"/>
        <v>706522.6299999999</v>
      </c>
      <c r="H114" s="13">
        <f t="shared" si="97"/>
        <v>37559.8878</v>
      </c>
      <c r="I114" s="13">
        <f t="shared" si="97"/>
        <v>635542.5178</v>
      </c>
      <c r="J114" s="13">
        <f t="shared" si="97"/>
        <v>37559.8878</v>
      </c>
      <c r="K114" s="13">
        <f t="shared" si="97"/>
        <v>673102.4056</v>
      </c>
      <c r="L114" s="13">
        <f t="shared" si="97"/>
        <v>37559.8878</v>
      </c>
      <c r="M114" s="13">
        <f t="shared" si="97"/>
        <v>710662.2934000002</v>
      </c>
      <c r="N114" s="13">
        <f t="shared" si="97"/>
        <v>37559.8878</v>
      </c>
      <c r="O114" s="13">
        <f t="shared" si="97"/>
        <v>748222.1812000001</v>
      </c>
      <c r="P114" s="13">
        <f t="shared" si="97"/>
        <v>37559.8878</v>
      </c>
      <c r="Q114" s="13">
        <f t="shared" si="97"/>
        <v>785782.0690000001</v>
      </c>
      <c r="R114" s="13">
        <f t="shared" si="97"/>
        <v>37559.8878</v>
      </c>
      <c r="S114" s="13">
        <f t="shared" si="97"/>
        <v>823341.9568</v>
      </c>
      <c r="T114" s="13">
        <f t="shared" si="97"/>
        <v>37559.8878</v>
      </c>
      <c r="U114" s="13">
        <f t="shared" si="97"/>
        <v>860901.8446000001</v>
      </c>
      <c r="V114" s="13">
        <f t="shared" si="97"/>
        <v>37559.8878</v>
      </c>
      <c r="W114" s="13">
        <f t="shared" si="97"/>
        <v>898461.7324000003</v>
      </c>
      <c r="X114" s="13">
        <f t="shared" si="97"/>
        <v>37559.8878</v>
      </c>
      <c r="Y114" s="13">
        <f t="shared" si="97"/>
        <v>936021.6202000004</v>
      </c>
      <c r="Z114" s="13">
        <f t="shared" si="97"/>
        <v>37559.8878</v>
      </c>
      <c r="AA114" s="13">
        <f t="shared" si="97"/>
        <v>973581.5080000005</v>
      </c>
      <c r="AB114" s="13">
        <f t="shared" si="97"/>
        <v>37559.8878</v>
      </c>
      <c r="AC114" s="13">
        <f t="shared" si="97"/>
        <v>1011141.3958000004</v>
      </c>
      <c r="AD114" s="13"/>
      <c r="AE114" s="13">
        <f>SUM(AE90:AE113)</f>
        <v>674452.9941999995</v>
      </c>
      <c r="AF114" s="7"/>
      <c r="AG114" s="15"/>
    </row>
    <row r="115" spans="1:33" ht="12.75">
      <c r="A115" s="12"/>
      <c r="F115" s="11" t="s">
        <v>14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3"/>
      <c r="AF115" s="7"/>
      <c r="AG115" s="15"/>
    </row>
    <row r="116" spans="1:33" ht="12.75">
      <c r="A116" s="12">
        <v>33100005</v>
      </c>
      <c r="B116" s="10" t="s">
        <v>52</v>
      </c>
      <c r="C116" s="10" t="s">
        <v>25</v>
      </c>
      <c r="D116">
        <v>50</v>
      </c>
      <c r="E116" s="10" t="s">
        <v>20</v>
      </c>
      <c r="F116" s="13">
        <v>540.25</v>
      </c>
      <c r="G116" s="13">
        <v>102.68</v>
      </c>
      <c r="H116" s="13">
        <f>F116/D116</f>
        <v>10.805</v>
      </c>
      <c r="I116" s="13">
        <f>G116+H116</f>
        <v>113.48500000000001</v>
      </c>
      <c r="J116" s="13">
        <f>F116/D116</f>
        <v>10.805</v>
      </c>
      <c r="K116" s="13">
        <f>I116+J116</f>
        <v>124.29000000000002</v>
      </c>
      <c r="L116" s="13">
        <f>F116/D116</f>
        <v>10.805</v>
      </c>
      <c r="M116" s="13">
        <f>K116+L116</f>
        <v>135.09500000000003</v>
      </c>
      <c r="N116" s="13">
        <f>F116/D116</f>
        <v>10.805</v>
      </c>
      <c r="O116" s="13">
        <f>M116+N116</f>
        <v>145.90000000000003</v>
      </c>
      <c r="P116" s="13">
        <f>+F116/D116</f>
        <v>10.805</v>
      </c>
      <c r="Q116" s="13">
        <f>O116+P116</f>
        <v>156.70500000000004</v>
      </c>
      <c r="R116" s="13">
        <f>+F116/D116</f>
        <v>10.805</v>
      </c>
      <c r="S116" s="13">
        <f>Q116+R116</f>
        <v>167.51000000000005</v>
      </c>
      <c r="T116" s="7">
        <f>F116/D116</f>
        <v>10.805</v>
      </c>
      <c r="U116" s="13">
        <f>S116+T116</f>
        <v>178.31500000000005</v>
      </c>
      <c r="V116" s="7">
        <f>F116/D116</f>
        <v>10.805</v>
      </c>
      <c r="W116" s="13">
        <f>U116+V116</f>
        <v>189.12000000000006</v>
      </c>
      <c r="X116" s="7">
        <f>$F$116/$D$116</f>
        <v>10.805</v>
      </c>
      <c r="Y116" s="13">
        <f>W116+X116</f>
        <v>199.92500000000007</v>
      </c>
      <c r="Z116" s="7">
        <f>$F$116/$D$116</f>
        <v>10.805</v>
      </c>
      <c r="AA116" s="13">
        <f>Y116+Z116</f>
        <v>210.73000000000008</v>
      </c>
      <c r="AB116" s="7">
        <f>$F$116/$D$116</f>
        <v>10.805</v>
      </c>
      <c r="AC116" s="13">
        <f>AA116+AB116</f>
        <v>221.53500000000008</v>
      </c>
      <c r="AD116" s="7"/>
      <c r="AE116" s="13">
        <f>F116-AC116</f>
        <v>318.7149999999999</v>
      </c>
      <c r="AF116" s="7"/>
      <c r="AG116" s="15"/>
    </row>
    <row r="117" spans="1:33" ht="12.75">
      <c r="A117" s="12"/>
      <c r="F117" s="11" t="s">
        <v>14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3"/>
      <c r="AF117" s="7"/>
      <c r="AG117" s="15"/>
    </row>
    <row r="118" spans="1:34" ht="12.75">
      <c r="A118" s="12">
        <v>33100006</v>
      </c>
      <c r="B118" s="10" t="s">
        <v>53</v>
      </c>
      <c r="C118" s="10" t="s">
        <v>25</v>
      </c>
      <c r="D118">
        <v>50</v>
      </c>
      <c r="E118" s="10" t="s">
        <v>20</v>
      </c>
      <c r="F118" s="13">
        <v>3155.68</v>
      </c>
      <c r="G118" s="13">
        <v>498.75</v>
      </c>
      <c r="H118" s="13">
        <f>F118/D118</f>
        <v>63.1136</v>
      </c>
      <c r="I118" s="13">
        <f>G118+H118</f>
        <v>561.8636</v>
      </c>
      <c r="J118" s="13">
        <f>F118/D118</f>
        <v>63.1136</v>
      </c>
      <c r="K118" s="13">
        <f>I118+J118</f>
        <v>624.9772</v>
      </c>
      <c r="L118" s="13">
        <f>F118/D118</f>
        <v>63.1136</v>
      </c>
      <c r="M118" s="13">
        <f>K118+L118</f>
        <v>688.0908000000001</v>
      </c>
      <c r="N118" s="13">
        <f>F118/D118</f>
        <v>63.1136</v>
      </c>
      <c r="O118" s="13">
        <f>M118+N118</f>
        <v>751.2044000000001</v>
      </c>
      <c r="P118" s="13">
        <f>+F118/D118</f>
        <v>63.1136</v>
      </c>
      <c r="Q118" s="13">
        <f>O118+P118</f>
        <v>814.3180000000001</v>
      </c>
      <c r="R118" s="13">
        <f>+F118/D118</f>
        <v>63.1136</v>
      </c>
      <c r="S118" s="13">
        <f>Q118+R118</f>
        <v>877.4316000000001</v>
      </c>
      <c r="T118" s="7">
        <f>F118/D118</f>
        <v>63.1136</v>
      </c>
      <c r="U118" s="13">
        <f>S118+T118</f>
        <v>940.5452000000001</v>
      </c>
      <c r="V118" s="7">
        <f>F118/D118</f>
        <v>63.1136</v>
      </c>
      <c r="W118" s="13">
        <f>U118+V118</f>
        <v>1003.6588000000002</v>
      </c>
      <c r="X118" s="7">
        <f>$F$118/$D$118</f>
        <v>63.1136</v>
      </c>
      <c r="Y118" s="13">
        <f>W118+X118</f>
        <v>1066.7724</v>
      </c>
      <c r="Z118" s="7">
        <f>$F$118/$D$118</f>
        <v>63.1136</v>
      </c>
      <c r="AA118" s="13">
        <f>Y118+Z118</f>
        <v>1129.886</v>
      </c>
      <c r="AB118" s="7">
        <f>$F$118/$D$118</f>
        <v>63.1136</v>
      </c>
      <c r="AC118" s="13">
        <f>AA118+AB118</f>
        <v>1192.9995999999999</v>
      </c>
      <c r="AD118" s="7"/>
      <c r="AE118" s="13">
        <f>F118-AC118</f>
        <v>1962.6804</v>
      </c>
      <c r="AF118" s="7"/>
      <c r="AG118" s="15"/>
      <c r="AH118" s="39"/>
    </row>
    <row r="119" spans="1:33" ht="12.75">
      <c r="A119" s="12"/>
      <c r="F119" s="11" t="s">
        <v>14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3"/>
      <c r="AF119" s="7"/>
      <c r="AG119" s="15"/>
    </row>
    <row r="120" spans="1:34" ht="12.75">
      <c r="A120" s="12">
        <v>33100007</v>
      </c>
      <c r="B120" s="10" t="s">
        <v>54</v>
      </c>
      <c r="C120" s="10" t="s">
        <v>25</v>
      </c>
      <c r="D120">
        <v>50</v>
      </c>
      <c r="E120" s="10"/>
      <c r="F120" s="7">
        <v>3967.38</v>
      </c>
      <c r="G120" s="7">
        <v>783.81</v>
      </c>
      <c r="H120" s="7">
        <f>F120/D120</f>
        <v>79.3476</v>
      </c>
      <c r="I120" s="7">
        <f>G120+H120</f>
        <v>863.1576</v>
      </c>
      <c r="J120" s="7">
        <f>F120/D120</f>
        <v>79.3476</v>
      </c>
      <c r="K120" s="7">
        <f>I120+J120</f>
        <v>942.5052000000001</v>
      </c>
      <c r="L120" s="7">
        <f>F120/D120</f>
        <v>79.3476</v>
      </c>
      <c r="M120" s="7">
        <f>K120+L120</f>
        <v>1021.8528000000001</v>
      </c>
      <c r="N120" s="7">
        <f>F120/D120</f>
        <v>79.3476</v>
      </c>
      <c r="O120" s="7">
        <f>M120+N120</f>
        <v>1101.2004000000002</v>
      </c>
      <c r="P120" s="7">
        <f>+F120/D120</f>
        <v>79.3476</v>
      </c>
      <c r="Q120" s="7">
        <f>O120+P120</f>
        <v>1180.5480000000002</v>
      </c>
      <c r="R120" s="7">
        <f>+F120/D120</f>
        <v>79.3476</v>
      </c>
      <c r="S120" s="7">
        <f>Q120+R120</f>
        <v>1259.8956000000003</v>
      </c>
      <c r="T120" s="7">
        <f>F120/D120</f>
        <v>79.3476</v>
      </c>
      <c r="U120" s="7">
        <f>S120+T120</f>
        <v>1339.2432000000003</v>
      </c>
      <c r="V120" s="7">
        <f>F120/D120</f>
        <v>79.3476</v>
      </c>
      <c r="W120" s="7">
        <f>U120+V120</f>
        <v>1418.5908000000004</v>
      </c>
      <c r="X120" s="7">
        <f>$F$120/$D$120</f>
        <v>79.3476</v>
      </c>
      <c r="Y120" s="7">
        <f>W120+X120</f>
        <v>1497.9384000000005</v>
      </c>
      <c r="Z120" s="7">
        <f>$F$120/$D$120</f>
        <v>79.3476</v>
      </c>
      <c r="AA120" s="7">
        <f>Y120+Z120</f>
        <v>1577.2860000000005</v>
      </c>
      <c r="AB120" s="7">
        <f>$F$120/$D$120</f>
        <v>79.3476</v>
      </c>
      <c r="AC120" s="7">
        <f>AA120+AB120</f>
        <v>1656.6336000000006</v>
      </c>
      <c r="AD120" s="7"/>
      <c r="AE120" s="13">
        <f>F120-AC120</f>
        <v>2310.7463999999995</v>
      </c>
      <c r="AF120" s="7"/>
      <c r="AG120" s="15"/>
      <c r="AH120" s="38"/>
    </row>
    <row r="121" spans="1:33" ht="12.75">
      <c r="A121" s="12"/>
      <c r="B121" s="10"/>
      <c r="C121" s="10"/>
      <c r="E121" s="10"/>
      <c r="F121" s="13">
        <f>F120</f>
        <v>3967.38</v>
      </c>
      <c r="G121" s="13"/>
      <c r="H121" s="13">
        <f aca="true" t="shared" si="98" ref="H121:AC121">H120</f>
        <v>79.3476</v>
      </c>
      <c r="I121" s="13">
        <f t="shared" si="98"/>
        <v>863.1576</v>
      </c>
      <c r="J121" s="13">
        <f t="shared" si="98"/>
        <v>79.3476</v>
      </c>
      <c r="K121" s="13">
        <f t="shared" si="98"/>
        <v>942.5052000000001</v>
      </c>
      <c r="L121" s="13">
        <f t="shared" si="98"/>
        <v>79.3476</v>
      </c>
      <c r="M121" s="13">
        <f t="shared" si="98"/>
        <v>1021.8528000000001</v>
      </c>
      <c r="N121" s="13">
        <f t="shared" si="98"/>
        <v>79.3476</v>
      </c>
      <c r="O121" s="13">
        <f t="shared" si="98"/>
        <v>1101.2004000000002</v>
      </c>
      <c r="P121" s="13">
        <f t="shared" si="98"/>
        <v>79.3476</v>
      </c>
      <c r="Q121" s="13">
        <f t="shared" si="98"/>
        <v>1180.5480000000002</v>
      </c>
      <c r="R121" s="13">
        <f t="shared" si="98"/>
        <v>79.3476</v>
      </c>
      <c r="S121" s="13">
        <f t="shared" si="98"/>
        <v>1259.8956000000003</v>
      </c>
      <c r="T121" s="13">
        <f t="shared" si="98"/>
        <v>79.3476</v>
      </c>
      <c r="U121" s="13">
        <f t="shared" si="98"/>
        <v>1339.2432000000003</v>
      </c>
      <c r="V121" s="13">
        <f t="shared" si="98"/>
        <v>79.3476</v>
      </c>
      <c r="W121" s="13">
        <f t="shared" si="98"/>
        <v>1418.5908000000004</v>
      </c>
      <c r="X121" s="13">
        <f t="shared" si="98"/>
        <v>79.3476</v>
      </c>
      <c r="Y121" s="13">
        <f t="shared" si="98"/>
        <v>1497.9384000000005</v>
      </c>
      <c r="Z121" s="13">
        <f t="shared" si="98"/>
        <v>79.3476</v>
      </c>
      <c r="AA121" s="13">
        <f t="shared" si="98"/>
        <v>1577.2860000000005</v>
      </c>
      <c r="AB121" s="13">
        <f t="shared" si="98"/>
        <v>79.3476</v>
      </c>
      <c r="AC121" s="13">
        <f t="shared" si="98"/>
        <v>1656.6336000000006</v>
      </c>
      <c r="AD121" s="7"/>
      <c r="AE121" s="13">
        <f>F121-AC121</f>
        <v>2310.7463999999995</v>
      </c>
      <c r="AF121" s="7"/>
      <c r="AG121" s="15"/>
    </row>
    <row r="122" spans="1:33" ht="12.75">
      <c r="A122" s="12"/>
      <c r="F122" s="11" t="s">
        <v>14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3"/>
      <c r="AF122" s="7"/>
      <c r="AG122" s="15"/>
    </row>
    <row r="123" spans="1:33" ht="12.75">
      <c r="A123" s="12">
        <v>33100008</v>
      </c>
      <c r="B123" s="10" t="s">
        <v>55</v>
      </c>
      <c r="C123" s="10" t="s">
        <v>25</v>
      </c>
      <c r="D123">
        <v>50</v>
      </c>
      <c r="E123" s="10" t="s">
        <v>20</v>
      </c>
      <c r="F123" s="13">
        <v>4856.3</v>
      </c>
      <c r="G123" s="13">
        <v>922.72</v>
      </c>
      <c r="H123" s="13">
        <f>F123/D123</f>
        <v>97.126</v>
      </c>
      <c r="I123" s="13">
        <f>G123+H123</f>
        <v>1019.846</v>
      </c>
      <c r="J123" s="13">
        <f>F123/D123</f>
        <v>97.126</v>
      </c>
      <c r="K123" s="13">
        <f>I123+J123</f>
        <v>1116.972</v>
      </c>
      <c r="L123" s="13">
        <f>F123/D123</f>
        <v>97.126</v>
      </c>
      <c r="M123" s="13">
        <f>K123+L123</f>
        <v>1214.098</v>
      </c>
      <c r="N123" s="13">
        <f>F123/D123</f>
        <v>97.126</v>
      </c>
      <c r="O123" s="13">
        <f>M123+N123</f>
        <v>1311.224</v>
      </c>
      <c r="P123" s="13">
        <f>+F123/D123</f>
        <v>97.126</v>
      </c>
      <c r="Q123" s="13">
        <f>O123+P123</f>
        <v>1408.35</v>
      </c>
      <c r="R123" s="13">
        <f>+F123/D123</f>
        <v>97.126</v>
      </c>
      <c r="S123" s="13">
        <f>Q123+R123</f>
        <v>1505.4759999999999</v>
      </c>
      <c r="T123" s="7">
        <f>F123/D123</f>
        <v>97.126</v>
      </c>
      <c r="U123" s="13">
        <f>S123+T123</f>
        <v>1602.6019999999999</v>
      </c>
      <c r="V123" s="7">
        <f>F123/D123</f>
        <v>97.126</v>
      </c>
      <c r="W123" s="13">
        <f>U123+V123</f>
        <v>1699.7279999999998</v>
      </c>
      <c r="X123" s="7">
        <f>$F$123/$D$123</f>
        <v>97.126</v>
      </c>
      <c r="Y123" s="13">
        <f>W123+X123</f>
        <v>1796.8539999999998</v>
      </c>
      <c r="Z123" s="7">
        <f>$F$123/$D$123</f>
        <v>97.126</v>
      </c>
      <c r="AA123" s="13">
        <f>Y123+Z123</f>
        <v>1893.9799999999998</v>
      </c>
      <c r="AB123" s="7">
        <f>$F$123/$D$123</f>
        <v>97.126</v>
      </c>
      <c r="AC123" s="13">
        <f>AA123+AB123</f>
        <v>1991.1059999999998</v>
      </c>
      <c r="AD123" s="7"/>
      <c r="AE123" s="13">
        <f>F123-AC123</f>
        <v>2865.1940000000004</v>
      </c>
      <c r="AF123" s="7"/>
      <c r="AG123" s="15"/>
    </row>
    <row r="124" spans="1:33" ht="12.75">
      <c r="A124" s="12"/>
      <c r="F124" s="11" t="s">
        <v>14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13"/>
      <c r="AF124" s="7"/>
      <c r="AG124" s="15"/>
    </row>
    <row r="125" spans="1:33" ht="12.75">
      <c r="A125" s="12">
        <v>33100010</v>
      </c>
      <c r="B125" s="10" t="s">
        <v>57</v>
      </c>
      <c r="C125" s="10" t="s">
        <v>56</v>
      </c>
      <c r="D125">
        <v>50</v>
      </c>
      <c r="E125" s="10" t="s">
        <v>20</v>
      </c>
      <c r="F125" s="7">
        <v>18654.28</v>
      </c>
      <c r="G125" s="7">
        <v>3544.34</v>
      </c>
      <c r="H125" s="7">
        <f>F125/D125</f>
        <v>373.0856</v>
      </c>
      <c r="I125" s="7">
        <f>G125+H125</f>
        <v>3917.4256</v>
      </c>
      <c r="J125" s="7">
        <f>F125/D125</f>
        <v>373.0856</v>
      </c>
      <c r="K125" s="7">
        <f>I125+J125</f>
        <v>4290.5112</v>
      </c>
      <c r="L125" s="7">
        <f>F125/D125</f>
        <v>373.0856</v>
      </c>
      <c r="M125" s="7">
        <f>K125+L125</f>
        <v>4663.5968</v>
      </c>
      <c r="N125" s="7">
        <f>F125/D125</f>
        <v>373.0856</v>
      </c>
      <c r="O125" s="7">
        <f>M125+N125</f>
        <v>5036.682400000001</v>
      </c>
      <c r="P125" s="7">
        <f>+F125/D125</f>
        <v>373.0856</v>
      </c>
      <c r="Q125" s="7">
        <f>O125+P125</f>
        <v>5409.768000000001</v>
      </c>
      <c r="R125" s="7">
        <f>+F125/D125</f>
        <v>373.0856</v>
      </c>
      <c r="S125" s="7">
        <f>Q125+R125</f>
        <v>5782.853600000001</v>
      </c>
      <c r="T125" s="7">
        <f>F125/D125</f>
        <v>373.0856</v>
      </c>
      <c r="U125" s="7">
        <f>S125+T125</f>
        <v>6155.939200000002</v>
      </c>
      <c r="V125" s="7">
        <f>F125/D125</f>
        <v>373.0856</v>
      </c>
      <c r="W125" s="7">
        <f>U125+V125</f>
        <v>6529.024800000002</v>
      </c>
      <c r="X125" s="7">
        <f>$F$125/$D$125</f>
        <v>373.0856</v>
      </c>
      <c r="Y125" s="7">
        <f>W125+X125</f>
        <v>6902.110400000002</v>
      </c>
      <c r="Z125" s="7">
        <f>$F$125/$D$125</f>
        <v>373.0856</v>
      </c>
      <c r="AA125" s="7">
        <f>Y125+Z125</f>
        <v>7275.196000000003</v>
      </c>
      <c r="AB125" s="7">
        <f>$F$125/$D$125</f>
        <v>373.0856</v>
      </c>
      <c r="AC125" s="7">
        <f>AA125+AB125</f>
        <v>7648.281600000003</v>
      </c>
      <c r="AD125" s="7"/>
      <c r="AE125" s="13">
        <f>F125-AC125</f>
        <v>11005.998399999997</v>
      </c>
      <c r="AF125" s="7"/>
      <c r="AG125" s="15"/>
    </row>
    <row r="126" spans="1:33" ht="12.75">
      <c r="A126" s="12"/>
      <c r="B126" s="10" t="s">
        <v>57</v>
      </c>
      <c r="C126">
        <v>2001</v>
      </c>
      <c r="D126">
        <v>50</v>
      </c>
      <c r="E126" s="10" t="s">
        <v>20</v>
      </c>
      <c r="F126" s="7">
        <v>11925</v>
      </c>
      <c r="G126" s="7">
        <v>2146.5</v>
      </c>
      <c r="H126" s="7">
        <f>F126/D126</f>
        <v>238.5</v>
      </c>
      <c r="I126" s="7">
        <f>G126+H126</f>
        <v>2385</v>
      </c>
      <c r="J126" s="7">
        <f>F126/D126</f>
        <v>238.5</v>
      </c>
      <c r="K126" s="7">
        <f>I126+J126</f>
        <v>2623.5</v>
      </c>
      <c r="L126" s="7">
        <f>F126/D126</f>
        <v>238.5</v>
      </c>
      <c r="M126" s="7">
        <f>K126+L126</f>
        <v>2862</v>
      </c>
      <c r="N126" s="7">
        <f>F126/D126</f>
        <v>238.5</v>
      </c>
      <c r="O126" s="7">
        <f>M126+N126</f>
        <v>3100.5</v>
      </c>
      <c r="P126" s="7">
        <f>+F126/D126</f>
        <v>238.5</v>
      </c>
      <c r="Q126" s="7">
        <f>O126+P126</f>
        <v>3339</v>
      </c>
      <c r="R126" s="7">
        <f>+F126/D126</f>
        <v>238.5</v>
      </c>
      <c r="S126" s="7">
        <f>Q126+R126</f>
        <v>3577.5</v>
      </c>
      <c r="T126" s="7">
        <f>F126/D126</f>
        <v>238.5</v>
      </c>
      <c r="U126" s="7">
        <f>S126+T126</f>
        <v>3816</v>
      </c>
      <c r="V126" s="7">
        <f>F126/D126</f>
        <v>238.5</v>
      </c>
      <c r="W126" s="7">
        <f>U126+V126</f>
        <v>4054.5</v>
      </c>
      <c r="X126" s="7">
        <f>$F$126/$D$126</f>
        <v>238.5</v>
      </c>
      <c r="Y126" s="7">
        <f>W126+X126</f>
        <v>4293</v>
      </c>
      <c r="Z126" s="7">
        <f>$F$126/$D$126</f>
        <v>238.5</v>
      </c>
      <c r="AA126" s="7">
        <f>Y126+Z126</f>
        <v>4531.5</v>
      </c>
      <c r="AB126" s="7">
        <f>$F$126/$D$126</f>
        <v>238.5</v>
      </c>
      <c r="AC126" s="7">
        <f>AA126+AB126</f>
        <v>4770</v>
      </c>
      <c r="AD126" s="7"/>
      <c r="AE126" s="13">
        <f>F126-AC126</f>
        <v>7155</v>
      </c>
      <c r="AF126" s="7"/>
      <c r="AG126" s="15"/>
    </row>
    <row r="127" spans="1:33" ht="12.75">
      <c r="A127" s="12"/>
      <c r="B127" s="10" t="s">
        <v>57</v>
      </c>
      <c r="C127">
        <v>2002</v>
      </c>
      <c r="D127">
        <v>50</v>
      </c>
      <c r="E127" s="10" t="s">
        <v>20</v>
      </c>
      <c r="F127" s="8">
        <v>11636.92</v>
      </c>
      <c r="G127" s="8">
        <v>1978.29</v>
      </c>
      <c r="H127" s="8">
        <f>F127/D127</f>
        <v>232.7384</v>
      </c>
      <c r="I127" s="8">
        <f>G127+H127</f>
        <v>2211.0284</v>
      </c>
      <c r="J127" s="8">
        <f>F127/D127</f>
        <v>232.7384</v>
      </c>
      <c r="K127" s="8">
        <f>I127+J127</f>
        <v>2443.7668000000003</v>
      </c>
      <c r="L127" s="8">
        <f>F127/D127</f>
        <v>232.7384</v>
      </c>
      <c r="M127" s="8">
        <f>K127+L127</f>
        <v>2676.5052000000005</v>
      </c>
      <c r="N127" s="8">
        <f>F127/D127</f>
        <v>232.7384</v>
      </c>
      <c r="O127" s="8">
        <f>M127+N127</f>
        <v>2909.2436000000007</v>
      </c>
      <c r="P127" s="8">
        <f>+F127/D127</f>
        <v>232.7384</v>
      </c>
      <c r="Q127" s="8">
        <f>O127+P127</f>
        <v>3141.982000000001</v>
      </c>
      <c r="R127" s="8">
        <f>+F127/D127</f>
        <v>232.7384</v>
      </c>
      <c r="S127" s="8">
        <f>Q127+R127</f>
        <v>3374.720400000001</v>
      </c>
      <c r="T127" s="7">
        <f>F127/D127</f>
        <v>232.7384</v>
      </c>
      <c r="U127" s="8">
        <f>S127+T127</f>
        <v>3607.4588000000012</v>
      </c>
      <c r="V127" s="7">
        <f>F127/D127</f>
        <v>232.7384</v>
      </c>
      <c r="W127" s="8">
        <f>U127+V127</f>
        <v>3840.1972000000014</v>
      </c>
      <c r="X127" s="7">
        <f>$F$127/$D$127</f>
        <v>232.7384</v>
      </c>
      <c r="Y127" s="8">
        <f>W127+X127</f>
        <v>4072.9356000000016</v>
      </c>
      <c r="Z127" s="7">
        <f>$F$127/$D$127</f>
        <v>232.7384</v>
      </c>
      <c r="AA127" s="8">
        <f>Y127+Z127</f>
        <v>4305.674000000002</v>
      </c>
      <c r="AB127" s="7">
        <f>$F$127/$D$127</f>
        <v>232.7384</v>
      </c>
      <c r="AC127" s="8">
        <f>AA127+AB127</f>
        <v>4538.412400000002</v>
      </c>
      <c r="AD127" s="7"/>
      <c r="AE127" s="13">
        <f>F127-AC127</f>
        <v>7098.507599999998</v>
      </c>
      <c r="AF127" s="7"/>
      <c r="AG127" s="15"/>
    </row>
    <row r="128" spans="1:33" ht="12.75">
      <c r="A128" s="12"/>
      <c r="F128" s="13">
        <f aca="true" t="shared" si="99" ref="F128:AC128">SUM(F125:F127)</f>
        <v>42216.2</v>
      </c>
      <c r="G128" s="13">
        <f t="shared" si="99"/>
        <v>7669.13</v>
      </c>
      <c r="H128" s="13">
        <f t="shared" si="99"/>
        <v>844.3240000000001</v>
      </c>
      <c r="I128" s="13">
        <f t="shared" si="99"/>
        <v>8513.454000000002</v>
      </c>
      <c r="J128" s="13">
        <f t="shared" si="99"/>
        <v>844.3240000000001</v>
      </c>
      <c r="K128" s="13">
        <f t="shared" si="99"/>
        <v>9357.778</v>
      </c>
      <c r="L128" s="13">
        <f t="shared" si="99"/>
        <v>844.3240000000001</v>
      </c>
      <c r="M128" s="13">
        <f t="shared" si="99"/>
        <v>10202.102</v>
      </c>
      <c r="N128" s="13">
        <f t="shared" si="99"/>
        <v>844.3240000000001</v>
      </c>
      <c r="O128" s="13">
        <f t="shared" si="99"/>
        <v>11046.426000000001</v>
      </c>
      <c r="P128" s="13">
        <f t="shared" si="99"/>
        <v>844.3240000000001</v>
      </c>
      <c r="Q128" s="13">
        <f t="shared" si="99"/>
        <v>11890.75</v>
      </c>
      <c r="R128" s="13">
        <f t="shared" si="99"/>
        <v>844.3240000000001</v>
      </c>
      <c r="S128" s="13">
        <f t="shared" si="99"/>
        <v>12735.074000000004</v>
      </c>
      <c r="T128" s="13">
        <f t="shared" si="99"/>
        <v>844.3240000000001</v>
      </c>
      <c r="U128" s="13">
        <f t="shared" si="99"/>
        <v>13579.398000000001</v>
      </c>
      <c r="V128" s="13">
        <f t="shared" si="99"/>
        <v>844.3240000000001</v>
      </c>
      <c r="W128" s="13">
        <f t="shared" si="99"/>
        <v>14423.722000000005</v>
      </c>
      <c r="X128" s="13">
        <f t="shared" si="99"/>
        <v>844.3240000000001</v>
      </c>
      <c r="Y128" s="13">
        <f t="shared" si="99"/>
        <v>15268.046000000002</v>
      </c>
      <c r="Z128" s="13">
        <f t="shared" si="99"/>
        <v>844.3240000000001</v>
      </c>
      <c r="AA128" s="13">
        <f t="shared" si="99"/>
        <v>16112.370000000006</v>
      </c>
      <c r="AB128" s="13">
        <f t="shared" si="99"/>
        <v>844.3240000000001</v>
      </c>
      <c r="AC128" s="13">
        <f t="shared" si="99"/>
        <v>16956.694000000003</v>
      </c>
      <c r="AD128" s="7"/>
      <c r="AE128" s="13">
        <f>SUM(AE125:AE127)</f>
        <v>25259.505999999994</v>
      </c>
      <c r="AF128" s="7"/>
      <c r="AG128" s="15"/>
    </row>
    <row r="129" spans="1:33" ht="12.75">
      <c r="A129" s="12"/>
      <c r="F129" s="11" t="s">
        <v>14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3"/>
      <c r="AF129" s="7"/>
      <c r="AG129" s="15"/>
    </row>
    <row r="130" spans="1:33" ht="12.75">
      <c r="A130" s="12">
        <v>33100011</v>
      </c>
      <c r="B130" s="10" t="s">
        <v>58</v>
      </c>
      <c r="C130" s="10" t="s">
        <v>59</v>
      </c>
      <c r="D130">
        <v>50</v>
      </c>
      <c r="E130" s="10" t="s">
        <v>20</v>
      </c>
      <c r="F130" s="7">
        <v>1200</v>
      </c>
      <c r="G130" s="7">
        <v>228</v>
      </c>
      <c r="H130" s="7">
        <f>F130/D130</f>
        <v>24</v>
      </c>
      <c r="I130" s="7">
        <f>G130+H130</f>
        <v>252</v>
      </c>
      <c r="J130" s="7">
        <f>F130/D130</f>
        <v>24</v>
      </c>
      <c r="K130" s="7">
        <f>I130+J130</f>
        <v>276</v>
      </c>
      <c r="L130" s="7">
        <f>F130/D130</f>
        <v>24</v>
      </c>
      <c r="M130" s="7">
        <f>K130+L130</f>
        <v>300</v>
      </c>
      <c r="N130" s="7">
        <f>F130/D130</f>
        <v>24</v>
      </c>
      <c r="O130" s="7">
        <f>M130+N130</f>
        <v>324</v>
      </c>
      <c r="P130" s="7">
        <f>+F130/D130</f>
        <v>24</v>
      </c>
      <c r="Q130" s="7">
        <f>O130+P130</f>
        <v>348</v>
      </c>
      <c r="R130" s="7">
        <f>+F130/D130</f>
        <v>24</v>
      </c>
      <c r="S130" s="7">
        <f>Q130+R130</f>
        <v>372</v>
      </c>
      <c r="T130" s="7">
        <f>F130/D130</f>
        <v>24</v>
      </c>
      <c r="U130" s="7">
        <f>S130+T130</f>
        <v>396</v>
      </c>
      <c r="V130" s="7">
        <f>F130/D130</f>
        <v>24</v>
      </c>
      <c r="W130" s="7">
        <f>U130+V130</f>
        <v>420</v>
      </c>
      <c r="X130" s="7">
        <f>$F$130/$D$130</f>
        <v>24</v>
      </c>
      <c r="Y130" s="7">
        <f>W130+X130</f>
        <v>444</v>
      </c>
      <c r="Z130" s="7">
        <f>$F$130/$D$130</f>
        <v>24</v>
      </c>
      <c r="AA130" s="7">
        <f>Y130+Z130</f>
        <v>468</v>
      </c>
      <c r="AB130" s="7">
        <f>$F$130/$D$130</f>
        <v>24</v>
      </c>
      <c r="AC130" s="7">
        <f>AA130+AB130</f>
        <v>492</v>
      </c>
      <c r="AD130" s="7"/>
      <c r="AE130" s="13">
        <f>F130-AC130</f>
        <v>708</v>
      </c>
      <c r="AF130" s="7"/>
      <c r="AG130" s="15"/>
    </row>
    <row r="131" spans="1:33" ht="12.75">
      <c r="A131" s="12"/>
      <c r="B131" s="10" t="s">
        <v>58</v>
      </c>
      <c r="C131">
        <v>2002</v>
      </c>
      <c r="D131">
        <v>50</v>
      </c>
      <c r="E131" s="10" t="s">
        <v>20</v>
      </c>
      <c r="F131" s="8">
        <v>6068.74</v>
      </c>
      <c r="G131" s="8">
        <v>1031.53</v>
      </c>
      <c r="H131" s="8">
        <f>F131/D131</f>
        <v>121.3748</v>
      </c>
      <c r="I131" s="8">
        <f>G131+H131</f>
        <v>1152.9048</v>
      </c>
      <c r="J131" s="8">
        <f>F131/D131</f>
        <v>121.3748</v>
      </c>
      <c r="K131" s="8">
        <f>I131+J131</f>
        <v>1274.2796</v>
      </c>
      <c r="L131" s="8">
        <f>F131/D131</f>
        <v>121.3748</v>
      </c>
      <c r="M131" s="8">
        <f>K131+L131</f>
        <v>1395.6544000000001</v>
      </c>
      <c r="N131" s="8">
        <f>F131/D131</f>
        <v>121.3748</v>
      </c>
      <c r="O131" s="8">
        <f>M131+N131</f>
        <v>1517.0292000000002</v>
      </c>
      <c r="P131" s="8">
        <f>+F131/D131</f>
        <v>121.3748</v>
      </c>
      <c r="Q131" s="8">
        <f>O131+P131</f>
        <v>1638.4040000000002</v>
      </c>
      <c r="R131" s="8">
        <f>+F131/D131</f>
        <v>121.3748</v>
      </c>
      <c r="S131" s="8">
        <f>Q131+R131</f>
        <v>1759.7788000000003</v>
      </c>
      <c r="T131" s="7">
        <f>F131/D131</f>
        <v>121.3748</v>
      </c>
      <c r="U131" s="8">
        <f>S131+T131</f>
        <v>1881.1536000000003</v>
      </c>
      <c r="V131" s="7">
        <f>F131/D131</f>
        <v>121.3748</v>
      </c>
      <c r="W131" s="8">
        <f>U131+V131</f>
        <v>2002.5284000000004</v>
      </c>
      <c r="X131" s="7">
        <f>$F$131/$D$131</f>
        <v>121.3748</v>
      </c>
      <c r="Y131" s="8">
        <f>W131+X131</f>
        <v>2123.9032</v>
      </c>
      <c r="Z131" s="7">
        <f>$F$131/$D$131</f>
        <v>121.3748</v>
      </c>
      <c r="AA131" s="8">
        <f>Y131+Z131</f>
        <v>2245.2780000000002</v>
      </c>
      <c r="AB131" s="7">
        <f>$F$131/$D$131</f>
        <v>121.3748</v>
      </c>
      <c r="AC131" s="8">
        <f>AA131+AB131</f>
        <v>2366.6528000000003</v>
      </c>
      <c r="AD131" s="7"/>
      <c r="AE131" s="13">
        <f>F131-AC131</f>
        <v>3702.0871999999995</v>
      </c>
      <c r="AF131" s="7"/>
      <c r="AG131" s="15"/>
    </row>
    <row r="132" spans="1:33" ht="12.75">
      <c r="A132" s="12"/>
      <c r="F132" s="13">
        <f aca="true" t="shared" si="100" ref="F132:AC132">SUM(F130:F131)</f>
        <v>7268.74</v>
      </c>
      <c r="G132" s="13">
        <f t="shared" si="100"/>
        <v>1259.53</v>
      </c>
      <c r="H132" s="13">
        <f t="shared" si="100"/>
        <v>145.3748</v>
      </c>
      <c r="I132" s="13">
        <f t="shared" si="100"/>
        <v>1404.9048</v>
      </c>
      <c r="J132" s="13">
        <f t="shared" si="100"/>
        <v>145.3748</v>
      </c>
      <c r="K132" s="13">
        <f t="shared" si="100"/>
        <v>1550.2796</v>
      </c>
      <c r="L132" s="13">
        <f t="shared" si="100"/>
        <v>145.3748</v>
      </c>
      <c r="M132" s="13">
        <f t="shared" si="100"/>
        <v>1695.6544000000001</v>
      </c>
      <c r="N132" s="13">
        <f t="shared" si="100"/>
        <v>145.3748</v>
      </c>
      <c r="O132" s="13">
        <f t="shared" si="100"/>
        <v>1841.0292000000002</v>
      </c>
      <c r="P132" s="13">
        <f t="shared" si="100"/>
        <v>145.3748</v>
      </c>
      <c r="Q132" s="13">
        <f t="shared" si="100"/>
        <v>1986.4040000000002</v>
      </c>
      <c r="R132" s="13">
        <f t="shared" si="100"/>
        <v>145.3748</v>
      </c>
      <c r="S132" s="13">
        <f t="shared" si="100"/>
        <v>2131.7788</v>
      </c>
      <c r="T132" s="13">
        <f t="shared" si="100"/>
        <v>145.3748</v>
      </c>
      <c r="U132" s="13">
        <f t="shared" si="100"/>
        <v>2277.1536000000006</v>
      </c>
      <c r="V132" s="13">
        <f t="shared" si="100"/>
        <v>145.3748</v>
      </c>
      <c r="W132" s="13">
        <f t="shared" si="100"/>
        <v>2422.5284</v>
      </c>
      <c r="X132" s="13">
        <f t="shared" si="100"/>
        <v>145.3748</v>
      </c>
      <c r="Y132" s="13">
        <f t="shared" si="100"/>
        <v>2567.9032</v>
      </c>
      <c r="Z132" s="13">
        <f t="shared" si="100"/>
        <v>145.3748</v>
      </c>
      <c r="AA132" s="13">
        <f t="shared" si="100"/>
        <v>2713.2780000000002</v>
      </c>
      <c r="AB132" s="13">
        <f t="shared" si="100"/>
        <v>145.3748</v>
      </c>
      <c r="AC132" s="13">
        <f t="shared" si="100"/>
        <v>2858.6528000000003</v>
      </c>
      <c r="AD132" s="7"/>
      <c r="AE132" s="13">
        <f>F132-AC132</f>
        <v>4410.0872</v>
      </c>
      <c r="AF132" s="7"/>
      <c r="AG132" s="15"/>
    </row>
    <row r="133" spans="1:33" ht="12.75">
      <c r="A133" s="12"/>
      <c r="F133" s="11" t="s">
        <v>14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13"/>
      <c r="AF133" s="7"/>
      <c r="AG133" s="15"/>
    </row>
    <row r="134" spans="1:33" ht="12.75">
      <c r="A134" s="12">
        <v>33100012</v>
      </c>
      <c r="B134" s="10" t="s">
        <v>60</v>
      </c>
      <c r="C134" s="10" t="s">
        <v>25</v>
      </c>
      <c r="D134">
        <v>50</v>
      </c>
      <c r="E134" s="10" t="s">
        <v>20</v>
      </c>
      <c r="F134" s="13">
        <v>9319.4</v>
      </c>
      <c r="G134" s="13">
        <v>1583.91</v>
      </c>
      <c r="H134" s="13">
        <f>F134/D134</f>
        <v>186.388</v>
      </c>
      <c r="I134" s="13">
        <f>G134+H134</f>
        <v>1770.298</v>
      </c>
      <c r="J134" s="13">
        <f>F134/D134</f>
        <v>186.388</v>
      </c>
      <c r="K134" s="13">
        <f>I134+J134</f>
        <v>1956.686</v>
      </c>
      <c r="L134" s="13">
        <f>F134/D134</f>
        <v>186.388</v>
      </c>
      <c r="M134" s="13">
        <f>K134+L134</f>
        <v>2143.074</v>
      </c>
      <c r="N134" s="13">
        <f>F134/D134</f>
        <v>186.388</v>
      </c>
      <c r="O134" s="13">
        <f>M134+N134</f>
        <v>2329.462</v>
      </c>
      <c r="P134" s="13">
        <f>F134/D134</f>
        <v>186.388</v>
      </c>
      <c r="Q134" s="13">
        <f>O134+P134</f>
        <v>2515.85</v>
      </c>
      <c r="R134" s="13">
        <f>F134/D134</f>
        <v>186.388</v>
      </c>
      <c r="S134" s="13">
        <f>Q134+R134</f>
        <v>2702.238</v>
      </c>
      <c r="T134" s="7">
        <f>F134/D134</f>
        <v>186.388</v>
      </c>
      <c r="U134" s="13">
        <f>S134+T134</f>
        <v>2888.6259999999997</v>
      </c>
      <c r="V134" s="7">
        <f>F134/D134</f>
        <v>186.388</v>
      </c>
      <c r="W134" s="13">
        <f>U134+V134</f>
        <v>3075.0139999999997</v>
      </c>
      <c r="X134" s="7">
        <f>$F$134/$D$134</f>
        <v>186.388</v>
      </c>
      <c r="Y134" s="13">
        <f>W134+X134</f>
        <v>3261.4019999999996</v>
      </c>
      <c r="Z134" s="7">
        <f>$F$134/$D$134</f>
        <v>186.388</v>
      </c>
      <c r="AA134" s="13">
        <f>Y134+Z134</f>
        <v>3447.7899999999995</v>
      </c>
      <c r="AB134" s="7">
        <f>$F$134/$D$134</f>
        <v>186.388</v>
      </c>
      <c r="AC134" s="13">
        <f>AA134+AB134</f>
        <v>3634.1779999999994</v>
      </c>
      <c r="AD134" s="7"/>
      <c r="AE134" s="13">
        <f>F134-AC134</f>
        <v>5685.222</v>
      </c>
      <c r="AF134" s="7"/>
      <c r="AG134" s="15"/>
    </row>
    <row r="135" spans="1:33" ht="12.75">
      <c r="A135" s="12"/>
      <c r="F135" s="11" t="s">
        <v>14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13"/>
      <c r="AF135" s="7"/>
      <c r="AG135" s="15"/>
    </row>
    <row r="136" spans="1:33" ht="12.75">
      <c r="A136" s="12">
        <v>33100013</v>
      </c>
      <c r="B136" s="10" t="s">
        <v>61</v>
      </c>
      <c r="C136" s="10" t="s">
        <v>25</v>
      </c>
      <c r="D136">
        <v>50</v>
      </c>
      <c r="E136" s="10" t="s">
        <v>20</v>
      </c>
      <c r="F136" s="13">
        <v>1600</v>
      </c>
      <c r="G136" s="13">
        <v>304</v>
      </c>
      <c r="H136" s="13">
        <f>F136/D136</f>
        <v>32</v>
      </c>
      <c r="I136" s="13">
        <f>G136+H136</f>
        <v>336</v>
      </c>
      <c r="J136" s="13">
        <f>F136/D136</f>
        <v>32</v>
      </c>
      <c r="K136" s="13">
        <f>I136+J136</f>
        <v>368</v>
      </c>
      <c r="L136" s="13">
        <f>$F136/$D136</f>
        <v>32</v>
      </c>
      <c r="M136" s="13">
        <f>K136+L136</f>
        <v>400</v>
      </c>
      <c r="N136" s="13">
        <f>F136/D136</f>
        <v>32</v>
      </c>
      <c r="O136" s="13">
        <f>M136+N136</f>
        <v>432</v>
      </c>
      <c r="P136" s="13">
        <f>F136/D136</f>
        <v>32</v>
      </c>
      <c r="Q136" s="13">
        <f>O136+P136</f>
        <v>464</v>
      </c>
      <c r="R136" s="13">
        <f>F136/D136</f>
        <v>32</v>
      </c>
      <c r="S136" s="13">
        <f>Q136+R136</f>
        <v>496</v>
      </c>
      <c r="T136" s="7">
        <f>F136/D136</f>
        <v>32</v>
      </c>
      <c r="U136" s="13">
        <f>S136+T136</f>
        <v>528</v>
      </c>
      <c r="V136" s="7">
        <f>F136/D136</f>
        <v>32</v>
      </c>
      <c r="W136" s="13">
        <f>U136+V136</f>
        <v>560</v>
      </c>
      <c r="X136" s="7">
        <f>$F$136/$D$136</f>
        <v>32</v>
      </c>
      <c r="Y136" s="13">
        <f>W136+X136</f>
        <v>592</v>
      </c>
      <c r="Z136" s="7">
        <f>$F$136/$D$136</f>
        <v>32</v>
      </c>
      <c r="AA136" s="13">
        <f>Y136+Z136</f>
        <v>624</v>
      </c>
      <c r="AB136" s="7">
        <f>$F$136/$D$136</f>
        <v>32</v>
      </c>
      <c r="AC136" s="13">
        <f>AA136+AB136</f>
        <v>656</v>
      </c>
      <c r="AD136" s="7"/>
      <c r="AE136" s="13">
        <f>F136-AC136</f>
        <v>944</v>
      </c>
      <c r="AF136" s="7"/>
      <c r="AG136" s="15"/>
    </row>
    <row r="137" spans="1:33" ht="12.75">
      <c r="A137" s="12"/>
      <c r="F137" s="11" t="s">
        <v>14</v>
      </c>
      <c r="G137" s="7"/>
      <c r="H137" s="7"/>
      <c r="I137" s="7"/>
      <c r="J137" s="7"/>
      <c r="K137" s="7"/>
      <c r="L137" s="13"/>
      <c r="M137" s="13"/>
      <c r="N137" s="13"/>
      <c r="O137" s="13"/>
      <c r="P137" s="13"/>
      <c r="Q137" s="13"/>
      <c r="R137" s="13"/>
      <c r="S137" s="13"/>
      <c r="T137" s="7"/>
      <c r="U137" s="13"/>
      <c r="V137" s="7"/>
      <c r="W137" s="13"/>
      <c r="X137" s="7"/>
      <c r="Y137" s="13"/>
      <c r="Z137" s="13"/>
      <c r="AA137" s="13"/>
      <c r="AB137" s="13"/>
      <c r="AC137" s="13"/>
      <c r="AD137" s="7"/>
      <c r="AE137" s="13"/>
      <c r="AF137" s="7"/>
      <c r="AG137" s="15"/>
    </row>
    <row r="138" spans="1:33" ht="12.75">
      <c r="A138" s="12">
        <v>33100014</v>
      </c>
      <c r="B138" s="10" t="s">
        <v>62</v>
      </c>
      <c r="C138" s="10" t="s">
        <v>59</v>
      </c>
      <c r="D138">
        <v>50</v>
      </c>
      <c r="E138" s="10" t="s">
        <v>20</v>
      </c>
      <c r="F138" s="7">
        <v>3236.42</v>
      </c>
      <c r="G138" s="7">
        <v>614.93</v>
      </c>
      <c r="H138" s="7">
        <f>F138/D138</f>
        <v>64.72840000000001</v>
      </c>
      <c r="I138" s="7">
        <f>G138+H138</f>
        <v>679.6583999999999</v>
      </c>
      <c r="J138" s="7">
        <f>F138/D138</f>
        <v>64.72840000000001</v>
      </c>
      <c r="K138" s="7">
        <f>I138+J138</f>
        <v>744.3867999999999</v>
      </c>
      <c r="L138" s="7">
        <f>$F138/$D138</f>
        <v>64.72840000000001</v>
      </c>
      <c r="M138" s="7">
        <f>K138+L138</f>
        <v>809.1151999999998</v>
      </c>
      <c r="N138" s="7">
        <f>F138/D138</f>
        <v>64.72840000000001</v>
      </c>
      <c r="O138" s="7">
        <f>M138+N138</f>
        <v>873.8435999999998</v>
      </c>
      <c r="P138" s="7">
        <f>F138/D138</f>
        <v>64.72840000000001</v>
      </c>
      <c r="Q138" s="7">
        <f>O138+P138</f>
        <v>938.5719999999998</v>
      </c>
      <c r="R138" s="7">
        <f>F138/D138</f>
        <v>64.72840000000001</v>
      </c>
      <c r="S138" s="7">
        <f>Q138+R138</f>
        <v>1003.3003999999997</v>
      </c>
      <c r="T138" s="7">
        <f>F138/D138</f>
        <v>64.72840000000001</v>
      </c>
      <c r="U138" s="7">
        <f>S138+T138</f>
        <v>1068.0287999999998</v>
      </c>
      <c r="V138" s="7">
        <f>F138/D138</f>
        <v>64.72840000000001</v>
      </c>
      <c r="W138" s="7">
        <f>U138+V138</f>
        <v>1132.7571999999998</v>
      </c>
      <c r="X138" s="7">
        <f>$F$138/$D$138</f>
        <v>64.72840000000001</v>
      </c>
      <c r="Y138" s="7">
        <f>W138+X138</f>
        <v>1197.4855999999997</v>
      </c>
      <c r="Z138" s="7">
        <f>$F$138/$D$138</f>
        <v>64.72840000000001</v>
      </c>
      <c r="AA138" s="7">
        <f>Y138+Z138</f>
        <v>1262.2139999999997</v>
      </c>
      <c r="AB138" s="7">
        <f>$F$138/$D$138</f>
        <v>64.72840000000001</v>
      </c>
      <c r="AC138" s="7">
        <f>AA138+AB138</f>
        <v>1326.9423999999997</v>
      </c>
      <c r="AD138" s="7"/>
      <c r="AE138" s="13">
        <f>F138-AC138</f>
        <v>1909.4776000000004</v>
      </c>
      <c r="AF138" s="7"/>
      <c r="AG138" s="15"/>
    </row>
    <row r="139" spans="1:33" ht="12.75">
      <c r="A139" s="12"/>
      <c r="B139" s="10" t="s">
        <v>62</v>
      </c>
      <c r="C139">
        <v>2002</v>
      </c>
      <c r="D139">
        <v>50</v>
      </c>
      <c r="E139" s="10" t="s">
        <v>20</v>
      </c>
      <c r="F139" s="8">
        <v>8766.81</v>
      </c>
      <c r="G139" s="8">
        <v>1490.38</v>
      </c>
      <c r="H139" s="8">
        <f>F139/D139</f>
        <v>175.3362</v>
      </c>
      <c r="I139" s="8">
        <f>G139+H139</f>
        <v>1665.7162</v>
      </c>
      <c r="J139" s="8">
        <f>F139/D139</f>
        <v>175.3362</v>
      </c>
      <c r="K139" s="8">
        <f>I139+J139</f>
        <v>1841.0524</v>
      </c>
      <c r="L139" s="8">
        <f>$F139/$D139</f>
        <v>175.3362</v>
      </c>
      <c r="M139" s="8">
        <f>K139+L139</f>
        <v>2016.3886</v>
      </c>
      <c r="N139" s="8">
        <f>F139/D139</f>
        <v>175.3362</v>
      </c>
      <c r="O139" s="8">
        <f>M139+N139</f>
        <v>2191.7248</v>
      </c>
      <c r="P139" s="8">
        <f>F139/D139</f>
        <v>175.3362</v>
      </c>
      <c r="Q139" s="8">
        <f>O139+P139</f>
        <v>2367.061</v>
      </c>
      <c r="R139" s="8">
        <f>F139/D139</f>
        <v>175.3362</v>
      </c>
      <c r="S139" s="8">
        <f>Q139+R139</f>
        <v>2542.3972000000003</v>
      </c>
      <c r="T139" s="7">
        <f>F139/D139</f>
        <v>175.3362</v>
      </c>
      <c r="U139" s="8">
        <f>S139+T139</f>
        <v>2717.7334000000005</v>
      </c>
      <c r="V139" s="7">
        <f>F139/D139</f>
        <v>175.3362</v>
      </c>
      <c r="W139" s="8">
        <f>U139+V139</f>
        <v>2893.0696000000007</v>
      </c>
      <c r="X139" s="7">
        <f>$F$139/$D$139</f>
        <v>175.3362</v>
      </c>
      <c r="Y139" s="8">
        <f>W139+X139</f>
        <v>3068.405800000001</v>
      </c>
      <c r="Z139" s="7">
        <f>$F$139/$D$139</f>
        <v>175.3362</v>
      </c>
      <c r="AA139" s="8">
        <f>Y139+Z139</f>
        <v>3243.742000000001</v>
      </c>
      <c r="AB139" s="7">
        <f>$F$139/$D$139</f>
        <v>175.3362</v>
      </c>
      <c r="AC139" s="8">
        <f>AA139+AB139</f>
        <v>3419.0782000000013</v>
      </c>
      <c r="AD139" s="8"/>
      <c r="AE139" s="13">
        <f>F139-AC139</f>
        <v>5347.731799999998</v>
      </c>
      <c r="AF139" s="7"/>
      <c r="AG139" s="15"/>
    </row>
    <row r="140" spans="1:33" ht="12.75">
      <c r="A140" s="12"/>
      <c r="F140" s="13">
        <f aca="true" t="shared" si="101" ref="F140:AC140">SUM(F138:F139)</f>
        <v>12003.23</v>
      </c>
      <c r="G140" s="13">
        <f t="shared" si="101"/>
        <v>2105.31</v>
      </c>
      <c r="H140" s="13">
        <f t="shared" si="101"/>
        <v>240.06459999999998</v>
      </c>
      <c r="I140" s="13">
        <f t="shared" si="101"/>
        <v>2345.3746</v>
      </c>
      <c r="J140" s="13">
        <f t="shared" si="101"/>
        <v>240.06459999999998</v>
      </c>
      <c r="K140" s="13">
        <f t="shared" si="101"/>
        <v>2585.4392</v>
      </c>
      <c r="L140" s="13">
        <f t="shared" si="101"/>
        <v>240.06459999999998</v>
      </c>
      <c r="M140" s="13">
        <f t="shared" si="101"/>
        <v>2825.5038</v>
      </c>
      <c r="N140" s="13">
        <f t="shared" si="101"/>
        <v>240.06459999999998</v>
      </c>
      <c r="O140" s="13">
        <f t="shared" si="101"/>
        <v>3065.5683999999997</v>
      </c>
      <c r="P140" s="13">
        <f t="shared" si="101"/>
        <v>240.06459999999998</v>
      </c>
      <c r="Q140" s="13">
        <f t="shared" si="101"/>
        <v>3305.633</v>
      </c>
      <c r="R140" s="13">
        <f t="shared" si="101"/>
        <v>240.06459999999998</v>
      </c>
      <c r="S140" s="13">
        <f t="shared" si="101"/>
        <v>3545.6976</v>
      </c>
      <c r="T140" s="13">
        <f t="shared" si="101"/>
        <v>240.06459999999998</v>
      </c>
      <c r="U140" s="13">
        <f t="shared" si="101"/>
        <v>3785.7622</v>
      </c>
      <c r="V140" s="13">
        <f t="shared" si="101"/>
        <v>240.06459999999998</v>
      </c>
      <c r="W140" s="13">
        <f t="shared" si="101"/>
        <v>4025.8268000000007</v>
      </c>
      <c r="X140" s="13">
        <f t="shared" si="101"/>
        <v>240.06459999999998</v>
      </c>
      <c r="Y140" s="13">
        <f t="shared" si="101"/>
        <v>4265.8914</v>
      </c>
      <c r="Z140" s="13">
        <f t="shared" si="101"/>
        <v>240.06459999999998</v>
      </c>
      <c r="AA140" s="13">
        <f t="shared" si="101"/>
        <v>4505.956000000001</v>
      </c>
      <c r="AB140" s="13">
        <f t="shared" si="101"/>
        <v>240.06459999999998</v>
      </c>
      <c r="AC140" s="13">
        <f t="shared" si="101"/>
        <v>4746.020600000001</v>
      </c>
      <c r="AD140" s="13"/>
      <c r="AE140" s="13">
        <f>F140-AC140</f>
        <v>7257.209399999999</v>
      </c>
      <c r="AF140" s="7"/>
      <c r="AG140" s="15"/>
    </row>
    <row r="141" spans="1:33" ht="12.75">
      <c r="A141" s="12"/>
      <c r="F141" s="11" t="s">
        <v>14</v>
      </c>
      <c r="G141" s="7"/>
      <c r="H141" s="7"/>
      <c r="I141" s="7"/>
      <c r="J141" s="7"/>
      <c r="K141" s="7"/>
      <c r="L141" s="13"/>
      <c r="M141" s="13"/>
      <c r="N141" s="13"/>
      <c r="O141" s="13"/>
      <c r="P141" s="13"/>
      <c r="Q141" s="13"/>
      <c r="R141" s="13"/>
      <c r="S141" s="13"/>
      <c r="T141" s="7"/>
      <c r="U141" s="13"/>
      <c r="V141" s="7"/>
      <c r="W141" s="13"/>
      <c r="X141" s="7"/>
      <c r="Y141" s="13"/>
      <c r="Z141" s="13"/>
      <c r="AA141" s="13"/>
      <c r="AB141" s="13"/>
      <c r="AC141" s="13"/>
      <c r="AD141" s="7"/>
      <c r="AE141" s="13"/>
      <c r="AF141" s="7"/>
      <c r="AG141" s="15"/>
    </row>
    <row r="142" spans="1:33" ht="12.75">
      <c r="A142" s="12">
        <v>33100015</v>
      </c>
      <c r="B142" t="s">
        <v>63</v>
      </c>
      <c r="C142" t="s">
        <v>59</v>
      </c>
      <c r="D142">
        <v>50</v>
      </c>
      <c r="E142" t="s">
        <v>20</v>
      </c>
      <c r="F142" s="7">
        <v>2013.4</v>
      </c>
      <c r="G142" s="7">
        <v>382.55</v>
      </c>
      <c r="H142" s="7">
        <f>F142/D142</f>
        <v>40.268</v>
      </c>
      <c r="I142" s="7">
        <f>G142+H142</f>
        <v>422.818</v>
      </c>
      <c r="J142" s="7">
        <f>F142/D142</f>
        <v>40.268</v>
      </c>
      <c r="K142" s="7">
        <f>I142+J142</f>
        <v>463.086</v>
      </c>
      <c r="L142" s="7">
        <f>$F142/$D142</f>
        <v>40.268</v>
      </c>
      <c r="M142" s="7">
        <f>K142+L142</f>
        <v>503.35400000000004</v>
      </c>
      <c r="N142" s="7">
        <f>F142/D142</f>
        <v>40.268</v>
      </c>
      <c r="O142" s="7">
        <f>M142+N142</f>
        <v>543.6220000000001</v>
      </c>
      <c r="P142" s="7">
        <f>+F142/D142</f>
        <v>40.268</v>
      </c>
      <c r="Q142" s="7">
        <f>O142+P142</f>
        <v>583.8900000000001</v>
      </c>
      <c r="R142" s="7">
        <f>+F142/D142</f>
        <v>40.268</v>
      </c>
      <c r="S142" s="7">
        <f>Q142+R142</f>
        <v>624.1580000000001</v>
      </c>
      <c r="T142" s="7">
        <f>F142/D142</f>
        <v>40.268</v>
      </c>
      <c r="U142" s="7">
        <f>S142+T142</f>
        <v>664.4260000000002</v>
      </c>
      <c r="V142" s="7">
        <f>F142/D142</f>
        <v>40.268</v>
      </c>
      <c r="W142" s="7">
        <f>U142+V142</f>
        <v>704.6940000000002</v>
      </c>
      <c r="X142" s="7">
        <f>$F$142/$D$142</f>
        <v>40.268</v>
      </c>
      <c r="Y142" s="7">
        <f>W142+X142</f>
        <v>744.9620000000002</v>
      </c>
      <c r="Z142" s="7">
        <f>$F$142/$D$142</f>
        <v>40.268</v>
      </c>
      <c r="AA142" s="7">
        <f>Y142+Z142</f>
        <v>785.2300000000002</v>
      </c>
      <c r="AB142" s="7">
        <f>$F$142/$D$142</f>
        <v>40.268</v>
      </c>
      <c r="AC142" s="7">
        <f>AA142+AB142</f>
        <v>825.4980000000003</v>
      </c>
      <c r="AD142" s="7"/>
      <c r="AE142" s="13">
        <f>F142-AC142</f>
        <v>1187.9019999999998</v>
      </c>
      <c r="AF142" s="7"/>
      <c r="AG142" s="15"/>
    </row>
    <row r="143" spans="1:33" ht="12.75">
      <c r="A143" s="12"/>
      <c r="B143" t="s">
        <v>63</v>
      </c>
      <c r="C143">
        <v>2002</v>
      </c>
      <c r="D143">
        <v>50</v>
      </c>
      <c r="E143" t="s">
        <v>20</v>
      </c>
      <c r="F143" s="8">
        <v>2800</v>
      </c>
      <c r="G143" s="8">
        <v>476</v>
      </c>
      <c r="H143" s="8">
        <f>F143/D143</f>
        <v>56</v>
      </c>
      <c r="I143" s="8">
        <f>G143+H143</f>
        <v>532</v>
      </c>
      <c r="J143" s="8">
        <f>F143/D143</f>
        <v>56</v>
      </c>
      <c r="K143" s="8">
        <f>I143+J143</f>
        <v>588</v>
      </c>
      <c r="L143" s="8">
        <f>$F143/$D143</f>
        <v>56</v>
      </c>
      <c r="M143" s="8">
        <f>K143+L143</f>
        <v>644</v>
      </c>
      <c r="N143" s="8">
        <f>F143/D143</f>
        <v>56</v>
      </c>
      <c r="O143" s="8">
        <f>M143+N143</f>
        <v>700</v>
      </c>
      <c r="P143" s="8">
        <f>+F143/D143</f>
        <v>56</v>
      </c>
      <c r="Q143" s="8">
        <f>O143+P143</f>
        <v>756</v>
      </c>
      <c r="R143" s="8">
        <f>+F143/D143</f>
        <v>56</v>
      </c>
      <c r="S143" s="8">
        <f>Q143+R143</f>
        <v>812</v>
      </c>
      <c r="T143" s="7">
        <f>F143/D143</f>
        <v>56</v>
      </c>
      <c r="U143" s="8">
        <f>S143+T143</f>
        <v>868</v>
      </c>
      <c r="V143" s="7">
        <f>F143/D143</f>
        <v>56</v>
      </c>
      <c r="W143" s="8">
        <f>U143+V143</f>
        <v>924</v>
      </c>
      <c r="X143" s="7">
        <f>$F$143/$D$143</f>
        <v>56</v>
      </c>
      <c r="Y143" s="8">
        <f>W143+X143</f>
        <v>980</v>
      </c>
      <c r="Z143" s="7">
        <f>$F$143/$D$143</f>
        <v>56</v>
      </c>
      <c r="AA143" s="8">
        <f>Y143+Z143</f>
        <v>1036</v>
      </c>
      <c r="AB143" s="7">
        <f>$F$143/$D$143</f>
        <v>56</v>
      </c>
      <c r="AC143" s="8">
        <f>AA143+AB143</f>
        <v>1092</v>
      </c>
      <c r="AD143" s="8"/>
      <c r="AE143" s="13">
        <f>F143-AC143</f>
        <v>1708</v>
      </c>
      <c r="AF143" s="7"/>
      <c r="AG143" s="15"/>
    </row>
    <row r="144" spans="1:33" ht="12.75">
      <c r="A144" s="12"/>
      <c r="F144" s="13">
        <f aca="true" t="shared" si="102" ref="F144:AC144">SUM(F142:F143)</f>
        <v>4813.4</v>
      </c>
      <c r="G144" s="13">
        <f t="shared" si="102"/>
        <v>858.55</v>
      </c>
      <c r="H144" s="13">
        <f t="shared" si="102"/>
        <v>96.268</v>
      </c>
      <c r="I144" s="13">
        <f t="shared" si="102"/>
        <v>954.818</v>
      </c>
      <c r="J144" s="13">
        <f t="shared" si="102"/>
        <v>96.268</v>
      </c>
      <c r="K144" s="13">
        <f t="shared" si="102"/>
        <v>1051.086</v>
      </c>
      <c r="L144" s="13">
        <f t="shared" si="102"/>
        <v>96.268</v>
      </c>
      <c r="M144" s="13">
        <f t="shared" si="102"/>
        <v>1147.354</v>
      </c>
      <c r="N144" s="13">
        <f t="shared" si="102"/>
        <v>96.268</v>
      </c>
      <c r="O144" s="13">
        <f t="shared" si="102"/>
        <v>1243.622</v>
      </c>
      <c r="P144" s="13">
        <f t="shared" si="102"/>
        <v>96.268</v>
      </c>
      <c r="Q144" s="13">
        <f t="shared" si="102"/>
        <v>1339.89</v>
      </c>
      <c r="R144" s="13">
        <f t="shared" si="102"/>
        <v>96.268</v>
      </c>
      <c r="S144" s="13">
        <f t="shared" si="102"/>
        <v>1436.1580000000001</v>
      </c>
      <c r="T144" s="13">
        <f t="shared" si="102"/>
        <v>96.268</v>
      </c>
      <c r="U144" s="13">
        <f t="shared" si="102"/>
        <v>1532.4260000000002</v>
      </c>
      <c r="V144" s="13">
        <f t="shared" si="102"/>
        <v>96.268</v>
      </c>
      <c r="W144" s="13">
        <f t="shared" si="102"/>
        <v>1628.6940000000002</v>
      </c>
      <c r="X144" s="13">
        <f t="shared" si="102"/>
        <v>96.268</v>
      </c>
      <c r="Y144" s="13">
        <f t="shared" si="102"/>
        <v>1724.9620000000002</v>
      </c>
      <c r="Z144" s="13">
        <f t="shared" si="102"/>
        <v>96.268</v>
      </c>
      <c r="AA144" s="13">
        <f t="shared" si="102"/>
        <v>1821.2300000000002</v>
      </c>
      <c r="AB144" s="13">
        <f t="shared" si="102"/>
        <v>96.268</v>
      </c>
      <c r="AC144" s="13">
        <f t="shared" si="102"/>
        <v>1917.4980000000003</v>
      </c>
      <c r="AD144" s="13"/>
      <c r="AE144" s="13">
        <f>F144-AC144</f>
        <v>2895.901999999999</v>
      </c>
      <c r="AF144" s="7"/>
      <c r="AG144" s="15"/>
    </row>
    <row r="145" spans="1:33" ht="12.75">
      <c r="A145" s="12"/>
      <c r="F145" s="11" t="s">
        <v>14</v>
      </c>
      <c r="G145" s="7"/>
      <c r="H145" s="7"/>
      <c r="I145" s="7"/>
      <c r="J145" s="7"/>
      <c r="K145" s="7"/>
      <c r="L145" s="13"/>
      <c r="M145" s="13"/>
      <c r="N145" s="13"/>
      <c r="O145" s="13"/>
      <c r="P145" s="13"/>
      <c r="Q145" s="13"/>
      <c r="R145" s="13"/>
      <c r="S145" s="13"/>
      <c r="T145" s="7"/>
      <c r="U145" s="13"/>
      <c r="V145" s="7"/>
      <c r="W145" s="13"/>
      <c r="X145" s="7"/>
      <c r="Y145" s="13"/>
      <c r="Z145" s="13"/>
      <c r="AA145" s="13"/>
      <c r="AB145" s="13"/>
      <c r="AC145" s="13"/>
      <c r="AD145" s="7"/>
      <c r="AE145" s="13"/>
      <c r="AF145" s="7"/>
      <c r="AG145" s="15"/>
    </row>
    <row r="146" spans="1:33" ht="12.75">
      <c r="A146" s="12">
        <v>33100016</v>
      </c>
      <c r="B146" t="s">
        <v>64</v>
      </c>
      <c r="C146" t="s">
        <v>56</v>
      </c>
      <c r="D146">
        <v>50</v>
      </c>
      <c r="E146" t="s">
        <v>20</v>
      </c>
      <c r="F146" s="7">
        <v>513.36</v>
      </c>
      <c r="G146" s="7">
        <v>97.55</v>
      </c>
      <c r="H146" s="7">
        <f>F146/D146</f>
        <v>10.2672</v>
      </c>
      <c r="I146" s="7">
        <f>G146+H146</f>
        <v>107.8172</v>
      </c>
      <c r="J146" s="7">
        <f>F146/D146</f>
        <v>10.2672</v>
      </c>
      <c r="K146" s="7">
        <f>I146+J146</f>
        <v>118.0844</v>
      </c>
      <c r="L146" s="7">
        <f>$F146/$D146</f>
        <v>10.2672</v>
      </c>
      <c r="M146" s="7">
        <f>K146+L146</f>
        <v>128.3516</v>
      </c>
      <c r="N146" s="7">
        <f>F146/D146</f>
        <v>10.2672</v>
      </c>
      <c r="O146" s="7">
        <f>M146+N146</f>
        <v>138.6188</v>
      </c>
      <c r="P146" s="7">
        <f>+F146/D146</f>
        <v>10.2672</v>
      </c>
      <c r="Q146" s="7">
        <f>O146+P146</f>
        <v>148.886</v>
      </c>
      <c r="R146" s="7">
        <f>+F146/D146</f>
        <v>10.2672</v>
      </c>
      <c r="S146" s="7">
        <f>Q146+R146</f>
        <v>159.1532</v>
      </c>
      <c r="T146" s="7">
        <f>F146/D146</f>
        <v>10.2672</v>
      </c>
      <c r="U146" s="7">
        <f>S146+T146</f>
        <v>169.4204</v>
      </c>
      <c r="V146" s="7">
        <f>F146/D146</f>
        <v>10.2672</v>
      </c>
      <c r="W146" s="7">
        <f>U146+V146</f>
        <v>179.6876</v>
      </c>
      <c r="X146" s="7">
        <f>$F$146/$D$146</f>
        <v>10.2672</v>
      </c>
      <c r="Y146" s="7">
        <f>W146+X146</f>
        <v>189.9548</v>
      </c>
      <c r="Z146" s="7">
        <f>$F$146/$D$146</f>
        <v>10.2672</v>
      </c>
      <c r="AA146" s="7">
        <f>Y146+Z146</f>
        <v>200.222</v>
      </c>
      <c r="AB146" s="7">
        <f>$F$146/$D$146</f>
        <v>10.2672</v>
      </c>
      <c r="AC146" s="7">
        <f>AA146+AB146</f>
        <v>210.4892</v>
      </c>
      <c r="AD146" s="7"/>
      <c r="AE146" s="13">
        <f>F146-AC146</f>
        <v>302.87080000000003</v>
      </c>
      <c r="AF146" s="7"/>
      <c r="AG146" s="15"/>
    </row>
    <row r="147" spans="1:33" ht="12.75">
      <c r="A147" s="12"/>
      <c r="B147" t="s">
        <v>64</v>
      </c>
      <c r="C147">
        <v>2001</v>
      </c>
      <c r="D147">
        <v>50</v>
      </c>
      <c r="E147" t="s">
        <v>20</v>
      </c>
      <c r="F147" s="7">
        <v>3300</v>
      </c>
      <c r="G147" s="7">
        <v>594</v>
      </c>
      <c r="H147" s="7">
        <f>F147/D147</f>
        <v>66</v>
      </c>
      <c r="I147" s="7">
        <f>G147+H147</f>
        <v>660</v>
      </c>
      <c r="J147" s="7">
        <f>F147/D147</f>
        <v>66</v>
      </c>
      <c r="K147" s="7">
        <f>I147+J147</f>
        <v>726</v>
      </c>
      <c r="L147" s="7">
        <f>$F147/$D147</f>
        <v>66</v>
      </c>
      <c r="M147" s="7">
        <f>K147+L147</f>
        <v>792</v>
      </c>
      <c r="N147" s="7">
        <f>F147/D147</f>
        <v>66</v>
      </c>
      <c r="O147" s="7">
        <f>M147+N147</f>
        <v>858</v>
      </c>
      <c r="P147" s="7">
        <f>+F147/D147</f>
        <v>66</v>
      </c>
      <c r="Q147" s="7">
        <f>O147+P147</f>
        <v>924</v>
      </c>
      <c r="R147" s="7">
        <f>+F147/D147</f>
        <v>66</v>
      </c>
      <c r="S147" s="7">
        <f>Q147+R147</f>
        <v>990</v>
      </c>
      <c r="T147" s="7">
        <f>F147/D147</f>
        <v>66</v>
      </c>
      <c r="U147" s="7">
        <f>S147+T147</f>
        <v>1056</v>
      </c>
      <c r="V147" s="7">
        <f>F147/D147</f>
        <v>66</v>
      </c>
      <c r="W147" s="7">
        <f>U147+V147</f>
        <v>1122</v>
      </c>
      <c r="X147" s="7">
        <f>$F$147/$D$147</f>
        <v>66</v>
      </c>
      <c r="Y147" s="7">
        <f>W147+X147</f>
        <v>1188</v>
      </c>
      <c r="Z147" s="7">
        <f>$F$147/$D$147</f>
        <v>66</v>
      </c>
      <c r="AA147" s="7">
        <f>Y147+Z147</f>
        <v>1254</v>
      </c>
      <c r="AB147" s="7">
        <f>$F$147/$D$147</f>
        <v>66</v>
      </c>
      <c r="AC147" s="7">
        <f>AA147+AB147</f>
        <v>1320</v>
      </c>
      <c r="AD147" s="7"/>
      <c r="AE147" s="13">
        <f>F147-AC147</f>
        <v>1980</v>
      </c>
      <c r="AF147" s="7"/>
      <c r="AG147" s="15"/>
    </row>
    <row r="148" spans="1:33" ht="12.75">
      <c r="A148" s="12"/>
      <c r="B148" t="s">
        <v>64</v>
      </c>
      <c r="C148">
        <v>2002</v>
      </c>
      <c r="D148">
        <v>50</v>
      </c>
      <c r="E148" t="s">
        <v>20</v>
      </c>
      <c r="F148" s="8">
        <v>1654.91</v>
      </c>
      <c r="G148" s="8">
        <v>255.34</v>
      </c>
      <c r="H148" s="8">
        <f>F148/D148</f>
        <v>33.0982</v>
      </c>
      <c r="I148" s="8">
        <f>G148+H148</f>
        <v>288.4382</v>
      </c>
      <c r="J148" s="8">
        <f>F148/D148</f>
        <v>33.0982</v>
      </c>
      <c r="K148" s="8">
        <f>I148+J148</f>
        <v>321.5364</v>
      </c>
      <c r="L148" s="8">
        <f>$F148/$D148</f>
        <v>33.0982</v>
      </c>
      <c r="M148" s="8">
        <f>K148+L148</f>
        <v>354.63460000000003</v>
      </c>
      <c r="N148" s="8">
        <f>F148/D148</f>
        <v>33.0982</v>
      </c>
      <c r="O148" s="8">
        <f>M148+N148</f>
        <v>387.73280000000005</v>
      </c>
      <c r="P148" s="8">
        <f>+F148/D148</f>
        <v>33.0982</v>
      </c>
      <c r="Q148" s="8">
        <f>O148+P148</f>
        <v>420.8310000000001</v>
      </c>
      <c r="R148" s="8">
        <f>+F148/D148</f>
        <v>33.0982</v>
      </c>
      <c r="S148" s="8">
        <f>Q148+R148</f>
        <v>453.9292000000001</v>
      </c>
      <c r="T148" s="7">
        <f>F148/D148</f>
        <v>33.0982</v>
      </c>
      <c r="U148" s="8">
        <f>S148+T148</f>
        <v>487.0274000000001</v>
      </c>
      <c r="V148" s="7">
        <f>F148/D148</f>
        <v>33.0982</v>
      </c>
      <c r="W148" s="8">
        <f>U148+V148</f>
        <v>520.1256000000001</v>
      </c>
      <c r="X148" s="7">
        <f>$F$148/$D$148</f>
        <v>33.0982</v>
      </c>
      <c r="Y148" s="8">
        <f>W148+X148</f>
        <v>553.2238000000001</v>
      </c>
      <c r="Z148" s="7">
        <f>$F$148/$D$148</f>
        <v>33.0982</v>
      </c>
      <c r="AA148" s="8">
        <f>Y148+Z148</f>
        <v>586.3220000000001</v>
      </c>
      <c r="AB148" s="7">
        <f>$F$148/$D$148</f>
        <v>33.0982</v>
      </c>
      <c r="AC148" s="8">
        <f>AA148+AB148</f>
        <v>619.4202000000001</v>
      </c>
      <c r="AD148" s="8"/>
      <c r="AE148" s="13">
        <f>F148-AC148</f>
        <v>1035.4897999999998</v>
      </c>
      <c r="AF148" s="7"/>
      <c r="AG148" s="15"/>
    </row>
    <row r="149" spans="1:33" ht="12.75">
      <c r="A149" s="12"/>
      <c r="F149" s="13">
        <f aca="true" t="shared" si="103" ref="F149:AC149">SUM(F146:F148)</f>
        <v>5468.27</v>
      </c>
      <c r="G149" s="13">
        <f t="shared" si="103"/>
        <v>946.89</v>
      </c>
      <c r="H149" s="13">
        <f t="shared" si="103"/>
        <v>109.3654</v>
      </c>
      <c r="I149" s="13">
        <f t="shared" si="103"/>
        <v>1056.2554</v>
      </c>
      <c r="J149" s="13">
        <f t="shared" si="103"/>
        <v>109.3654</v>
      </c>
      <c r="K149" s="13">
        <f t="shared" si="103"/>
        <v>1165.6208</v>
      </c>
      <c r="L149" s="13">
        <f t="shared" si="103"/>
        <v>109.3654</v>
      </c>
      <c r="M149" s="13">
        <f t="shared" si="103"/>
        <v>1274.9862</v>
      </c>
      <c r="N149" s="13">
        <f t="shared" si="103"/>
        <v>109.3654</v>
      </c>
      <c r="O149" s="13">
        <f t="shared" si="103"/>
        <v>1384.3516</v>
      </c>
      <c r="P149" s="13">
        <f t="shared" si="103"/>
        <v>109.3654</v>
      </c>
      <c r="Q149" s="13">
        <f t="shared" si="103"/>
        <v>1493.717</v>
      </c>
      <c r="R149" s="13">
        <f t="shared" si="103"/>
        <v>109.3654</v>
      </c>
      <c r="S149" s="13">
        <f t="shared" si="103"/>
        <v>1603.0824</v>
      </c>
      <c r="T149" s="13">
        <f t="shared" si="103"/>
        <v>109.3654</v>
      </c>
      <c r="U149" s="13">
        <f t="shared" si="103"/>
        <v>1712.4478000000001</v>
      </c>
      <c r="V149" s="13">
        <f t="shared" si="103"/>
        <v>109.3654</v>
      </c>
      <c r="W149" s="13">
        <f t="shared" si="103"/>
        <v>1821.8132</v>
      </c>
      <c r="X149" s="13">
        <f t="shared" si="103"/>
        <v>109.3654</v>
      </c>
      <c r="Y149" s="13">
        <f t="shared" si="103"/>
        <v>1931.1786000000002</v>
      </c>
      <c r="Z149" s="13">
        <f t="shared" si="103"/>
        <v>109.3654</v>
      </c>
      <c r="AA149" s="13">
        <f t="shared" si="103"/>
        <v>2040.544</v>
      </c>
      <c r="AB149" s="13">
        <f t="shared" si="103"/>
        <v>109.3654</v>
      </c>
      <c r="AC149" s="13">
        <f t="shared" si="103"/>
        <v>2149.9094</v>
      </c>
      <c r="AD149" s="13"/>
      <c r="AE149" s="13">
        <f>F149-AC149</f>
        <v>3318.3606000000004</v>
      </c>
      <c r="AF149" s="7"/>
      <c r="AG149" s="15"/>
    </row>
    <row r="150" spans="1:33" ht="12.75">
      <c r="A150" s="12"/>
      <c r="F150" s="11" t="s">
        <v>14</v>
      </c>
      <c r="G150" s="7"/>
      <c r="H150" s="7"/>
      <c r="I150" s="7"/>
      <c r="J150" s="7"/>
      <c r="K150" s="7"/>
      <c r="L150" s="13"/>
      <c r="M150" s="13"/>
      <c r="N150" s="13"/>
      <c r="O150" s="13"/>
      <c r="P150" s="13"/>
      <c r="Q150" s="13"/>
      <c r="R150" s="13"/>
      <c r="S150" s="13"/>
      <c r="T150" s="7"/>
      <c r="U150" s="13"/>
      <c r="V150" s="7"/>
      <c r="W150" s="13"/>
      <c r="X150" s="7"/>
      <c r="Y150" s="13"/>
      <c r="Z150" s="13"/>
      <c r="AA150" s="13"/>
      <c r="AB150" s="13"/>
      <c r="AC150" s="13"/>
      <c r="AD150" s="7"/>
      <c r="AE150" s="13"/>
      <c r="AF150" s="7"/>
      <c r="AG150" s="15"/>
    </row>
    <row r="151" spans="1:33" ht="12.75">
      <c r="A151" s="12">
        <v>33100017</v>
      </c>
      <c r="B151" t="s">
        <v>65</v>
      </c>
      <c r="C151" t="s">
        <v>59</v>
      </c>
      <c r="D151">
        <v>50</v>
      </c>
      <c r="E151" t="s">
        <v>20</v>
      </c>
      <c r="F151" s="7">
        <v>10215.83</v>
      </c>
      <c r="G151" s="7">
        <v>1941.03</v>
      </c>
      <c r="H151" s="7">
        <f>F151/D151</f>
        <v>204.3166</v>
      </c>
      <c r="I151" s="7">
        <f>G151+H151</f>
        <v>2145.3466</v>
      </c>
      <c r="J151" s="7">
        <f>F151/D151</f>
        <v>204.3166</v>
      </c>
      <c r="K151" s="7">
        <f>I151+J151</f>
        <v>2349.6632</v>
      </c>
      <c r="L151" s="7">
        <f>$F151/$D151</f>
        <v>204.3166</v>
      </c>
      <c r="M151" s="7">
        <f>K151+L151</f>
        <v>2553.9798</v>
      </c>
      <c r="N151" s="7">
        <f>F151/D151</f>
        <v>204.3166</v>
      </c>
      <c r="O151" s="7">
        <f>M151+N151</f>
        <v>2758.2964</v>
      </c>
      <c r="P151" s="7">
        <f>+F151/D151</f>
        <v>204.3166</v>
      </c>
      <c r="Q151" s="7">
        <f>O151+P151</f>
        <v>2962.6130000000003</v>
      </c>
      <c r="R151" s="7">
        <f>+F151/D151</f>
        <v>204.3166</v>
      </c>
      <c r="S151" s="7">
        <f>Q151+R151</f>
        <v>3166.9296000000004</v>
      </c>
      <c r="T151" s="7">
        <f>F151/D151</f>
        <v>204.3166</v>
      </c>
      <c r="U151" s="7">
        <f>S151+T151</f>
        <v>3371.2462000000005</v>
      </c>
      <c r="V151" s="7">
        <f>F151/D151</f>
        <v>204.3166</v>
      </c>
      <c r="W151" s="7">
        <f>U151+V151</f>
        <v>3575.5628000000006</v>
      </c>
      <c r="X151" s="7">
        <f>$F$151/$D$151</f>
        <v>204.3166</v>
      </c>
      <c r="Y151" s="7">
        <f>W151+X151</f>
        <v>3779.8794000000007</v>
      </c>
      <c r="Z151" s="7">
        <f>$F$151/$D$151</f>
        <v>204.3166</v>
      </c>
      <c r="AA151" s="7">
        <f>Y151+Z151</f>
        <v>3984.196000000001</v>
      </c>
      <c r="AB151" s="7">
        <f>$F$151/$D$151</f>
        <v>204.3166</v>
      </c>
      <c r="AC151" s="7">
        <f>AA151+AB151</f>
        <v>4188.512600000001</v>
      </c>
      <c r="AD151" s="7"/>
      <c r="AE151" s="13">
        <f>F151-AC151</f>
        <v>6027.317399999999</v>
      </c>
      <c r="AF151" s="7"/>
      <c r="AG151" s="15"/>
    </row>
    <row r="152" spans="1:33" ht="12.75">
      <c r="A152" s="12"/>
      <c r="B152" t="s">
        <v>65</v>
      </c>
      <c r="C152">
        <v>2002</v>
      </c>
      <c r="D152">
        <v>50</v>
      </c>
      <c r="E152" t="s">
        <v>20</v>
      </c>
      <c r="F152" s="8">
        <v>18931.7</v>
      </c>
      <c r="G152" s="8">
        <v>3218.37</v>
      </c>
      <c r="H152" s="8">
        <f>F152/D152</f>
        <v>378.634</v>
      </c>
      <c r="I152" s="8">
        <f>G152+H152</f>
        <v>3597.004</v>
      </c>
      <c r="J152" s="8">
        <f>F152/D152</f>
        <v>378.634</v>
      </c>
      <c r="K152" s="8">
        <f>I152+J152</f>
        <v>3975.638</v>
      </c>
      <c r="L152" s="8">
        <f>$F152/$D152</f>
        <v>378.634</v>
      </c>
      <c r="M152" s="8">
        <f>K152+L152</f>
        <v>4354.272</v>
      </c>
      <c r="N152" s="8">
        <f>F152/D152</f>
        <v>378.634</v>
      </c>
      <c r="O152" s="8">
        <f>M152+N152</f>
        <v>4732.906</v>
      </c>
      <c r="P152" s="8">
        <f>+F152/D152</f>
        <v>378.634</v>
      </c>
      <c r="Q152" s="8">
        <f>O152+P152</f>
        <v>5111.54</v>
      </c>
      <c r="R152" s="8">
        <f>+F152/D152</f>
        <v>378.634</v>
      </c>
      <c r="S152" s="8">
        <f>Q152+R152</f>
        <v>5490.174</v>
      </c>
      <c r="T152" s="7">
        <f>F152/D152</f>
        <v>378.634</v>
      </c>
      <c r="U152" s="8">
        <f>S152+T152</f>
        <v>5868.808</v>
      </c>
      <c r="V152" s="7">
        <f>F152/D152</f>
        <v>378.634</v>
      </c>
      <c r="W152" s="8">
        <f>U152+V152</f>
        <v>6247.442</v>
      </c>
      <c r="X152" s="7">
        <f>$F$152/$D$152</f>
        <v>378.634</v>
      </c>
      <c r="Y152" s="8">
        <f>W152+X152</f>
        <v>6626.076</v>
      </c>
      <c r="Z152" s="7">
        <f>$F$152/$D$152</f>
        <v>378.634</v>
      </c>
      <c r="AA152" s="8">
        <f>Y152+Z152</f>
        <v>7004.71</v>
      </c>
      <c r="AB152" s="7">
        <f>$F$152/$D$152</f>
        <v>378.634</v>
      </c>
      <c r="AC152" s="8">
        <f>AA152+AB152</f>
        <v>7383.344</v>
      </c>
      <c r="AD152" s="8"/>
      <c r="AE152" s="13">
        <f>F152-AC152</f>
        <v>11548.356</v>
      </c>
      <c r="AF152" s="7"/>
      <c r="AG152" s="15"/>
    </row>
    <row r="153" spans="1:33" ht="12.75">
      <c r="A153" s="12"/>
      <c r="F153" s="13">
        <f aca="true" t="shared" si="104" ref="F153:AC153">SUM(F151:F152)</f>
        <v>29147.53</v>
      </c>
      <c r="G153" s="13">
        <f t="shared" si="104"/>
        <v>5159.4</v>
      </c>
      <c r="H153" s="13">
        <f t="shared" si="104"/>
        <v>582.9506</v>
      </c>
      <c r="I153" s="13">
        <f t="shared" si="104"/>
        <v>5742.3506</v>
      </c>
      <c r="J153" s="13">
        <f t="shared" si="104"/>
        <v>582.9506</v>
      </c>
      <c r="K153" s="13">
        <f t="shared" si="104"/>
        <v>6325.3012</v>
      </c>
      <c r="L153" s="13">
        <f t="shared" si="104"/>
        <v>582.9506</v>
      </c>
      <c r="M153" s="13">
        <f t="shared" si="104"/>
        <v>6908.2518</v>
      </c>
      <c r="N153" s="13">
        <f t="shared" si="104"/>
        <v>582.9506</v>
      </c>
      <c r="O153" s="13">
        <f t="shared" si="104"/>
        <v>7491.2024</v>
      </c>
      <c r="P153" s="13">
        <f t="shared" si="104"/>
        <v>582.9506</v>
      </c>
      <c r="Q153" s="13">
        <f t="shared" si="104"/>
        <v>8074.153</v>
      </c>
      <c r="R153" s="13">
        <f t="shared" si="104"/>
        <v>582.9506</v>
      </c>
      <c r="S153" s="13">
        <f t="shared" si="104"/>
        <v>8657.1036</v>
      </c>
      <c r="T153" s="13">
        <f t="shared" si="104"/>
        <v>582.9506</v>
      </c>
      <c r="U153" s="13">
        <f t="shared" si="104"/>
        <v>9240.0542</v>
      </c>
      <c r="V153" s="13">
        <f t="shared" si="104"/>
        <v>582.9506</v>
      </c>
      <c r="W153" s="13">
        <f t="shared" si="104"/>
        <v>9823.0048</v>
      </c>
      <c r="X153" s="13">
        <f t="shared" si="104"/>
        <v>582.9506</v>
      </c>
      <c r="Y153" s="13">
        <f t="shared" si="104"/>
        <v>10405.9554</v>
      </c>
      <c r="Z153" s="13">
        <f t="shared" si="104"/>
        <v>582.9506</v>
      </c>
      <c r="AA153" s="13">
        <f t="shared" si="104"/>
        <v>10988.906</v>
      </c>
      <c r="AB153" s="13">
        <f t="shared" si="104"/>
        <v>582.9506</v>
      </c>
      <c r="AC153" s="13">
        <f t="shared" si="104"/>
        <v>11571.856600000001</v>
      </c>
      <c r="AD153" s="13"/>
      <c r="AE153" s="13">
        <f>F153-AC153</f>
        <v>17575.6734</v>
      </c>
      <c r="AF153" s="7"/>
      <c r="AG153" s="15"/>
    </row>
    <row r="154" spans="1:33" ht="12.75">
      <c r="A154" s="12"/>
      <c r="F154" s="11" t="s">
        <v>14</v>
      </c>
      <c r="G154" s="7"/>
      <c r="H154" s="7"/>
      <c r="I154" s="7"/>
      <c r="J154" s="7"/>
      <c r="K154" s="7"/>
      <c r="L154" s="13"/>
      <c r="M154" s="13"/>
      <c r="N154" s="13"/>
      <c r="O154" s="13"/>
      <c r="P154" s="13"/>
      <c r="Q154" s="13"/>
      <c r="R154" s="13"/>
      <c r="S154" s="13"/>
      <c r="T154" s="7"/>
      <c r="U154" s="13"/>
      <c r="V154" s="7"/>
      <c r="W154" s="13"/>
      <c r="X154" s="7"/>
      <c r="Y154" s="13"/>
      <c r="Z154" s="13"/>
      <c r="AA154" s="13"/>
      <c r="AB154" s="13"/>
      <c r="AC154" s="13"/>
      <c r="AD154" s="7"/>
      <c r="AE154" s="13"/>
      <c r="AF154" s="7"/>
      <c r="AG154" s="15"/>
    </row>
    <row r="155" spans="1:33" ht="12.75">
      <c r="A155" s="12">
        <v>33100018</v>
      </c>
      <c r="B155" t="s">
        <v>66</v>
      </c>
      <c r="C155" t="s">
        <v>59</v>
      </c>
      <c r="D155">
        <v>50</v>
      </c>
      <c r="E155" t="s">
        <v>20</v>
      </c>
      <c r="F155" s="7">
        <v>427.95</v>
      </c>
      <c r="G155" s="7">
        <v>81.32</v>
      </c>
      <c r="H155" s="7">
        <f>F155/D155</f>
        <v>8.559</v>
      </c>
      <c r="I155" s="7">
        <f>G155+H155</f>
        <v>89.87899999999999</v>
      </c>
      <c r="J155" s="7">
        <f>F155/D155</f>
        <v>8.559</v>
      </c>
      <c r="K155" s="7">
        <f>I155+J155</f>
        <v>98.43799999999999</v>
      </c>
      <c r="L155" s="7">
        <f>$F155/$D155</f>
        <v>8.559</v>
      </c>
      <c r="M155" s="7">
        <f>K155+L155</f>
        <v>106.99699999999999</v>
      </c>
      <c r="N155" s="7">
        <f>F155/D155</f>
        <v>8.559</v>
      </c>
      <c r="O155" s="7">
        <f>M155+N155</f>
        <v>115.55599999999998</v>
      </c>
      <c r="P155" s="7">
        <f>+F155/D155</f>
        <v>8.559</v>
      </c>
      <c r="Q155" s="7">
        <f>O155+P155</f>
        <v>124.11499999999998</v>
      </c>
      <c r="R155" s="7">
        <f>+F155/D155</f>
        <v>8.559</v>
      </c>
      <c r="S155" s="7">
        <f>Q155+R155</f>
        <v>132.67399999999998</v>
      </c>
      <c r="T155" s="7">
        <f>F155/D155</f>
        <v>8.559</v>
      </c>
      <c r="U155" s="7">
        <f>S155+T155</f>
        <v>141.23299999999998</v>
      </c>
      <c r="V155" s="7">
        <f>F155/D155</f>
        <v>8.559</v>
      </c>
      <c r="W155" s="7">
        <f>U155+V155</f>
        <v>149.79199999999997</v>
      </c>
      <c r="X155" s="7">
        <f>$F$155/$D$155</f>
        <v>8.559</v>
      </c>
      <c r="Y155" s="7">
        <f>W155+X155</f>
        <v>158.35099999999997</v>
      </c>
      <c r="Z155" s="7">
        <f>$F$155/$D$155</f>
        <v>8.559</v>
      </c>
      <c r="AA155" s="7">
        <f>Y155+Z155</f>
        <v>166.90999999999997</v>
      </c>
      <c r="AB155" s="7">
        <f>$F$155/$D$155</f>
        <v>8.559</v>
      </c>
      <c r="AC155" s="7">
        <f>AA155+AB155</f>
        <v>175.46899999999997</v>
      </c>
      <c r="AD155" s="7"/>
      <c r="AE155" s="13">
        <f>F155-AC155</f>
        <v>252.48100000000002</v>
      </c>
      <c r="AF155" s="7"/>
      <c r="AG155" s="15"/>
    </row>
    <row r="156" spans="1:33" ht="12.75">
      <c r="A156" s="12"/>
      <c r="B156" t="s">
        <v>66</v>
      </c>
      <c r="C156">
        <v>2002</v>
      </c>
      <c r="D156">
        <v>50</v>
      </c>
      <c r="E156" t="s">
        <v>20</v>
      </c>
      <c r="F156" s="8">
        <v>358.1</v>
      </c>
      <c r="G156" s="8">
        <v>60.87</v>
      </c>
      <c r="H156" s="8">
        <f>F156/D156</f>
        <v>7.162000000000001</v>
      </c>
      <c r="I156" s="8">
        <f>G156+H156</f>
        <v>68.032</v>
      </c>
      <c r="J156" s="8">
        <f>F156/D156</f>
        <v>7.162000000000001</v>
      </c>
      <c r="K156" s="8">
        <f>I156+J156</f>
        <v>75.194</v>
      </c>
      <c r="L156" s="8">
        <f>$F156/$D156</f>
        <v>7.162000000000001</v>
      </c>
      <c r="M156" s="8">
        <f>K156+L156</f>
        <v>82.35600000000001</v>
      </c>
      <c r="N156" s="8">
        <f>F156/D156</f>
        <v>7.162000000000001</v>
      </c>
      <c r="O156" s="8">
        <f>M156+N156</f>
        <v>89.51800000000001</v>
      </c>
      <c r="P156" s="8">
        <f>+F156/D156</f>
        <v>7.162000000000001</v>
      </c>
      <c r="Q156" s="8">
        <f>O156+P156</f>
        <v>96.68000000000002</v>
      </c>
      <c r="R156" s="8">
        <f>+F156/D156</f>
        <v>7.162000000000001</v>
      </c>
      <c r="S156" s="8">
        <f>Q156+R156</f>
        <v>103.84200000000003</v>
      </c>
      <c r="T156" s="7">
        <f>F156/D156</f>
        <v>7.162000000000001</v>
      </c>
      <c r="U156" s="8">
        <f>S156+T156</f>
        <v>111.00400000000003</v>
      </c>
      <c r="V156" s="7">
        <f>F156/D156</f>
        <v>7.162000000000001</v>
      </c>
      <c r="W156" s="8">
        <f>U156+V156</f>
        <v>118.16600000000004</v>
      </c>
      <c r="X156" s="7">
        <f>$F$156/$D$156</f>
        <v>7.162000000000001</v>
      </c>
      <c r="Y156" s="8">
        <f>W156+X156</f>
        <v>125.32800000000005</v>
      </c>
      <c r="Z156" s="7">
        <f>$F$156/$D$156</f>
        <v>7.162000000000001</v>
      </c>
      <c r="AA156" s="8">
        <f>Y156+Z156</f>
        <v>132.49000000000004</v>
      </c>
      <c r="AB156" s="7">
        <f>$F$156/$D$156</f>
        <v>7.162000000000001</v>
      </c>
      <c r="AC156" s="8">
        <f>AA156+AB156</f>
        <v>139.65200000000004</v>
      </c>
      <c r="AD156" s="8"/>
      <c r="AE156" s="13">
        <f>F156-AC156</f>
        <v>218.44799999999998</v>
      </c>
      <c r="AF156" s="7"/>
      <c r="AG156" s="15"/>
    </row>
    <row r="157" spans="1:33" ht="12.75">
      <c r="A157" s="12"/>
      <c r="F157" s="13">
        <f aca="true" t="shared" si="105" ref="F157:AC157">SUM(F155:F156)</f>
        <v>786.05</v>
      </c>
      <c r="G157" s="13">
        <f t="shared" si="105"/>
        <v>142.19</v>
      </c>
      <c r="H157" s="13">
        <f t="shared" si="105"/>
        <v>15.721</v>
      </c>
      <c r="I157" s="13">
        <f t="shared" si="105"/>
        <v>157.911</v>
      </c>
      <c r="J157" s="13">
        <f t="shared" si="105"/>
        <v>15.721</v>
      </c>
      <c r="K157" s="13">
        <f t="shared" si="105"/>
        <v>173.632</v>
      </c>
      <c r="L157" s="13">
        <f t="shared" si="105"/>
        <v>15.721</v>
      </c>
      <c r="M157" s="13">
        <f t="shared" si="105"/>
        <v>189.353</v>
      </c>
      <c r="N157" s="13">
        <f t="shared" si="105"/>
        <v>15.721</v>
      </c>
      <c r="O157" s="13">
        <f t="shared" si="105"/>
        <v>205.074</v>
      </c>
      <c r="P157" s="13">
        <f t="shared" si="105"/>
        <v>15.721</v>
      </c>
      <c r="Q157" s="13">
        <f t="shared" si="105"/>
        <v>220.79500000000002</v>
      </c>
      <c r="R157" s="13">
        <f t="shared" si="105"/>
        <v>15.721</v>
      </c>
      <c r="S157" s="13">
        <f t="shared" si="105"/>
        <v>236.51600000000002</v>
      </c>
      <c r="T157" s="13">
        <f t="shared" si="105"/>
        <v>15.721</v>
      </c>
      <c r="U157" s="13">
        <f t="shared" si="105"/>
        <v>252.23700000000002</v>
      </c>
      <c r="V157" s="13">
        <f t="shared" si="105"/>
        <v>15.721</v>
      </c>
      <c r="W157" s="13">
        <f t="shared" si="105"/>
        <v>267.958</v>
      </c>
      <c r="X157" s="13">
        <f t="shared" si="105"/>
        <v>15.721</v>
      </c>
      <c r="Y157" s="13">
        <f t="shared" si="105"/>
        <v>283.67900000000003</v>
      </c>
      <c r="Z157" s="13">
        <f t="shared" si="105"/>
        <v>15.721</v>
      </c>
      <c r="AA157" s="13">
        <f t="shared" si="105"/>
        <v>299.4</v>
      </c>
      <c r="AB157" s="13">
        <f t="shared" si="105"/>
        <v>15.721</v>
      </c>
      <c r="AC157" s="13">
        <f t="shared" si="105"/>
        <v>315.121</v>
      </c>
      <c r="AD157" s="13"/>
      <c r="AE157" s="13">
        <f>F157-AC157</f>
        <v>470.929</v>
      </c>
      <c r="AF157" s="7"/>
      <c r="AG157" s="15"/>
    </row>
    <row r="158" spans="1:33" ht="12.75">
      <c r="A158" s="12"/>
      <c r="F158" s="11" t="s">
        <v>14</v>
      </c>
      <c r="G158" s="7"/>
      <c r="H158" s="7"/>
      <c r="I158" s="7"/>
      <c r="J158" s="7"/>
      <c r="K158" s="7"/>
      <c r="L158" s="13"/>
      <c r="M158" s="13"/>
      <c r="N158" s="13"/>
      <c r="O158" s="13"/>
      <c r="P158" s="13"/>
      <c r="Q158" s="13"/>
      <c r="R158" s="13"/>
      <c r="S158" s="13"/>
      <c r="T158" s="7"/>
      <c r="U158" s="13"/>
      <c r="V158" s="7"/>
      <c r="W158" s="13"/>
      <c r="X158" s="7"/>
      <c r="Y158" s="13"/>
      <c r="Z158" s="13"/>
      <c r="AA158" s="13"/>
      <c r="AB158" s="13"/>
      <c r="AC158" s="13"/>
      <c r="AD158" s="7"/>
      <c r="AE158" s="13"/>
      <c r="AF158" s="7"/>
      <c r="AG158" s="15"/>
    </row>
    <row r="159" spans="1:33" ht="12.75">
      <c r="A159" s="12">
        <v>33100019</v>
      </c>
      <c r="B159" t="s">
        <v>67</v>
      </c>
      <c r="C159" t="s">
        <v>25</v>
      </c>
      <c r="D159">
        <v>50</v>
      </c>
      <c r="E159" t="s">
        <v>20</v>
      </c>
      <c r="F159" s="13">
        <v>1624.94</v>
      </c>
      <c r="G159" s="13">
        <v>308.75</v>
      </c>
      <c r="H159" s="13">
        <f>F159/D159</f>
        <v>32.4988</v>
      </c>
      <c r="I159" s="13">
        <f>G159+H159</f>
        <v>341.2488</v>
      </c>
      <c r="J159" s="13">
        <f>F159/D159</f>
        <v>32.4988</v>
      </c>
      <c r="K159" s="13">
        <f>I159+J159</f>
        <v>373.74760000000003</v>
      </c>
      <c r="L159" s="13">
        <f>$F159/$D159</f>
        <v>32.4988</v>
      </c>
      <c r="M159" s="13">
        <f>K159+L159</f>
        <v>406.24640000000005</v>
      </c>
      <c r="N159" s="13">
        <f>F159/D159</f>
        <v>32.4988</v>
      </c>
      <c r="O159" s="13">
        <f>M159+N159</f>
        <v>438.74520000000007</v>
      </c>
      <c r="P159" s="13">
        <f>+F159/D159</f>
        <v>32.4988</v>
      </c>
      <c r="Q159" s="13">
        <f>O159+P159</f>
        <v>471.2440000000001</v>
      </c>
      <c r="R159" s="13">
        <f>+F159/D159</f>
        <v>32.4988</v>
      </c>
      <c r="S159" s="13">
        <f>Q159+R159</f>
        <v>503.7428000000001</v>
      </c>
      <c r="T159" s="7">
        <f>F159/D159</f>
        <v>32.4988</v>
      </c>
      <c r="U159" s="13">
        <f>S159+T159</f>
        <v>536.2416000000001</v>
      </c>
      <c r="V159" s="7">
        <f>F159/D159</f>
        <v>32.4988</v>
      </c>
      <c r="W159" s="13">
        <f>U159+V159</f>
        <v>568.7404</v>
      </c>
      <c r="X159" s="7">
        <f>$F$159/$D$159</f>
        <v>32.4988</v>
      </c>
      <c r="Y159" s="13">
        <f>W159+X159</f>
        <v>601.2392</v>
      </c>
      <c r="Z159" s="7">
        <f>$F$159/$D$159</f>
        <v>32.4988</v>
      </c>
      <c r="AA159" s="13">
        <f>Y159+Z159</f>
        <v>633.7379999999999</v>
      </c>
      <c r="AB159" s="7">
        <f>$F$159/$D$159</f>
        <v>32.4988</v>
      </c>
      <c r="AC159" s="13">
        <f>AA159+AB159</f>
        <v>666.2367999999999</v>
      </c>
      <c r="AD159" s="7"/>
      <c r="AE159" s="13">
        <f>F159-AC159</f>
        <v>958.7032000000002</v>
      </c>
      <c r="AF159" s="7"/>
      <c r="AG159" s="15"/>
    </row>
    <row r="160" spans="1:33" ht="12.75">
      <c r="A160" s="12"/>
      <c r="F160" s="11" t="s">
        <v>14</v>
      </c>
      <c r="G160" s="7"/>
      <c r="H160" s="7"/>
      <c r="I160" s="7"/>
      <c r="J160" s="7"/>
      <c r="K160" s="7"/>
      <c r="L160" s="13"/>
      <c r="M160" s="13"/>
      <c r="N160" s="13"/>
      <c r="O160" s="13"/>
      <c r="P160" s="13"/>
      <c r="Q160" s="13"/>
      <c r="R160" s="13"/>
      <c r="S160" s="13"/>
      <c r="T160" s="7"/>
      <c r="U160" s="13"/>
      <c r="V160" s="7"/>
      <c r="W160" s="13"/>
      <c r="X160" s="7"/>
      <c r="Y160" s="13"/>
      <c r="Z160" s="13"/>
      <c r="AA160" s="13"/>
      <c r="AB160" s="13"/>
      <c r="AC160" s="13"/>
      <c r="AD160" s="7"/>
      <c r="AE160" s="13"/>
      <c r="AF160" s="7"/>
      <c r="AG160" s="15"/>
    </row>
    <row r="161" spans="1:33" ht="12.75">
      <c r="A161" s="12">
        <v>33100020</v>
      </c>
      <c r="B161" t="s">
        <v>68</v>
      </c>
      <c r="C161" t="s">
        <v>25</v>
      </c>
      <c r="D161">
        <v>50</v>
      </c>
      <c r="E161" t="s">
        <v>20</v>
      </c>
      <c r="F161" s="13">
        <v>2830.71</v>
      </c>
      <c r="G161" s="13">
        <v>481.2</v>
      </c>
      <c r="H161" s="13">
        <f>F161/D161</f>
        <v>56.614200000000004</v>
      </c>
      <c r="I161" s="13">
        <f>G161+H161</f>
        <v>537.8142</v>
      </c>
      <c r="J161" s="13">
        <f>F161/D161</f>
        <v>56.614200000000004</v>
      </c>
      <c r="K161" s="13">
        <f>I161+J161</f>
        <v>594.4284</v>
      </c>
      <c r="L161" s="13">
        <f>$F161/$D161</f>
        <v>56.614200000000004</v>
      </c>
      <c r="M161" s="13">
        <f>K161+L161</f>
        <v>651.0426</v>
      </c>
      <c r="N161" s="13">
        <f>F161/D161</f>
        <v>56.614200000000004</v>
      </c>
      <c r="O161" s="13">
        <f>M161+N161</f>
        <v>707.6568</v>
      </c>
      <c r="P161" s="13">
        <f>+F161/D161</f>
        <v>56.614200000000004</v>
      </c>
      <c r="Q161" s="13">
        <f>O161+P161</f>
        <v>764.271</v>
      </c>
      <c r="R161" s="13">
        <f>+F161/D161</f>
        <v>56.614200000000004</v>
      </c>
      <c r="S161" s="13">
        <f>Q161+R161</f>
        <v>820.8851999999999</v>
      </c>
      <c r="T161" s="7">
        <f>F161/D161</f>
        <v>56.614200000000004</v>
      </c>
      <c r="U161" s="13">
        <f>S161+T161</f>
        <v>877.4993999999999</v>
      </c>
      <c r="V161" s="7">
        <f>F161/D161</f>
        <v>56.614200000000004</v>
      </c>
      <c r="W161" s="13">
        <f>U161+V161</f>
        <v>934.1135999999999</v>
      </c>
      <c r="X161" s="7">
        <f>$F$161/$D$161</f>
        <v>56.614200000000004</v>
      </c>
      <c r="Y161" s="13">
        <f>W161+X161</f>
        <v>990.7277999999999</v>
      </c>
      <c r="Z161" s="7">
        <f>$F$161/$D$161</f>
        <v>56.614200000000004</v>
      </c>
      <c r="AA161" s="13">
        <f>Y161+Z161</f>
        <v>1047.3419999999999</v>
      </c>
      <c r="AB161" s="7">
        <f>$F$161/$D$161</f>
        <v>56.614200000000004</v>
      </c>
      <c r="AC161" s="13">
        <f>AA161+AB161</f>
        <v>1103.9561999999999</v>
      </c>
      <c r="AD161" s="7"/>
      <c r="AE161" s="13">
        <f>F161-AC161</f>
        <v>1726.7538000000002</v>
      </c>
      <c r="AF161" s="7"/>
      <c r="AG161" s="15"/>
    </row>
    <row r="162" spans="1:33" ht="12.75">
      <c r="A162" s="12"/>
      <c r="F162" s="11" t="s">
        <v>14</v>
      </c>
      <c r="G162" s="7"/>
      <c r="H162" s="7"/>
      <c r="I162" s="7"/>
      <c r="J162" s="7"/>
      <c r="K162" s="7"/>
      <c r="L162" s="13"/>
      <c r="M162" s="13"/>
      <c r="N162" s="13"/>
      <c r="O162" s="13"/>
      <c r="P162" s="13"/>
      <c r="Q162" s="13"/>
      <c r="R162" s="13"/>
      <c r="S162" s="13"/>
      <c r="T162" s="7"/>
      <c r="U162" s="13"/>
      <c r="V162" s="7"/>
      <c r="W162" s="13"/>
      <c r="X162" s="7"/>
      <c r="Y162" s="13"/>
      <c r="Z162" s="13"/>
      <c r="AA162" s="13"/>
      <c r="AB162" s="13"/>
      <c r="AC162" s="13"/>
      <c r="AD162" s="7"/>
      <c r="AE162" s="13"/>
      <c r="AF162" s="7"/>
      <c r="AG162" s="15"/>
    </row>
    <row r="163" spans="1:33" ht="12.75">
      <c r="A163" s="12">
        <v>33100021</v>
      </c>
      <c r="B163" t="s">
        <v>69</v>
      </c>
      <c r="C163" t="s">
        <v>25</v>
      </c>
      <c r="D163">
        <v>50</v>
      </c>
      <c r="E163" t="s">
        <v>20</v>
      </c>
      <c r="F163" s="7">
        <v>6797.82</v>
      </c>
      <c r="G163" s="7">
        <v>1153.57</v>
      </c>
      <c r="H163" s="7">
        <f>F163/D163</f>
        <v>135.9564</v>
      </c>
      <c r="I163" s="7">
        <f>G163+H163</f>
        <v>1289.5264</v>
      </c>
      <c r="J163" s="7">
        <f>F163/D163</f>
        <v>135.9564</v>
      </c>
      <c r="K163" s="7">
        <f>I163+J163</f>
        <v>1425.4828</v>
      </c>
      <c r="L163" s="7">
        <f>$F163/$D163</f>
        <v>135.9564</v>
      </c>
      <c r="M163" s="7">
        <f>K163+L163</f>
        <v>1561.4392</v>
      </c>
      <c r="N163" s="7">
        <f>F163/D163</f>
        <v>135.9564</v>
      </c>
      <c r="O163" s="7">
        <f>M163+N163</f>
        <v>1697.3956</v>
      </c>
      <c r="P163" s="7">
        <f>+F163/D163</f>
        <v>135.9564</v>
      </c>
      <c r="Q163" s="7">
        <f>O163+P163</f>
        <v>1833.352</v>
      </c>
      <c r="R163" s="7">
        <f>+F163/D163</f>
        <v>135.9564</v>
      </c>
      <c r="S163" s="7">
        <f>Q163+R163</f>
        <v>1969.3084000000001</v>
      </c>
      <c r="T163" s="7">
        <f>F163/D163</f>
        <v>135.9564</v>
      </c>
      <c r="U163" s="7">
        <f>S163+T163</f>
        <v>2105.2648</v>
      </c>
      <c r="V163" s="7">
        <f>F163/D163</f>
        <v>135.9564</v>
      </c>
      <c r="W163" s="7">
        <f>U163+V163</f>
        <v>2241.2212</v>
      </c>
      <c r="X163" s="7">
        <f>$F$163/$D$163</f>
        <v>135.9564</v>
      </c>
      <c r="Y163" s="7">
        <f>W163+X163</f>
        <v>2377.1776</v>
      </c>
      <c r="Z163" s="7">
        <f>$F$163/$D$163</f>
        <v>135.9564</v>
      </c>
      <c r="AA163" s="7">
        <f>Y163+Z163</f>
        <v>2513.134</v>
      </c>
      <c r="AB163" s="7">
        <f>$F$163/$D$163</f>
        <v>135.9564</v>
      </c>
      <c r="AC163" s="7">
        <f>AA163+AB163</f>
        <v>2649.0904</v>
      </c>
      <c r="AD163" s="7"/>
      <c r="AE163" s="13">
        <f>F163-AC163</f>
        <v>4148.7296</v>
      </c>
      <c r="AF163" s="7"/>
      <c r="AG163" s="15"/>
    </row>
    <row r="164" spans="1:33" ht="12.75">
      <c r="A164" s="12"/>
      <c r="B164" t="s">
        <v>69</v>
      </c>
      <c r="C164">
        <v>2004</v>
      </c>
      <c r="D164">
        <v>50</v>
      </c>
      <c r="E164" t="s">
        <v>20</v>
      </c>
      <c r="F164" s="8">
        <v>5737.83</v>
      </c>
      <c r="G164" s="8">
        <v>745.93</v>
      </c>
      <c r="H164" s="8">
        <f>F164/D164</f>
        <v>114.75659999999999</v>
      </c>
      <c r="I164" s="8">
        <f>G164+H164</f>
        <v>860.6866</v>
      </c>
      <c r="J164" s="8">
        <f>F164/D164</f>
        <v>114.75659999999999</v>
      </c>
      <c r="K164" s="8">
        <f>I164+J164</f>
        <v>975.4431999999999</v>
      </c>
      <c r="L164" s="8">
        <f>$F164/$D164</f>
        <v>114.75659999999999</v>
      </c>
      <c r="M164" s="8">
        <f>K164+L164</f>
        <v>1090.1997999999999</v>
      </c>
      <c r="N164" s="8">
        <f>F164/D164</f>
        <v>114.75659999999999</v>
      </c>
      <c r="O164" s="8">
        <f>M164+N164</f>
        <v>1204.9563999999998</v>
      </c>
      <c r="P164" s="8">
        <f>+F164/D164</f>
        <v>114.75659999999999</v>
      </c>
      <c r="Q164" s="8">
        <f>O164+P164</f>
        <v>1319.7129999999997</v>
      </c>
      <c r="R164" s="8">
        <f>+F164/D164</f>
        <v>114.75659999999999</v>
      </c>
      <c r="S164" s="8">
        <f>Q164+R164</f>
        <v>1434.4695999999997</v>
      </c>
      <c r="T164" s="7">
        <f>F164/D164</f>
        <v>114.75659999999999</v>
      </c>
      <c r="U164" s="8">
        <f>S164+T164</f>
        <v>1549.2261999999996</v>
      </c>
      <c r="V164" s="7">
        <f>F164/D164</f>
        <v>114.75659999999999</v>
      </c>
      <c r="W164" s="8">
        <f>U164+V164</f>
        <v>1663.9827999999995</v>
      </c>
      <c r="X164" s="7">
        <f>$F$164/$D$164</f>
        <v>114.75659999999999</v>
      </c>
      <c r="Y164" s="8">
        <f>W164+X164</f>
        <v>1778.7393999999995</v>
      </c>
      <c r="Z164" s="7">
        <f>$F$164/$D$164</f>
        <v>114.75659999999999</v>
      </c>
      <c r="AA164" s="8">
        <f>Y164+Z164</f>
        <v>1893.4959999999994</v>
      </c>
      <c r="AB164" s="7">
        <f>$F$164/$D$164</f>
        <v>114.75659999999999</v>
      </c>
      <c r="AC164" s="8">
        <f>AA164+AB164</f>
        <v>2008.2525999999993</v>
      </c>
      <c r="AD164" s="8"/>
      <c r="AE164" s="13">
        <f>F164-AC164</f>
        <v>3729.5774000000006</v>
      </c>
      <c r="AF164" s="7"/>
      <c r="AG164" s="15"/>
    </row>
    <row r="165" spans="1:33" ht="12.75">
      <c r="A165" s="12"/>
      <c r="F165" s="13">
        <f aca="true" t="shared" si="106" ref="F165:AC165">SUM(F163:F164)</f>
        <v>12535.65</v>
      </c>
      <c r="G165" s="13">
        <f t="shared" si="106"/>
        <v>1899.5</v>
      </c>
      <c r="H165" s="13">
        <f t="shared" si="106"/>
        <v>250.713</v>
      </c>
      <c r="I165" s="13">
        <f t="shared" si="106"/>
        <v>2150.2129999999997</v>
      </c>
      <c r="J165" s="13">
        <f t="shared" si="106"/>
        <v>250.713</v>
      </c>
      <c r="K165" s="13">
        <f t="shared" si="106"/>
        <v>2400.926</v>
      </c>
      <c r="L165" s="13">
        <f t="shared" si="106"/>
        <v>250.713</v>
      </c>
      <c r="M165" s="13">
        <f t="shared" si="106"/>
        <v>2651.639</v>
      </c>
      <c r="N165" s="13">
        <f t="shared" si="106"/>
        <v>250.713</v>
      </c>
      <c r="O165" s="13">
        <f t="shared" si="106"/>
        <v>2902.352</v>
      </c>
      <c r="P165" s="13">
        <f t="shared" si="106"/>
        <v>250.713</v>
      </c>
      <c r="Q165" s="13">
        <f t="shared" si="106"/>
        <v>3153.0649999999996</v>
      </c>
      <c r="R165" s="13">
        <f t="shared" si="106"/>
        <v>250.713</v>
      </c>
      <c r="S165" s="13">
        <f t="shared" si="106"/>
        <v>3403.778</v>
      </c>
      <c r="T165" s="13">
        <f t="shared" si="106"/>
        <v>250.713</v>
      </c>
      <c r="U165" s="13">
        <f t="shared" si="106"/>
        <v>3654.4909999999995</v>
      </c>
      <c r="V165" s="13">
        <f t="shared" si="106"/>
        <v>250.713</v>
      </c>
      <c r="W165" s="13">
        <f t="shared" si="106"/>
        <v>3905.2039999999997</v>
      </c>
      <c r="X165" s="13">
        <f t="shared" si="106"/>
        <v>250.713</v>
      </c>
      <c r="Y165" s="13">
        <f t="shared" si="106"/>
        <v>4155.9169999999995</v>
      </c>
      <c r="Z165" s="13">
        <f t="shared" si="106"/>
        <v>250.713</v>
      </c>
      <c r="AA165" s="13">
        <f t="shared" si="106"/>
        <v>4406.629999999999</v>
      </c>
      <c r="AB165" s="13">
        <f t="shared" si="106"/>
        <v>250.713</v>
      </c>
      <c r="AC165" s="13">
        <f t="shared" si="106"/>
        <v>4657.342999999999</v>
      </c>
      <c r="AD165" s="13"/>
      <c r="AE165" s="13">
        <f>F165-AC165</f>
        <v>7878.307000000001</v>
      </c>
      <c r="AF165" s="7"/>
      <c r="AG165" s="15"/>
    </row>
    <row r="166" spans="1:33" ht="12.75">
      <c r="A166" s="12"/>
      <c r="F166" s="11" t="s">
        <v>14</v>
      </c>
      <c r="G166" s="7"/>
      <c r="H166" s="7"/>
      <c r="I166" s="7"/>
      <c r="J166" s="7"/>
      <c r="K166" s="7"/>
      <c r="L166" s="13"/>
      <c r="M166" s="13"/>
      <c r="N166" s="13"/>
      <c r="O166" s="13"/>
      <c r="P166" s="13"/>
      <c r="Q166" s="13"/>
      <c r="R166" s="13"/>
      <c r="S166" s="13"/>
      <c r="T166" s="7"/>
      <c r="U166" s="13"/>
      <c r="V166" s="7"/>
      <c r="W166" s="13"/>
      <c r="X166" s="7"/>
      <c r="Y166" s="13"/>
      <c r="Z166" s="13"/>
      <c r="AA166" s="13"/>
      <c r="AB166" s="13"/>
      <c r="AC166" s="13"/>
      <c r="AD166" s="7"/>
      <c r="AE166" s="13"/>
      <c r="AF166" s="7"/>
      <c r="AG166" s="15"/>
    </row>
    <row r="167" spans="1:33" ht="12.75">
      <c r="A167" s="12">
        <v>33100022</v>
      </c>
      <c r="B167" t="s">
        <v>70</v>
      </c>
      <c r="C167" t="s">
        <v>25</v>
      </c>
      <c r="D167">
        <v>50</v>
      </c>
      <c r="E167" t="s">
        <v>20</v>
      </c>
      <c r="F167" s="13">
        <v>14588.35</v>
      </c>
      <c r="G167" s="13">
        <v>2270.97</v>
      </c>
      <c r="H167" s="13">
        <f>F167/D167</f>
        <v>291.767</v>
      </c>
      <c r="I167" s="13">
        <f>G167+H167</f>
        <v>2562.7369999999996</v>
      </c>
      <c r="J167" s="13">
        <f>F167/D167</f>
        <v>291.767</v>
      </c>
      <c r="K167" s="13">
        <f>I167+J167</f>
        <v>2854.5039999999995</v>
      </c>
      <c r="L167" s="13">
        <f>$F167/$D167</f>
        <v>291.767</v>
      </c>
      <c r="M167" s="13">
        <f>K167+L167</f>
        <v>3146.2709999999993</v>
      </c>
      <c r="N167" s="13">
        <f>F167/D167</f>
        <v>291.767</v>
      </c>
      <c r="O167" s="13">
        <f>M167+N167</f>
        <v>3438.037999999999</v>
      </c>
      <c r="P167" s="13">
        <f>+F167/D167</f>
        <v>291.767</v>
      </c>
      <c r="Q167" s="13">
        <f>O167+P167</f>
        <v>3729.804999999999</v>
      </c>
      <c r="R167" s="13">
        <f>+F167/D167</f>
        <v>291.767</v>
      </c>
      <c r="S167" s="13">
        <f>Q167+R167</f>
        <v>4021.5719999999988</v>
      </c>
      <c r="T167" s="7">
        <f>F167/D167</f>
        <v>291.767</v>
      </c>
      <c r="U167" s="13">
        <f>S167+T167</f>
        <v>4313.338999999999</v>
      </c>
      <c r="V167" s="7">
        <f>F167/D167</f>
        <v>291.767</v>
      </c>
      <c r="W167" s="13">
        <f>U167+V167</f>
        <v>4605.105999999999</v>
      </c>
      <c r="X167" s="7">
        <f>$F$167/$D$167</f>
        <v>291.767</v>
      </c>
      <c r="Y167" s="13">
        <f>W167+X167</f>
        <v>4896.872999999999</v>
      </c>
      <c r="Z167" s="7">
        <f>$F$167/$D$167</f>
        <v>291.767</v>
      </c>
      <c r="AA167" s="13">
        <f>Y167+Z167</f>
        <v>5188.6399999999985</v>
      </c>
      <c r="AB167" s="7">
        <f>$F$167/$D$167</f>
        <v>291.767</v>
      </c>
      <c r="AC167" s="13">
        <f>AA167+AB167</f>
        <v>5480.406999999998</v>
      </c>
      <c r="AD167" s="7"/>
      <c r="AE167" s="13">
        <f>F167-AC167</f>
        <v>9107.943000000003</v>
      </c>
      <c r="AF167" s="7"/>
      <c r="AG167" s="15"/>
    </row>
    <row r="168" spans="1:33" ht="12.75">
      <c r="A168" s="12"/>
      <c r="F168" s="11" t="s">
        <v>14</v>
      </c>
      <c r="G168" s="7"/>
      <c r="H168" s="7"/>
      <c r="I168" s="7"/>
      <c r="J168" s="7"/>
      <c r="K168" s="7"/>
      <c r="L168" s="13"/>
      <c r="M168" s="13"/>
      <c r="N168" s="13"/>
      <c r="O168" s="13"/>
      <c r="P168" s="13"/>
      <c r="Q168" s="13"/>
      <c r="R168" s="13"/>
      <c r="S168" s="13"/>
      <c r="T168" s="7"/>
      <c r="U168" s="13"/>
      <c r="V168" s="7"/>
      <c r="W168" s="13"/>
      <c r="X168" s="7"/>
      <c r="Y168" s="13"/>
      <c r="Z168" s="13"/>
      <c r="AA168" s="13"/>
      <c r="AB168" s="13"/>
      <c r="AC168" s="13"/>
      <c r="AD168" s="7"/>
      <c r="AE168" s="13"/>
      <c r="AF168" s="7"/>
      <c r="AG168" s="15"/>
    </row>
    <row r="169" spans="1:33" ht="12.75">
      <c r="A169" s="12">
        <v>33100023</v>
      </c>
      <c r="B169" t="s">
        <v>71</v>
      </c>
      <c r="C169" t="s">
        <v>25</v>
      </c>
      <c r="D169">
        <v>50</v>
      </c>
      <c r="E169" t="s">
        <v>20</v>
      </c>
      <c r="F169" s="13">
        <v>2761.92</v>
      </c>
      <c r="G169" s="13">
        <v>424.54</v>
      </c>
      <c r="H169" s="13">
        <f>F169/D169</f>
        <v>55.2384</v>
      </c>
      <c r="I169" s="13">
        <f>G169+H169</f>
        <v>479.77840000000003</v>
      </c>
      <c r="J169" s="13">
        <f>F169/D169</f>
        <v>55.2384</v>
      </c>
      <c r="K169" s="13">
        <f>I169+J169</f>
        <v>535.0168</v>
      </c>
      <c r="L169" s="13">
        <f>$F169/$D169</f>
        <v>55.2384</v>
      </c>
      <c r="M169" s="13">
        <f>K169+L169</f>
        <v>590.2552</v>
      </c>
      <c r="N169" s="13">
        <f>F169/D169</f>
        <v>55.2384</v>
      </c>
      <c r="O169" s="13">
        <f>M169+N169</f>
        <v>645.4935999999999</v>
      </c>
      <c r="P169" s="13">
        <f>F169/D169</f>
        <v>55.2384</v>
      </c>
      <c r="Q169" s="13">
        <f>O169+P169</f>
        <v>700.7319999999999</v>
      </c>
      <c r="R169" s="13">
        <f>F169/D169</f>
        <v>55.2384</v>
      </c>
      <c r="S169" s="13">
        <f>Q169+R169</f>
        <v>755.9703999999998</v>
      </c>
      <c r="T169" s="7">
        <f>F169/D169</f>
        <v>55.2384</v>
      </c>
      <c r="U169" s="13">
        <f>S169+T169</f>
        <v>811.2087999999998</v>
      </c>
      <c r="V169" s="7">
        <f>F169/D169</f>
        <v>55.2384</v>
      </c>
      <c r="W169" s="13">
        <f>U169+V169</f>
        <v>866.4471999999997</v>
      </c>
      <c r="X169" s="7">
        <f>$F$169/$D$169</f>
        <v>55.2384</v>
      </c>
      <c r="Y169" s="13">
        <f>W169+X169</f>
        <v>921.6855999999997</v>
      </c>
      <c r="Z169" s="7">
        <f>$F$169/$D$169</f>
        <v>55.2384</v>
      </c>
      <c r="AA169" s="13">
        <f>Y169+Z169</f>
        <v>976.9239999999996</v>
      </c>
      <c r="AB169" s="7">
        <f>$F$169/$D$169</f>
        <v>55.2384</v>
      </c>
      <c r="AC169" s="13">
        <f>AA169+AB169</f>
        <v>1032.1623999999997</v>
      </c>
      <c r="AD169" s="7"/>
      <c r="AE169" s="13">
        <f>F169-AC169</f>
        <v>1729.7576000000004</v>
      </c>
      <c r="AF169" s="7"/>
      <c r="AG169" s="15"/>
    </row>
    <row r="170" spans="1:33" ht="12.75">
      <c r="A170" s="12"/>
      <c r="F170" s="11" t="s">
        <v>14</v>
      </c>
      <c r="G170" s="7"/>
      <c r="H170" s="7"/>
      <c r="I170" s="7"/>
      <c r="J170" s="7"/>
      <c r="K170" s="7"/>
      <c r="L170" s="13"/>
      <c r="M170" s="13"/>
      <c r="N170" s="13"/>
      <c r="O170" s="13"/>
      <c r="P170" s="13"/>
      <c r="Q170" s="13"/>
      <c r="R170" s="13"/>
      <c r="S170" s="13"/>
      <c r="T170" s="7"/>
      <c r="U170" s="13"/>
      <c r="V170" s="7"/>
      <c r="W170" s="13"/>
      <c r="X170" s="7"/>
      <c r="Y170" s="13"/>
      <c r="Z170" s="13"/>
      <c r="AA170" s="13"/>
      <c r="AB170" s="13"/>
      <c r="AC170" s="13"/>
      <c r="AD170" s="7"/>
      <c r="AE170" s="13"/>
      <c r="AF170" s="7"/>
      <c r="AG170" s="15"/>
    </row>
    <row r="171" spans="1:33" ht="12.75">
      <c r="A171" s="12">
        <v>33100024</v>
      </c>
      <c r="B171" t="s">
        <v>72</v>
      </c>
      <c r="C171" t="s">
        <v>25</v>
      </c>
      <c r="D171">
        <v>50</v>
      </c>
      <c r="E171" t="s">
        <v>20</v>
      </c>
      <c r="F171" s="13">
        <v>9692.46</v>
      </c>
      <c r="G171" s="13">
        <v>1455.72</v>
      </c>
      <c r="H171" s="13">
        <f>F171/D171</f>
        <v>193.8492</v>
      </c>
      <c r="I171" s="13">
        <f>G171+H171</f>
        <v>1649.5692</v>
      </c>
      <c r="J171" s="13">
        <f>F171/D171</f>
        <v>193.8492</v>
      </c>
      <c r="K171" s="13">
        <f>I171+J171</f>
        <v>1843.4184</v>
      </c>
      <c r="L171" s="13">
        <f>$F171/$D171</f>
        <v>193.8492</v>
      </c>
      <c r="M171" s="13">
        <f>K171+L171</f>
        <v>2037.2676000000001</v>
      </c>
      <c r="N171" s="13">
        <f>F171/D171</f>
        <v>193.8492</v>
      </c>
      <c r="O171" s="13">
        <f>M171+N171</f>
        <v>2231.1168000000002</v>
      </c>
      <c r="P171" s="13">
        <f>+F171/D171</f>
        <v>193.8492</v>
      </c>
      <c r="Q171" s="13">
        <f>O171+P171</f>
        <v>2424.9660000000003</v>
      </c>
      <c r="R171" s="13">
        <f>+F171/D171</f>
        <v>193.8492</v>
      </c>
      <c r="S171" s="13">
        <f>Q171+R171</f>
        <v>2618.8152000000005</v>
      </c>
      <c r="T171" s="7">
        <f>F171/D171</f>
        <v>193.8492</v>
      </c>
      <c r="U171" s="13">
        <f>S171+T171</f>
        <v>2812.6644000000006</v>
      </c>
      <c r="V171" s="7">
        <f>F171/D171</f>
        <v>193.8492</v>
      </c>
      <c r="W171" s="13">
        <f>U171+V171</f>
        <v>3006.5136000000007</v>
      </c>
      <c r="X171" s="7">
        <f>$F$171/$D$171</f>
        <v>193.8492</v>
      </c>
      <c r="Y171" s="13">
        <f>W171+X171</f>
        <v>3200.362800000001</v>
      </c>
      <c r="Z171" s="7">
        <f>$F$171/$D$171</f>
        <v>193.8492</v>
      </c>
      <c r="AA171" s="13">
        <f>Y171+Z171</f>
        <v>3394.212000000001</v>
      </c>
      <c r="AB171" s="7">
        <f>$F$171/$D$171</f>
        <v>193.8492</v>
      </c>
      <c r="AC171" s="13">
        <f>AA171+AB171</f>
        <v>3588.061200000001</v>
      </c>
      <c r="AD171" s="7"/>
      <c r="AE171" s="13">
        <f>F171-AC171</f>
        <v>6104.398799999998</v>
      </c>
      <c r="AF171" s="7"/>
      <c r="AG171" s="15"/>
    </row>
    <row r="172" spans="1:33" ht="12.75">
      <c r="A172" s="12"/>
      <c r="F172" s="11" t="s">
        <v>14</v>
      </c>
      <c r="G172" s="7"/>
      <c r="H172" s="7"/>
      <c r="I172" s="7"/>
      <c r="J172" s="7"/>
      <c r="K172" s="7"/>
      <c r="L172" s="13"/>
      <c r="M172" s="13"/>
      <c r="N172" s="13"/>
      <c r="O172" s="13"/>
      <c r="P172" s="13"/>
      <c r="Q172" s="13"/>
      <c r="R172" s="13"/>
      <c r="S172" s="13"/>
      <c r="T172" s="7"/>
      <c r="U172" s="13"/>
      <c r="V172" s="7"/>
      <c r="W172" s="13"/>
      <c r="X172" s="7"/>
      <c r="Y172" s="13"/>
      <c r="Z172" s="13"/>
      <c r="AA172" s="13"/>
      <c r="AB172" s="13"/>
      <c r="AC172" s="13"/>
      <c r="AD172" s="7"/>
      <c r="AE172" s="13"/>
      <c r="AF172" s="7"/>
      <c r="AG172" s="15"/>
    </row>
    <row r="173" spans="1:33" ht="12.75">
      <c r="A173" s="12">
        <v>33100025</v>
      </c>
      <c r="B173" t="s">
        <v>73</v>
      </c>
      <c r="C173" t="s">
        <v>25</v>
      </c>
      <c r="D173">
        <v>50</v>
      </c>
      <c r="E173" t="s">
        <v>20</v>
      </c>
      <c r="F173" s="13">
        <v>177.95</v>
      </c>
      <c r="G173" s="13">
        <v>30.26</v>
      </c>
      <c r="H173" s="13">
        <f>F173/D173</f>
        <v>3.5589999999999997</v>
      </c>
      <c r="I173" s="13">
        <f>G173+H173</f>
        <v>33.819</v>
      </c>
      <c r="J173" s="13">
        <f>F173/D173</f>
        <v>3.5589999999999997</v>
      </c>
      <c r="K173" s="13">
        <f>I173+J173</f>
        <v>37.378</v>
      </c>
      <c r="L173" s="13">
        <f>$F173/$D173</f>
        <v>3.5589999999999997</v>
      </c>
      <c r="M173" s="13">
        <f>K173+L173</f>
        <v>40.937</v>
      </c>
      <c r="N173" s="13">
        <f>F173/D173</f>
        <v>3.5589999999999997</v>
      </c>
      <c r="O173" s="13">
        <f>M173+N173</f>
        <v>44.495999999999995</v>
      </c>
      <c r="P173" s="13">
        <f>+F173/D173</f>
        <v>3.5589999999999997</v>
      </c>
      <c r="Q173" s="13">
        <f>O173+P173</f>
        <v>48.05499999999999</v>
      </c>
      <c r="R173" s="13">
        <f>+F173/D173</f>
        <v>3.5589999999999997</v>
      </c>
      <c r="S173" s="13">
        <f>Q173+R173</f>
        <v>51.61399999999999</v>
      </c>
      <c r="T173" s="7">
        <f>F173/D173</f>
        <v>3.5589999999999997</v>
      </c>
      <c r="U173" s="13">
        <f>S173+T173</f>
        <v>55.17299999999999</v>
      </c>
      <c r="V173" s="7">
        <f>F173/D173</f>
        <v>3.5589999999999997</v>
      </c>
      <c r="W173" s="13">
        <f>U173+V173</f>
        <v>58.731999999999985</v>
      </c>
      <c r="X173" s="7">
        <f>$F$173/$D$173</f>
        <v>3.5589999999999997</v>
      </c>
      <c r="Y173" s="13">
        <f>W173+X173</f>
        <v>62.29099999999998</v>
      </c>
      <c r="Z173" s="7">
        <f>$F$173/$D$173</f>
        <v>3.5589999999999997</v>
      </c>
      <c r="AA173" s="13">
        <f>Y173+Z173</f>
        <v>65.84999999999998</v>
      </c>
      <c r="AB173" s="7">
        <f>$F$173/$D$173</f>
        <v>3.5589999999999997</v>
      </c>
      <c r="AC173" s="13">
        <f>AA173+AB173</f>
        <v>69.40899999999998</v>
      </c>
      <c r="AD173" s="7"/>
      <c r="AE173" s="13">
        <f>F173-AC173</f>
        <v>108.54100000000001</v>
      </c>
      <c r="AF173" s="7"/>
      <c r="AG173" s="15"/>
    </row>
    <row r="174" spans="1:33" ht="12.75">
      <c r="A174" s="12"/>
      <c r="F174" s="11" t="s">
        <v>14</v>
      </c>
      <c r="G174" s="7"/>
      <c r="H174" s="7"/>
      <c r="I174" s="7"/>
      <c r="J174" s="7"/>
      <c r="K174" s="7"/>
      <c r="L174" s="13"/>
      <c r="M174" s="13"/>
      <c r="N174" s="13"/>
      <c r="O174" s="13"/>
      <c r="P174" s="13"/>
      <c r="Q174" s="13"/>
      <c r="R174" s="13"/>
      <c r="S174" s="13"/>
      <c r="T174" s="7"/>
      <c r="U174" s="13"/>
      <c r="V174" s="7"/>
      <c r="W174" s="13"/>
      <c r="X174" s="7"/>
      <c r="Y174" s="13"/>
      <c r="Z174" s="13"/>
      <c r="AA174" s="13"/>
      <c r="AB174" s="13"/>
      <c r="AC174" s="13"/>
      <c r="AD174" s="7"/>
      <c r="AE174" s="13"/>
      <c r="AF174" s="7"/>
      <c r="AG174" s="15"/>
    </row>
    <row r="175" spans="1:33" ht="12.75">
      <c r="A175" s="12">
        <v>33100026</v>
      </c>
      <c r="B175" t="s">
        <v>74</v>
      </c>
      <c r="C175" t="s">
        <v>25</v>
      </c>
      <c r="D175">
        <v>50</v>
      </c>
      <c r="E175" t="s">
        <v>20</v>
      </c>
      <c r="F175" s="7">
        <v>1976.09</v>
      </c>
      <c r="G175" s="7">
        <v>296.41</v>
      </c>
      <c r="H175" s="7">
        <f>F175/D175</f>
        <v>39.5218</v>
      </c>
      <c r="I175" s="7">
        <f>G175+H175</f>
        <v>335.9318</v>
      </c>
      <c r="J175" s="7">
        <f>F175/D175</f>
        <v>39.5218</v>
      </c>
      <c r="K175" s="7">
        <f>I175+J175</f>
        <v>375.4536</v>
      </c>
      <c r="L175" s="7">
        <f>$F175/$D175</f>
        <v>39.5218</v>
      </c>
      <c r="M175" s="7">
        <f>K175+L175</f>
        <v>414.9754</v>
      </c>
      <c r="N175" s="7">
        <f>F175/D175</f>
        <v>39.5218</v>
      </c>
      <c r="O175" s="7">
        <f>M175+N175</f>
        <v>454.49719999999996</v>
      </c>
      <c r="P175" s="7">
        <f>+F175/D175</f>
        <v>39.5218</v>
      </c>
      <c r="Q175" s="7">
        <f>O175+P175</f>
        <v>494.01899999999995</v>
      </c>
      <c r="R175" s="7">
        <f>+F175/D175</f>
        <v>39.5218</v>
      </c>
      <c r="S175" s="7">
        <f>Q175+R175</f>
        <v>533.5408</v>
      </c>
      <c r="T175" s="7">
        <f>F175/D175</f>
        <v>39.5218</v>
      </c>
      <c r="U175" s="7">
        <f>S175+T175</f>
        <v>573.0626</v>
      </c>
      <c r="V175" s="7">
        <f>F175/D175</f>
        <v>39.5218</v>
      </c>
      <c r="W175" s="7">
        <f>U175+V175</f>
        <v>612.5844</v>
      </c>
      <c r="X175" s="7">
        <f>$F$175/$D$175</f>
        <v>39.5218</v>
      </c>
      <c r="Y175" s="7">
        <f>W175+X175</f>
        <v>652.1062</v>
      </c>
      <c r="Z175" s="7">
        <f>$F$175/$D$175</f>
        <v>39.5218</v>
      </c>
      <c r="AA175" s="7">
        <f>Y175+Z175</f>
        <v>691.6279999999999</v>
      </c>
      <c r="AB175" s="7">
        <f>$F$175/$D$175</f>
        <v>39.5218</v>
      </c>
      <c r="AC175" s="7">
        <f>AA175+AB175</f>
        <v>731.1497999999999</v>
      </c>
      <c r="AD175" s="7"/>
      <c r="AE175" s="13">
        <f>F175-AA175</f>
        <v>1284.462</v>
      </c>
      <c r="AF175" s="7"/>
      <c r="AG175" s="15"/>
    </row>
    <row r="176" spans="1:33" ht="12.75">
      <c r="A176" s="12"/>
      <c r="B176" t="s">
        <v>74</v>
      </c>
      <c r="C176">
        <v>2004</v>
      </c>
      <c r="D176">
        <v>50</v>
      </c>
      <c r="E176" t="s">
        <v>20</v>
      </c>
      <c r="F176" s="8">
        <v>3250</v>
      </c>
      <c r="G176" s="8">
        <v>422.5</v>
      </c>
      <c r="H176" s="8">
        <f>F176/D176</f>
        <v>65</v>
      </c>
      <c r="I176" s="8">
        <f>G176+H176</f>
        <v>487.5</v>
      </c>
      <c r="J176" s="8">
        <f>F176/D176</f>
        <v>65</v>
      </c>
      <c r="K176" s="8">
        <f>I176+J176</f>
        <v>552.5</v>
      </c>
      <c r="L176" s="8">
        <f>$F176/$D176</f>
        <v>65</v>
      </c>
      <c r="M176" s="8">
        <f>K176+L176</f>
        <v>617.5</v>
      </c>
      <c r="N176" s="8">
        <f>F176/D176</f>
        <v>65</v>
      </c>
      <c r="O176" s="8">
        <f>M176+N176</f>
        <v>682.5</v>
      </c>
      <c r="P176" s="8">
        <f>+F176/D176</f>
        <v>65</v>
      </c>
      <c r="Q176" s="8">
        <f>O176+P176</f>
        <v>747.5</v>
      </c>
      <c r="R176" s="8">
        <f>+F176/D176</f>
        <v>65</v>
      </c>
      <c r="S176" s="8">
        <f>Q176+R176</f>
        <v>812.5</v>
      </c>
      <c r="T176" s="7">
        <f>F176/D176</f>
        <v>65</v>
      </c>
      <c r="U176" s="8">
        <f>S176+T176</f>
        <v>877.5</v>
      </c>
      <c r="V176" s="7">
        <f>F176/D176</f>
        <v>65</v>
      </c>
      <c r="W176" s="8">
        <f>U176+V176</f>
        <v>942.5</v>
      </c>
      <c r="X176" s="7">
        <f>$F$176/$D$176</f>
        <v>65</v>
      </c>
      <c r="Y176" s="8">
        <f>W176+X176</f>
        <v>1007.5</v>
      </c>
      <c r="Z176" s="7">
        <f>$F$176/$D$176</f>
        <v>65</v>
      </c>
      <c r="AA176" s="8">
        <f>Y176+Z176</f>
        <v>1072.5</v>
      </c>
      <c r="AB176" s="7">
        <f>$F$176/$D$176</f>
        <v>65</v>
      </c>
      <c r="AC176" s="8">
        <f>AA176+AB176</f>
        <v>1137.5</v>
      </c>
      <c r="AD176" s="8"/>
      <c r="AE176" s="54">
        <f>F176-AA176</f>
        <v>2177.5</v>
      </c>
      <c r="AF176" s="7"/>
      <c r="AG176" s="15"/>
    </row>
    <row r="177" spans="1:33" ht="12.75">
      <c r="A177" s="12"/>
      <c r="F177" s="13">
        <f aca="true" t="shared" si="107" ref="F177:AC177">SUM(F175:F176)</f>
        <v>5226.09</v>
      </c>
      <c r="G177" s="13">
        <f t="shared" si="107"/>
        <v>718.9100000000001</v>
      </c>
      <c r="H177" s="13">
        <f t="shared" si="107"/>
        <v>104.5218</v>
      </c>
      <c r="I177" s="13">
        <f t="shared" si="107"/>
        <v>823.4318000000001</v>
      </c>
      <c r="J177" s="13">
        <f t="shared" si="107"/>
        <v>104.5218</v>
      </c>
      <c r="K177" s="13">
        <f t="shared" si="107"/>
        <v>927.9536</v>
      </c>
      <c r="L177" s="13">
        <f t="shared" si="107"/>
        <v>104.5218</v>
      </c>
      <c r="M177" s="13">
        <f t="shared" si="107"/>
        <v>1032.4754</v>
      </c>
      <c r="N177" s="13">
        <f t="shared" si="107"/>
        <v>104.5218</v>
      </c>
      <c r="O177" s="13">
        <f t="shared" si="107"/>
        <v>1136.9972</v>
      </c>
      <c r="P177" s="13">
        <f t="shared" si="107"/>
        <v>104.5218</v>
      </c>
      <c r="Q177" s="13">
        <f t="shared" si="107"/>
        <v>1241.519</v>
      </c>
      <c r="R177" s="13">
        <f t="shared" si="107"/>
        <v>104.5218</v>
      </c>
      <c r="S177" s="13">
        <f t="shared" si="107"/>
        <v>1346.0408</v>
      </c>
      <c r="T177" s="13">
        <f t="shared" si="107"/>
        <v>104.5218</v>
      </c>
      <c r="U177" s="13">
        <f t="shared" si="107"/>
        <v>1450.5626</v>
      </c>
      <c r="V177" s="13">
        <f t="shared" si="107"/>
        <v>104.5218</v>
      </c>
      <c r="W177" s="13">
        <f t="shared" si="107"/>
        <v>1555.0844</v>
      </c>
      <c r="X177" s="13">
        <f t="shared" si="107"/>
        <v>104.5218</v>
      </c>
      <c r="Y177" s="13">
        <f t="shared" si="107"/>
        <v>1659.6062</v>
      </c>
      <c r="Z177" s="13">
        <f t="shared" si="107"/>
        <v>104.5218</v>
      </c>
      <c r="AA177" s="13">
        <f t="shared" si="107"/>
        <v>1764.128</v>
      </c>
      <c r="AB177" s="13">
        <f t="shared" si="107"/>
        <v>104.5218</v>
      </c>
      <c r="AC177" s="13">
        <f t="shared" si="107"/>
        <v>1868.6498</v>
      </c>
      <c r="AD177" s="13"/>
      <c r="AE177" s="13">
        <f>F177-AA177</f>
        <v>3461.9620000000004</v>
      </c>
      <c r="AF177" s="7"/>
      <c r="AG177" s="15"/>
    </row>
    <row r="178" spans="1:33" ht="12.75">
      <c r="A178" s="12"/>
      <c r="F178" s="11" t="s">
        <v>14</v>
      </c>
      <c r="G178" s="7"/>
      <c r="H178" s="7"/>
      <c r="I178" s="7"/>
      <c r="J178" s="7"/>
      <c r="K178" s="7"/>
      <c r="L178" s="13"/>
      <c r="M178" s="13"/>
      <c r="N178" s="13"/>
      <c r="O178" s="13"/>
      <c r="P178" s="13"/>
      <c r="Q178" s="13"/>
      <c r="R178" s="13"/>
      <c r="S178" s="13"/>
      <c r="T178" s="7"/>
      <c r="U178" s="13"/>
      <c r="V178" s="7"/>
      <c r="W178" s="13"/>
      <c r="X178" s="7"/>
      <c r="Y178" s="13"/>
      <c r="Z178" s="13"/>
      <c r="AA178" s="13"/>
      <c r="AB178" s="13"/>
      <c r="AC178" s="13"/>
      <c r="AD178" s="7"/>
      <c r="AE178" s="13"/>
      <c r="AF178" s="7"/>
      <c r="AG178" s="15"/>
    </row>
    <row r="179" spans="1:33" ht="12.75">
      <c r="A179" s="12">
        <v>33100027</v>
      </c>
      <c r="B179" t="s">
        <v>75</v>
      </c>
      <c r="C179" t="s">
        <v>25</v>
      </c>
      <c r="D179">
        <v>50</v>
      </c>
      <c r="E179" t="s">
        <v>20</v>
      </c>
      <c r="F179" s="13">
        <v>3655.3</v>
      </c>
      <c r="G179" s="13">
        <v>548.31</v>
      </c>
      <c r="H179" s="13">
        <f>F179/D179</f>
        <v>73.10600000000001</v>
      </c>
      <c r="I179" s="13">
        <f>G179+H179</f>
        <v>621.4159999999999</v>
      </c>
      <c r="J179" s="13">
        <f>F179/D179</f>
        <v>73.10600000000001</v>
      </c>
      <c r="K179" s="13">
        <f>I179+J179</f>
        <v>694.5219999999999</v>
      </c>
      <c r="L179" s="13">
        <f>$F179/$D179</f>
        <v>73.10600000000001</v>
      </c>
      <c r="M179" s="13">
        <f>K179+L179</f>
        <v>767.6279999999999</v>
      </c>
      <c r="N179" s="13">
        <f>F179/D179</f>
        <v>73.10600000000001</v>
      </c>
      <c r="O179" s="13">
        <f>M179+N179</f>
        <v>840.7339999999999</v>
      </c>
      <c r="P179" s="13">
        <f>+F179/D179</f>
        <v>73.10600000000001</v>
      </c>
      <c r="Q179" s="13">
        <f>O179+P179</f>
        <v>913.8399999999999</v>
      </c>
      <c r="R179" s="13">
        <f>+F179/D179</f>
        <v>73.10600000000001</v>
      </c>
      <c r="S179" s="13">
        <f>Q179+R179</f>
        <v>986.9459999999999</v>
      </c>
      <c r="T179" s="7">
        <f>F179/D179</f>
        <v>73.10600000000001</v>
      </c>
      <c r="U179" s="13">
        <f>S179+T179</f>
        <v>1060.052</v>
      </c>
      <c r="V179" s="7">
        <f>F179/D179</f>
        <v>73.10600000000001</v>
      </c>
      <c r="W179" s="13">
        <f>U179+V179</f>
        <v>1133.158</v>
      </c>
      <c r="X179" s="7">
        <f>$F$179/$D$179</f>
        <v>73.10600000000001</v>
      </c>
      <c r="Y179" s="13">
        <f>W179+X179</f>
        <v>1206.264</v>
      </c>
      <c r="Z179" s="7">
        <f>$F$179/$D$179</f>
        <v>73.10600000000001</v>
      </c>
      <c r="AA179" s="13">
        <f>Y179+Z179</f>
        <v>1279.37</v>
      </c>
      <c r="AB179" s="7">
        <f>$F$179/$D$179</f>
        <v>73.10600000000001</v>
      </c>
      <c r="AC179" s="13">
        <f>AA179+AB179</f>
        <v>1352.4759999999999</v>
      </c>
      <c r="AD179" s="7"/>
      <c r="AE179" s="13">
        <f>F179-AC179</f>
        <v>2302.8240000000005</v>
      </c>
      <c r="AF179" s="7"/>
      <c r="AG179" s="15"/>
    </row>
    <row r="180" spans="1:33" ht="12.75">
      <c r="A180" s="12"/>
      <c r="F180" s="11" t="s">
        <v>14</v>
      </c>
      <c r="G180" s="7"/>
      <c r="H180" s="7"/>
      <c r="I180" s="7"/>
      <c r="J180" s="7"/>
      <c r="K180" s="7"/>
      <c r="L180" s="13"/>
      <c r="M180" s="13"/>
      <c r="N180" s="13"/>
      <c r="O180" s="13"/>
      <c r="P180" s="13"/>
      <c r="Q180" s="13"/>
      <c r="R180" s="13"/>
      <c r="S180" s="13"/>
      <c r="T180" s="7"/>
      <c r="U180" s="13"/>
      <c r="V180" s="7"/>
      <c r="W180" s="13"/>
      <c r="X180" s="7"/>
      <c r="Y180" s="13"/>
      <c r="Z180" s="13"/>
      <c r="AA180" s="13"/>
      <c r="AB180" s="13"/>
      <c r="AC180" s="13"/>
      <c r="AD180" s="7"/>
      <c r="AE180" s="13"/>
      <c r="AF180" s="7"/>
      <c r="AG180" s="15"/>
    </row>
    <row r="181" spans="1:33" ht="12.75">
      <c r="A181" s="12">
        <v>33100028</v>
      </c>
      <c r="B181" t="s">
        <v>76</v>
      </c>
      <c r="C181" t="s">
        <v>25</v>
      </c>
      <c r="D181">
        <v>50</v>
      </c>
      <c r="E181" t="s">
        <v>20</v>
      </c>
      <c r="F181" s="7">
        <v>2937</v>
      </c>
      <c r="G181" s="7">
        <v>440.55</v>
      </c>
      <c r="H181" s="7">
        <f>F181/D181</f>
        <v>58.74</v>
      </c>
      <c r="I181" s="7">
        <f>G181+H181</f>
        <v>499.29</v>
      </c>
      <c r="J181" s="7">
        <f>F181/D181</f>
        <v>58.74</v>
      </c>
      <c r="K181" s="7">
        <f>I181+J181</f>
        <v>558.03</v>
      </c>
      <c r="L181" s="7">
        <f>$F181/$D181</f>
        <v>58.74</v>
      </c>
      <c r="M181" s="7">
        <f>K181+L181</f>
        <v>616.77</v>
      </c>
      <c r="N181" s="7">
        <f>F181/D181</f>
        <v>58.74</v>
      </c>
      <c r="O181" s="7">
        <f>M181+N181</f>
        <v>675.51</v>
      </c>
      <c r="P181" s="7">
        <f>+F181/D181</f>
        <v>58.74</v>
      </c>
      <c r="Q181" s="7">
        <f>O181+P181</f>
        <v>734.25</v>
      </c>
      <c r="R181" s="7">
        <f>+F181/D181</f>
        <v>58.74</v>
      </c>
      <c r="S181" s="7">
        <f>Q181+R181</f>
        <v>792.99</v>
      </c>
      <c r="T181" s="7">
        <f>F181/D181</f>
        <v>58.74</v>
      </c>
      <c r="U181" s="7">
        <f>S181+T181</f>
        <v>851.73</v>
      </c>
      <c r="V181" s="7">
        <f>F181/D181</f>
        <v>58.74</v>
      </c>
      <c r="W181" s="7">
        <f>U181+V181</f>
        <v>910.47</v>
      </c>
      <c r="X181" s="7">
        <f>$F$181/$D$181</f>
        <v>58.74</v>
      </c>
      <c r="Y181" s="7">
        <f>W181+X181</f>
        <v>969.21</v>
      </c>
      <c r="Z181" s="7">
        <f>$F$181/$D$181</f>
        <v>58.74</v>
      </c>
      <c r="AA181" s="7">
        <f>Y181+Z181</f>
        <v>1027.95</v>
      </c>
      <c r="AB181" s="7">
        <f>$F$181/$D$181</f>
        <v>58.74</v>
      </c>
      <c r="AC181" s="7">
        <f>AA181+AB181</f>
        <v>1086.69</v>
      </c>
      <c r="AD181" s="7"/>
      <c r="AE181" s="13">
        <f>F181-AC181</f>
        <v>1850.31</v>
      </c>
      <c r="AF181" s="7"/>
      <c r="AG181" s="15"/>
    </row>
    <row r="182" spans="1:33" ht="12.75">
      <c r="A182" s="12"/>
      <c r="B182" t="s">
        <v>76</v>
      </c>
      <c r="C182">
        <v>2006</v>
      </c>
      <c r="D182">
        <v>50</v>
      </c>
      <c r="E182" t="s">
        <v>20</v>
      </c>
      <c r="F182" s="8">
        <v>2749.77</v>
      </c>
      <c r="G182" s="8">
        <v>247.49</v>
      </c>
      <c r="H182" s="8">
        <f>F182/D182</f>
        <v>54.9954</v>
      </c>
      <c r="I182" s="8">
        <f>G182+H182</f>
        <v>302.4854</v>
      </c>
      <c r="J182" s="8">
        <f>F182/D182</f>
        <v>54.9954</v>
      </c>
      <c r="K182" s="8">
        <f>I182+J182</f>
        <v>357.48080000000004</v>
      </c>
      <c r="L182" s="8">
        <f>$F182/$D182</f>
        <v>54.9954</v>
      </c>
      <c r="M182" s="8">
        <f>K182+L182</f>
        <v>412.47620000000006</v>
      </c>
      <c r="N182" s="8">
        <f>F182/D182</f>
        <v>54.9954</v>
      </c>
      <c r="O182" s="8">
        <f>M182+N182</f>
        <v>467.4716000000001</v>
      </c>
      <c r="P182" s="8">
        <f>+F182/D182</f>
        <v>54.9954</v>
      </c>
      <c r="Q182" s="8">
        <f>O182+P182</f>
        <v>522.4670000000001</v>
      </c>
      <c r="R182" s="8">
        <f>+F182/D182</f>
        <v>54.9954</v>
      </c>
      <c r="S182" s="8">
        <f>Q182+R182</f>
        <v>577.4624000000001</v>
      </c>
      <c r="T182" s="7">
        <f>F182/D182</f>
        <v>54.9954</v>
      </c>
      <c r="U182" s="8">
        <f>S182+T182</f>
        <v>632.4578000000001</v>
      </c>
      <c r="V182" s="7">
        <f>F182/D182</f>
        <v>54.9954</v>
      </c>
      <c r="W182" s="8">
        <f>U182+V182</f>
        <v>687.4532000000002</v>
      </c>
      <c r="X182" s="7">
        <f>$F$182/$D$182</f>
        <v>54.9954</v>
      </c>
      <c r="Y182" s="8">
        <f>W182+X182</f>
        <v>742.4486000000002</v>
      </c>
      <c r="Z182" s="7">
        <f>$F$182/$D$182</f>
        <v>54.9954</v>
      </c>
      <c r="AA182" s="8">
        <f>Y182+Z182</f>
        <v>797.4440000000002</v>
      </c>
      <c r="AB182" s="7">
        <f>$F$182/$D$182</f>
        <v>54.9954</v>
      </c>
      <c r="AC182" s="8">
        <f>AA182+AB182</f>
        <v>852.4394000000002</v>
      </c>
      <c r="AD182" s="8"/>
      <c r="AE182" s="13">
        <f>F182-AC182</f>
        <v>1897.3305999999998</v>
      </c>
      <c r="AF182" s="7"/>
      <c r="AG182" s="15"/>
    </row>
    <row r="183" spans="1:33" ht="12.75">
      <c r="A183" s="12"/>
      <c r="F183" s="13">
        <f aca="true" t="shared" si="108" ref="F183:AC183">SUM(F181:F182)</f>
        <v>5686.77</v>
      </c>
      <c r="G183" s="13">
        <f t="shared" si="108"/>
        <v>688.04</v>
      </c>
      <c r="H183" s="13">
        <f t="shared" si="108"/>
        <v>113.7354</v>
      </c>
      <c r="I183" s="13">
        <f t="shared" si="108"/>
        <v>801.7754</v>
      </c>
      <c r="J183" s="13">
        <f t="shared" si="108"/>
        <v>113.7354</v>
      </c>
      <c r="K183" s="13">
        <f t="shared" si="108"/>
        <v>915.5108</v>
      </c>
      <c r="L183" s="13">
        <f t="shared" si="108"/>
        <v>113.7354</v>
      </c>
      <c r="M183" s="13">
        <f t="shared" si="108"/>
        <v>1029.2462</v>
      </c>
      <c r="N183" s="13">
        <f t="shared" si="108"/>
        <v>113.7354</v>
      </c>
      <c r="O183" s="13">
        <f t="shared" si="108"/>
        <v>1142.9816</v>
      </c>
      <c r="P183" s="13">
        <f t="shared" si="108"/>
        <v>113.7354</v>
      </c>
      <c r="Q183" s="13">
        <f t="shared" si="108"/>
        <v>1256.717</v>
      </c>
      <c r="R183" s="13">
        <f t="shared" si="108"/>
        <v>113.7354</v>
      </c>
      <c r="S183" s="13">
        <f t="shared" si="108"/>
        <v>1370.4524000000001</v>
      </c>
      <c r="T183" s="13">
        <f t="shared" si="108"/>
        <v>113.7354</v>
      </c>
      <c r="U183" s="13">
        <f t="shared" si="108"/>
        <v>1484.1878000000002</v>
      </c>
      <c r="V183" s="13">
        <f t="shared" si="108"/>
        <v>113.7354</v>
      </c>
      <c r="W183" s="13">
        <f t="shared" si="108"/>
        <v>1597.9232000000002</v>
      </c>
      <c r="X183" s="13">
        <f t="shared" si="108"/>
        <v>113.7354</v>
      </c>
      <c r="Y183" s="13">
        <f t="shared" si="108"/>
        <v>1711.6586000000002</v>
      </c>
      <c r="Z183" s="13">
        <f t="shared" si="108"/>
        <v>113.7354</v>
      </c>
      <c r="AA183" s="13">
        <f t="shared" si="108"/>
        <v>1825.3940000000002</v>
      </c>
      <c r="AB183" s="13">
        <f t="shared" si="108"/>
        <v>113.7354</v>
      </c>
      <c r="AC183" s="13">
        <f t="shared" si="108"/>
        <v>1939.1294000000003</v>
      </c>
      <c r="AD183" s="13"/>
      <c r="AE183" s="13">
        <f>F183-AC183</f>
        <v>3747.6406</v>
      </c>
      <c r="AF183" s="7"/>
      <c r="AG183" s="15"/>
    </row>
    <row r="184" spans="1:33" ht="12.75">
      <c r="A184" s="12"/>
      <c r="F184" s="11" t="s">
        <v>14</v>
      </c>
      <c r="G184" s="7"/>
      <c r="H184" s="7"/>
      <c r="I184" s="7"/>
      <c r="J184" s="7"/>
      <c r="K184" s="7"/>
      <c r="L184" s="13"/>
      <c r="M184" s="13"/>
      <c r="N184" s="13"/>
      <c r="O184" s="13"/>
      <c r="P184" s="13"/>
      <c r="Q184" s="13"/>
      <c r="R184" s="13"/>
      <c r="S184" s="13"/>
      <c r="T184" s="7"/>
      <c r="U184" s="13"/>
      <c r="V184" s="7"/>
      <c r="W184" s="13"/>
      <c r="X184" s="7"/>
      <c r="Y184" s="13"/>
      <c r="Z184" s="13"/>
      <c r="AA184" s="13"/>
      <c r="AB184" s="13"/>
      <c r="AC184" s="13"/>
      <c r="AD184" s="7"/>
      <c r="AE184" s="13"/>
      <c r="AF184" s="7"/>
      <c r="AG184" s="15"/>
    </row>
    <row r="185" spans="1:33" ht="12.75">
      <c r="A185" s="12">
        <v>33100029</v>
      </c>
      <c r="B185" t="s">
        <v>77</v>
      </c>
      <c r="C185" t="s">
        <v>25</v>
      </c>
      <c r="D185">
        <v>50</v>
      </c>
      <c r="E185" t="s">
        <v>20</v>
      </c>
      <c r="F185" s="13">
        <v>300</v>
      </c>
      <c r="G185" s="13">
        <v>45</v>
      </c>
      <c r="H185" s="13">
        <f>F185/D185</f>
        <v>6</v>
      </c>
      <c r="I185" s="13">
        <f>G185+H185</f>
        <v>51</v>
      </c>
      <c r="J185" s="13">
        <f>F185/D185</f>
        <v>6</v>
      </c>
      <c r="K185" s="13">
        <f>I185+J185</f>
        <v>57</v>
      </c>
      <c r="L185" s="13">
        <f>$F185/$D185</f>
        <v>6</v>
      </c>
      <c r="M185" s="13">
        <f>K185+L185</f>
        <v>63</v>
      </c>
      <c r="N185" s="13">
        <f>F185/D185</f>
        <v>6</v>
      </c>
      <c r="O185" s="13">
        <f>M185+N185</f>
        <v>69</v>
      </c>
      <c r="P185" s="13">
        <f>+F185/D185</f>
        <v>6</v>
      </c>
      <c r="Q185" s="13">
        <f>O185+P185</f>
        <v>75</v>
      </c>
      <c r="R185" s="13">
        <f>+F185/D185</f>
        <v>6</v>
      </c>
      <c r="S185" s="13">
        <f>Q185+R185</f>
        <v>81</v>
      </c>
      <c r="T185" s="7">
        <f>F185/D185</f>
        <v>6</v>
      </c>
      <c r="U185" s="13">
        <f>S185+T185</f>
        <v>87</v>
      </c>
      <c r="V185" s="7">
        <f>F185/D185</f>
        <v>6</v>
      </c>
      <c r="W185" s="13">
        <f>U185+V185</f>
        <v>93</v>
      </c>
      <c r="X185" s="7">
        <f>$F$185/$D$185</f>
        <v>6</v>
      </c>
      <c r="Y185" s="13">
        <f>W185+X185</f>
        <v>99</v>
      </c>
      <c r="Z185" s="7">
        <f>$F$185/$D$185</f>
        <v>6</v>
      </c>
      <c r="AA185" s="13">
        <f>Y185+Z185</f>
        <v>105</v>
      </c>
      <c r="AB185" s="7">
        <f>$F$185/$D$185</f>
        <v>6</v>
      </c>
      <c r="AC185" s="13">
        <f>AA185+AB185</f>
        <v>111</v>
      </c>
      <c r="AD185" s="7"/>
      <c r="AE185" s="13">
        <f>F185-AC185</f>
        <v>189</v>
      </c>
      <c r="AF185" s="7"/>
      <c r="AG185" s="15"/>
    </row>
    <row r="186" spans="1:33" ht="12.75">
      <c r="A186" s="12"/>
      <c r="F186" s="11" t="s">
        <v>14</v>
      </c>
      <c r="G186" s="7"/>
      <c r="H186" s="7"/>
      <c r="I186" s="7"/>
      <c r="J186" s="7"/>
      <c r="K186" s="7"/>
      <c r="L186" s="13"/>
      <c r="M186" s="13"/>
      <c r="N186" s="13"/>
      <c r="O186" s="13"/>
      <c r="P186" s="13"/>
      <c r="Q186" s="13"/>
      <c r="R186" s="13"/>
      <c r="S186" s="13"/>
      <c r="T186" s="7"/>
      <c r="U186" s="13"/>
      <c r="V186" s="7"/>
      <c r="W186" s="13"/>
      <c r="X186" s="7"/>
      <c r="Y186" s="13"/>
      <c r="Z186" s="13"/>
      <c r="AA186" s="13"/>
      <c r="AB186" s="13"/>
      <c r="AC186" s="13"/>
      <c r="AD186" s="7"/>
      <c r="AE186" s="13"/>
      <c r="AF186" s="7"/>
      <c r="AG186" s="15"/>
    </row>
    <row r="187" spans="1:33" ht="12.75">
      <c r="A187" s="12">
        <v>33100030</v>
      </c>
      <c r="B187" t="s">
        <v>78</v>
      </c>
      <c r="C187">
        <v>2003</v>
      </c>
      <c r="D187">
        <v>50</v>
      </c>
      <c r="E187" t="s">
        <v>20</v>
      </c>
      <c r="F187" s="7">
        <v>2944.12</v>
      </c>
      <c r="G187" s="7">
        <v>441.61</v>
      </c>
      <c r="H187" s="7">
        <f>F187/D187</f>
        <v>58.8824</v>
      </c>
      <c r="I187" s="7">
        <f>G187+H187</f>
        <v>500.49240000000003</v>
      </c>
      <c r="J187" s="7">
        <f>F187/D187</f>
        <v>58.8824</v>
      </c>
      <c r="K187" s="7">
        <f>I187+J187</f>
        <v>559.3748</v>
      </c>
      <c r="L187" s="7">
        <f>$F187/$D187</f>
        <v>58.8824</v>
      </c>
      <c r="M187" s="7">
        <f>K187+L187</f>
        <v>618.2572</v>
      </c>
      <c r="N187" s="7">
        <f>F187/D187</f>
        <v>58.8824</v>
      </c>
      <c r="O187" s="7">
        <f>M187+N187</f>
        <v>677.1396</v>
      </c>
      <c r="P187" s="7">
        <f>+F187/D187</f>
        <v>58.8824</v>
      </c>
      <c r="Q187" s="7">
        <f>O187+P187</f>
        <v>736.0219999999999</v>
      </c>
      <c r="R187" s="7">
        <f>+F187/D187</f>
        <v>58.8824</v>
      </c>
      <c r="S187" s="7">
        <f>Q187+R187</f>
        <v>794.9043999999999</v>
      </c>
      <c r="T187" s="7">
        <f>F187/D187</f>
        <v>58.8824</v>
      </c>
      <c r="U187" s="7">
        <f>S187+T187</f>
        <v>853.7867999999999</v>
      </c>
      <c r="V187" s="7">
        <f>F187/D187</f>
        <v>58.8824</v>
      </c>
      <c r="W187" s="7">
        <f>U187+V187</f>
        <v>912.6691999999998</v>
      </c>
      <c r="X187" s="7">
        <f>$F$187/$D$187</f>
        <v>58.8824</v>
      </c>
      <c r="Y187" s="7">
        <f>W187+X187</f>
        <v>971.5515999999998</v>
      </c>
      <c r="Z187" s="7">
        <f>$F$187/$D$187</f>
        <v>58.8824</v>
      </c>
      <c r="AA187" s="7">
        <f>Y187+Z187</f>
        <v>1030.4339999999997</v>
      </c>
      <c r="AB187" s="7">
        <f>$F$187/$D$187</f>
        <v>58.8824</v>
      </c>
      <c r="AC187" s="7">
        <f>AA187+AB187</f>
        <v>1089.3163999999997</v>
      </c>
      <c r="AD187" s="7"/>
      <c r="AE187" s="13">
        <f>F187-AC187</f>
        <v>1854.8036000000002</v>
      </c>
      <c r="AF187" s="7"/>
      <c r="AG187" s="15"/>
    </row>
    <row r="188" spans="1:33" ht="12.75">
      <c r="A188" s="12"/>
      <c r="B188" t="s">
        <v>78</v>
      </c>
      <c r="C188">
        <v>2004</v>
      </c>
      <c r="D188">
        <v>50</v>
      </c>
      <c r="E188" t="s">
        <v>20</v>
      </c>
      <c r="F188" s="8">
        <v>626.74</v>
      </c>
      <c r="G188" s="8">
        <v>81.46</v>
      </c>
      <c r="H188" s="8">
        <f>F188/D188</f>
        <v>12.5348</v>
      </c>
      <c r="I188" s="8">
        <f>G188+H188</f>
        <v>93.9948</v>
      </c>
      <c r="J188" s="8">
        <f>F188/D188</f>
        <v>12.5348</v>
      </c>
      <c r="K188" s="8">
        <f>I188+J188</f>
        <v>106.5296</v>
      </c>
      <c r="L188" s="8">
        <f>$F188/$D188</f>
        <v>12.5348</v>
      </c>
      <c r="M188" s="8">
        <f>K188+L188</f>
        <v>119.0644</v>
      </c>
      <c r="N188" s="8">
        <f>F188/D188</f>
        <v>12.5348</v>
      </c>
      <c r="O188" s="8">
        <f>M188+N188</f>
        <v>131.5992</v>
      </c>
      <c r="P188" s="8">
        <f>+F188/D188</f>
        <v>12.5348</v>
      </c>
      <c r="Q188" s="8">
        <f>O188+P188</f>
        <v>144.134</v>
      </c>
      <c r="R188" s="8">
        <f>+F188/D188</f>
        <v>12.5348</v>
      </c>
      <c r="S188" s="8">
        <f>Q188+R188</f>
        <v>156.66879999999998</v>
      </c>
      <c r="T188" s="7">
        <f>F188/D188</f>
        <v>12.5348</v>
      </c>
      <c r="U188" s="8">
        <f>S188+T188</f>
        <v>169.20359999999997</v>
      </c>
      <c r="V188" s="7">
        <f>F188/D188</f>
        <v>12.5348</v>
      </c>
      <c r="W188" s="8">
        <f>U188+V188</f>
        <v>181.73839999999996</v>
      </c>
      <c r="X188" s="7">
        <f>$F$188/$D$188</f>
        <v>12.5348</v>
      </c>
      <c r="Y188" s="8">
        <f>W188+X188</f>
        <v>194.27319999999995</v>
      </c>
      <c r="Z188" s="7">
        <f>$F$188/$D$188</f>
        <v>12.5348</v>
      </c>
      <c r="AA188" s="8">
        <f>Y188+Z188</f>
        <v>206.80799999999994</v>
      </c>
      <c r="AB188" s="7">
        <f>$F$188/$D$188</f>
        <v>12.5348</v>
      </c>
      <c r="AC188" s="8">
        <f>AA188+AB188</f>
        <v>219.34279999999993</v>
      </c>
      <c r="AD188" s="8"/>
      <c r="AE188" s="13">
        <f>F188-AC188</f>
        <v>407.3972000000001</v>
      </c>
      <c r="AF188" s="7"/>
      <c r="AG188" s="15"/>
    </row>
    <row r="189" spans="1:33" ht="12.75">
      <c r="A189" s="12"/>
      <c r="F189" s="13">
        <f aca="true" t="shared" si="109" ref="F189:AC189">SUM(F187:F188)</f>
        <v>3570.8599999999997</v>
      </c>
      <c r="G189" s="13">
        <f t="shared" si="109"/>
        <v>523.07</v>
      </c>
      <c r="H189" s="13">
        <f t="shared" si="109"/>
        <v>71.4172</v>
      </c>
      <c r="I189" s="13">
        <f t="shared" si="109"/>
        <v>594.4872</v>
      </c>
      <c r="J189" s="13">
        <f t="shared" si="109"/>
        <v>71.4172</v>
      </c>
      <c r="K189" s="13">
        <f t="shared" si="109"/>
        <v>665.9044</v>
      </c>
      <c r="L189" s="13">
        <f t="shared" si="109"/>
        <v>71.4172</v>
      </c>
      <c r="M189" s="13">
        <f t="shared" si="109"/>
        <v>737.3216</v>
      </c>
      <c r="N189" s="13">
        <f t="shared" si="109"/>
        <v>71.4172</v>
      </c>
      <c r="O189" s="13">
        <f t="shared" si="109"/>
        <v>808.7388</v>
      </c>
      <c r="P189" s="13">
        <f t="shared" si="109"/>
        <v>71.4172</v>
      </c>
      <c r="Q189" s="13">
        <f t="shared" si="109"/>
        <v>880.156</v>
      </c>
      <c r="R189" s="13">
        <f t="shared" si="109"/>
        <v>71.4172</v>
      </c>
      <c r="S189" s="13">
        <f t="shared" si="109"/>
        <v>951.5731999999998</v>
      </c>
      <c r="T189" s="13">
        <f t="shared" si="109"/>
        <v>71.4172</v>
      </c>
      <c r="U189" s="13">
        <f t="shared" si="109"/>
        <v>1022.9903999999998</v>
      </c>
      <c r="V189" s="13">
        <f t="shared" si="109"/>
        <v>71.4172</v>
      </c>
      <c r="W189" s="13">
        <f t="shared" si="109"/>
        <v>1094.4075999999998</v>
      </c>
      <c r="X189" s="13">
        <f t="shared" si="109"/>
        <v>71.4172</v>
      </c>
      <c r="Y189" s="13">
        <f t="shared" si="109"/>
        <v>1165.8247999999996</v>
      </c>
      <c r="Z189" s="13">
        <f t="shared" si="109"/>
        <v>71.4172</v>
      </c>
      <c r="AA189" s="13">
        <f t="shared" si="109"/>
        <v>1237.2419999999997</v>
      </c>
      <c r="AB189" s="13">
        <f t="shared" si="109"/>
        <v>71.4172</v>
      </c>
      <c r="AC189" s="13">
        <f t="shared" si="109"/>
        <v>1308.6591999999996</v>
      </c>
      <c r="AD189" s="13"/>
      <c r="AE189" s="13">
        <f>F189-AC189</f>
        <v>2262.2008</v>
      </c>
      <c r="AF189" s="7"/>
      <c r="AG189" s="15"/>
    </row>
    <row r="190" spans="1:33" ht="12.75">
      <c r="A190" s="12"/>
      <c r="F190" s="11" t="s">
        <v>14</v>
      </c>
      <c r="G190" s="7"/>
      <c r="H190" s="7"/>
      <c r="I190" s="7"/>
      <c r="J190" s="7"/>
      <c r="K190" s="7"/>
      <c r="L190" s="13"/>
      <c r="M190" s="13"/>
      <c r="N190" s="13"/>
      <c r="O190" s="13"/>
      <c r="P190" s="13"/>
      <c r="Q190" s="13"/>
      <c r="R190" s="13"/>
      <c r="S190" s="13"/>
      <c r="T190" s="7"/>
      <c r="U190" s="13"/>
      <c r="V190" s="7"/>
      <c r="W190" s="13"/>
      <c r="X190" s="7"/>
      <c r="Y190" s="13"/>
      <c r="Z190" s="13"/>
      <c r="AA190" s="13"/>
      <c r="AB190" s="13"/>
      <c r="AC190" s="13"/>
      <c r="AD190" s="7"/>
      <c r="AE190" s="13"/>
      <c r="AF190" s="7"/>
      <c r="AG190" s="15"/>
    </row>
    <row r="191" spans="1:33" ht="12.75">
      <c r="A191" s="12">
        <v>33100031</v>
      </c>
      <c r="B191" t="s">
        <v>79</v>
      </c>
      <c r="C191">
        <v>2004</v>
      </c>
      <c r="D191">
        <v>50</v>
      </c>
      <c r="E191" t="s">
        <v>20</v>
      </c>
      <c r="F191" s="7">
        <v>1308.85</v>
      </c>
      <c r="G191" s="7">
        <v>170.16</v>
      </c>
      <c r="H191" s="7">
        <f>F191/D191</f>
        <v>26.177</v>
      </c>
      <c r="I191" s="7">
        <f>G191+H191</f>
        <v>196.337</v>
      </c>
      <c r="J191" s="7">
        <f>F191/D191</f>
        <v>26.177</v>
      </c>
      <c r="K191" s="7">
        <f>I191+J191</f>
        <v>222.51399999999998</v>
      </c>
      <c r="L191" s="7">
        <f>$F191/$D191</f>
        <v>26.177</v>
      </c>
      <c r="M191" s="7">
        <f>K191+L191</f>
        <v>248.69099999999997</v>
      </c>
      <c r="N191" s="7">
        <f>F191/D191</f>
        <v>26.177</v>
      </c>
      <c r="O191" s="7">
        <f>M191+N191</f>
        <v>274.868</v>
      </c>
      <c r="P191" s="7">
        <f>+F191/D191</f>
        <v>26.177</v>
      </c>
      <c r="Q191" s="7">
        <f>O191+P191</f>
        <v>301.045</v>
      </c>
      <c r="R191" s="7">
        <f>+F191/D191</f>
        <v>26.177</v>
      </c>
      <c r="S191" s="7">
        <f>Q191+R191</f>
        <v>327.22200000000004</v>
      </c>
      <c r="T191" s="7">
        <f>F191/D191</f>
        <v>26.177</v>
      </c>
      <c r="U191" s="7">
        <f>S191+T191</f>
        <v>353.39900000000006</v>
      </c>
      <c r="V191" s="7">
        <f>F191/D191</f>
        <v>26.177</v>
      </c>
      <c r="W191" s="7">
        <f>U191+V191</f>
        <v>379.5760000000001</v>
      </c>
      <c r="X191" s="7">
        <f>$F$191/$D$191</f>
        <v>26.177</v>
      </c>
      <c r="Y191" s="7">
        <f>W191+X191</f>
        <v>405.7530000000001</v>
      </c>
      <c r="Z191" s="7">
        <f>$F$191/$D$191</f>
        <v>26.177</v>
      </c>
      <c r="AA191" s="7">
        <f>Y191+Z191</f>
        <v>431.9300000000001</v>
      </c>
      <c r="AB191" s="7">
        <f>$F$191/$D$191</f>
        <v>26.177</v>
      </c>
      <c r="AC191" s="7">
        <f>AA191+AB191</f>
        <v>458.10700000000014</v>
      </c>
      <c r="AD191" s="7"/>
      <c r="AE191" s="13">
        <f>F191-AC191</f>
        <v>850.7429999999997</v>
      </c>
      <c r="AF191" s="7"/>
      <c r="AG191" s="15"/>
    </row>
    <row r="192" spans="1:33" ht="12.75">
      <c r="A192" s="12"/>
      <c r="B192" t="s">
        <v>79</v>
      </c>
      <c r="C192">
        <v>2005</v>
      </c>
      <c r="D192">
        <v>50</v>
      </c>
      <c r="E192" t="s">
        <v>20</v>
      </c>
      <c r="F192" s="8">
        <v>5000</v>
      </c>
      <c r="G192" s="8">
        <v>550</v>
      </c>
      <c r="H192" s="8">
        <f>F192/D192</f>
        <v>100</v>
      </c>
      <c r="I192" s="8">
        <f>G192+H192</f>
        <v>650</v>
      </c>
      <c r="J192" s="8">
        <f>F192/D192</f>
        <v>100</v>
      </c>
      <c r="K192" s="8">
        <f>I192+J192</f>
        <v>750</v>
      </c>
      <c r="L192" s="8">
        <f>$F192/$D192</f>
        <v>100</v>
      </c>
      <c r="M192" s="8">
        <f>K192+L192</f>
        <v>850</v>
      </c>
      <c r="N192" s="8">
        <f>F192/D192</f>
        <v>100</v>
      </c>
      <c r="O192" s="8">
        <f>M192+N192</f>
        <v>950</v>
      </c>
      <c r="P192" s="8">
        <f>+F192/D192</f>
        <v>100</v>
      </c>
      <c r="Q192" s="8">
        <f>O192+P192</f>
        <v>1050</v>
      </c>
      <c r="R192" s="8">
        <f>+F192/D192</f>
        <v>100</v>
      </c>
      <c r="S192" s="8">
        <f>Q192+R192</f>
        <v>1150</v>
      </c>
      <c r="T192" s="7">
        <f>F192/D192</f>
        <v>100</v>
      </c>
      <c r="U192" s="8">
        <f>S192+T192</f>
        <v>1250</v>
      </c>
      <c r="V192" s="7">
        <f>F192/D192</f>
        <v>100</v>
      </c>
      <c r="W192" s="8">
        <f>U192+V192</f>
        <v>1350</v>
      </c>
      <c r="X192" s="7">
        <f>$F$192/$D$192</f>
        <v>100</v>
      </c>
      <c r="Y192" s="8">
        <f>W192+X192</f>
        <v>1450</v>
      </c>
      <c r="Z192" s="7">
        <f>$F$192/$D$192</f>
        <v>100</v>
      </c>
      <c r="AA192" s="8">
        <f>Y192+Z192</f>
        <v>1550</v>
      </c>
      <c r="AB192" s="7">
        <f>$F$192/$D$192</f>
        <v>100</v>
      </c>
      <c r="AC192" s="8">
        <f>AA192+AB192</f>
        <v>1650</v>
      </c>
      <c r="AD192" s="8"/>
      <c r="AE192" s="13">
        <f>F192-AC192</f>
        <v>3350</v>
      </c>
      <c r="AF192" s="7"/>
      <c r="AG192" s="15"/>
    </row>
    <row r="193" spans="1:33" ht="12.75">
      <c r="A193" s="12"/>
      <c r="F193" s="13">
        <f aca="true" t="shared" si="110" ref="F193:AC193">SUM(F191:F192)</f>
        <v>6308.85</v>
      </c>
      <c r="G193" s="13">
        <f t="shared" si="110"/>
        <v>720.16</v>
      </c>
      <c r="H193" s="13">
        <f t="shared" si="110"/>
        <v>126.17699999999999</v>
      </c>
      <c r="I193" s="13">
        <f t="shared" si="110"/>
        <v>846.337</v>
      </c>
      <c r="J193" s="13">
        <f t="shared" si="110"/>
        <v>126.17699999999999</v>
      </c>
      <c r="K193" s="13">
        <f t="shared" si="110"/>
        <v>972.514</v>
      </c>
      <c r="L193" s="13">
        <f t="shared" si="110"/>
        <v>126.17699999999999</v>
      </c>
      <c r="M193" s="13">
        <f t="shared" si="110"/>
        <v>1098.691</v>
      </c>
      <c r="N193" s="13">
        <f t="shared" si="110"/>
        <v>126.17699999999999</v>
      </c>
      <c r="O193" s="13">
        <f t="shared" si="110"/>
        <v>1224.868</v>
      </c>
      <c r="P193" s="13">
        <f t="shared" si="110"/>
        <v>126.17699999999999</v>
      </c>
      <c r="Q193" s="13">
        <f t="shared" si="110"/>
        <v>1351.045</v>
      </c>
      <c r="R193" s="13">
        <f t="shared" si="110"/>
        <v>126.17699999999999</v>
      </c>
      <c r="S193" s="13">
        <f t="shared" si="110"/>
        <v>1477.222</v>
      </c>
      <c r="T193" s="13">
        <f t="shared" si="110"/>
        <v>126.17699999999999</v>
      </c>
      <c r="U193" s="13">
        <f t="shared" si="110"/>
        <v>1603.3990000000001</v>
      </c>
      <c r="V193" s="13">
        <f t="shared" si="110"/>
        <v>126.17699999999999</v>
      </c>
      <c r="W193" s="13">
        <f t="shared" si="110"/>
        <v>1729.576</v>
      </c>
      <c r="X193" s="13">
        <f t="shared" si="110"/>
        <v>126.17699999999999</v>
      </c>
      <c r="Y193" s="13">
        <f t="shared" si="110"/>
        <v>1855.7530000000002</v>
      </c>
      <c r="Z193" s="13">
        <f t="shared" si="110"/>
        <v>126.17699999999999</v>
      </c>
      <c r="AA193" s="13">
        <f t="shared" si="110"/>
        <v>1981.93</v>
      </c>
      <c r="AB193" s="13">
        <f t="shared" si="110"/>
        <v>126.17699999999999</v>
      </c>
      <c r="AC193" s="13">
        <f t="shared" si="110"/>
        <v>2108.107</v>
      </c>
      <c r="AD193" s="13"/>
      <c r="AE193" s="13">
        <f>F193-AC193</f>
        <v>4200.743</v>
      </c>
      <c r="AF193" s="7"/>
      <c r="AG193" s="15"/>
    </row>
    <row r="194" spans="1:33" ht="12.75">
      <c r="A194" s="12"/>
      <c r="F194" s="11" t="s">
        <v>14</v>
      </c>
      <c r="G194" s="7"/>
      <c r="H194" s="7"/>
      <c r="I194" s="7"/>
      <c r="J194" s="7"/>
      <c r="K194" s="7"/>
      <c r="L194" s="13"/>
      <c r="M194" s="13"/>
      <c r="N194" s="13"/>
      <c r="O194" s="13"/>
      <c r="P194" s="13"/>
      <c r="Q194" s="13"/>
      <c r="R194" s="13"/>
      <c r="S194" s="13"/>
      <c r="T194" s="7"/>
      <c r="U194" s="13"/>
      <c r="V194" s="7"/>
      <c r="W194" s="13"/>
      <c r="X194" s="7"/>
      <c r="Y194" s="13"/>
      <c r="Z194" s="13"/>
      <c r="AA194" s="13"/>
      <c r="AB194" s="13"/>
      <c r="AC194" s="13"/>
      <c r="AD194" s="7"/>
      <c r="AE194" s="13"/>
      <c r="AF194" s="7"/>
      <c r="AG194" s="15"/>
    </row>
    <row r="195" spans="1:33" ht="12.75">
      <c r="A195" s="12">
        <v>33100033</v>
      </c>
      <c r="B195" t="s">
        <v>80</v>
      </c>
      <c r="C195">
        <v>2004</v>
      </c>
      <c r="D195">
        <v>50</v>
      </c>
      <c r="E195" t="s">
        <v>20</v>
      </c>
      <c r="F195" s="13">
        <v>2049.81</v>
      </c>
      <c r="G195" s="13">
        <v>266.49</v>
      </c>
      <c r="H195" s="13">
        <f>F195/D195</f>
        <v>40.9962</v>
      </c>
      <c r="I195" s="13">
        <f>G195+H195</f>
        <v>307.4862</v>
      </c>
      <c r="J195" s="13">
        <f>F195/D195</f>
        <v>40.9962</v>
      </c>
      <c r="K195" s="13">
        <f>I195+J195</f>
        <v>348.4824</v>
      </c>
      <c r="L195" s="13">
        <f>$F195/$D195</f>
        <v>40.9962</v>
      </c>
      <c r="M195" s="13">
        <f>K195+L195</f>
        <v>389.4786</v>
      </c>
      <c r="N195" s="13">
        <f>F195/D195</f>
        <v>40.9962</v>
      </c>
      <c r="O195" s="13">
        <f>M195+N195</f>
        <v>430.47479999999996</v>
      </c>
      <c r="P195" s="13">
        <f>F195/D195</f>
        <v>40.9962</v>
      </c>
      <c r="Q195" s="13">
        <f>O195+P195</f>
        <v>471.47099999999995</v>
      </c>
      <c r="R195" s="13">
        <f>F195/D195</f>
        <v>40.9962</v>
      </c>
      <c r="S195" s="13">
        <f>Q195+R195</f>
        <v>512.4671999999999</v>
      </c>
      <c r="T195" s="7">
        <f>F195/D195</f>
        <v>40.9962</v>
      </c>
      <c r="U195" s="13">
        <f>S195+T195</f>
        <v>553.4634</v>
      </c>
      <c r="V195" s="7">
        <f>F195/D195</f>
        <v>40.9962</v>
      </c>
      <c r="W195" s="13">
        <f>U195+V195</f>
        <v>594.4596</v>
      </c>
      <c r="X195" s="7">
        <f>$F$195/$D$195</f>
        <v>40.9962</v>
      </c>
      <c r="Y195" s="13">
        <f>W195+X195</f>
        <v>635.4558000000001</v>
      </c>
      <c r="Z195" s="7">
        <f>$F$195/$D$195</f>
        <v>40.9962</v>
      </c>
      <c r="AA195" s="13">
        <f>Y195+Z195</f>
        <v>676.4520000000001</v>
      </c>
      <c r="AB195" s="7">
        <f>$F$195/$D$195</f>
        <v>40.9962</v>
      </c>
      <c r="AC195" s="13">
        <f>AA195+AB195</f>
        <v>717.4482000000002</v>
      </c>
      <c r="AD195" s="7"/>
      <c r="AE195" s="13">
        <f>F195-AC195</f>
        <v>1332.3617999999997</v>
      </c>
      <c r="AF195" s="7"/>
      <c r="AG195" s="15"/>
    </row>
    <row r="196" spans="1:33" ht="12.75">
      <c r="A196" s="12"/>
      <c r="F196" s="11" t="s">
        <v>14</v>
      </c>
      <c r="G196" s="7"/>
      <c r="H196" s="7"/>
      <c r="I196" s="7"/>
      <c r="J196" s="7"/>
      <c r="K196" s="7"/>
      <c r="L196" s="13"/>
      <c r="M196" s="13"/>
      <c r="N196" s="13"/>
      <c r="O196" s="13"/>
      <c r="P196" s="13"/>
      <c r="Q196" s="13"/>
      <c r="R196" s="13"/>
      <c r="S196" s="13"/>
      <c r="T196" s="7"/>
      <c r="U196" s="13"/>
      <c r="V196" s="7"/>
      <c r="W196" s="13"/>
      <c r="X196" s="7"/>
      <c r="Y196" s="13"/>
      <c r="Z196" s="13"/>
      <c r="AA196" s="13"/>
      <c r="AB196" s="13"/>
      <c r="AC196" s="13"/>
      <c r="AD196" s="7"/>
      <c r="AE196" s="13"/>
      <c r="AF196" s="7"/>
      <c r="AG196" s="15"/>
    </row>
    <row r="197" spans="1:33" ht="12.75">
      <c r="A197" s="12">
        <v>33100034</v>
      </c>
      <c r="B197" t="s">
        <v>81</v>
      </c>
      <c r="C197">
        <v>2004</v>
      </c>
      <c r="D197">
        <v>50</v>
      </c>
      <c r="E197" t="s">
        <v>20</v>
      </c>
      <c r="F197" s="7">
        <v>5667.99</v>
      </c>
      <c r="G197" s="7">
        <v>736.84</v>
      </c>
      <c r="H197" s="7">
        <f>F197/D197</f>
        <v>113.35979999999999</v>
      </c>
      <c r="I197" s="7">
        <f>G197+H197</f>
        <v>850.1998</v>
      </c>
      <c r="J197" s="7">
        <f>F197/D197</f>
        <v>113.35979999999999</v>
      </c>
      <c r="K197" s="7">
        <f>I197+J197</f>
        <v>963.5595999999999</v>
      </c>
      <c r="L197" s="7">
        <f>$F197/$D197</f>
        <v>113.35979999999999</v>
      </c>
      <c r="M197" s="7">
        <f>K197+L197</f>
        <v>1076.9194</v>
      </c>
      <c r="N197" s="7">
        <f>F197/D197</f>
        <v>113.35979999999999</v>
      </c>
      <c r="O197" s="7">
        <f>M197+N197</f>
        <v>1190.2792</v>
      </c>
      <c r="P197" s="7">
        <f>+F197/D197</f>
        <v>113.35979999999999</v>
      </c>
      <c r="Q197" s="7">
        <f>O197+P197</f>
        <v>1303.639</v>
      </c>
      <c r="R197" s="7">
        <f>+F197/D197</f>
        <v>113.35979999999999</v>
      </c>
      <c r="S197" s="7">
        <f>Q197+R197</f>
        <v>1416.9987999999998</v>
      </c>
      <c r="T197" s="7">
        <f>F197/D197</f>
        <v>113.35979999999999</v>
      </c>
      <c r="U197" s="7">
        <f>S197+T197</f>
        <v>1530.3585999999998</v>
      </c>
      <c r="V197" s="7">
        <f>F197/D197</f>
        <v>113.35979999999999</v>
      </c>
      <c r="W197" s="7">
        <f>U197+V197</f>
        <v>1643.7183999999997</v>
      </c>
      <c r="X197" s="7">
        <f>$F$197/$D$197</f>
        <v>113.35979999999999</v>
      </c>
      <c r="Y197" s="7">
        <f>W197+X197</f>
        <v>1757.0781999999997</v>
      </c>
      <c r="Z197" s="7">
        <f>$F$197/$D$197</f>
        <v>113.35979999999999</v>
      </c>
      <c r="AA197" s="7">
        <f>Y197+Z197</f>
        <v>1870.4379999999996</v>
      </c>
      <c r="AB197" s="7">
        <f>$F$197/$D$197</f>
        <v>113.35979999999999</v>
      </c>
      <c r="AC197" s="7">
        <f>AA197+AB197</f>
        <v>1983.7977999999996</v>
      </c>
      <c r="AD197" s="7"/>
      <c r="AE197" s="13">
        <f>F197-AC197</f>
        <v>3684.1922000000004</v>
      </c>
      <c r="AF197" s="7"/>
      <c r="AG197" s="15"/>
    </row>
    <row r="198" spans="1:33" ht="12.75">
      <c r="A198" s="12"/>
      <c r="B198" t="s">
        <v>81</v>
      </c>
      <c r="C198">
        <v>2005</v>
      </c>
      <c r="D198">
        <v>50</v>
      </c>
      <c r="E198" t="s">
        <v>20</v>
      </c>
      <c r="F198" s="8">
        <v>5600</v>
      </c>
      <c r="G198" s="8">
        <v>616</v>
      </c>
      <c r="H198" s="8">
        <f>F198/D198</f>
        <v>112</v>
      </c>
      <c r="I198" s="8">
        <f>G198+H198</f>
        <v>728</v>
      </c>
      <c r="J198" s="8">
        <f>F198/D198</f>
        <v>112</v>
      </c>
      <c r="K198" s="8">
        <f>I198+J198</f>
        <v>840</v>
      </c>
      <c r="L198" s="8">
        <f>$F198/$D198</f>
        <v>112</v>
      </c>
      <c r="M198" s="8">
        <f>K198+L198</f>
        <v>952</v>
      </c>
      <c r="N198" s="8">
        <f>F198/D198</f>
        <v>112</v>
      </c>
      <c r="O198" s="8">
        <f>M198+N198</f>
        <v>1064</v>
      </c>
      <c r="P198" s="8">
        <f>+F198/D198</f>
        <v>112</v>
      </c>
      <c r="Q198" s="8">
        <f>O198+P198</f>
        <v>1176</v>
      </c>
      <c r="R198" s="8">
        <f>+F198/D198</f>
        <v>112</v>
      </c>
      <c r="S198" s="8">
        <f>Q198+R198</f>
        <v>1288</v>
      </c>
      <c r="T198" s="7">
        <f>F198/D198</f>
        <v>112</v>
      </c>
      <c r="U198" s="8">
        <f>S198+T198</f>
        <v>1400</v>
      </c>
      <c r="V198" s="7">
        <f>F198/D198</f>
        <v>112</v>
      </c>
      <c r="W198" s="8">
        <f>U198+V198</f>
        <v>1512</v>
      </c>
      <c r="X198" s="7">
        <f>$F$198/$D$198</f>
        <v>112</v>
      </c>
      <c r="Y198" s="8">
        <f>W198+X198</f>
        <v>1624</v>
      </c>
      <c r="Z198" s="7">
        <f>$F$198/$D$198</f>
        <v>112</v>
      </c>
      <c r="AA198" s="8">
        <f>Y198+Z198</f>
        <v>1736</v>
      </c>
      <c r="AB198" s="7">
        <f>$F$198/$D$198</f>
        <v>112</v>
      </c>
      <c r="AC198" s="8">
        <f>AA198+AB198</f>
        <v>1848</v>
      </c>
      <c r="AD198" s="8"/>
      <c r="AE198" s="13">
        <f>F198-AC198</f>
        <v>3752</v>
      </c>
      <c r="AF198" s="7"/>
      <c r="AG198" s="15"/>
    </row>
    <row r="199" spans="1:33" ht="12.75">
      <c r="A199" s="12"/>
      <c r="F199" s="13">
        <f aca="true" t="shared" si="111" ref="F199:AC199">SUM(F197:F198)</f>
        <v>11267.99</v>
      </c>
      <c r="G199" s="13">
        <f t="shared" si="111"/>
        <v>1352.8400000000001</v>
      </c>
      <c r="H199" s="13">
        <f t="shared" si="111"/>
        <v>225.3598</v>
      </c>
      <c r="I199" s="13">
        <f t="shared" si="111"/>
        <v>1578.1997999999999</v>
      </c>
      <c r="J199" s="13">
        <f t="shared" si="111"/>
        <v>225.3598</v>
      </c>
      <c r="K199" s="13">
        <f t="shared" si="111"/>
        <v>1803.5596</v>
      </c>
      <c r="L199" s="13">
        <f t="shared" si="111"/>
        <v>225.3598</v>
      </c>
      <c r="M199" s="13">
        <f t="shared" si="111"/>
        <v>2028.9194</v>
      </c>
      <c r="N199" s="13">
        <f t="shared" si="111"/>
        <v>225.3598</v>
      </c>
      <c r="O199" s="13">
        <f t="shared" si="111"/>
        <v>2254.2792</v>
      </c>
      <c r="P199" s="13">
        <f t="shared" si="111"/>
        <v>225.3598</v>
      </c>
      <c r="Q199" s="13">
        <f t="shared" si="111"/>
        <v>2479.639</v>
      </c>
      <c r="R199" s="13">
        <f t="shared" si="111"/>
        <v>225.3598</v>
      </c>
      <c r="S199" s="13">
        <f t="shared" si="111"/>
        <v>2704.9988</v>
      </c>
      <c r="T199" s="13">
        <f t="shared" si="111"/>
        <v>225.3598</v>
      </c>
      <c r="U199" s="13">
        <f t="shared" si="111"/>
        <v>2930.3585999999996</v>
      </c>
      <c r="V199" s="13">
        <f t="shared" si="111"/>
        <v>225.3598</v>
      </c>
      <c r="W199" s="13">
        <f t="shared" si="111"/>
        <v>3155.7183999999997</v>
      </c>
      <c r="X199" s="13">
        <f t="shared" si="111"/>
        <v>225.3598</v>
      </c>
      <c r="Y199" s="13">
        <f t="shared" si="111"/>
        <v>3381.0782</v>
      </c>
      <c r="Z199" s="13">
        <f t="shared" si="111"/>
        <v>225.3598</v>
      </c>
      <c r="AA199" s="13">
        <f t="shared" si="111"/>
        <v>3606.4379999999996</v>
      </c>
      <c r="AB199" s="13">
        <f t="shared" si="111"/>
        <v>225.3598</v>
      </c>
      <c r="AC199" s="13">
        <f t="shared" si="111"/>
        <v>3831.7977999999994</v>
      </c>
      <c r="AD199" s="13"/>
      <c r="AE199" s="13">
        <f>F199-AC199</f>
        <v>7436.1922</v>
      </c>
      <c r="AF199" s="7"/>
      <c r="AG199" s="15"/>
    </row>
    <row r="200" spans="1:33" ht="12.75">
      <c r="A200" s="12"/>
      <c r="F200" s="11" t="s">
        <v>14</v>
      </c>
      <c r="G200" s="7"/>
      <c r="H200" s="7"/>
      <c r="I200" s="7"/>
      <c r="J200" s="7"/>
      <c r="K200" s="7"/>
      <c r="L200" s="13"/>
      <c r="M200" s="13"/>
      <c r="N200" s="13"/>
      <c r="O200" s="13"/>
      <c r="P200" s="13"/>
      <c r="Q200" s="13"/>
      <c r="R200" s="13"/>
      <c r="S200" s="13"/>
      <c r="T200" s="7"/>
      <c r="U200" s="13"/>
      <c r="V200" s="7"/>
      <c r="W200" s="13"/>
      <c r="X200" s="7"/>
      <c r="Y200" s="13"/>
      <c r="Z200" s="13"/>
      <c r="AA200" s="13"/>
      <c r="AB200" s="13"/>
      <c r="AC200" s="13"/>
      <c r="AD200" s="7"/>
      <c r="AE200" s="13"/>
      <c r="AF200" s="7"/>
      <c r="AG200" s="15"/>
    </row>
    <row r="201" spans="1:33" ht="12.75">
      <c r="A201" s="12">
        <v>33100035</v>
      </c>
      <c r="B201" t="s">
        <v>82</v>
      </c>
      <c r="C201">
        <v>2004</v>
      </c>
      <c r="D201">
        <v>50</v>
      </c>
      <c r="E201" t="s">
        <v>20</v>
      </c>
      <c r="F201" s="7">
        <v>224.72</v>
      </c>
      <c r="G201" s="7">
        <v>29.2</v>
      </c>
      <c r="H201" s="7">
        <f>F201/D201</f>
        <v>4.4944</v>
      </c>
      <c r="I201" s="7">
        <f>G201+H201</f>
        <v>33.6944</v>
      </c>
      <c r="J201" s="7">
        <f>F201/D201</f>
        <v>4.4944</v>
      </c>
      <c r="K201" s="7">
        <f>I201+J201</f>
        <v>38.1888</v>
      </c>
      <c r="L201" s="7">
        <f>$F201/$D201</f>
        <v>4.4944</v>
      </c>
      <c r="M201" s="7">
        <f>K201+L201</f>
        <v>42.6832</v>
      </c>
      <c r="N201" s="7">
        <f>F201/D201</f>
        <v>4.4944</v>
      </c>
      <c r="O201" s="7">
        <f>M201+N201</f>
        <v>47.1776</v>
      </c>
      <c r="P201" s="7">
        <f>+F201/D201</f>
        <v>4.4944</v>
      </c>
      <c r="Q201" s="7">
        <f>O201+P201</f>
        <v>51.672</v>
      </c>
      <c r="R201" s="7">
        <f>+F201/D201</f>
        <v>4.4944</v>
      </c>
      <c r="S201" s="7">
        <f>Q201+R201</f>
        <v>56.166399999999996</v>
      </c>
      <c r="T201" s="7">
        <f>F201/D201</f>
        <v>4.4944</v>
      </c>
      <c r="U201" s="7">
        <f>S201+T201</f>
        <v>60.660799999999995</v>
      </c>
      <c r="V201" s="7">
        <f>F201/D201</f>
        <v>4.4944</v>
      </c>
      <c r="W201" s="7">
        <f>U201+V201</f>
        <v>65.1552</v>
      </c>
      <c r="X201" s="7">
        <f>$F$201/$D$201</f>
        <v>4.4944</v>
      </c>
      <c r="Y201" s="7">
        <f>W201+X201</f>
        <v>69.64959999999999</v>
      </c>
      <c r="Z201" s="7">
        <f>$F$201/$D$201</f>
        <v>4.4944</v>
      </c>
      <c r="AA201" s="7">
        <f>Y201+Z201</f>
        <v>74.14399999999999</v>
      </c>
      <c r="AB201" s="7">
        <f>$F$201/$D$201</f>
        <v>4.4944</v>
      </c>
      <c r="AC201" s="7">
        <f>AA201+AB201</f>
        <v>78.63839999999999</v>
      </c>
      <c r="AD201" s="7"/>
      <c r="AE201" s="13">
        <f>F201-AC201</f>
        <v>146.0816</v>
      </c>
      <c r="AF201" s="7"/>
      <c r="AG201" s="15"/>
    </row>
    <row r="202" spans="1:33" ht="12.75">
      <c r="A202" s="12"/>
      <c r="B202" t="s">
        <v>82</v>
      </c>
      <c r="C202">
        <v>2005</v>
      </c>
      <c r="D202">
        <v>50</v>
      </c>
      <c r="E202" t="s">
        <v>20</v>
      </c>
      <c r="F202" s="8">
        <v>2663</v>
      </c>
      <c r="G202" s="8">
        <v>292.93</v>
      </c>
      <c r="H202" s="8">
        <f>F202/D202</f>
        <v>53.26</v>
      </c>
      <c r="I202" s="8">
        <f>G202+H202</f>
        <v>346.19</v>
      </c>
      <c r="J202" s="8">
        <f>F202/D202</f>
        <v>53.26</v>
      </c>
      <c r="K202" s="8">
        <f>I202+J202</f>
        <v>399.45</v>
      </c>
      <c r="L202" s="8">
        <f>$F202/$D202</f>
        <v>53.26</v>
      </c>
      <c r="M202" s="8">
        <f>K202+L202</f>
        <v>452.71</v>
      </c>
      <c r="N202" s="8">
        <f>F202/D202</f>
        <v>53.26</v>
      </c>
      <c r="O202" s="8">
        <f>M202+N202</f>
        <v>505.96999999999997</v>
      </c>
      <c r="P202" s="8">
        <f>+F202/D202</f>
        <v>53.26</v>
      </c>
      <c r="Q202" s="8">
        <f>O202+P202</f>
        <v>559.23</v>
      </c>
      <c r="R202" s="8">
        <f>+F202/D202</f>
        <v>53.26</v>
      </c>
      <c r="S202" s="8">
        <f>Q202+R202</f>
        <v>612.49</v>
      </c>
      <c r="T202" s="7">
        <f>F202/D202</f>
        <v>53.26</v>
      </c>
      <c r="U202" s="8">
        <f>S202+T202</f>
        <v>665.75</v>
      </c>
      <c r="V202" s="7">
        <f>F202/D202</f>
        <v>53.26</v>
      </c>
      <c r="W202" s="8">
        <f>U202+V202</f>
        <v>719.01</v>
      </c>
      <c r="X202" s="7">
        <f>$F$202/$D$202</f>
        <v>53.26</v>
      </c>
      <c r="Y202" s="8">
        <f>W202+X202</f>
        <v>772.27</v>
      </c>
      <c r="Z202" s="7">
        <f>$F$202/$D$202</f>
        <v>53.26</v>
      </c>
      <c r="AA202" s="8">
        <f>Y202+Z202</f>
        <v>825.53</v>
      </c>
      <c r="AB202" s="7">
        <f>$F$202/$D$202</f>
        <v>53.26</v>
      </c>
      <c r="AC202" s="8">
        <f>AA202+AB202</f>
        <v>878.79</v>
      </c>
      <c r="AD202" s="8"/>
      <c r="AE202" s="13">
        <f>F202-AC202</f>
        <v>1784.21</v>
      </c>
      <c r="AF202" s="7"/>
      <c r="AG202" s="15"/>
    </row>
    <row r="203" spans="1:33" ht="12.75">
      <c r="A203" s="12"/>
      <c r="F203" s="13">
        <f aca="true" t="shared" si="112" ref="F203:AC203">SUM(F201:F202)</f>
        <v>2887.72</v>
      </c>
      <c r="G203" s="13">
        <f t="shared" si="112"/>
        <v>322.13</v>
      </c>
      <c r="H203" s="13">
        <f t="shared" si="112"/>
        <v>57.7544</v>
      </c>
      <c r="I203" s="13">
        <f t="shared" si="112"/>
        <v>379.8844</v>
      </c>
      <c r="J203" s="13">
        <f t="shared" si="112"/>
        <v>57.7544</v>
      </c>
      <c r="K203" s="13">
        <f t="shared" si="112"/>
        <v>437.6388</v>
      </c>
      <c r="L203" s="13">
        <f t="shared" si="112"/>
        <v>57.7544</v>
      </c>
      <c r="M203" s="13">
        <f t="shared" si="112"/>
        <v>495.3932</v>
      </c>
      <c r="N203" s="13">
        <f t="shared" si="112"/>
        <v>57.7544</v>
      </c>
      <c r="O203" s="13">
        <f t="shared" si="112"/>
        <v>553.1476</v>
      </c>
      <c r="P203" s="13">
        <f t="shared" si="112"/>
        <v>57.7544</v>
      </c>
      <c r="Q203" s="13">
        <f t="shared" si="112"/>
        <v>610.902</v>
      </c>
      <c r="R203" s="13">
        <f t="shared" si="112"/>
        <v>57.7544</v>
      </c>
      <c r="S203" s="13">
        <f t="shared" si="112"/>
        <v>668.6564</v>
      </c>
      <c r="T203" s="13">
        <f t="shared" si="112"/>
        <v>57.7544</v>
      </c>
      <c r="U203" s="13">
        <f t="shared" si="112"/>
        <v>726.4108</v>
      </c>
      <c r="V203" s="13">
        <f t="shared" si="112"/>
        <v>57.7544</v>
      </c>
      <c r="W203" s="13">
        <f t="shared" si="112"/>
        <v>784.1652</v>
      </c>
      <c r="X203" s="13">
        <f t="shared" si="112"/>
        <v>57.7544</v>
      </c>
      <c r="Y203" s="13">
        <f t="shared" si="112"/>
        <v>841.9196</v>
      </c>
      <c r="Z203" s="13">
        <f t="shared" si="112"/>
        <v>57.7544</v>
      </c>
      <c r="AA203" s="13">
        <f t="shared" si="112"/>
        <v>899.674</v>
      </c>
      <c r="AB203" s="13">
        <f t="shared" si="112"/>
        <v>57.7544</v>
      </c>
      <c r="AC203" s="13">
        <f t="shared" si="112"/>
        <v>957.4284</v>
      </c>
      <c r="AD203" s="13"/>
      <c r="AE203" s="13">
        <f>F203-AC203</f>
        <v>1930.2915999999998</v>
      </c>
      <c r="AF203" s="7"/>
      <c r="AG203" s="15"/>
    </row>
    <row r="204" spans="1:33" ht="12.75">
      <c r="A204" s="12"/>
      <c r="F204" s="11" t="s">
        <v>14</v>
      </c>
      <c r="G204" s="7"/>
      <c r="H204" s="7"/>
      <c r="I204" s="7"/>
      <c r="J204" s="7"/>
      <c r="K204" s="7"/>
      <c r="L204" s="13"/>
      <c r="M204" s="13"/>
      <c r="N204" s="13"/>
      <c r="O204" s="13"/>
      <c r="P204" s="13"/>
      <c r="Q204" s="13"/>
      <c r="R204" s="13"/>
      <c r="S204" s="13"/>
      <c r="T204" s="7"/>
      <c r="U204" s="13"/>
      <c r="V204" s="7"/>
      <c r="W204" s="13"/>
      <c r="X204" s="7"/>
      <c r="Y204" s="13"/>
      <c r="Z204" s="13"/>
      <c r="AA204" s="13"/>
      <c r="AB204" s="13"/>
      <c r="AC204" s="13"/>
      <c r="AD204" s="7"/>
      <c r="AE204" s="13"/>
      <c r="AF204" s="7"/>
      <c r="AG204" s="15"/>
    </row>
    <row r="205" spans="1:33" ht="12.75">
      <c r="A205" s="12">
        <v>33100036</v>
      </c>
      <c r="B205" t="s">
        <v>83</v>
      </c>
      <c r="C205">
        <v>2005</v>
      </c>
      <c r="D205">
        <v>50</v>
      </c>
      <c r="E205" t="s">
        <v>20</v>
      </c>
      <c r="F205" s="7">
        <v>245</v>
      </c>
      <c r="G205" s="7">
        <v>26.95</v>
      </c>
      <c r="H205" s="7">
        <f>F205/D205</f>
        <v>4.9</v>
      </c>
      <c r="I205" s="7">
        <f>G205+H205</f>
        <v>31.85</v>
      </c>
      <c r="J205" s="7">
        <f>F205/D205</f>
        <v>4.9</v>
      </c>
      <c r="K205" s="7">
        <f>I205+J205</f>
        <v>36.75</v>
      </c>
      <c r="L205" s="7">
        <f>$F205/$D205</f>
        <v>4.9</v>
      </c>
      <c r="M205" s="7">
        <f>K205+L205</f>
        <v>41.65</v>
      </c>
      <c r="N205" s="7">
        <f>F205/D205</f>
        <v>4.9</v>
      </c>
      <c r="O205" s="7">
        <f>M205+N205</f>
        <v>46.55</v>
      </c>
      <c r="P205" s="7">
        <f>+F205/D205</f>
        <v>4.9</v>
      </c>
      <c r="Q205" s="7">
        <f>O205+P205</f>
        <v>51.449999999999996</v>
      </c>
      <c r="R205" s="7">
        <f>+F205/D205</f>
        <v>4.9</v>
      </c>
      <c r="S205" s="7">
        <f>Q205+R205</f>
        <v>56.349999999999994</v>
      </c>
      <c r="T205" s="7">
        <f>F205/D205</f>
        <v>4.9</v>
      </c>
      <c r="U205" s="7">
        <f>S205+T205</f>
        <v>61.24999999999999</v>
      </c>
      <c r="V205" s="7">
        <f>F205/D205</f>
        <v>4.9</v>
      </c>
      <c r="W205" s="7">
        <f>U205+V205</f>
        <v>66.14999999999999</v>
      </c>
      <c r="X205" s="7">
        <f>$F$205/$D$205</f>
        <v>4.9</v>
      </c>
      <c r="Y205" s="7">
        <f>W205+X205</f>
        <v>71.05</v>
      </c>
      <c r="Z205" s="7">
        <f>$F$205/$D$205</f>
        <v>4.9</v>
      </c>
      <c r="AA205" s="7">
        <f>Y205+Z205</f>
        <v>75.95</v>
      </c>
      <c r="AB205" s="7">
        <f>$F$205/$D$205</f>
        <v>4.9</v>
      </c>
      <c r="AC205" s="7">
        <f>AA205+AB205</f>
        <v>80.85000000000001</v>
      </c>
      <c r="AD205" s="7"/>
      <c r="AE205" s="13">
        <f>F205-AC205</f>
        <v>164.14999999999998</v>
      </c>
      <c r="AF205" s="7"/>
      <c r="AG205" s="15"/>
    </row>
    <row r="206" spans="1:33" ht="12.75">
      <c r="A206" s="12"/>
      <c r="B206" t="s">
        <v>83</v>
      </c>
      <c r="C206">
        <v>2007</v>
      </c>
      <c r="D206">
        <v>50</v>
      </c>
      <c r="E206" t="s">
        <v>20</v>
      </c>
      <c r="F206" s="8">
        <v>980.05</v>
      </c>
      <c r="G206" s="8">
        <v>68.6</v>
      </c>
      <c r="H206" s="8">
        <f>F206/D206</f>
        <v>19.601</v>
      </c>
      <c r="I206" s="8">
        <f>G206+H206</f>
        <v>88.201</v>
      </c>
      <c r="J206" s="8">
        <f>F206/D206</f>
        <v>19.601</v>
      </c>
      <c r="K206" s="8">
        <f>I206+J206</f>
        <v>107.80199999999999</v>
      </c>
      <c r="L206" s="8">
        <f>$F206/$D206</f>
        <v>19.601</v>
      </c>
      <c r="M206" s="8">
        <f>K206+L206</f>
        <v>127.40299999999999</v>
      </c>
      <c r="N206" s="8">
        <f>F206/D206</f>
        <v>19.601</v>
      </c>
      <c r="O206" s="8">
        <f>M206+N206</f>
        <v>147.004</v>
      </c>
      <c r="P206" s="8">
        <f>+F206/D206</f>
        <v>19.601</v>
      </c>
      <c r="Q206" s="8">
        <f>O206+P206</f>
        <v>166.605</v>
      </c>
      <c r="R206" s="8">
        <f>+F206/D206</f>
        <v>19.601</v>
      </c>
      <c r="S206" s="8">
        <f>Q206+R206</f>
        <v>186.206</v>
      </c>
      <c r="T206" s="7">
        <f>F206/D206</f>
        <v>19.601</v>
      </c>
      <c r="U206" s="8">
        <f>S206+T206</f>
        <v>205.807</v>
      </c>
      <c r="V206" s="7">
        <f>F206/D206</f>
        <v>19.601</v>
      </c>
      <c r="W206" s="8">
        <f>U206+V206</f>
        <v>225.408</v>
      </c>
      <c r="X206" s="7">
        <f>$F$206/$D$206</f>
        <v>19.601</v>
      </c>
      <c r="Y206" s="8">
        <f>W206+X206</f>
        <v>245.009</v>
      </c>
      <c r="Z206" s="7">
        <f>$F$206/$D$206</f>
        <v>19.601</v>
      </c>
      <c r="AA206" s="8">
        <f>Y206+Z206</f>
        <v>264.61</v>
      </c>
      <c r="AB206" s="7">
        <f>$F$206/$D$206</f>
        <v>19.601</v>
      </c>
      <c r="AC206" s="8">
        <f>AA206+AB206</f>
        <v>284.211</v>
      </c>
      <c r="AD206" s="8"/>
      <c r="AE206" s="13">
        <f>F206-AC206</f>
        <v>695.8389999999999</v>
      </c>
      <c r="AF206" s="7"/>
      <c r="AG206" s="15"/>
    </row>
    <row r="207" spans="1:33" ht="12.75">
      <c r="A207" s="12"/>
      <c r="F207" s="13">
        <f aca="true" t="shared" si="113" ref="F207:AC207">SUM(F205:F206)</f>
        <v>1225.05</v>
      </c>
      <c r="G207" s="13">
        <f t="shared" si="113"/>
        <v>95.55</v>
      </c>
      <c r="H207" s="13">
        <f t="shared" si="113"/>
        <v>24.500999999999998</v>
      </c>
      <c r="I207" s="13">
        <f t="shared" si="113"/>
        <v>120.05099999999999</v>
      </c>
      <c r="J207" s="13">
        <f t="shared" si="113"/>
        <v>24.500999999999998</v>
      </c>
      <c r="K207" s="13">
        <f t="shared" si="113"/>
        <v>144.552</v>
      </c>
      <c r="L207" s="13">
        <f t="shared" si="113"/>
        <v>24.500999999999998</v>
      </c>
      <c r="M207" s="13">
        <f t="shared" si="113"/>
        <v>169.053</v>
      </c>
      <c r="N207" s="13">
        <f t="shared" si="113"/>
        <v>24.500999999999998</v>
      </c>
      <c r="O207" s="13">
        <f t="shared" si="113"/>
        <v>193.55399999999997</v>
      </c>
      <c r="P207" s="13">
        <f t="shared" si="113"/>
        <v>24.500999999999998</v>
      </c>
      <c r="Q207" s="13">
        <f t="shared" si="113"/>
        <v>218.05499999999998</v>
      </c>
      <c r="R207" s="13">
        <f t="shared" si="113"/>
        <v>24.500999999999998</v>
      </c>
      <c r="S207" s="13">
        <f t="shared" si="113"/>
        <v>242.55599999999998</v>
      </c>
      <c r="T207" s="13">
        <f t="shared" si="113"/>
        <v>24.500999999999998</v>
      </c>
      <c r="U207" s="13">
        <f t="shared" si="113"/>
        <v>267.05699999999996</v>
      </c>
      <c r="V207" s="13">
        <f t="shared" si="113"/>
        <v>24.500999999999998</v>
      </c>
      <c r="W207" s="13">
        <f t="shared" si="113"/>
        <v>291.558</v>
      </c>
      <c r="X207" s="13">
        <f t="shared" si="113"/>
        <v>24.500999999999998</v>
      </c>
      <c r="Y207" s="13">
        <f t="shared" si="113"/>
        <v>316.05899999999997</v>
      </c>
      <c r="Z207" s="13">
        <f t="shared" si="113"/>
        <v>24.500999999999998</v>
      </c>
      <c r="AA207" s="13">
        <f t="shared" si="113"/>
        <v>340.56</v>
      </c>
      <c r="AB207" s="13">
        <f t="shared" si="113"/>
        <v>24.500999999999998</v>
      </c>
      <c r="AC207" s="13">
        <f t="shared" si="113"/>
        <v>365.06100000000004</v>
      </c>
      <c r="AD207" s="13"/>
      <c r="AE207" s="13">
        <f>F207-AC207</f>
        <v>859.9889999999999</v>
      </c>
      <c r="AF207" s="7"/>
      <c r="AG207" s="15"/>
    </row>
    <row r="208" spans="1:33" ht="12.75">
      <c r="A208" s="12"/>
      <c r="F208" s="11" t="s">
        <v>14</v>
      </c>
      <c r="G208" s="7"/>
      <c r="H208" s="7"/>
      <c r="I208" s="7"/>
      <c r="J208" s="7"/>
      <c r="K208" s="7"/>
      <c r="L208" s="13"/>
      <c r="M208" s="13"/>
      <c r="N208" s="13"/>
      <c r="O208" s="13"/>
      <c r="P208" s="13"/>
      <c r="Q208" s="13"/>
      <c r="R208" s="13"/>
      <c r="S208" s="13"/>
      <c r="T208" s="7"/>
      <c r="U208" s="13"/>
      <c r="V208" s="7"/>
      <c r="W208" s="13"/>
      <c r="X208" s="7"/>
      <c r="Y208" s="13"/>
      <c r="Z208" s="13"/>
      <c r="AA208" s="13"/>
      <c r="AB208" s="13"/>
      <c r="AC208" s="13"/>
      <c r="AD208" s="7"/>
      <c r="AE208" s="13"/>
      <c r="AF208" s="7"/>
      <c r="AG208" s="15"/>
    </row>
    <row r="209" spans="1:33" ht="12.75">
      <c r="A209" s="12">
        <v>33100037</v>
      </c>
      <c r="B209" t="s">
        <v>84</v>
      </c>
      <c r="C209">
        <v>2005</v>
      </c>
      <c r="D209">
        <v>50</v>
      </c>
      <c r="E209" t="s">
        <v>20</v>
      </c>
      <c r="F209" s="7">
        <v>49030.95</v>
      </c>
      <c r="G209" s="7">
        <v>5393.41</v>
      </c>
      <c r="H209" s="7">
        <f>F209/D209</f>
        <v>980.6189999999999</v>
      </c>
      <c r="I209" s="7">
        <f>G209+H209</f>
        <v>6374.0289999999995</v>
      </c>
      <c r="J209" s="7">
        <f>F209/D209</f>
        <v>980.6189999999999</v>
      </c>
      <c r="K209" s="7">
        <f>I209+J209</f>
        <v>7354.647999999999</v>
      </c>
      <c r="L209" s="7">
        <f>$F209/$D209</f>
        <v>980.6189999999999</v>
      </c>
      <c r="M209" s="7">
        <f>K209+L209</f>
        <v>8335.267</v>
      </c>
      <c r="N209" s="7">
        <f>F209/D209</f>
        <v>980.6189999999999</v>
      </c>
      <c r="O209" s="7">
        <f>M209+N209</f>
        <v>9315.886</v>
      </c>
      <c r="P209" s="7">
        <f>+F209/D209</f>
        <v>980.6189999999999</v>
      </c>
      <c r="Q209" s="7">
        <f>O209+P209</f>
        <v>10296.505000000001</v>
      </c>
      <c r="R209" s="7">
        <f>+F209/D209</f>
        <v>980.6189999999999</v>
      </c>
      <c r="S209" s="7">
        <f>Q209+R209</f>
        <v>11277.124000000002</v>
      </c>
      <c r="T209" s="7">
        <f>F209/D209</f>
        <v>980.6189999999999</v>
      </c>
      <c r="U209" s="7">
        <f>S209+T209</f>
        <v>12257.743000000002</v>
      </c>
      <c r="V209" s="7">
        <f>F209/D209</f>
        <v>980.6189999999999</v>
      </c>
      <c r="W209" s="7">
        <f>U209+V209</f>
        <v>13238.362000000003</v>
      </c>
      <c r="X209" s="7">
        <f>$F$209/$D$209</f>
        <v>980.6189999999999</v>
      </c>
      <c r="Y209" s="7">
        <f>W209+X209</f>
        <v>14218.981000000003</v>
      </c>
      <c r="Z209" s="7">
        <f>$F$209/$D$209</f>
        <v>980.6189999999999</v>
      </c>
      <c r="AA209" s="7">
        <f>Y209+Z209</f>
        <v>15199.600000000004</v>
      </c>
      <c r="AB209" s="7">
        <f>$F$209/$D$209</f>
        <v>980.6189999999999</v>
      </c>
      <c r="AC209" s="7">
        <f>AA209+AB209</f>
        <v>16180.219000000005</v>
      </c>
      <c r="AD209" s="7"/>
      <c r="AE209" s="13">
        <f>F209-AC209</f>
        <v>32850.73099999999</v>
      </c>
      <c r="AF209" s="7"/>
      <c r="AG209" s="15"/>
    </row>
    <row r="210" spans="1:33" ht="12.75">
      <c r="A210" s="12"/>
      <c r="B210" t="s">
        <v>84</v>
      </c>
      <c r="C210">
        <v>2006</v>
      </c>
      <c r="D210">
        <v>50</v>
      </c>
      <c r="E210" t="s">
        <v>20</v>
      </c>
      <c r="F210" s="8">
        <v>2283.45</v>
      </c>
      <c r="G210" s="8">
        <v>205.51</v>
      </c>
      <c r="H210" s="8">
        <f>F210/D210</f>
        <v>45.669</v>
      </c>
      <c r="I210" s="8">
        <f>G210+H210</f>
        <v>251.17899999999997</v>
      </c>
      <c r="J210" s="8">
        <f>F210/D210</f>
        <v>45.669</v>
      </c>
      <c r="K210" s="8">
        <f>I210+J210</f>
        <v>296.84799999999996</v>
      </c>
      <c r="L210" s="8">
        <f>$F210/$D210</f>
        <v>45.669</v>
      </c>
      <c r="M210" s="8">
        <f>K210+L210</f>
        <v>342.51699999999994</v>
      </c>
      <c r="N210" s="8">
        <f>F210/D210</f>
        <v>45.669</v>
      </c>
      <c r="O210" s="8">
        <f>M210+N210</f>
        <v>388.1859999999999</v>
      </c>
      <c r="P210" s="8">
        <f>+F210/D210</f>
        <v>45.669</v>
      </c>
      <c r="Q210" s="8">
        <f>O210+P210</f>
        <v>433.8549999999999</v>
      </c>
      <c r="R210" s="8">
        <f>+F210/D210</f>
        <v>45.669</v>
      </c>
      <c r="S210" s="8">
        <f>Q210+R210</f>
        <v>479.5239999999999</v>
      </c>
      <c r="T210" s="7">
        <f>F210/D210</f>
        <v>45.669</v>
      </c>
      <c r="U210" s="8">
        <f>S210+T210</f>
        <v>525.1929999999999</v>
      </c>
      <c r="V210" s="7">
        <f>F210/D210</f>
        <v>45.669</v>
      </c>
      <c r="W210" s="8">
        <f>U210+V210</f>
        <v>570.8619999999999</v>
      </c>
      <c r="X210" s="7">
        <f>$F$210/$D$210</f>
        <v>45.669</v>
      </c>
      <c r="Y210" s="8">
        <f>W210+X210</f>
        <v>616.5309999999998</v>
      </c>
      <c r="Z210" s="7">
        <f>$F$210/$D$210</f>
        <v>45.669</v>
      </c>
      <c r="AA210" s="8">
        <f>Y210+Z210</f>
        <v>662.1999999999998</v>
      </c>
      <c r="AB210" s="7">
        <f>$F$210/$D$210</f>
        <v>45.669</v>
      </c>
      <c r="AC210" s="8">
        <f>AA210+AB210</f>
        <v>707.8689999999998</v>
      </c>
      <c r="AD210" s="8"/>
      <c r="AE210" s="13">
        <f>F210-AC210</f>
        <v>1575.5810000000001</v>
      </c>
      <c r="AF210" s="7"/>
      <c r="AG210" s="15"/>
    </row>
    <row r="211" spans="1:33" ht="12.75">
      <c r="A211" s="12"/>
      <c r="F211" s="13">
        <f aca="true" t="shared" si="114" ref="F211:AC211">SUM(F209:F210)</f>
        <v>51314.399999999994</v>
      </c>
      <c r="G211" s="13">
        <f t="shared" si="114"/>
        <v>5598.92</v>
      </c>
      <c r="H211" s="13">
        <f t="shared" si="114"/>
        <v>1026.288</v>
      </c>
      <c r="I211" s="13">
        <f t="shared" si="114"/>
        <v>6625.208</v>
      </c>
      <c r="J211" s="13">
        <f t="shared" si="114"/>
        <v>1026.288</v>
      </c>
      <c r="K211" s="13">
        <f t="shared" si="114"/>
        <v>7651.495999999999</v>
      </c>
      <c r="L211" s="13">
        <f t="shared" si="114"/>
        <v>1026.288</v>
      </c>
      <c r="M211" s="13">
        <f t="shared" si="114"/>
        <v>8677.784</v>
      </c>
      <c r="N211" s="13">
        <f t="shared" si="114"/>
        <v>1026.288</v>
      </c>
      <c r="O211" s="13">
        <f t="shared" si="114"/>
        <v>9704.072</v>
      </c>
      <c r="P211" s="13">
        <f t="shared" si="114"/>
        <v>1026.288</v>
      </c>
      <c r="Q211" s="13">
        <f t="shared" si="114"/>
        <v>10730.36</v>
      </c>
      <c r="R211" s="13">
        <f t="shared" si="114"/>
        <v>1026.288</v>
      </c>
      <c r="S211" s="13">
        <f t="shared" si="114"/>
        <v>11756.648000000001</v>
      </c>
      <c r="T211" s="13">
        <f t="shared" si="114"/>
        <v>1026.288</v>
      </c>
      <c r="U211" s="13">
        <f t="shared" si="114"/>
        <v>12782.936000000002</v>
      </c>
      <c r="V211" s="13">
        <f t="shared" si="114"/>
        <v>1026.288</v>
      </c>
      <c r="W211" s="13">
        <f t="shared" si="114"/>
        <v>13809.224000000002</v>
      </c>
      <c r="X211" s="13">
        <f t="shared" si="114"/>
        <v>1026.288</v>
      </c>
      <c r="Y211" s="13">
        <f t="shared" si="114"/>
        <v>14835.512000000002</v>
      </c>
      <c r="Z211" s="13">
        <f t="shared" si="114"/>
        <v>1026.288</v>
      </c>
      <c r="AA211" s="13">
        <f t="shared" si="114"/>
        <v>15861.800000000003</v>
      </c>
      <c r="AB211" s="13">
        <f t="shared" si="114"/>
        <v>1026.288</v>
      </c>
      <c r="AC211" s="13">
        <f t="shared" si="114"/>
        <v>16888.088000000003</v>
      </c>
      <c r="AD211" s="13"/>
      <c r="AE211" s="13">
        <f>F211-AC211</f>
        <v>34426.31199999999</v>
      </c>
      <c r="AF211" s="7"/>
      <c r="AG211" s="15"/>
    </row>
    <row r="212" spans="1:33" ht="12.75">
      <c r="A212" s="12"/>
      <c r="F212" s="11" t="s">
        <v>14</v>
      </c>
      <c r="G212" s="7"/>
      <c r="H212" s="7"/>
      <c r="I212" s="7"/>
      <c r="J212" s="7"/>
      <c r="K212" s="7"/>
      <c r="L212" s="13"/>
      <c r="M212" s="13"/>
      <c r="N212" s="13"/>
      <c r="O212" s="13"/>
      <c r="P212" s="13"/>
      <c r="Q212" s="13"/>
      <c r="R212" s="13"/>
      <c r="S212" s="13"/>
      <c r="T212" s="7"/>
      <c r="U212" s="13"/>
      <c r="V212" s="7"/>
      <c r="W212" s="13"/>
      <c r="X212" s="7"/>
      <c r="Y212" s="13"/>
      <c r="Z212" s="13"/>
      <c r="AA212" s="13"/>
      <c r="AB212" s="13"/>
      <c r="AC212" s="13"/>
      <c r="AD212" s="7"/>
      <c r="AE212" s="13"/>
      <c r="AF212" s="7"/>
      <c r="AG212" s="15"/>
    </row>
    <row r="213" spans="1:33" ht="12.75">
      <c r="A213" s="12">
        <v>33100038</v>
      </c>
      <c r="B213" t="s">
        <v>85</v>
      </c>
      <c r="C213">
        <v>2005</v>
      </c>
      <c r="D213">
        <v>50</v>
      </c>
      <c r="E213" t="s">
        <v>20</v>
      </c>
      <c r="F213" s="13">
        <v>1800</v>
      </c>
      <c r="G213" s="13">
        <v>198</v>
      </c>
      <c r="H213" s="13">
        <f>F213/D213</f>
        <v>36</v>
      </c>
      <c r="I213" s="13">
        <f>G213+H213</f>
        <v>234</v>
      </c>
      <c r="J213" s="13">
        <f>F213/D213</f>
        <v>36</v>
      </c>
      <c r="K213" s="13">
        <f>I213+J213</f>
        <v>270</v>
      </c>
      <c r="L213" s="13">
        <f>$F213/$D213</f>
        <v>36</v>
      </c>
      <c r="M213" s="13">
        <f>K213+L213</f>
        <v>306</v>
      </c>
      <c r="N213" s="13">
        <f>F213/D213</f>
        <v>36</v>
      </c>
      <c r="O213" s="13">
        <f>M213+N213</f>
        <v>342</v>
      </c>
      <c r="P213" s="13">
        <f>+F213/D213</f>
        <v>36</v>
      </c>
      <c r="Q213" s="13">
        <f>O213+P213</f>
        <v>378</v>
      </c>
      <c r="R213" s="13">
        <f>+F213/D213</f>
        <v>36</v>
      </c>
      <c r="S213" s="13">
        <f>Q213+R213</f>
        <v>414</v>
      </c>
      <c r="T213" s="7">
        <f>F213/D213</f>
        <v>36</v>
      </c>
      <c r="U213" s="13">
        <f>S213+T213</f>
        <v>450</v>
      </c>
      <c r="V213" s="7">
        <f>F213/D213</f>
        <v>36</v>
      </c>
      <c r="W213" s="13">
        <f>U213+V213</f>
        <v>486</v>
      </c>
      <c r="X213" s="7">
        <f>$F$213/$D$213</f>
        <v>36</v>
      </c>
      <c r="Y213" s="13">
        <f>W213+X213</f>
        <v>522</v>
      </c>
      <c r="Z213" s="7">
        <f>$F$213/$D$213</f>
        <v>36</v>
      </c>
      <c r="AA213" s="13">
        <f>Y213+Z213</f>
        <v>558</v>
      </c>
      <c r="AB213" s="7">
        <f>$F$213/$D$213</f>
        <v>36</v>
      </c>
      <c r="AC213" s="13">
        <f>AA213+AB213</f>
        <v>594</v>
      </c>
      <c r="AD213" s="7"/>
      <c r="AE213" s="13">
        <f>F213-AC213</f>
        <v>1206</v>
      </c>
      <c r="AF213" s="7"/>
      <c r="AG213" s="15"/>
    </row>
    <row r="214" spans="1:33" ht="12.75">
      <c r="A214" s="12"/>
      <c r="F214" s="11" t="s">
        <v>14</v>
      </c>
      <c r="G214" s="7"/>
      <c r="H214" s="7"/>
      <c r="I214" s="7"/>
      <c r="J214" s="7"/>
      <c r="K214" s="7"/>
      <c r="L214" s="13"/>
      <c r="M214" s="13"/>
      <c r="N214" s="13"/>
      <c r="O214" s="13"/>
      <c r="P214" s="13"/>
      <c r="Q214" s="13"/>
      <c r="R214" s="13"/>
      <c r="S214" s="13"/>
      <c r="T214" s="7"/>
      <c r="U214" s="13"/>
      <c r="V214" s="7"/>
      <c r="W214" s="13"/>
      <c r="X214" s="7"/>
      <c r="Y214" s="13"/>
      <c r="Z214" s="13"/>
      <c r="AA214" s="13"/>
      <c r="AB214" s="13"/>
      <c r="AC214" s="13"/>
      <c r="AD214" s="7"/>
      <c r="AE214" s="13"/>
      <c r="AF214" s="7"/>
      <c r="AG214" s="15"/>
    </row>
    <row r="215" spans="1:33" ht="12.75">
      <c r="A215" s="12">
        <v>33100039</v>
      </c>
      <c r="B215" t="s">
        <v>86</v>
      </c>
      <c r="C215">
        <v>2005</v>
      </c>
      <c r="D215">
        <v>50</v>
      </c>
      <c r="E215" t="s">
        <v>20</v>
      </c>
      <c r="F215" s="13">
        <v>8000</v>
      </c>
      <c r="G215" s="13">
        <v>880</v>
      </c>
      <c r="H215" s="13">
        <f>F215/D215</f>
        <v>160</v>
      </c>
      <c r="I215" s="13">
        <f>G215+H215</f>
        <v>1040</v>
      </c>
      <c r="J215" s="13">
        <f>F215/D215</f>
        <v>160</v>
      </c>
      <c r="K215" s="13">
        <f>I215+J215</f>
        <v>1200</v>
      </c>
      <c r="L215" s="13">
        <f>$F215/$D215</f>
        <v>160</v>
      </c>
      <c r="M215" s="13">
        <f>K215+L215</f>
        <v>1360</v>
      </c>
      <c r="N215" s="13">
        <f>F215/D215</f>
        <v>160</v>
      </c>
      <c r="O215" s="13">
        <f>M215+N215</f>
        <v>1520</v>
      </c>
      <c r="P215" s="13">
        <f>+F215/D215</f>
        <v>160</v>
      </c>
      <c r="Q215" s="13">
        <f>O215+P215</f>
        <v>1680</v>
      </c>
      <c r="R215" s="13">
        <f>+F215/D215</f>
        <v>160</v>
      </c>
      <c r="S215" s="13">
        <f>Q215+R215</f>
        <v>1840</v>
      </c>
      <c r="T215" s="7">
        <f>F215/D215</f>
        <v>160</v>
      </c>
      <c r="U215" s="13">
        <f>S215+T215</f>
        <v>2000</v>
      </c>
      <c r="V215" s="7">
        <f>F215/D215</f>
        <v>160</v>
      </c>
      <c r="W215" s="13">
        <f>U215+V215</f>
        <v>2160</v>
      </c>
      <c r="X215" s="7">
        <f>$F$215/$D$215</f>
        <v>160</v>
      </c>
      <c r="Y215" s="13">
        <f>W215+X215</f>
        <v>2320</v>
      </c>
      <c r="Z215" s="7">
        <f>$F$215/$D$215</f>
        <v>160</v>
      </c>
      <c r="AA215" s="13">
        <f>Y215+Z215</f>
        <v>2480</v>
      </c>
      <c r="AB215" s="7">
        <f>$F$215/$D$215</f>
        <v>160</v>
      </c>
      <c r="AC215" s="13">
        <f>AA215+AB215</f>
        <v>2640</v>
      </c>
      <c r="AD215" s="7"/>
      <c r="AE215" s="13">
        <f>F215-AC215</f>
        <v>5360</v>
      </c>
      <c r="AF215" s="7"/>
      <c r="AG215" s="15"/>
    </row>
    <row r="216" spans="1:33" ht="12.75">
      <c r="A216" s="12"/>
      <c r="F216" s="11" t="s">
        <v>14</v>
      </c>
      <c r="G216" s="7"/>
      <c r="H216" s="7"/>
      <c r="I216" s="7"/>
      <c r="J216" s="7"/>
      <c r="K216" s="7"/>
      <c r="L216" s="13"/>
      <c r="M216" s="13"/>
      <c r="N216" s="13"/>
      <c r="O216" s="13"/>
      <c r="P216" s="13"/>
      <c r="Q216" s="13"/>
      <c r="R216" s="13"/>
      <c r="S216" s="13"/>
      <c r="T216" s="7"/>
      <c r="U216" s="13"/>
      <c r="V216" s="7"/>
      <c r="W216" s="13"/>
      <c r="X216" s="7"/>
      <c r="Y216" s="13"/>
      <c r="Z216" s="13"/>
      <c r="AA216" s="13"/>
      <c r="AB216" s="13"/>
      <c r="AC216" s="13"/>
      <c r="AD216" s="7"/>
      <c r="AE216" s="13"/>
      <c r="AF216" s="7"/>
      <c r="AG216" s="15"/>
    </row>
    <row r="217" spans="1:33" ht="12.75">
      <c r="A217" s="12">
        <v>33100040</v>
      </c>
      <c r="B217" t="s">
        <v>87</v>
      </c>
      <c r="C217">
        <v>2006</v>
      </c>
      <c r="D217">
        <v>50</v>
      </c>
      <c r="E217" t="s">
        <v>20</v>
      </c>
      <c r="F217" s="13">
        <v>1818.81</v>
      </c>
      <c r="G217" s="13">
        <v>163.7</v>
      </c>
      <c r="H217" s="13">
        <f>F217/D217</f>
        <v>36.3762</v>
      </c>
      <c r="I217" s="13">
        <f>G217+H217</f>
        <v>200.07619999999997</v>
      </c>
      <c r="J217" s="13">
        <f>F217/D217</f>
        <v>36.3762</v>
      </c>
      <c r="K217" s="13">
        <f>I217+J217</f>
        <v>236.45239999999995</v>
      </c>
      <c r="L217" s="13">
        <f>$F217/$D217</f>
        <v>36.3762</v>
      </c>
      <c r="M217" s="13">
        <f>K217+L217</f>
        <v>272.82859999999994</v>
      </c>
      <c r="N217" s="13">
        <f>F217/D217</f>
        <v>36.3762</v>
      </c>
      <c r="O217" s="13">
        <f>M217+N217</f>
        <v>309.2047999999999</v>
      </c>
      <c r="P217" s="13">
        <f>H217/F217</f>
        <v>0.02</v>
      </c>
      <c r="Q217" s="13">
        <f>O217+P217</f>
        <v>309.2247999999999</v>
      </c>
      <c r="R217" s="13">
        <f>F217/D217</f>
        <v>36.3762</v>
      </c>
      <c r="S217" s="13">
        <f>Q217+R217</f>
        <v>345.6009999999999</v>
      </c>
      <c r="T217" s="7">
        <f>F217/D217</f>
        <v>36.3762</v>
      </c>
      <c r="U217" s="13">
        <f>S217+T217</f>
        <v>381.97719999999987</v>
      </c>
      <c r="V217" s="7">
        <f>F217/D217</f>
        <v>36.3762</v>
      </c>
      <c r="W217" s="13">
        <f>U217+V217</f>
        <v>418.35339999999985</v>
      </c>
      <c r="X217" s="7">
        <f>$F$217/$D$217</f>
        <v>36.3762</v>
      </c>
      <c r="Y217" s="13">
        <f>W217+X217</f>
        <v>454.72959999999983</v>
      </c>
      <c r="Z217" s="7">
        <f>$F$217/$D$217</f>
        <v>36.3762</v>
      </c>
      <c r="AA217" s="13">
        <f>Y217+Z217</f>
        <v>491.1057999999998</v>
      </c>
      <c r="AB217" s="7">
        <f>$F$217/$D$217</f>
        <v>36.3762</v>
      </c>
      <c r="AC217" s="13">
        <f>AA217+AB217</f>
        <v>527.4819999999999</v>
      </c>
      <c r="AD217" s="7"/>
      <c r="AE217" s="13">
        <f>F217-AC217</f>
        <v>1291.328</v>
      </c>
      <c r="AF217" s="7"/>
      <c r="AG217" s="15"/>
    </row>
    <row r="218" spans="1:33" ht="12.75">
      <c r="A218" s="12"/>
      <c r="F218" s="11" t="s">
        <v>14</v>
      </c>
      <c r="G218" s="7"/>
      <c r="H218" s="7"/>
      <c r="I218" s="7"/>
      <c r="J218" s="7"/>
      <c r="K218" s="7"/>
      <c r="L218" s="13"/>
      <c r="M218" s="13"/>
      <c r="N218" s="13"/>
      <c r="O218" s="13"/>
      <c r="P218" s="13"/>
      <c r="Q218" s="13"/>
      <c r="R218" s="13"/>
      <c r="S218" s="13"/>
      <c r="T218" s="7"/>
      <c r="U218" s="13"/>
      <c r="V218" s="7"/>
      <c r="W218" s="13"/>
      <c r="X218" s="7"/>
      <c r="Y218" s="13"/>
      <c r="Z218" s="13"/>
      <c r="AA218" s="13"/>
      <c r="AB218" s="13"/>
      <c r="AC218" s="13"/>
      <c r="AD218" s="7"/>
      <c r="AE218" s="13"/>
      <c r="AF218" s="7"/>
      <c r="AG218" s="15"/>
    </row>
    <row r="219" spans="1:33" ht="12.75">
      <c r="A219" s="12">
        <v>33100041</v>
      </c>
      <c r="B219" t="s">
        <v>88</v>
      </c>
      <c r="C219">
        <v>2006</v>
      </c>
      <c r="D219">
        <v>50</v>
      </c>
      <c r="E219" t="s">
        <v>20</v>
      </c>
      <c r="F219" s="13">
        <v>437.29</v>
      </c>
      <c r="G219" s="13">
        <v>39.37</v>
      </c>
      <c r="H219" s="13">
        <f>F219/D219</f>
        <v>8.745800000000001</v>
      </c>
      <c r="I219" s="13">
        <f>G219+H219</f>
        <v>48.1158</v>
      </c>
      <c r="J219" s="13">
        <f>F219/D219</f>
        <v>8.745800000000001</v>
      </c>
      <c r="K219" s="13">
        <f>I219+J219</f>
        <v>56.8616</v>
      </c>
      <c r="L219" s="13">
        <f>$F219/$D219</f>
        <v>8.745800000000001</v>
      </c>
      <c r="M219" s="13">
        <f>K219+L219</f>
        <v>65.6074</v>
      </c>
      <c r="N219" s="13">
        <f>F219/D219</f>
        <v>8.745800000000001</v>
      </c>
      <c r="O219" s="13">
        <f>M219+N219</f>
        <v>74.3532</v>
      </c>
      <c r="P219" s="13">
        <f>+F219/D219</f>
        <v>8.745800000000001</v>
      </c>
      <c r="Q219" s="13">
        <f>O219+P219</f>
        <v>83.099</v>
      </c>
      <c r="R219" s="13">
        <f>+F219/D219</f>
        <v>8.745800000000001</v>
      </c>
      <c r="S219" s="13">
        <f>Q219+R219</f>
        <v>91.8448</v>
      </c>
      <c r="T219" s="7">
        <f>F219/D219</f>
        <v>8.745800000000001</v>
      </c>
      <c r="U219" s="13">
        <f>S219+T219</f>
        <v>100.59060000000001</v>
      </c>
      <c r="V219" s="7">
        <f>F219/D219</f>
        <v>8.745800000000001</v>
      </c>
      <c r="W219" s="13">
        <f>U219+V219</f>
        <v>109.33640000000001</v>
      </c>
      <c r="X219" s="7">
        <f>$F$219/$D$219</f>
        <v>8.745800000000001</v>
      </c>
      <c r="Y219" s="13">
        <f>W219+X219</f>
        <v>118.08220000000001</v>
      </c>
      <c r="Z219" s="7">
        <f>$F$219/$D$219</f>
        <v>8.745800000000001</v>
      </c>
      <c r="AA219" s="13">
        <f>Y219+Z219</f>
        <v>126.82800000000002</v>
      </c>
      <c r="AB219" s="7">
        <f>$F$219/$D$219</f>
        <v>8.745800000000001</v>
      </c>
      <c r="AC219" s="13">
        <f>AA219+AB219</f>
        <v>135.5738</v>
      </c>
      <c r="AD219" s="7"/>
      <c r="AE219" s="13">
        <f>F219-AC219</f>
        <v>301.7162</v>
      </c>
      <c r="AF219" s="7"/>
      <c r="AG219" s="15"/>
    </row>
    <row r="220" spans="1:33" ht="12.75">
      <c r="A220" s="12"/>
      <c r="F220" s="11" t="s">
        <v>14</v>
      </c>
      <c r="G220" s="7"/>
      <c r="H220" s="7"/>
      <c r="I220" s="7"/>
      <c r="J220" s="7"/>
      <c r="K220" s="7"/>
      <c r="L220" s="13"/>
      <c r="M220" s="13"/>
      <c r="N220" s="13"/>
      <c r="O220" s="13"/>
      <c r="P220" s="13"/>
      <c r="Q220" s="13"/>
      <c r="R220" s="13"/>
      <c r="S220" s="13"/>
      <c r="T220" s="7"/>
      <c r="U220" s="13"/>
      <c r="V220" s="7"/>
      <c r="W220" s="13"/>
      <c r="X220" s="7"/>
      <c r="Y220" s="13"/>
      <c r="Z220" s="13"/>
      <c r="AA220" s="13"/>
      <c r="AB220" s="13"/>
      <c r="AC220" s="13"/>
      <c r="AD220" s="7"/>
      <c r="AE220" s="13"/>
      <c r="AF220" s="7"/>
      <c r="AG220" s="15"/>
    </row>
    <row r="221" spans="1:33" ht="12.75">
      <c r="A221" s="12">
        <v>33100044</v>
      </c>
      <c r="B221" t="s">
        <v>89</v>
      </c>
      <c r="C221">
        <v>2006</v>
      </c>
      <c r="D221">
        <v>50</v>
      </c>
      <c r="E221" t="s">
        <v>20</v>
      </c>
      <c r="F221" s="13">
        <v>1372.2</v>
      </c>
      <c r="G221" s="13">
        <v>123.49</v>
      </c>
      <c r="H221" s="13">
        <f>F221/D221</f>
        <v>27.444000000000003</v>
      </c>
      <c r="I221" s="13">
        <f>G221+H221</f>
        <v>150.934</v>
      </c>
      <c r="J221" s="13">
        <f>F221/D221</f>
        <v>27.444000000000003</v>
      </c>
      <c r="K221" s="13">
        <f>I221+J221</f>
        <v>178.378</v>
      </c>
      <c r="L221" s="13">
        <f>$F221/$D221</f>
        <v>27.444000000000003</v>
      </c>
      <c r="M221" s="13">
        <f>K221+L221</f>
        <v>205.822</v>
      </c>
      <c r="N221" s="13">
        <f>F221/D221</f>
        <v>27.444000000000003</v>
      </c>
      <c r="O221" s="13">
        <f>M221+N221</f>
        <v>233.26600000000002</v>
      </c>
      <c r="P221" s="13">
        <f>+F221/D221</f>
        <v>27.444000000000003</v>
      </c>
      <c r="Q221" s="13">
        <f>O221+P221</f>
        <v>260.71000000000004</v>
      </c>
      <c r="R221" s="13">
        <f>+F221/D221</f>
        <v>27.444000000000003</v>
      </c>
      <c r="S221" s="13">
        <f>Q221+R221</f>
        <v>288.15400000000005</v>
      </c>
      <c r="T221" s="7">
        <f>F221/D221</f>
        <v>27.444000000000003</v>
      </c>
      <c r="U221" s="13">
        <f>S221+T221</f>
        <v>315.59800000000007</v>
      </c>
      <c r="V221" s="7">
        <f>F221/D221</f>
        <v>27.444000000000003</v>
      </c>
      <c r="W221" s="13">
        <f>U221+V221</f>
        <v>343.0420000000001</v>
      </c>
      <c r="X221" s="7">
        <f>$F$221/$D$221</f>
        <v>27.444000000000003</v>
      </c>
      <c r="Y221" s="13">
        <f>W221+X221</f>
        <v>370.4860000000001</v>
      </c>
      <c r="Z221" s="7">
        <f>$F$221/$D$221</f>
        <v>27.444000000000003</v>
      </c>
      <c r="AA221" s="13">
        <f>Y221+Z221</f>
        <v>397.9300000000001</v>
      </c>
      <c r="AB221" s="7">
        <f>$F$221/$D$221</f>
        <v>27.444000000000003</v>
      </c>
      <c r="AC221" s="13">
        <f>AA221+AB221</f>
        <v>425.37400000000014</v>
      </c>
      <c r="AD221" s="7"/>
      <c r="AE221" s="13">
        <f>F221-AC221</f>
        <v>946.8259999999999</v>
      </c>
      <c r="AF221" s="7"/>
      <c r="AG221" s="15"/>
    </row>
    <row r="222" spans="1:33" ht="12.75">
      <c r="A222" s="12"/>
      <c r="F222" s="11" t="s">
        <v>14</v>
      </c>
      <c r="G222" s="7"/>
      <c r="H222" s="7"/>
      <c r="I222" s="7"/>
      <c r="J222" s="7"/>
      <c r="K222" s="7"/>
      <c r="L222" s="13"/>
      <c r="M222" s="13"/>
      <c r="N222" s="13"/>
      <c r="O222" s="13"/>
      <c r="P222" s="13"/>
      <c r="Q222" s="13"/>
      <c r="R222" s="13"/>
      <c r="S222" s="13"/>
      <c r="T222" s="7"/>
      <c r="U222" s="13"/>
      <c r="V222" s="7"/>
      <c r="W222" s="13"/>
      <c r="X222" s="7"/>
      <c r="Y222" s="13"/>
      <c r="Z222" s="13"/>
      <c r="AA222" s="13"/>
      <c r="AB222" s="13"/>
      <c r="AC222" s="13"/>
      <c r="AD222" s="7"/>
      <c r="AE222" s="13"/>
      <c r="AF222" s="7"/>
      <c r="AG222" s="15"/>
    </row>
    <row r="223" spans="1:33" ht="12.75">
      <c r="A223" s="12">
        <v>33100045</v>
      </c>
      <c r="B223" t="s">
        <v>90</v>
      </c>
      <c r="C223">
        <v>2006</v>
      </c>
      <c r="D223">
        <v>50</v>
      </c>
      <c r="E223" t="s">
        <v>20</v>
      </c>
      <c r="F223" s="7">
        <v>339.45</v>
      </c>
      <c r="G223" s="7">
        <v>30.55</v>
      </c>
      <c r="H223" s="7">
        <f>F223/D223</f>
        <v>6.789</v>
      </c>
      <c r="I223" s="7">
        <f>G223+H223</f>
        <v>37.339</v>
      </c>
      <c r="J223" s="7">
        <f>F223/D223</f>
        <v>6.789</v>
      </c>
      <c r="K223" s="7">
        <f>I223+J223</f>
        <v>44.128</v>
      </c>
      <c r="L223" s="7">
        <f>$F223/$D223</f>
        <v>6.789</v>
      </c>
      <c r="M223" s="7">
        <f>K223+L223</f>
        <v>50.917</v>
      </c>
      <c r="N223" s="7">
        <f>F223/D223</f>
        <v>6.789</v>
      </c>
      <c r="O223" s="7">
        <f>M223+N223</f>
        <v>57.706</v>
      </c>
      <c r="P223" s="7">
        <f>+F223/D223</f>
        <v>6.789</v>
      </c>
      <c r="Q223" s="7">
        <f>O223+P223</f>
        <v>64.495</v>
      </c>
      <c r="R223" s="40">
        <f>+F223/D223</f>
        <v>6.789</v>
      </c>
      <c r="S223" s="7">
        <f>Q223+R223</f>
        <v>71.284</v>
      </c>
      <c r="T223" s="7">
        <f>F223/D223</f>
        <v>6.789</v>
      </c>
      <c r="U223" s="7">
        <f>S223+T223</f>
        <v>78.07300000000001</v>
      </c>
      <c r="V223" s="7">
        <f>F223/D223</f>
        <v>6.789</v>
      </c>
      <c r="W223" s="7">
        <f>U223+V223</f>
        <v>84.86200000000001</v>
      </c>
      <c r="X223" s="7">
        <f>$F$223/$D$223</f>
        <v>6.789</v>
      </c>
      <c r="Y223" s="7">
        <f>W223+X223</f>
        <v>91.65100000000001</v>
      </c>
      <c r="Z223" s="7">
        <f>$F$223/$D$223</f>
        <v>6.789</v>
      </c>
      <c r="AA223" s="7">
        <f>Y223+Z223</f>
        <v>98.44000000000001</v>
      </c>
      <c r="AB223" s="7">
        <f>$F$223/$D$223</f>
        <v>6.789</v>
      </c>
      <c r="AC223" s="7">
        <f>AA223+AB223</f>
        <v>105.22900000000001</v>
      </c>
      <c r="AD223" s="7"/>
      <c r="AE223" s="13">
        <f>F223-AC223</f>
        <v>234.22099999999998</v>
      </c>
      <c r="AF223" s="7"/>
      <c r="AG223" s="15"/>
    </row>
    <row r="224" spans="1:33" ht="12.75">
      <c r="A224" s="12"/>
      <c r="B224" t="s">
        <v>90</v>
      </c>
      <c r="C224">
        <v>2008</v>
      </c>
      <c r="D224">
        <v>50</v>
      </c>
      <c r="E224" t="s">
        <v>20</v>
      </c>
      <c r="F224" s="8">
        <v>6744.45</v>
      </c>
      <c r="G224" s="8">
        <v>337.22</v>
      </c>
      <c r="H224" s="8">
        <f>F224/D224</f>
        <v>134.889</v>
      </c>
      <c r="I224" s="8">
        <f>G224+H224</f>
        <v>472.10900000000004</v>
      </c>
      <c r="J224" s="8">
        <f>F224/D224</f>
        <v>134.889</v>
      </c>
      <c r="K224" s="8">
        <f>I224+J224</f>
        <v>606.998</v>
      </c>
      <c r="L224" s="8">
        <f>$F224/$D224</f>
        <v>134.889</v>
      </c>
      <c r="M224" s="8">
        <f>K224+L224</f>
        <v>741.8870000000001</v>
      </c>
      <c r="N224" s="8">
        <f>F224/D224</f>
        <v>134.889</v>
      </c>
      <c r="O224" s="8">
        <f>M224+N224</f>
        <v>876.7760000000001</v>
      </c>
      <c r="P224" s="7">
        <f>+F224/D224</f>
        <v>134.889</v>
      </c>
      <c r="Q224" s="8">
        <f>O224+P224</f>
        <v>1011.6650000000001</v>
      </c>
      <c r="R224" s="8">
        <f>+F224/D224</f>
        <v>134.889</v>
      </c>
      <c r="S224" s="8">
        <f>Q224+R224</f>
        <v>1146.554</v>
      </c>
      <c r="T224" s="7">
        <f>F224/D224</f>
        <v>134.889</v>
      </c>
      <c r="U224" s="8">
        <f>S224+T224</f>
        <v>1281.4430000000002</v>
      </c>
      <c r="V224" s="7">
        <f>F224/D224</f>
        <v>134.889</v>
      </c>
      <c r="W224" s="8">
        <f>U224+V224</f>
        <v>1416.3320000000003</v>
      </c>
      <c r="X224" s="7">
        <f>$F$224/$D$224</f>
        <v>134.889</v>
      </c>
      <c r="Y224" s="8">
        <f>W224+X224</f>
        <v>1551.2210000000005</v>
      </c>
      <c r="Z224" s="7">
        <f>$F$224/$D$224</f>
        <v>134.889</v>
      </c>
      <c r="AA224" s="8">
        <f>Y224+Z224</f>
        <v>1686.1100000000006</v>
      </c>
      <c r="AB224" s="7">
        <f>$F$224/$D$224</f>
        <v>134.889</v>
      </c>
      <c r="AC224" s="8">
        <f>AA224+AB224</f>
        <v>1820.9990000000007</v>
      </c>
      <c r="AD224" s="8"/>
      <c r="AE224" s="13">
        <f>F224-AC224</f>
        <v>4923.450999999999</v>
      </c>
      <c r="AF224" s="7"/>
      <c r="AG224" s="15"/>
    </row>
    <row r="225" spans="1:33" ht="12.75">
      <c r="A225" s="12"/>
      <c r="F225" s="13">
        <f aca="true" t="shared" si="115" ref="F225:AC225">SUM(F223:F224)</f>
        <v>7083.9</v>
      </c>
      <c r="G225" s="13">
        <f t="shared" si="115"/>
        <v>367.77000000000004</v>
      </c>
      <c r="H225" s="13">
        <f t="shared" si="115"/>
        <v>141.678</v>
      </c>
      <c r="I225" s="13">
        <f t="shared" si="115"/>
        <v>509.44800000000004</v>
      </c>
      <c r="J225" s="13">
        <f t="shared" si="115"/>
        <v>141.678</v>
      </c>
      <c r="K225" s="13">
        <f t="shared" si="115"/>
        <v>651.1260000000001</v>
      </c>
      <c r="L225" s="13">
        <f t="shared" si="115"/>
        <v>141.678</v>
      </c>
      <c r="M225" s="13">
        <f t="shared" si="115"/>
        <v>792.8040000000001</v>
      </c>
      <c r="N225" s="13">
        <f t="shared" si="115"/>
        <v>141.678</v>
      </c>
      <c r="O225" s="13">
        <f t="shared" si="115"/>
        <v>934.4820000000001</v>
      </c>
      <c r="P225" s="13">
        <f t="shared" si="115"/>
        <v>141.678</v>
      </c>
      <c r="Q225" s="13">
        <f t="shared" si="115"/>
        <v>1076.16</v>
      </c>
      <c r="R225" s="13">
        <f t="shared" si="115"/>
        <v>141.678</v>
      </c>
      <c r="S225" s="13">
        <f t="shared" si="115"/>
        <v>1217.8380000000002</v>
      </c>
      <c r="T225" s="13">
        <f t="shared" si="115"/>
        <v>141.678</v>
      </c>
      <c r="U225" s="13">
        <f t="shared" si="115"/>
        <v>1359.5160000000003</v>
      </c>
      <c r="V225" s="13">
        <f t="shared" si="115"/>
        <v>141.678</v>
      </c>
      <c r="W225" s="13">
        <f t="shared" si="115"/>
        <v>1501.1940000000004</v>
      </c>
      <c r="X225" s="13">
        <f t="shared" si="115"/>
        <v>141.678</v>
      </c>
      <c r="Y225" s="13">
        <f t="shared" si="115"/>
        <v>1642.8720000000005</v>
      </c>
      <c r="Z225" s="13">
        <f t="shared" si="115"/>
        <v>141.678</v>
      </c>
      <c r="AA225" s="13">
        <f t="shared" si="115"/>
        <v>1784.5500000000006</v>
      </c>
      <c r="AB225" s="13">
        <f t="shared" si="115"/>
        <v>141.678</v>
      </c>
      <c r="AC225" s="13">
        <f t="shared" si="115"/>
        <v>1926.2280000000007</v>
      </c>
      <c r="AD225" s="13"/>
      <c r="AE225" s="13">
        <f>F225-AC225</f>
        <v>5157.671999999999</v>
      </c>
      <c r="AF225" s="7"/>
      <c r="AG225" s="15"/>
    </row>
    <row r="226" spans="1:33" ht="12.75">
      <c r="A226" s="12"/>
      <c r="F226" s="11" t="s">
        <v>14</v>
      </c>
      <c r="G226" s="7"/>
      <c r="H226" s="7"/>
      <c r="I226" s="7"/>
      <c r="J226" s="7"/>
      <c r="K226" s="7"/>
      <c r="L226" s="13"/>
      <c r="M226" s="13"/>
      <c r="N226" s="13"/>
      <c r="O226" s="13"/>
      <c r="P226" s="13"/>
      <c r="Q226" s="13"/>
      <c r="R226" s="13"/>
      <c r="S226" s="13"/>
      <c r="T226" s="7"/>
      <c r="U226" s="13"/>
      <c r="V226" s="7"/>
      <c r="W226" s="13"/>
      <c r="X226" s="7"/>
      <c r="Y226" s="13"/>
      <c r="Z226" s="13"/>
      <c r="AA226" s="13"/>
      <c r="AB226" s="13"/>
      <c r="AC226" s="13"/>
      <c r="AD226" s="7"/>
      <c r="AE226" s="13"/>
      <c r="AF226" s="7"/>
      <c r="AG226" s="15"/>
    </row>
    <row r="227" spans="1:33" ht="12.75">
      <c r="A227" s="12">
        <v>33100046</v>
      </c>
      <c r="B227" t="s">
        <v>91</v>
      </c>
      <c r="C227">
        <v>2006</v>
      </c>
      <c r="D227">
        <v>50</v>
      </c>
      <c r="E227" t="s">
        <v>20</v>
      </c>
      <c r="F227" s="7">
        <v>634.15</v>
      </c>
      <c r="G227" s="7">
        <v>57.06</v>
      </c>
      <c r="H227" s="7">
        <f>F227/D227</f>
        <v>12.683</v>
      </c>
      <c r="I227" s="7">
        <f>G227+H227</f>
        <v>69.743</v>
      </c>
      <c r="J227" s="7">
        <f>F227/D227</f>
        <v>12.683</v>
      </c>
      <c r="K227" s="7">
        <f>I227+J227</f>
        <v>82.42599999999999</v>
      </c>
      <c r="L227" s="7">
        <f>$F227/$D227</f>
        <v>12.683</v>
      </c>
      <c r="M227" s="7">
        <f>K227+L227</f>
        <v>95.10899999999998</v>
      </c>
      <c r="N227" s="7">
        <f>F227/D227</f>
        <v>12.683</v>
      </c>
      <c r="O227" s="7">
        <f>M227+N227</f>
        <v>107.79199999999997</v>
      </c>
      <c r="P227" s="7">
        <f>+F227/D227</f>
        <v>12.683</v>
      </c>
      <c r="Q227" s="7">
        <f>O227+P227</f>
        <v>120.47499999999997</v>
      </c>
      <c r="R227" s="7">
        <f>+F227/D227</f>
        <v>12.683</v>
      </c>
      <c r="S227" s="7">
        <f>Q227+R227</f>
        <v>133.15799999999996</v>
      </c>
      <c r="T227" s="7">
        <f>F227/D227</f>
        <v>12.683</v>
      </c>
      <c r="U227" s="7">
        <f>S227+T227</f>
        <v>145.84099999999995</v>
      </c>
      <c r="V227" s="7">
        <f>F227/D227</f>
        <v>12.683</v>
      </c>
      <c r="W227" s="7">
        <f>U227+V227</f>
        <v>158.52399999999994</v>
      </c>
      <c r="X227" s="7">
        <f>$F$227/$D$227</f>
        <v>12.683</v>
      </c>
      <c r="Y227" s="7">
        <f>W227+X227</f>
        <v>171.20699999999994</v>
      </c>
      <c r="Z227" s="7">
        <f>$F$227/$D$227</f>
        <v>12.683</v>
      </c>
      <c r="AA227" s="7">
        <f>Y227+Z227</f>
        <v>183.88999999999993</v>
      </c>
      <c r="AB227" s="7">
        <f>$F$227/$D$227</f>
        <v>12.683</v>
      </c>
      <c r="AC227" s="7">
        <f>AA227+AB227</f>
        <v>196.57299999999992</v>
      </c>
      <c r="AD227" s="7"/>
      <c r="AE227" s="13">
        <f>F227-AC227</f>
        <v>437.57700000000006</v>
      </c>
      <c r="AF227" s="7"/>
      <c r="AG227" s="15"/>
    </row>
    <row r="228" spans="1:33" ht="12.75">
      <c r="A228" s="12"/>
      <c r="B228" t="s">
        <v>91</v>
      </c>
      <c r="C228">
        <v>2008</v>
      </c>
      <c r="D228">
        <v>50</v>
      </c>
      <c r="E228" t="s">
        <v>20</v>
      </c>
      <c r="F228" s="8">
        <v>1234.88</v>
      </c>
      <c r="G228" s="8">
        <v>61.75</v>
      </c>
      <c r="H228" s="8">
        <f>F228/D228</f>
        <v>24.6976</v>
      </c>
      <c r="I228" s="8">
        <f>G228+H228</f>
        <v>86.4476</v>
      </c>
      <c r="J228" s="8">
        <f>F228/D228</f>
        <v>24.6976</v>
      </c>
      <c r="K228" s="8">
        <f>I228+J228</f>
        <v>111.14519999999999</v>
      </c>
      <c r="L228" s="8">
        <f>$F228/$D228</f>
        <v>24.6976</v>
      </c>
      <c r="M228" s="8">
        <f>K228+L228</f>
        <v>135.84279999999998</v>
      </c>
      <c r="N228" s="8">
        <f>F228/D228</f>
        <v>24.6976</v>
      </c>
      <c r="O228" s="8">
        <f>M228+N228</f>
        <v>160.54039999999998</v>
      </c>
      <c r="P228" s="7">
        <f>+F228/D228</f>
        <v>24.6976</v>
      </c>
      <c r="Q228" s="8">
        <f>O228+P228</f>
        <v>185.23799999999997</v>
      </c>
      <c r="R228" s="7">
        <f>+F228/D228</f>
        <v>24.6976</v>
      </c>
      <c r="S228" s="8">
        <f>Q228+R228</f>
        <v>209.93559999999997</v>
      </c>
      <c r="T228" s="7">
        <f>F228/D228</f>
        <v>24.6976</v>
      </c>
      <c r="U228" s="8">
        <f>S228+T228</f>
        <v>234.63319999999996</v>
      </c>
      <c r="V228" s="7">
        <f>F228/D228</f>
        <v>24.6976</v>
      </c>
      <c r="W228" s="8">
        <f>U228+V228</f>
        <v>259.33079999999995</v>
      </c>
      <c r="X228" s="7">
        <f>$F$228/$D$228</f>
        <v>24.6976</v>
      </c>
      <c r="Y228" s="8">
        <f>W228+X228</f>
        <v>284.0284</v>
      </c>
      <c r="Z228" s="7">
        <f>$F$228/$D$228</f>
        <v>24.6976</v>
      </c>
      <c r="AA228" s="8">
        <f>Y228+Z228</f>
        <v>308.726</v>
      </c>
      <c r="AB228" s="7">
        <f>$F$228/$D$228</f>
        <v>24.6976</v>
      </c>
      <c r="AC228" s="8">
        <f>AA228+AB228</f>
        <v>333.4236</v>
      </c>
      <c r="AD228" s="8"/>
      <c r="AE228" s="13">
        <f>F228-AC228</f>
        <v>901.4564</v>
      </c>
      <c r="AF228" s="7"/>
      <c r="AG228" s="15"/>
    </row>
    <row r="229" spans="1:33" ht="12.75">
      <c r="A229" s="12"/>
      <c r="F229" s="13">
        <f aca="true" t="shared" si="116" ref="F229:AC229">SUM(F227:F228)</f>
        <v>1869.0300000000002</v>
      </c>
      <c r="G229" s="13">
        <f t="shared" si="116"/>
        <v>118.81</v>
      </c>
      <c r="H229" s="13">
        <f t="shared" si="116"/>
        <v>37.3806</v>
      </c>
      <c r="I229" s="13">
        <f t="shared" si="116"/>
        <v>156.1906</v>
      </c>
      <c r="J229" s="13">
        <f t="shared" si="116"/>
        <v>37.3806</v>
      </c>
      <c r="K229" s="13">
        <f t="shared" si="116"/>
        <v>193.57119999999998</v>
      </c>
      <c r="L229" s="13">
        <f t="shared" si="116"/>
        <v>37.3806</v>
      </c>
      <c r="M229" s="13">
        <f t="shared" si="116"/>
        <v>230.95179999999996</v>
      </c>
      <c r="N229" s="13">
        <f t="shared" si="116"/>
        <v>37.3806</v>
      </c>
      <c r="O229" s="13">
        <f t="shared" si="116"/>
        <v>268.33239999999995</v>
      </c>
      <c r="P229" s="13">
        <f t="shared" si="116"/>
        <v>37.3806</v>
      </c>
      <c r="Q229" s="13">
        <f t="shared" si="116"/>
        <v>305.71299999999997</v>
      </c>
      <c r="R229" s="13">
        <f t="shared" si="116"/>
        <v>37.3806</v>
      </c>
      <c r="S229" s="13">
        <f t="shared" si="116"/>
        <v>343.0935999999999</v>
      </c>
      <c r="T229" s="13">
        <f t="shared" si="116"/>
        <v>37.3806</v>
      </c>
      <c r="U229" s="13">
        <f t="shared" si="116"/>
        <v>380.4741999999999</v>
      </c>
      <c r="V229" s="13">
        <f t="shared" si="116"/>
        <v>37.3806</v>
      </c>
      <c r="W229" s="13">
        <f t="shared" si="116"/>
        <v>417.8547999999999</v>
      </c>
      <c r="X229" s="13">
        <f t="shared" si="116"/>
        <v>37.3806</v>
      </c>
      <c r="Y229" s="13">
        <f t="shared" si="116"/>
        <v>455.2353999999999</v>
      </c>
      <c r="Z229" s="13">
        <f t="shared" si="116"/>
        <v>37.3806</v>
      </c>
      <c r="AA229" s="13">
        <f t="shared" si="116"/>
        <v>492.61599999999993</v>
      </c>
      <c r="AB229" s="13">
        <f t="shared" si="116"/>
        <v>37.3806</v>
      </c>
      <c r="AC229" s="13">
        <f t="shared" si="116"/>
        <v>529.9966</v>
      </c>
      <c r="AD229" s="13"/>
      <c r="AE229" s="13">
        <f>F229-AC229</f>
        <v>1339.0334000000003</v>
      </c>
      <c r="AF229" s="7"/>
      <c r="AG229" s="15"/>
    </row>
    <row r="230" spans="1:33" ht="12.75">
      <c r="A230" s="12"/>
      <c r="F230" s="11" t="s">
        <v>14</v>
      </c>
      <c r="G230" s="7"/>
      <c r="H230" s="7"/>
      <c r="I230" s="7"/>
      <c r="J230" s="7"/>
      <c r="K230" s="7"/>
      <c r="L230" s="13"/>
      <c r="M230" s="13"/>
      <c r="N230" s="13"/>
      <c r="O230" s="13"/>
      <c r="P230" s="13"/>
      <c r="Q230" s="13"/>
      <c r="R230" s="13"/>
      <c r="S230" s="13"/>
      <c r="T230" s="7"/>
      <c r="U230" s="13"/>
      <c r="V230" s="7"/>
      <c r="W230" s="13"/>
      <c r="X230" s="7"/>
      <c r="Y230" s="13"/>
      <c r="Z230" s="13"/>
      <c r="AA230" s="13"/>
      <c r="AB230" s="13"/>
      <c r="AC230" s="13"/>
      <c r="AD230" s="7"/>
      <c r="AE230" s="13"/>
      <c r="AF230" s="7"/>
      <c r="AG230" s="15"/>
    </row>
    <row r="231" spans="1:33" ht="12.75">
      <c r="A231" s="12">
        <v>33100047</v>
      </c>
      <c r="B231" t="s">
        <v>92</v>
      </c>
      <c r="C231">
        <v>2007</v>
      </c>
      <c r="D231">
        <v>50</v>
      </c>
      <c r="E231" t="s">
        <v>20</v>
      </c>
      <c r="F231" s="13">
        <v>6899.55</v>
      </c>
      <c r="G231" s="13">
        <v>482.97</v>
      </c>
      <c r="H231" s="13">
        <f>F231/D231</f>
        <v>137.991</v>
      </c>
      <c r="I231" s="13">
        <f>G231+H231</f>
        <v>620.961</v>
      </c>
      <c r="J231" s="13">
        <f>F231/D231</f>
        <v>137.991</v>
      </c>
      <c r="K231" s="13">
        <f>I231+J231</f>
        <v>758.952</v>
      </c>
      <c r="L231" s="13">
        <f>$F231/$D231</f>
        <v>137.991</v>
      </c>
      <c r="M231" s="13">
        <f>K231+L231</f>
        <v>896.943</v>
      </c>
      <c r="N231" s="13">
        <f>F231/D231</f>
        <v>137.991</v>
      </c>
      <c r="O231" s="13">
        <f>M231+N231</f>
        <v>1034.934</v>
      </c>
      <c r="P231" s="13">
        <f>+F231/D231</f>
        <v>137.991</v>
      </c>
      <c r="Q231" s="13">
        <f>O231+P231</f>
        <v>1172.925</v>
      </c>
      <c r="R231" s="13">
        <f>+F231/D231</f>
        <v>137.991</v>
      </c>
      <c r="S231" s="13">
        <f>Q231+R231</f>
        <v>1310.916</v>
      </c>
      <c r="T231" s="7">
        <f>F231/D231</f>
        <v>137.991</v>
      </c>
      <c r="U231" s="13">
        <f>S231+T231</f>
        <v>1448.907</v>
      </c>
      <c r="V231" s="7">
        <f>F231/D231</f>
        <v>137.991</v>
      </c>
      <c r="W231" s="13">
        <f>U231+V231</f>
        <v>1586.898</v>
      </c>
      <c r="X231" s="7">
        <f>$F$231/$D$231</f>
        <v>137.991</v>
      </c>
      <c r="Y231" s="13">
        <f>W231+X231</f>
        <v>1724.889</v>
      </c>
      <c r="Z231" s="7">
        <f>$F$231/$D$231</f>
        <v>137.991</v>
      </c>
      <c r="AA231" s="13">
        <f>Y231+Z231</f>
        <v>1862.8799999999999</v>
      </c>
      <c r="AB231" s="7">
        <f>$F$231/$D$231</f>
        <v>137.991</v>
      </c>
      <c r="AC231" s="13">
        <f>AA231+AB231</f>
        <v>2000.8709999999999</v>
      </c>
      <c r="AD231" s="7"/>
      <c r="AE231" s="13">
        <f>F231-AC231</f>
        <v>4898.679</v>
      </c>
      <c r="AF231" s="7"/>
      <c r="AG231" s="15"/>
    </row>
    <row r="232" spans="1:33" ht="12.75">
      <c r="A232" s="12"/>
      <c r="F232" s="11" t="s">
        <v>14</v>
      </c>
      <c r="G232" s="7"/>
      <c r="H232" s="7"/>
      <c r="I232" s="7"/>
      <c r="J232" s="7"/>
      <c r="K232" s="7"/>
      <c r="L232" s="13"/>
      <c r="M232" s="13"/>
      <c r="N232" s="13"/>
      <c r="O232" s="13"/>
      <c r="P232" s="13"/>
      <c r="Q232" s="13"/>
      <c r="R232" s="13"/>
      <c r="S232" s="13"/>
      <c r="T232" s="7"/>
      <c r="U232" s="13"/>
      <c r="V232" s="7"/>
      <c r="W232" s="13"/>
      <c r="X232" s="7"/>
      <c r="Y232" s="13"/>
      <c r="Z232" s="13"/>
      <c r="AA232" s="13"/>
      <c r="AB232" s="13"/>
      <c r="AC232" s="13"/>
      <c r="AD232" s="7"/>
      <c r="AE232" s="13"/>
      <c r="AF232" s="7"/>
      <c r="AG232" s="15"/>
    </row>
    <row r="233" spans="1:33" ht="12.75">
      <c r="A233" s="12">
        <v>33100049</v>
      </c>
      <c r="B233" t="s">
        <v>93</v>
      </c>
      <c r="C233">
        <v>2008</v>
      </c>
      <c r="D233">
        <v>50</v>
      </c>
      <c r="E233" t="s">
        <v>20</v>
      </c>
      <c r="F233" s="13">
        <v>10602.35</v>
      </c>
      <c r="G233" s="13">
        <v>530.12</v>
      </c>
      <c r="H233" s="13">
        <f>F233/D233</f>
        <v>212.047</v>
      </c>
      <c r="I233" s="13">
        <f>G233+H233</f>
        <v>742.167</v>
      </c>
      <c r="J233" s="13">
        <f>F233/D233</f>
        <v>212.047</v>
      </c>
      <c r="K233" s="13">
        <f>I233+J233</f>
        <v>954.214</v>
      </c>
      <c r="L233" s="13">
        <f>$F233/$D233</f>
        <v>212.047</v>
      </c>
      <c r="M233" s="13">
        <f>K233+L233</f>
        <v>1166.261</v>
      </c>
      <c r="N233" s="13">
        <f>F233/D233</f>
        <v>212.047</v>
      </c>
      <c r="O233" s="13">
        <f>M233+N233</f>
        <v>1378.308</v>
      </c>
      <c r="P233" s="13">
        <f>+F233/D233</f>
        <v>212.047</v>
      </c>
      <c r="Q233" s="13">
        <f>O233+P233</f>
        <v>1590.355</v>
      </c>
      <c r="R233" s="13">
        <f>+F233/D233</f>
        <v>212.047</v>
      </c>
      <c r="S233" s="13">
        <f>Q233+R233</f>
        <v>1802.402</v>
      </c>
      <c r="T233" s="7">
        <f>F233/D233</f>
        <v>212.047</v>
      </c>
      <c r="U233" s="13">
        <f>S233+T233</f>
        <v>2014.449</v>
      </c>
      <c r="V233" s="7">
        <f>F233/D233</f>
        <v>212.047</v>
      </c>
      <c r="W233" s="13">
        <f>U233+V233</f>
        <v>2226.496</v>
      </c>
      <c r="X233" s="7">
        <f>$F$233/$D$233</f>
        <v>212.047</v>
      </c>
      <c r="Y233" s="13">
        <f>W233+X233</f>
        <v>2438.543</v>
      </c>
      <c r="Z233" s="7">
        <f>$F$233/$D$233</f>
        <v>212.047</v>
      </c>
      <c r="AA233" s="13">
        <f>Y233+Z233</f>
        <v>2650.59</v>
      </c>
      <c r="AB233" s="7">
        <f>$F$233/$D$233</f>
        <v>212.047</v>
      </c>
      <c r="AC233" s="13">
        <f>AA233+AB233</f>
        <v>2862.637</v>
      </c>
      <c r="AD233" s="7"/>
      <c r="AE233" s="13">
        <f>F233-AC233</f>
        <v>7739.713</v>
      </c>
      <c r="AF233" s="7"/>
      <c r="AG233" s="15"/>
    </row>
    <row r="234" spans="1:33" ht="12.75">
      <c r="A234" s="12"/>
      <c r="F234" s="11" t="s">
        <v>14</v>
      </c>
      <c r="G234" s="7"/>
      <c r="H234" s="7"/>
      <c r="I234" s="7"/>
      <c r="J234" s="7"/>
      <c r="K234" s="7"/>
      <c r="L234" s="13"/>
      <c r="M234" s="13"/>
      <c r="N234" s="13"/>
      <c r="O234" s="13"/>
      <c r="P234" s="13"/>
      <c r="Q234" s="13"/>
      <c r="R234" s="13"/>
      <c r="S234" s="13"/>
      <c r="T234" s="7"/>
      <c r="U234" s="13"/>
      <c r="V234" s="7"/>
      <c r="W234" s="13"/>
      <c r="X234" s="7"/>
      <c r="Y234" s="13"/>
      <c r="Z234" s="13"/>
      <c r="AA234" s="13"/>
      <c r="AB234" s="13"/>
      <c r="AC234" s="13"/>
      <c r="AD234" s="7"/>
      <c r="AE234" s="13"/>
      <c r="AF234" s="7"/>
      <c r="AG234" s="15"/>
    </row>
    <row r="235" spans="1:33" ht="12.75">
      <c r="A235" s="12">
        <v>33100051</v>
      </c>
      <c r="B235" t="s">
        <v>94</v>
      </c>
      <c r="C235">
        <v>2008</v>
      </c>
      <c r="D235">
        <v>50</v>
      </c>
      <c r="E235" t="s">
        <v>20</v>
      </c>
      <c r="F235" s="13">
        <v>13560.3</v>
      </c>
      <c r="G235" s="13">
        <v>678.02</v>
      </c>
      <c r="H235" s="13">
        <f>F235/D235</f>
        <v>271.20599999999996</v>
      </c>
      <c r="I235" s="13">
        <f>G235+H235</f>
        <v>949.2259999999999</v>
      </c>
      <c r="J235" s="13">
        <f>F235/D235</f>
        <v>271.20599999999996</v>
      </c>
      <c r="K235" s="13">
        <f>I235+J235</f>
        <v>1220.4319999999998</v>
      </c>
      <c r="L235" s="13">
        <f>$F235/$D235</f>
        <v>271.20599999999996</v>
      </c>
      <c r="M235" s="13">
        <f>K235+L235</f>
        <v>1491.6379999999997</v>
      </c>
      <c r="N235" s="13">
        <f>F235/D235</f>
        <v>271.20599999999996</v>
      </c>
      <c r="O235" s="13">
        <f>M235+N235</f>
        <v>1762.8439999999996</v>
      </c>
      <c r="P235" s="13">
        <f>+F235/D235</f>
        <v>271.20599999999996</v>
      </c>
      <c r="Q235" s="13">
        <f>O235+P235</f>
        <v>2034.0499999999995</v>
      </c>
      <c r="R235" s="13">
        <f>+F235/D235</f>
        <v>271.20599999999996</v>
      </c>
      <c r="S235" s="13">
        <f>Q235+R235</f>
        <v>2305.2559999999994</v>
      </c>
      <c r="T235" s="7">
        <f>F235/D235</f>
        <v>271.20599999999996</v>
      </c>
      <c r="U235" s="13">
        <f>S235+T235</f>
        <v>2576.4619999999995</v>
      </c>
      <c r="V235" s="7">
        <f>F235/D235</f>
        <v>271.20599999999996</v>
      </c>
      <c r="W235" s="13">
        <f>U235+V235</f>
        <v>2847.6679999999997</v>
      </c>
      <c r="X235" s="7">
        <f>$F$235/$D$235</f>
        <v>271.20599999999996</v>
      </c>
      <c r="Y235" s="13">
        <f>W235+X235</f>
        <v>3118.874</v>
      </c>
      <c r="Z235" s="7">
        <f>$F$235/$D$235</f>
        <v>271.20599999999996</v>
      </c>
      <c r="AA235" s="13">
        <f>Y235+Z235</f>
        <v>3390.08</v>
      </c>
      <c r="AB235" s="7">
        <f>$F$235/$D$235</f>
        <v>271.20599999999996</v>
      </c>
      <c r="AC235" s="13">
        <f>AA235+AB235</f>
        <v>3661.286</v>
      </c>
      <c r="AD235" s="7"/>
      <c r="AE235" s="13">
        <f>F235-AC235</f>
        <v>9899.014</v>
      </c>
      <c r="AF235" s="7"/>
      <c r="AG235" s="15"/>
    </row>
    <row r="236" spans="1:33" ht="12.75">
      <c r="A236" s="12"/>
      <c r="F236" s="11" t="s">
        <v>14</v>
      </c>
      <c r="G236" s="7"/>
      <c r="H236" s="7"/>
      <c r="I236" s="7"/>
      <c r="J236" s="7"/>
      <c r="K236" s="7"/>
      <c r="L236" s="13"/>
      <c r="M236" s="13"/>
      <c r="N236" s="13"/>
      <c r="O236" s="13"/>
      <c r="P236" s="13"/>
      <c r="Q236" s="13"/>
      <c r="R236" s="13"/>
      <c r="S236" s="13"/>
      <c r="T236" s="7"/>
      <c r="U236" s="13"/>
      <c r="V236" s="7"/>
      <c r="W236" s="13"/>
      <c r="X236" s="7"/>
      <c r="Y236" s="13"/>
      <c r="Z236" s="13"/>
      <c r="AA236" s="13"/>
      <c r="AB236" s="13"/>
      <c r="AC236" s="13"/>
      <c r="AD236" s="7"/>
      <c r="AE236" s="13"/>
      <c r="AF236" s="7"/>
      <c r="AG236" s="15"/>
    </row>
    <row r="237" spans="1:33" ht="12.75">
      <c r="A237" s="12">
        <v>33100052</v>
      </c>
      <c r="B237" t="s">
        <v>95</v>
      </c>
      <c r="C237">
        <v>2008</v>
      </c>
      <c r="D237">
        <v>50</v>
      </c>
      <c r="E237" t="s">
        <v>20</v>
      </c>
      <c r="F237" s="7">
        <v>12143.4</v>
      </c>
      <c r="G237" s="7">
        <v>607.17</v>
      </c>
      <c r="H237" s="7">
        <f>F237/D237</f>
        <v>242.868</v>
      </c>
      <c r="I237" s="7">
        <f>G237+H237</f>
        <v>850.038</v>
      </c>
      <c r="J237" s="7">
        <f>F237/D237</f>
        <v>242.868</v>
      </c>
      <c r="K237" s="7">
        <f>I237+J237</f>
        <v>1092.906</v>
      </c>
      <c r="L237" s="7">
        <f>$F237/$D237</f>
        <v>242.868</v>
      </c>
      <c r="M237" s="7">
        <f>K237+L237</f>
        <v>1335.774</v>
      </c>
      <c r="N237" s="7">
        <f>F237/D237</f>
        <v>242.868</v>
      </c>
      <c r="O237" s="7">
        <f>M237+N237</f>
        <v>1578.6419999999998</v>
      </c>
      <c r="P237" s="7">
        <f>+F237/D237</f>
        <v>242.868</v>
      </c>
      <c r="Q237" s="7">
        <f>O237+P237</f>
        <v>1821.5099999999998</v>
      </c>
      <c r="R237" s="7">
        <f>+F237/D237</f>
        <v>242.868</v>
      </c>
      <c r="S237" s="7">
        <f>Q237+R237</f>
        <v>2064.3779999999997</v>
      </c>
      <c r="T237" s="7">
        <f>F237/D237</f>
        <v>242.868</v>
      </c>
      <c r="U237" s="7">
        <f>S237+T237</f>
        <v>2307.2459999999996</v>
      </c>
      <c r="V237" s="7">
        <f>F237/D237</f>
        <v>242.868</v>
      </c>
      <c r="W237" s="7">
        <f>U237+V237</f>
        <v>2550.1139999999996</v>
      </c>
      <c r="X237" s="7">
        <f>$F$237/$D$237</f>
        <v>242.868</v>
      </c>
      <c r="Y237" s="7">
        <f>W237+X237</f>
        <v>2792.9819999999995</v>
      </c>
      <c r="Z237" s="7">
        <f>$F$237/$D$237</f>
        <v>242.868</v>
      </c>
      <c r="AA237" s="7">
        <f>Y237+Z237</f>
        <v>3035.8499999999995</v>
      </c>
      <c r="AB237" s="7">
        <f>$F$237/$D$237</f>
        <v>242.868</v>
      </c>
      <c r="AC237" s="7">
        <f>AA237+AB237</f>
        <v>3278.7179999999994</v>
      </c>
      <c r="AD237" s="7"/>
      <c r="AE237" s="13">
        <f>F237-AC237</f>
        <v>8864.682</v>
      </c>
      <c r="AF237" s="7"/>
      <c r="AG237" s="15"/>
    </row>
    <row r="238" spans="1:33" ht="12.75">
      <c r="A238" s="12"/>
      <c r="B238" t="s">
        <v>95</v>
      </c>
      <c r="C238">
        <v>2009</v>
      </c>
      <c r="D238">
        <v>50</v>
      </c>
      <c r="E238" t="s">
        <v>20</v>
      </c>
      <c r="F238" s="8">
        <v>9198.8</v>
      </c>
      <c r="G238" s="8">
        <v>275.97</v>
      </c>
      <c r="H238" s="8">
        <f>F238/D238</f>
        <v>183.976</v>
      </c>
      <c r="I238" s="8">
        <f>G238+H238</f>
        <v>459.946</v>
      </c>
      <c r="J238" s="8">
        <f>F238/D238</f>
        <v>183.976</v>
      </c>
      <c r="K238" s="8">
        <f>I238+J238</f>
        <v>643.922</v>
      </c>
      <c r="L238" s="8">
        <f>$F238/$D238</f>
        <v>183.976</v>
      </c>
      <c r="M238" s="8">
        <f>K238+L238</f>
        <v>827.898</v>
      </c>
      <c r="N238" s="8">
        <f>F238/D238</f>
        <v>183.976</v>
      </c>
      <c r="O238" s="8">
        <f>M238+N238</f>
        <v>1011.874</v>
      </c>
      <c r="P238" s="8">
        <f>+F238/D238</f>
        <v>183.976</v>
      </c>
      <c r="Q238" s="8">
        <f>O238+P238</f>
        <v>1195.85</v>
      </c>
      <c r="R238" s="8">
        <f>+F238/D238</f>
        <v>183.976</v>
      </c>
      <c r="S238" s="8">
        <f>Q238+R238</f>
        <v>1379.826</v>
      </c>
      <c r="T238" s="7">
        <f>F238/D238</f>
        <v>183.976</v>
      </c>
      <c r="U238" s="8">
        <f>S238+T238</f>
        <v>1563.8020000000001</v>
      </c>
      <c r="V238" s="7">
        <f>F238/D238</f>
        <v>183.976</v>
      </c>
      <c r="W238" s="8">
        <f>U238+V238</f>
        <v>1747.7780000000002</v>
      </c>
      <c r="X238" s="7">
        <f>$F$238/$D$238</f>
        <v>183.976</v>
      </c>
      <c r="Y238" s="8">
        <f>W238+X238</f>
        <v>1931.7540000000004</v>
      </c>
      <c r="Z238" s="7">
        <f>$F$238/$D$238</f>
        <v>183.976</v>
      </c>
      <c r="AA238" s="8">
        <f>Y238+Z238</f>
        <v>2115.7300000000005</v>
      </c>
      <c r="AB238" s="7">
        <f>$F$238/$D$238</f>
        <v>183.976</v>
      </c>
      <c r="AC238" s="8">
        <f>AA238+AB238</f>
        <v>2299.7060000000006</v>
      </c>
      <c r="AD238" s="8"/>
      <c r="AE238" s="13">
        <f>F238-AC238</f>
        <v>6899.093999999999</v>
      </c>
      <c r="AF238" s="7"/>
      <c r="AG238" s="15"/>
    </row>
    <row r="239" spans="1:33" ht="12.75">
      <c r="A239" s="12"/>
      <c r="F239" s="13">
        <f aca="true" t="shared" si="117" ref="F239:AC239">SUM(F237:F238)</f>
        <v>21342.199999999997</v>
      </c>
      <c r="G239" s="13">
        <f t="shared" si="117"/>
        <v>883.14</v>
      </c>
      <c r="H239" s="13">
        <f t="shared" si="117"/>
        <v>426.844</v>
      </c>
      <c r="I239" s="13">
        <f t="shared" si="117"/>
        <v>1309.984</v>
      </c>
      <c r="J239" s="13">
        <f t="shared" si="117"/>
        <v>426.844</v>
      </c>
      <c r="K239" s="13">
        <f t="shared" si="117"/>
        <v>1736.828</v>
      </c>
      <c r="L239" s="13">
        <f t="shared" si="117"/>
        <v>426.844</v>
      </c>
      <c r="M239" s="13">
        <f t="shared" si="117"/>
        <v>2163.672</v>
      </c>
      <c r="N239" s="13">
        <f t="shared" si="117"/>
        <v>426.844</v>
      </c>
      <c r="O239" s="13">
        <f t="shared" si="117"/>
        <v>2590.5159999999996</v>
      </c>
      <c r="P239" s="13">
        <f t="shared" si="117"/>
        <v>426.844</v>
      </c>
      <c r="Q239" s="13">
        <f t="shared" si="117"/>
        <v>3017.3599999999997</v>
      </c>
      <c r="R239" s="13">
        <f t="shared" si="117"/>
        <v>426.844</v>
      </c>
      <c r="S239" s="13">
        <f t="shared" si="117"/>
        <v>3444.2039999999997</v>
      </c>
      <c r="T239" s="13">
        <f t="shared" si="117"/>
        <v>426.844</v>
      </c>
      <c r="U239" s="13">
        <f t="shared" si="117"/>
        <v>3871.048</v>
      </c>
      <c r="V239" s="13">
        <f t="shared" si="117"/>
        <v>426.844</v>
      </c>
      <c r="W239" s="13">
        <f t="shared" si="117"/>
        <v>4297.892</v>
      </c>
      <c r="X239" s="13">
        <f t="shared" si="117"/>
        <v>426.844</v>
      </c>
      <c r="Y239" s="13">
        <f t="shared" si="117"/>
        <v>4724.736</v>
      </c>
      <c r="Z239" s="13">
        <f t="shared" si="117"/>
        <v>426.844</v>
      </c>
      <c r="AA239" s="13">
        <f t="shared" si="117"/>
        <v>5151.58</v>
      </c>
      <c r="AB239" s="13">
        <f t="shared" si="117"/>
        <v>426.844</v>
      </c>
      <c r="AC239" s="13">
        <f t="shared" si="117"/>
        <v>5578.424</v>
      </c>
      <c r="AD239" s="13"/>
      <c r="AE239" s="13">
        <f>F239-AC239</f>
        <v>15763.775999999998</v>
      </c>
      <c r="AF239" s="7"/>
      <c r="AG239" s="15"/>
    </row>
    <row r="240" spans="1:33" ht="12.75">
      <c r="A240" s="12"/>
      <c r="F240" s="11" t="s">
        <v>14</v>
      </c>
      <c r="G240" s="7"/>
      <c r="H240" s="7"/>
      <c r="I240" s="7"/>
      <c r="J240" s="7"/>
      <c r="K240" s="7"/>
      <c r="L240" s="13"/>
      <c r="M240" s="13"/>
      <c r="N240" s="13"/>
      <c r="O240" s="13"/>
      <c r="P240" s="13"/>
      <c r="Q240" s="13"/>
      <c r="R240" s="13"/>
      <c r="S240" s="13"/>
      <c r="T240" s="7"/>
      <c r="U240" s="13"/>
      <c r="V240" s="7"/>
      <c r="W240" s="13"/>
      <c r="X240" s="7"/>
      <c r="Y240" s="13"/>
      <c r="Z240" s="13"/>
      <c r="AA240" s="13"/>
      <c r="AB240" s="13"/>
      <c r="AC240" s="13"/>
      <c r="AD240" s="7"/>
      <c r="AE240" s="13"/>
      <c r="AF240" s="7"/>
      <c r="AG240" s="15"/>
    </row>
    <row r="241" spans="1:33" ht="12.75">
      <c r="A241" s="12">
        <v>33100053</v>
      </c>
      <c r="B241" t="s">
        <v>96</v>
      </c>
      <c r="C241">
        <v>2009</v>
      </c>
      <c r="D241">
        <v>50</v>
      </c>
      <c r="E241" t="s">
        <v>20</v>
      </c>
      <c r="F241" s="13">
        <v>5313.1</v>
      </c>
      <c r="G241" s="13">
        <v>159.39</v>
      </c>
      <c r="H241" s="13">
        <f>F241/D241</f>
        <v>106.262</v>
      </c>
      <c r="I241" s="13">
        <f>G241+H241</f>
        <v>265.652</v>
      </c>
      <c r="J241" s="13">
        <f>F241/D241</f>
        <v>106.262</v>
      </c>
      <c r="K241" s="13">
        <f>I241+J241</f>
        <v>371.914</v>
      </c>
      <c r="L241" s="13">
        <f>$F241/$D241</f>
        <v>106.262</v>
      </c>
      <c r="M241" s="13">
        <f>K241+L241</f>
        <v>478.176</v>
      </c>
      <c r="N241" s="13">
        <f>F241/D241</f>
        <v>106.262</v>
      </c>
      <c r="O241" s="13">
        <f>M241+N241</f>
        <v>584.438</v>
      </c>
      <c r="P241" s="13">
        <f>+F241/D241</f>
        <v>106.262</v>
      </c>
      <c r="Q241" s="13">
        <f>O241+P241</f>
        <v>690.7</v>
      </c>
      <c r="R241" s="13">
        <f>+F241/D241</f>
        <v>106.262</v>
      </c>
      <c r="S241" s="13">
        <f>Q241+R241</f>
        <v>796.962</v>
      </c>
      <c r="T241" s="7">
        <f>F241/D241</f>
        <v>106.262</v>
      </c>
      <c r="U241" s="13">
        <f>S241+T241</f>
        <v>903.2239999999999</v>
      </c>
      <c r="V241" s="7">
        <f>F241/D241</f>
        <v>106.262</v>
      </c>
      <c r="W241" s="13">
        <f>U241+V241</f>
        <v>1009.4859999999999</v>
      </c>
      <c r="X241" s="7">
        <f>$F$241/$D$241</f>
        <v>106.262</v>
      </c>
      <c r="Y241" s="13">
        <f>W241+X241</f>
        <v>1115.7479999999998</v>
      </c>
      <c r="Z241" s="7">
        <f>$F$241/$D$241</f>
        <v>106.262</v>
      </c>
      <c r="AA241" s="13">
        <f>Y241+Z241</f>
        <v>1222.0099999999998</v>
      </c>
      <c r="AB241" s="7">
        <f>$F$241/$D$241</f>
        <v>106.262</v>
      </c>
      <c r="AC241" s="13">
        <f>AA241+AB241</f>
        <v>1328.2719999999997</v>
      </c>
      <c r="AD241" s="7"/>
      <c r="AE241" s="13">
        <f>F241-AC241</f>
        <v>3984.8280000000004</v>
      </c>
      <c r="AF241" s="7"/>
      <c r="AG241" s="15"/>
    </row>
    <row r="242" spans="1:33" ht="12.75">
      <c r="A242" s="12"/>
      <c r="F242" s="11" t="s">
        <v>14</v>
      </c>
      <c r="G242" s="7"/>
      <c r="H242" s="7"/>
      <c r="I242" s="7"/>
      <c r="J242" s="7"/>
      <c r="K242" s="7"/>
      <c r="L242" s="13"/>
      <c r="M242" s="13"/>
      <c r="N242" s="13"/>
      <c r="O242" s="13"/>
      <c r="P242" s="13"/>
      <c r="Q242" s="13"/>
      <c r="R242" s="13"/>
      <c r="S242" s="13"/>
      <c r="T242" s="7"/>
      <c r="U242" s="13"/>
      <c r="V242" s="7"/>
      <c r="W242" s="13"/>
      <c r="X242" s="7"/>
      <c r="Y242" s="13"/>
      <c r="Z242" s="13"/>
      <c r="AA242" s="13"/>
      <c r="AB242" s="13"/>
      <c r="AC242" s="13"/>
      <c r="AD242" s="7"/>
      <c r="AE242" s="13"/>
      <c r="AF242" s="7"/>
      <c r="AG242" s="15"/>
    </row>
    <row r="243" spans="1:33" ht="12.75">
      <c r="A243" s="12">
        <v>33100054</v>
      </c>
      <c r="B243" t="s">
        <v>97</v>
      </c>
      <c r="C243">
        <v>2009</v>
      </c>
      <c r="D243">
        <v>50</v>
      </c>
      <c r="E243" t="s">
        <v>20</v>
      </c>
      <c r="F243" s="13">
        <v>3806.4</v>
      </c>
      <c r="G243" s="13">
        <v>114.19</v>
      </c>
      <c r="H243" s="13">
        <f>F243/D243</f>
        <v>76.128</v>
      </c>
      <c r="I243" s="13">
        <f>G243+H243</f>
        <v>190.31799999999998</v>
      </c>
      <c r="J243" s="13">
        <f>F243/D243</f>
        <v>76.128</v>
      </c>
      <c r="K243" s="13">
        <f>I243+J243</f>
        <v>266.44599999999997</v>
      </c>
      <c r="L243" s="13">
        <f>$F243/$D243</f>
        <v>76.128</v>
      </c>
      <c r="M243" s="13">
        <f>K243+L243</f>
        <v>342.57399999999996</v>
      </c>
      <c r="N243" s="13">
        <f>F243/D243</f>
        <v>76.128</v>
      </c>
      <c r="O243" s="13">
        <f>M243+N243</f>
        <v>418.70199999999994</v>
      </c>
      <c r="P243" s="13">
        <f>+F243/D243</f>
        <v>76.128</v>
      </c>
      <c r="Q243" s="13">
        <f>O243+P243</f>
        <v>494.8299999999999</v>
      </c>
      <c r="R243" s="13">
        <f>+F243/D243</f>
        <v>76.128</v>
      </c>
      <c r="S243" s="13">
        <f>Q243+R243</f>
        <v>570.958</v>
      </c>
      <c r="T243" s="7">
        <f>F243/D243</f>
        <v>76.128</v>
      </c>
      <c r="U243" s="13">
        <f>S243+T243</f>
        <v>647.086</v>
      </c>
      <c r="V243" s="7">
        <f>F243/D243</f>
        <v>76.128</v>
      </c>
      <c r="W243" s="13">
        <f>U243+V243</f>
        <v>723.214</v>
      </c>
      <c r="X243" s="7">
        <f>$F$243/$D$243</f>
        <v>76.128</v>
      </c>
      <c r="Y243" s="13">
        <f>W243+X243</f>
        <v>799.3420000000001</v>
      </c>
      <c r="Z243" s="7">
        <f>$F$243/$D$243</f>
        <v>76.128</v>
      </c>
      <c r="AA243" s="13">
        <f>Y243+Z243</f>
        <v>875.4700000000001</v>
      </c>
      <c r="AB243" s="7">
        <f>$F$243/$D$243</f>
        <v>76.128</v>
      </c>
      <c r="AC243" s="13">
        <f>AA243+AB243</f>
        <v>951.5980000000002</v>
      </c>
      <c r="AD243" s="7"/>
      <c r="AE243" s="13">
        <f>F243-AC243</f>
        <v>2854.8019999999997</v>
      </c>
      <c r="AF243" s="7"/>
      <c r="AG243" s="15"/>
    </row>
    <row r="244" spans="1:33" ht="12.75">
      <c r="A244" s="12"/>
      <c r="F244" s="11" t="s">
        <v>14</v>
      </c>
      <c r="G244" s="7"/>
      <c r="H244" s="7"/>
      <c r="I244" s="7"/>
      <c r="J244" s="7"/>
      <c r="K244" s="7"/>
      <c r="L244" s="13"/>
      <c r="M244" s="13"/>
      <c r="N244" s="13"/>
      <c r="O244" s="13"/>
      <c r="P244" s="13"/>
      <c r="Q244" s="13"/>
      <c r="R244" s="13"/>
      <c r="S244" s="13"/>
      <c r="T244" s="7"/>
      <c r="U244" s="13"/>
      <c r="V244" s="7"/>
      <c r="W244" s="13"/>
      <c r="X244" s="7"/>
      <c r="Y244" s="13"/>
      <c r="Z244" s="13"/>
      <c r="AA244" s="13"/>
      <c r="AB244" s="13"/>
      <c r="AC244" s="13"/>
      <c r="AD244" s="7"/>
      <c r="AE244" s="13"/>
      <c r="AF244" s="7"/>
      <c r="AG244" s="15"/>
    </row>
    <row r="245" spans="1:33" ht="12.75">
      <c r="A245" s="12">
        <v>33100055</v>
      </c>
      <c r="B245" t="s">
        <v>98</v>
      </c>
      <c r="C245">
        <v>2009</v>
      </c>
      <c r="D245">
        <v>50</v>
      </c>
      <c r="E245" t="s">
        <v>20</v>
      </c>
      <c r="F245" s="13">
        <v>1705</v>
      </c>
      <c r="G245" s="13">
        <v>51.15</v>
      </c>
      <c r="H245" s="13">
        <f>F245/D245</f>
        <v>34.1</v>
      </c>
      <c r="I245" s="13">
        <f>G245+H245</f>
        <v>85.25</v>
      </c>
      <c r="J245" s="13">
        <f>F245/D245</f>
        <v>34.1</v>
      </c>
      <c r="K245" s="13">
        <f>I245+J245</f>
        <v>119.35</v>
      </c>
      <c r="L245" s="13">
        <f>$F245/$D245</f>
        <v>34.1</v>
      </c>
      <c r="M245" s="13">
        <f>K245+L245</f>
        <v>153.45</v>
      </c>
      <c r="N245" s="13">
        <f>F245/D245</f>
        <v>34.1</v>
      </c>
      <c r="O245" s="13">
        <f>M245+N245</f>
        <v>187.54999999999998</v>
      </c>
      <c r="P245" s="13">
        <f>+F245/D245</f>
        <v>34.1</v>
      </c>
      <c r="Q245" s="13">
        <f>O245+P245</f>
        <v>221.64999999999998</v>
      </c>
      <c r="R245" s="13">
        <f>+F245/D245</f>
        <v>34.1</v>
      </c>
      <c r="S245" s="13">
        <f>Q245+R245</f>
        <v>255.74999999999997</v>
      </c>
      <c r="T245" s="7">
        <f>F245/D245</f>
        <v>34.1</v>
      </c>
      <c r="U245" s="13">
        <f>S245+T245</f>
        <v>289.84999999999997</v>
      </c>
      <c r="V245" s="7">
        <f>F245/D245</f>
        <v>34.1</v>
      </c>
      <c r="W245" s="13">
        <f>U245+V245</f>
        <v>323.95</v>
      </c>
      <c r="X245" s="7">
        <f>$F$245/$D$245</f>
        <v>34.1</v>
      </c>
      <c r="Y245" s="13">
        <f>W245+X245</f>
        <v>358.05</v>
      </c>
      <c r="Z245" s="7">
        <f>$F$245/$D$245</f>
        <v>34.1</v>
      </c>
      <c r="AA245" s="13">
        <f>Y245+Z245</f>
        <v>392.15000000000003</v>
      </c>
      <c r="AB245" s="7">
        <f>$F$245/$D$245</f>
        <v>34.1</v>
      </c>
      <c r="AC245" s="13">
        <f>AA245+AB245</f>
        <v>426.25000000000006</v>
      </c>
      <c r="AD245" s="7"/>
      <c r="AE245" s="13">
        <f>F245-AC245</f>
        <v>1278.75</v>
      </c>
      <c r="AF245" s="7"/>
      <c r="AG245" s="15"/>
    </row>
    <row r="246" spans="1:33" ht="12.75">
      <c r="A246" s="12"/>
      <c r="F246" s="11" t="s">
        <v>14</v>
      </c>
      <c r="G246" s="7"/>
      <c r="H246" s="7"/>
      <c r="I246" s="7"/>
      <c r="J246" s="7"/>
      <c r="K246" s="7"/>
      <c r="L246" s="13"/>
      <c r="M246" s="13"/>
      <c r="N246" s="13"/>
      <c r="O246" s="13"/>
      <c r="P246" s="13"/>
      <c r="Q246" s="13"/>
      <c r="R246" s="13"/>
      <c r="S246" s="13"/>
      <c r="T246" s="7"/>
      <c r="U246" s="13"/>
      <c r="V246" s="7"/>
      <c r="W246" s="13"/>
      <c r="X246" s="7"/>
      <c r="Y246" s="13"/>
      <c r="Z246" s="13"/>
      <c r="AA246" s="13"/>
      <c r="AB246" s="13"/>
      <c r="AC246" s="13"/>
      <c r="AD246" s="7"/>
      <c r="AE246" s="13"/>
      <c r="AF246" s="7"/>
      <c r="AG246" s="15"/>
    </row>
    <row r="247" spans="1:33" ht="12.75">
      <c r="A247" s="12">
        <v>33100056</v>
      </c>
      <c r="B247" t="s">
        <v>99</v>
      </c>
      <c r="C247">
        <v>2009</v>
      </c>
      <c r="D247">
        <v>50</v>
      </c>
      <c r="E247" t="s">
        <v>20</v>
      </c>
      <c r="F247" s="13">
        <v>4300</v>
      </c>
      <c r="G247" s="13">
        <v>129</v>
      </c>
      <c r="H247" s="13">
        <f>F247/D247</f>
        <v>86</v>
      </c>
      <c r="I247" s="13">
        <f>G247+H247</f>
        <v>215</v>
      </c>
      <c r="J247" s="13">
        <f>F247/D247</f>
        <v>86</v>
      </c>
      <c r="K247" s="13">
        <f>I247+J247</f>
        <v>301</v>
      </c>
      <c r="L247" s="13">
        <f>$F247/$D247</f>
        <v>86</v>
      </c>
      <c r="M247" s="13">
        <f>K247+L247</f>
        <v>387</v>
      </c>
      <c r="N247" s="13">
        <f>F247/D247</f>
        <v>86</v>
      </c>
      <c r="O247" s="13">
        <f>M247+N247</f>
        <v>473</v>
      </c>
      <c r="P247" s="13">
        <f>+F247/D247</f>
        <v>86</v>
      </c>
      <c r="Q247" s="13">
        <f>O247+P247</f>
        <v>559</v>
      </c>
      <c r="R247" s="13">
        <f>+F247/D247</f>
        <v>86</v>
      </c>
      <c r="S247" s="13">
        <f>Q247+R247</f>
        <v>645</v>
      </c>
      <c r="T247" s="7">
        <f>F247/D247</f>
        <v>86</v>
      </c>
      <c r="U247" s="13">
        <f>S247+T247</f>
        <v>731</v>
      </c>
      <c r="V247" s="7">
        <f>F247/D247</f>
        <v>86</v>
      </c>
      <c r="W247" s="13">
        <f>U247+V247</f>
        <v>817</v>
      </c>
      <c r="X247" s="7">
        <f>$F$247/$D$247</f>
        <v>86</v>
      </c>
      <c r="Y247" s="13">
        <f>W247+X247</f>
        <v>903</v>
      </c>
      <c r="Z247" s="7">
        <f>$F$247/$D$247</f>
        <v>86</v>
      </c>
      <c r="AA247" s="13">
        <f>Y247+Z247</f>
        <v>989</v>
      </c>
      <c r="AB247" s="7">
        <f>$F$247/$D$247</f>
        <v>86</v>
      </c>
      <c r="AC247" s="13">
        <f>AA247+AB247</f>
        <v>1075</v>
      </c>
      <c r="AD247" s="7"/>
      <c r="AE247" s="13">
        <f>F247-AC247</f>
        <v>3225</v>
      </c>
      <c r="AF247" s="7"/>
      <c r="AG247" s="15"/>
    </row>
    <row r="248" spans="1:33" ht="12.75">
      <c r="A248" s="12"/>
      <c r="F248" s="11" t="s">
        <v>14</v>
      </c>
      <c r="G248" s="7"/>
      <c r="H248" s="7"/>
      <c r="I248" s="7"/>
      <c r="J248" s="7"/>
      <c r="K248" s="7"/>
      <c r="L248" s="13"/>
      <c r="M248" s="13"/>
      <c r="N248" s="13"/>
      <c r="O248" s="13"/>
      <c r="P248" s="13"/>
      <c r="Q248" s="13"/>
      <c r="R248" s="13"/>
      <c r="S248" s="13"/>
      <c r="T248" s="7"/>
      <c r="U248" s="13"/>
      <c r="V248" s="7"/>
      <c r="W248" s="13"/>
      <c r="X248" s="7"/>
      <c r="Y248" s="13"/>
      <c r="Z248" s="13"/>
      <c r="AA248" s="13"/>
      <c r="AB248" s="13"/>
      <c r="AC248" s="13"/>
      <c r="AD248" s="7"/>
      <c r="AE248" s="13"/>
      <c r="AF248" s="7"/>
      <c r="AG248" s="15"/>
    </row>
    <row r="249" spans="1:33" ht="12.75">
      <c r="A249" s="12">
        <v>33100057</v>
      </c>
      <c r="B249" t="s">
        <v>100</v>
      </c>
      <c r="C249">
        <v>2009</v>
      </c>
      <c r="D249">
        <v>50</v>
      </c>
      <c r="E249" t="s">
        <v>20</v>
      </c>
      <c r="F249" s="7">
        <v>40098.34</v>
      </c>
      <c r="G249" s="7">
        <v>1202.95</v>
      </c>
      <c r="H249" s="7">
        <f>F249/D249</f>
        <v>801.9667999999999</v>
      </c>
      <c r="I249" s="7">
        <f>G249+H249</f>
        <v>2004.9168</v>
      </c>
      <c r="J249" s="7">
        <f>F249/D249</f>
        <v>801.9667999999999</v>
      </c>
      <c r="K249" s="7">
        <f>I249+J249</f>
        <v>2806.8836</v>
      </c>
      <c r="L249" s="7">
        <f>$F249/$D249</f>
        <v>801.9667999999999</v>
      </c>
      <c r="M249" s="7">
        <f>K249+L249</f>
        <v>3608.8504000000003</v>
      </c>
      <c r="N249" s="7">
        <f>F249/D249</f>
        <v>801.9667999999999</v>
      </c>
      <c r="O249" s="7">
        <f>M249+N249</f>
        <v>4410.8172</v>
      </c>
      <c r="P249" s="7">
        <f>+F249/D249</f>
        <v>801.9667999999999</v>
      </c>
      <c r="Q249" s="7">
        <f>O249+P249</f>
        <v>5212.784000000001</v>
      </c>
      <c r="R249" s="7">
        <f>+F249/D249</f>
        <v>801.9667999999999</v>
      </c>
      <c r="S249" s="7">
        <f>Q249+R249</f>
        <v>6014.750800000001</v>
      </c>
      <c r="T249" s="7">
        <f>F249/D249</f>
        <v>801.9667999999999</v>
      </c>
      <c r="U249" s="7">
        <f>S249+T249</f>
        <v>6816.717600000001</v>
      </c>
      <c r="V249" s="7">
        <f>F249/D249</f>
        <v>801.9667999999999</v>
      </c>
      <c r="W249" s="7">
        <f>U249+V249</f>
        <v>7618.684400000001</v>
      </c>
      <c r="X249" s="7">
        <f>$F$249/$D$249</f>
        <v>801.9667999999999</v>
      </c>
      <c r="Y249" s="7">
        <f>W249+X249</f>
        <v>8420.6512</v>
      </c>
      <c r="Z249" s="7">
        <f>$F$249/$D$249</f>
        <v>801.9667999999999</v>
      </c>
      <c r="AA249" s="7">
        <f>Y249+Z249</f>
        <v>9222.618</v>
      </c>
      <c r="AB249" s="7">
        <f>$F$249/$D$249</f>
        <v>801.9667999999999</v>
      </c>
      <c r="AC249" s="7">
        <f>AA249+AB249</f>
        <v>10024.5848</v>
      </c>
      <c r="AD249" s="7"/>
      <c r="AE249" s="13">
        <f>F249-AC249</f>
        <v>30073.755199999996</v>
      </c>
      <c r="AF249" s="7"/>
      <c r="AG249" s="15"/>
    </row>
    <row r="250" spans="1:33" ht="12.75">
      <c r="A250" s="12"/>
      <c r="B250" t="s">
        <v>100</v>
      </c>
      <c r="C250">
        <v>2010</v>
      </c>
      <c r="D250">
        <v>50</v>
      </c>
      <c r="E250" t="s">
        <v>20</v>
      </c>
      <c r="F250" s="8">
        <v>28261.1</v>
      </c>
      <c r="G250" s="8">
        <v>282.61</v>
      </c>
      <c r="H250" s="8">
        <f>F250/D250</f>
        <v>565.222</v>
      </c>
      <c r="I250" s="8">
        <f>G250+H250</f>
        <v>847.832</v>
      </c>
      <c r="J250" s="8">
        <f>F250/D250</f>
        <v>565.222</v>
      </c>
      <c r="K250" s="8">
        <f>I250+J250</f>
        <v>1413.054</v>
      </c>
      <c r="L250" s="8">
        <f>$F250/$D250</f>
        <v>565.222</v>
      </c>
      <c r="M250" s="8">
        <f>K250+L250</f>
        <v>1978.276</v>
      </c>
      <c r="N250" s="8">
        <f>F250/D250</f>
        <v>565.222</v>
      </c>
      <c r="O250" s="8">
        <f>M250+N250</f>
        <v>2543.498</v>
      </c>
      <c r="P250" s="8">
        <f>+F250/D250</f>
        <v>565.222</v>
      </c>
      <c r="Q250" s="8">
        <f>O250+P250</f>
        <v>3108.7200000000003</v>
      </c>
      <c r="R250" s="7">
        <f>+F250/D250</f>
        <v>565.222</v>
      </c>
      <c r="S250" s="8">
        <f>Q250+R250</f>
        <v>3673.942</v>
      </c>
      <c r="T250" s="7">
        <f>F250/D250</f>
        <v>565.222</v>
      </c>
      <c r="U250" s="8">
        <f>S250+T250</f>
        <v>4239.164</v>
      </c>
      <c r="V250" s="7">
        <f>F250/D250</f>
        <v>565.222</v>
      </c>
      <c r="W250" s="8">
        <f>U250+V250</f>
        <v>4804.3859999999995</v>
      </c>
      <c r="X250" s="7">
        <f>$F$250/$D$250</f>
        <v>565.222</v>
      </c>
      <c r="Y250" s="8">
        <f>W250+X250</f>
        <v>5369.607999999999</v>
      </c>
      <c r="Z250" s="7">
        <f>$F$250/$D$250</f>
        <v>565.222</v>
      </c>
      <c r="AA250" s="8">
        <f>Y250+Z250</f>
        <v>5934.829999999999</v>
      </c>
      <c r="AB250" s="7">
        <f>$F$250/$D$250</f>
        <v>565.222</v>
      </c>
      <c r="AC250" s="8">
        <f>AA250+AB250</f>
        <v>6500.051999999999</v>
      </c>
      <c r="AD250" s="8"/>
      <c r="AE250" s="13">
        <f>F250-AC250</f>
        <v>21761.048</v>
      </c>
      <c r="AF250" s="7"/>
      <c r="AG250" s="15"/>
    </row>
    <row r="251" spans="1:33" ht="12.75">
      <c r="A251" s="12"/>
      <c r="F251" s="13">
        <f aca="true" t="shared" si="118" ref="F251:AC251">SUM(F249:F250)</f>
        <v>68359.44</v>
      </c>
      <c r="G251" s="13">
        <f t="shared" si="118"/>
        <v>1485.56</v>
      </c>
      <c r="H251" s="13">
        <f t="shared" si="118"/>
        <v>1367.1888</v>
      </c>
      <c r="I251" s="13">
        <f t="shared" si="118"/>
        <v>2852.7488</v>
      </c>
      <c r="J251" s="13">
        <f t="shared" si="118"/>
        <v>1367.1888</v>
      </c>
      <c r="K251" s="13">
        <f t="shared" si="118"/>
        <v>4219.9376</v>
      </c>
      <c r="L251" s="13">
        <f t="shared" si="118"/>
        <v>1367.1888</v>
      </c>
      <c r="M251" s="13">
        <f t="shared" si="118"/>
        <v>5587.1264</v>
      </c>
      <c r="N251" s="13">
        <f t="shared" si="118"/>
        <v>1367.1888</v>
      </c>
      <c r="O251" s="13">
        <f t="shared" si="118"/>
        <v>6954.315200000001</v>
      </c>
      <c r="P251" s="13">
        <f t="shared" si="118"/>
        <v>1367.1888</v>
      </c>
      <c r="Q251" s="13">
        <f t="shared" si="118"/>
        <v>8321.504</v>
      </c>
      <c r="R251" s="13">
        <f t="shared" si="118"/>
        <v>1367.1888</v>
      </c>
      <c r="S251" s="13">
        <f t="shared" si="118"/>
        <v>9688.6928</v>
      </c>
      <c r="T251" s="13">
        <f t="shared" si="118"/>
        <v>1367.1888</v>
      </c>
      <c r="U251" s="13">
        <f t="shared" si="118"/>
        <v>11055.8816</v>
      </c>
      <c r="V251" s="13">
        <f t="shared" si="118"/>
        <v>1367.1888</v>
      </c>
      <c r="W251" s="13">
        <f t="shared" si="118"/>
        <v>12423.0704</v>
      </c>
      <c r="X251" s="13">
        <f t="shared" si="118"/>
        <v>1367.1888</v>
      </c>
      <c r="Y251" s="13">
        <f t="shared" si="118"/>
        <v>13790.2592</v>
      </c>
      <c r="Z251" s="13">
        <f t="shared" si="118"/>
        <v>1367.1888</v>
      </c>
      <c r="AA251" s="13">
        <f t="shared" si="118"/>
        <v>15157.448</v>
      </c>
      <c r="AB251" s="13">
        <f t="shared" si="118"/>
        <v>1367.1888</v>
      </c>
      <c r="AC251" s="13">
        <f t="shared" si="118"/>
        <v>16524.6368</v>
      </c>
      <c r="AD251" s="13"/>
      <c r="AE251" s="13">
        <f>F251-AC251</f>
        <v>51834.8032</v>
      </c>
      <c r="AF251" s="7"/>
      <c r="AG251" s="15"/>
    </row>
    <row r="252" spans="1:33" ht="12.75">
      <c r="A252" s="12"/>
      <c r="F252" s="11" t="s">
        <v>14</v>
      </c>
      <c r="G252" s="7"/>
      <c r="H252" s="7"/>
      <c r="I252" s="7"/>
      <c r="J252" s="7"/>
      <c r="K252" s="7"/>
      <c r="L252" s="13"/>
      <c r="M252" s="13"/>
      <c r="N252" s="13"/>
      <c r="O252" s="13"/>
      <c r="P252" s="13"/>
      <c r="Q252" s="13"/>
      <c r="R252" s="13"/>
      <c r="S252" s="13"/>
      <c r="T252" s="7"/>
      <c r="U252" s="13"/>
      <c r="V252" s="7"/>
      <c r="W252" s="13"/>
      <c r="X252" s="7"/>
      <c r="Y252" s="13"/>
      <c r="Z252" s="13"/>
      <c r="AA252" s="13"/>
      <c r="AB252" s="13"/>
      <c r="AC252" s="13"/>
      <c r="AD252" s="7"/>
      <c r="AE252" s="13"/>
      <c r="AF252" s="7"/>
      <c r="AG252" s="15"/>
    </row>
    <row r="253" spans="1:33" ht="12.75">
      <c r="A253" s="12">
        <v>33100059</v>
      </c>
      <c r="B253" s="10" t="s">
        <v>183</v>
      </c>
      <c r="C253">
        <v>2012</v>
      </c>
      <c r="D253">
        <v>50</v>
      </c>
      <c r="E253" s="10" t="s">
        <v>20</v>
      </c>
      <c r="F253" s="13">
        <v>17240</v>
      </c>
      <c r="G253" s="13"/>
      <c r="H253" s="13"/>
      <c r="I253" s="13">
        <v>0</v>
      </c>
      <c r="J253" s="13">
        <f>F253/C253</f>
        <v>8.56858846918489</v>
      </c>
      <c r="K253" s="13">
        <f>I253+J253</f>
        <v>8.56858846918489</v>
      </c>
      <c r="L253" s="13">
        <f>$F253/$D253</f>
        <v>344.8</v>
      </c>
      <c r="M253" s="13">
        <f>K253+L253</f>
        <v>353.3685884691849</v>
      </c>
      <c r="N253" s="13">
        <f>F253/D253</f>
        <v>344.8</v>
      </c>
      <c r="O253" s="13">
        <f>M253+N253</f>
        <v>698.1685884691849</v>
      </c>
      <c r="P253" s="13">
        <f>+F253/D253</f>
        <v>344.8</v>
      </c>
      <c r="Q253" s="13">
        <f>O253+P253</f>
        <v>1042.9685884691849</v>
      </c>
      <c r="R253" s="13">
        <f>+F253/D253</f>
        <v>344.8</v>
      </c>
      <c r="S253" s="13">
        <f>Q253+R253</f>
        <v>1387.7685884691848</v>
      </c>
      <c r="T253" s="7">
        <f>F253/D253</f>
        <v>344.8</v>
      </c>
      <c r="U253" s="13">
        <f>S253+T253</f>
        <v>1732.5685884691848</v>
      </c>
      <c r="V253" s="7">
        <f>F253/D253</f>
        <v>344.8</v>
      </c>
      <c r="W253" s="13">
        <f>U253+V253</f>
        <v>2077.368588469185</v>
      </c>
      <c r="X253" s="7">
        <f>$F$253/$D$253</f>
        <v>344.8</v>
      </c>
      <c r="Y253" s="13">
        <f>W253+X253</f>
        <v>2422.168588469185</v>
      </c>
      <c r="Z253" s="7">
        <f>$F$253/$D$253</f>
        <v>344.8</v>
      </c>
      <c r="AA253" s="13">
        <f>Y253+Z253</f>
        <v>2766.9685884691853</v>
      </c>
      <c r="AB253" s="7">
        <f>$F$253/$D$253</f>
        <v>344.8</v>
      </c>
      <c r="AC253" s="13">
        <f>AA253+AB253</f>
        <v>3111.7685884691855</v>
      </c>
      <c r="AD253" s="30"/>
      <c r="AE253" s="13">
        <f>F253-AC253</f>
        <v>14128.231411530815</v>
      </c>
      <c r="AF253" s="7"/>
      <c r="AG253" s="15"/>
    </row>
    <row r="254" spans="1:33" ht="12.75">
      <c r="A254" s="12"/>
      <c r="F254" s="11" t="s">
        <v>14</v>
      </c>
      <c r="G254" s="7"/>
      <c r="H254" s="7"/>
      <c r="I254" s="7"/>
      <c r="J254" s="7"/>
      <c r="K254" s="7"/>
      <c r="L254" s="13"/>
      <c r="M254" s="13"/>
      <c r="N254" s="13"/>
      <c r="O254" s="13"/>
      <c r="P254" s="13"/>
      <c r="Q254" s="13"/>
      <c r="R254" s="13"/>
      <c r="S254" s="13"/>
      <c r="T254" s="7"/>
      <c r="U254" s="13"/>
      <c r="V254" s="7"/>
      <c r="W254" s="13"/>
      <c r="X254" s="7"/>
      <c r="Y254" s="13"/>
      <c r="Z254" s="13"/>
      <c r="AA254" s="13"/>
      <c r="AB254" s="13"/>
      <c r="AC254" s="13"/>
      <c r="AD254" s="7"/>
      <c r="AE254" s="13"/>
      <c r="AF254" s="7"/>
      <c r="AG254" s="15"/>
    </row>
    <row r="255" spans="1:33" ht="12.75">
      <c r="A255" s="12">
        <v>33100060</v>
      </c>
      <c r="B255" s="10" t="s">
        <v>184</v>
      </c>
      <c r="C255">
        <v>2012</v>
      </c>
      <c r="D255">
        <v>50</v>
      </c>
      <c r="E255" s="10" t="s">
        <v>20</v>
      </c>
      <c r="F255" s="13">
        <f>7169.41+25000</f>
        <v>32169.41</v>
      </c>
      <c r="G255" s="13"/>
      <c r="H255" s="13"/>
      <c r="I255" s="13">
        <v>0</v>
      </c>
      <c r="J255" s="13">
        <f>F255/D255</f>
        <v>643.3882</v>
      </c>
      <c r="K255" s="13">
        <f>I255+J255</f>
        <v>643.3882</v>
      </c>
      <c r="L255" s="13">
        <f>$F255/$D255</f>
        <v>643.3882</v>
      </c>
      <c r="M255" s="13">
        <f>K255+L255</f>
        <v>1286.7764</v>
      </c>
      <c r="N255" s="13">
        <f>F255/D255</f>
        <v>643.3882</v>
      </c>
      <c r="O255" s="13">
        <f>M255+N255</f>
        <v>1930.1646</v>
      </c>
      <c r="P255" s="13">
        <f>+F255/D255</f>
        <v>643.3882</v>
      </c>
      <c r="Q255" s="13">
        <f>O255+P255</f>
        <v>2573.5528</v>
      </c>
      <c r="R255" s="13">
        <f>+F255/D255</f>
        <v>643.3882</v>
      </c>
      <c r="S255" s="13">
        <f>Q255+R255</f>
        <v>3216.941</v>
      </c>
      <c r="T255" s="7">
        <f>F255/D255</f>
        <v>643.3882</v>
      </c>
      <c r="U255" s="13">
        <f>S255+T255</f>
        <v>3860.3291999999997</v>
      </c>
      <c r="V255" s="7">
        <f>F255/D255</f>
        <v>643.3882</v>
      </c>
      <c r="W255" s="13">
        <f>U255+V255</f>
        <v>4503.7173999999995</v>
      </c>
      <c r="X255" s="7">
        <f>$F$255/$D$255</f>
        <v>643.3882</v>
      </c>
      <c r="Y255" s="13">
        <f>W255+X255</f>
        <v>5147.1056</v>
      </c>
      <c r="Z255" s="7">
        <f>$F$255/$D$255</f>
        <v>643.3882</v>
      </c>
      <c r="AA255" s="13">
        <f>Y255+Z255</f>
        <v>5790.4938</v>
      </c>
      <c r="AB255" s="7">
        <f>$F$255/$D$255</f>
        <v>643.3882</v>
      </c>
      <c r="AC255" s="13">
        <f>AA255+AB255</f>
        <v>6433.8820000000005</v>
      </c>
      <c r="AD255" s="30"/>
      <c r="AE255" s="13">
        <f>F255-AC255</f>
        <v>25735.528</v>
      </c>
      <c r="AF255" s="7"/>
      <c r="AG255" s="15"/>
    </row>
    <row r="256" spans="1:33" ht="12.75">
      <c r="A256" s="12"/>
      <c r="F256" s="11" t="s">
        <v>14</v>
      </c>
      <c r="G256" s="7"/>
      <c r="H256" s="7"/>
      <c r="I256" s="7"/>
      <c r="J256" s="7"/>
      <c r="K256" s="7"/>
      <c r="L256" s="13"/>
      <c r="M256" s="13"/>
      <c r="N256" s="13"/>
      <c r="O256" s="13"/>
      <c r="P256" s="13"/>
      <c r="Q256" s="13"/>
      <c r="R256" s="13"/>
      <c r="S256" s="13"/>
      <c r="T256" s="7"/>
      <c r="U256" s="13"/>
      <c r="V256" s="7"/>
      <c r="W256" s="13"/>
      <c r="X256" s="7"/>
      <c r="Y256" s="13"/>
      <c r="Z256" s="13"/>
      <c r="AA256" s="13"/>
      <c r="AB256" s="13"/>
      <c r="AC256" s="13"/>
      <c r="AD256" s="7"/>
      <c r="AE256" s="13"/>
      <c r="AF256" s="7"/>
      <c r="AG256" s="15"/>
    </row>
    <row r="257" spans="1:33" ht="12.75">
      <c r="A257" s="12">
        <v>33100061</v>
      </c>
      <c r="B257" s="10" t="s">
        <v>250</v>
      </c>
      <c r="C257">
        <v>2015</v>
      </c>
      <c r="D257">
        <v>50</v>
      </c>
      <c r="E257" t="s">
        <v>20</v>
      </c>
      <c r="F257" s="13">
        <v>1460.43</v>
      </c>
      <c r="G257" s="13">
        <v>989.6</v>
      </c>
      <c r="H257" s="13">
        <f>F257/D257</f>
        <v>29.2086</v>
      </c>
      <c r="I257" s="13">
        <f>G257+H257</f>
        <v>1018.8086000000001</v>
      </c>
      <c r="J257" s="13">
        <f>F257/D257</f>
        <v>29.2086</v>
      </c>
      <c r="K257" s="13">
        <f>I257+J257</f>
        <v>1048.0172</v>
      </c>
      <c r="L257" s="13">
        <f>$F257/$D257</f>
        <v>29.2086</v>
      </c>
      <c r="M257" s="13">
        <f>K257+L257</f>
        <v>1077.2258</v>
      </c>
      <c r="N257" s="13">
        <f>F257/D257</f>
        <v>29.2086</v>
      </c>
      <c r="O257" s="13">
        <v>0</v>
      </c>
      <c r="P257" s="13">
        <f>+F257/D257</f>
        <v>29.2086</v>
      </c>
      <c r="Q257" s="13">
        <f>O257+P257</f>
        <v>29.2086</v>
      </c>
      <c r="R257" s="13">
        <f>+F257/D257</f>
        <v>29.2086</v>
      </c>
      <c r="S257" s="13">
        <f>Q257+R257</f>
        <v>58.4172</v>
      </c>
      <c r="T257" s="7">
        <f>F257/D257</f>
        <v>29.2086</v>
      </c>
      <c r="U257" s="13">
        <f>S257+T257</f>
        <v>87.6258</v>
      </c>
      <c r="V257" s="7">
        <f>F257/D257</f>
        <v>29.2086</v>
      </c>
      <c r="W257" s="13">
        <f>U257+V257</f>
        <v>116.8344</v>
      </c>
      <c r="X257" s="7">
        <f>$F$257/$D$257</f>
        <v>29.2086</v>
      </c>
      <c r="Y257" s="13">
        <f>W257+X257</f>
        <v>146.043</v>
      </c>
      <c r="Z257" s="7">
        <f>$F$257/$D$257</f>
        <v>29.2086</v>
      </c>
      <c r="AA257" s="13">
        <f>Y257+Z257</f>
        <v>175.2516</v>
      </c>
      <c r="AB257" s="7">
        <f>$F$257/$D$257</f>
        <v>29.2086</v>
      </c>
      <c r="AC257" s="13">
        <f>AA257+AB257</f>
        <v>204.4602</v>
      </c>
      <c r="AD257" s="7"/>
      <c r="AE257" s="13">
        <f>F257-AC257</f>
        <v>1255.9698</v>
      </c>
      <c r="AF257" s="7"/>
      <c r="AG257" s="15"/>
    </row>
    <row r="258" spans="1:33" ht="12.75">
      <c r="A258" s="19"/>
      <c r="F258" s="11" t="s">
        <v>14</v>
      </c>
      <c r="G258" s="7"/>
      <c r="H258" s="7"/>
      <c r="I258" s="7"/>
      <c r="J258" s="7"/>
      <c r="K258" s="7"/>
      <c r="L258" s="13"/>
      <c r="M258" s="13"/>
      <c r="N258" s="13"/>
      <c r="O258" s="13"/>
      <c r="P258" s="13"/>
      <c r="Q258" s="13"/>
      <c r="R258" s="13"/>
      <c r="S258" s="13"/>
      <c r="T258" s="7"/>
      <c r="U258" s="13"/>
      <c r="V258" s="7"/>
      <c r="W258" s="13"/>
      <c r="X258" s="7"/>
      <c r="Y258" s="13"/>
      <c r="Z258" s="13"/>
      <c r="AA258" s="13"/>
      <c r="AB258" s="13"/>
      <c r="AC258" s="13"/>
      <c r="AD258" s="7"/>
      <c r="AE258" s="13"/>
      <c r="AF258" s="7"/>
      <c r="AG258" s="15"/>
    </row>
    <row r="259" spans="1:33" ht="12.75">
      <c r="A259" s="12">
        <v>33300004</v>
      </c>
      <c r="B259" t="s">
        <v>101</v>
      </c>
      <c r="C259" t="s">
        <v>25</v>
      </c>
      <c r="D259">
        <v>50</v>
      </c>
      <c r="E259" t="s">
        <v>20</v>
      </c>
      <c r="F259" s="13">
        <v>1468.33</v>
      </c>
      <c r="G259" s="13">
        <v>989.6</v>
      </c>
      <c r="H259" s="13">
        <f>F259/D259</f>
        <v>29.3666</v>
      </c>
      <c r="I259" s="13">
        <f>G259+H259</f>
        <v>1018.9666</v>
      </c>
      <c r="J259" s="13">
        <f>F259/D259</f>
        <v>29.3666</v>
      </c>
      <c r="K259" s="13">
        <f>I259+J259</f>
        <v>1048.3332</v>
      </c>
      <c r="L259" s="13">
        <f>$F259/$D259</f>
        <v>29.3666</v>
      </c>
      <c r="M259" s="13">
        <f>K259+L259</f>
        <v>1077.6998</v>
      </c>
      <c r="N259" s="13">
        <f>F259/D259</f>
        <v>29.3666</v>
      </c>
      <c r="O259" s="13">
        <f>M259+N259</f>
        <v>1107.0664000000002</v>
      </c>
      <c r="P259" s="13">
        <f>+F259/D259</f>
        <v>29.3666</v>
      </c>
      <c r="Q259" s="13">
        <f>O259+P259</f>
        <v>1136.4330000000002</v>
      </c>
      <c r="R259" s="13">
        <f>+F259/D259</f>
        <v>29.3666</v>
      </c>
      <c r="S259" s="13">
        <f>Q259+R259</f>
        <v>1165.7996000000003</v>
      </c>
      <c r="T259" s="7">
        <f>F259/D259</f>
        <v>29.3666</v>
      </c>
      <c r="U259" s="13">
        <f>S259+T259</f>
        <v>1195.1662000000003</v>
      </c>
      <c r="V259" s="7">
        <f>F259/D259</f>
        <v>29.3666</v>
      </c>
      <c r="W259" s="13">
        <f>U259+V259</f>
        <v>1224.5328000000004</v>
      </c>
      <c r="X259" s="7">
        <f>$F$259/$D$259</f>
        <v>29.3666</v>
      </c>
      <c r="Y259" s="13">
        <f>W259+X259</f>
        <v>1253.8994000000005</v>
      </c>
      <c r="Z259" s="7">
        <f>$F$259/$D$259</f>
        <v>29.3666</v>
      </c>
      <c r="AA259" s="13">
        <f>Y259+Z259</f>
        <v>1283.2660000000005</v>
      </c>
      <c r="AB259" s="7">
        <f>$F$259/$D$259</f>
        <v>29.3666</v>
      </c>
      <c r="AC259" s="13">
        <f>AA259+AB259</f>
        <v>1312.6326000000006</v>
      </c>
      <c r="AD259" s="7"/>
      <c r="AE259" s="13">
        <f>F259-AC259</f>
        <v>155.69739999999933</v>
      </c>
      <c r="AF259" s="7"/>
      <c r="AG259" s="15"/>
    </row>
    <row r="260" spans="1:33" ht="12.75">
      <c r="A260" s="12"/>
      <c r="F260" s="11" t="s">
        <v>14</v>
      </c>
      <c r="G260" s="7"/>
      <c r="H260" s="7"/>
      <c r="I260" s="7"/>
      <c r="J260" s="7"/>
      <c r="K260" s="7"/>
      <c r="L260" s="13"/>
      <c r="M260" s="13"/>
      <c r="N260" s="13"/>
      <c r="O260" s="13"/>
      <c r="P260" s="13"/>
      <c r="Q260" s="13"/>
      <c r="R260" s="13"/>
      <c r="S260" s="13"/>
      <c r="T260" s="7"/>
      <c r="U260" s="13"/>
      <c r="V260" s="7"/>
      <c r="W260" s="13"/>
      <c r="X260" s="7"/>
      <c r="Y260" s="13"/>
      <c r="Z260" s="13"/>
      <c r="AA260" s="13"/>
      <c r="AB260" s="13"/>
      <c r="AC260" s="13"/>
      <c r="AD260" s="7"/>
      <c r="AE260" s="13"/>
      <c r="AF260" s="7"/>
      <c r="AG260" s="15"/>
    </row>
    <row r="261" spans="1:33" ht="12.75">
      <c r="A261" s="26">
        <v>33400004</v>
      </c>
      <c r="B261" s="28" t="s">
        <v>102</v>
      </c>
      <c r="C261" s="28" t="s">
        <v>25</v>
      </c>
      <c r="D261" s="28">
        <v>20</v>
      </c>
      <c r="E261" s="28" t="s">
        <v>20</v>
      </c>
      <c r="F261" s="25">
        <v>89808.48</v>
      </c>
      <c r="G261" s="25">
        <v>74865.97</v>
      </c>
      <c r="H261" s="25">
        <f>F261/D261</f>
        <v>4490.424</v>
      </c>
      <c r="I261" s="25">
        <f>G261+H261</f>
        <v>79356.394</v>
      </c>
      <c r="J261" s="25">
        <f>F261/D261</f>
        <v>4490.424</v>
      </c>
      <c r="K261" s="25">
        <f>I261+J261</f>
        <v>83846.818</v>
      </c>
      <c r="L261" s="25">
        <f aca="true" t="shared" si="119" ref="L261:L267">$F261/$D261</f>
        <v>4490.424</v>
      </c>
      <c r="M261" s="25">
        <f aca="true" t="shared" si="120" ref="M261:M266">K261+L261</f>
        <v>88337.242</v>
      </c>
      <c r="N261" s="25">
        <v>1471.24</v>
      </c>
      <c r="O261" s="25">
        <f aca="true" t="shared" si="121" ref="O261:O267">M261+N261</f>
        <v>89808.482</v>
      </c>
      <c r="P261" s="25">
        <v>0</v>
      </c>
      <c r="Q261" s="25">
        <f aca="true" t="shared" si="122" ref="Q261:Q268">O261+P261</f>
        <v>89808.482</v>
      </c>
      <c r="R261" s="25">
        <v>0</v>
      </c>
      <c r="S261" s="25">
        <f aca="true" t="shared" si="123" ref="S261:S270">Q261+R261</f>
        <v>89808.482</v>
      </c>
      <c r="T261" s="7">
        <v>0</v>
      </c>
      <c r="U261" s="25">
        <f aca="true" t="shared" si="124" ref="U261:U270">S261+T261</f>
        <v>89808.482</v>
      </c>
      <c r="V261" s="7">
        <v>0</v>
      </c>
      <c r="W261" s="25">
        <f aca="true" t="shared" si="125" ref="W261:W271">U261+V261</f>
        <v>89808.482</v>
      </c>
      <c r="X261" s="7">
        <v>0</v>
      </c>
      <c r="Y261" s="25">
        <f aca="true" t="shared" si="126" ref="Y261:Y273">W261+X261</f>
        <v>89808.482</v>
      </c>
      <c r="Z261" s="7">
        <v>0</v>
      </c>
      <c r="AA261" s="25">
        <f aca="true" t="shared" si="127" ref="AA261:AA277">Y261+Z261</f>
        <v>89808.482</v>
      </c>
      <c r="AB261" s="7">
        <v>0</v>
      </c>
      <c r="AC261" s="25">
        <f aca="true" t="shared" si="128" ref="AC261:AC279">AA261+AB261</f>
        <v>89808.482</v>
      </c>
      <c r="AD261" s="7"/>
      <c r="AE261" s="13">
        <f aca="true" t="shared" si="129" ref="AE261:AE279">F261-AC261</f>
        <v>-0.0020000000076834112</v>
      </c>
      <c r="AF261" s="7"/>
      <c r="AG261" s="15"/>
    </row>
    <row r="262" spans="1:33" ht="12.75">
      <c r="A262" s="26"/>
      <c r="B262" s="28" t="s">
        <v>102</v>
      </c>
      <c r="C262" s="28">
        <v>2004</v>
      </c>
      <c r="D262" s="28">
        <v>20</v>
      </c>
      <c r="E262" s="28" t="s">
        <v>20</v>
      </c>
      <c r="F262" s="25">
        <v>1071.6</v>
      </c>
      <c r="G262" s="25">
        <v>321.48</v>
      </c>
      <c r="H262" s="25">
        <f>F262/D262</f>
        <v>53.58</v>
      </c>
      <c r="I262" s="25">
        <f>G262+H262</f>
        <v>375.06</v>
      </c>
      <c r="J262" s="25">
        <f>F262/D262</f>
        <v>53.58</v>
      </c>
      <c r="K262" s="25">
        <f>I262+J262</f>
        <v>428.64</v>
      </c>
      <c r="L262" s="25">
        <f t="shared" si="119"/>
        <v>53.58</v>
      </c>
      <c r="M262" s="25">
        <f t="shared" si="120"/>
        <v>482.21999999999997</v>
      </c>
      <c r="N262" s="25">
        <f aca="true" t="shared" si="130" ref="N262:N267">F262/D262</f>
        <v>53.58</v>
      </c>
      <c r="O262" s="25">
        <f t="shared" si="121"/>
        <v>535.8</v>
      </c>
      <c r="P262" s="25">
        <f aca="true" t="shared" si="131" ref="P262:P268">+F262/D262</f>
        <v>53.58</v>
      </c>
      <c r="Q262" s="25">
        <f t="shared" si="122"/>
        <v>589.38</v>
      </c>
      <c r="R262" s="25">
        <f aca="true" t="shared" si="132" ref="R262:R269">+F262/D262</f>
        <v>53.58</v>
      </c>
      <c r="S262" s="25">
        <f t="shared" si="123"/>
        <v>642.96</v>
      </c>
      <c r="T262" s="7">
        <f aca="true" t="shared" si="133" ref="T262:T270">F262/D262</f>
        <v>53.58</v>
      </c>
      <c r="U262" s="25">
        <f t="shared" si="124"/>
        <v>696.5400000000001</v>
      </c>
      <c r="V262" s="7">
        <f aca="true" t="shared" si="134" ref="V262:V271">F262/D262</f>
        <v>53.58</v>
      </c>
      <c r="W262" s="25">
        <f t="shared" si="125"/>
        <v>750.1200000000001</v>
      </c>
      <c r="X262" s="7">
        <f>$F$262/$D$262</f>
        <v>53.58</v>
      </c>
      <c r="Y262" s="25">
        <f t="shared" si="126"/>
        <v>803.7000000000002</v>
      </c>
      <c r="Z262" s="7">
        <f>$F$262/$D$262</f>
        <v>53.58</v>
      </c>
      <c r="AA262" s="25">
        <f t="shared" si="127"/>
        <v>857.2800000000002</v>
      </c>
      <c r="AB262" s="7">
        <f>$F$262/$D$262</f>
        <v>53.58</v>
      </c>
      <c r="AC262" s="25">
        <f t="shared" si="128"/>
        <v>910.8600000000002</v>
      </c>
      <c r="AD262" s="7"/>
      <c r="AE262" s="13">
        <f t="shared" si="129"/>
        <v>160.73999999999967</v>
      </c>
      <c r="AF262" s="7"/>
      <c r="AG262" s="15"/>
    </row>
    <row r="263" spans="1:33" ht="12.75">
      <c r="A263" s="26"/>
      <c r="B263" s="28" t="s">
        <v>102</v>
      </c>
      <c r="C263" s="28">
        <v>2005</v>
      </c>
      <c r="D263" s="28">
        <v>20</v>
      </c>
      <c r="E263" s="28" t="s">
        <v>20</v>
      </c>
      <c r="F263" s="25">
        <v>62606.14</v>
      </c>
      <c r="G263" s="25">
        <v>16277.61</v>
      </c>
      <c r="H263" s="25">
        <f>F263/D263</f>
        <v>3130.307</v>
      </c>
      <c r="I263" s="25">
        <f>G263+H263</f>
        <v>19407.917</v>
      </c>
      <c r="J263" s="25">
        <f>F263/D263</f>
        <v>3130.307</v>
      </c>
      <c r="K263" s="25">
        <f>I263+J263</f>
        <v>22538.224000000002</v>
      </c>
      <c r="L263" s="25">
        <f t="shared" si="119"/>
        <v>3130.307</v>
      </c>
      <c r="M263" s="25">
        <f t="shared" si="120"/>
        <v>25668.531000000003</v>
      </c>
      <c r="N263" s="25">
        <f t="shared" si="130"/>
        <v>3130.307</v>
      </c>
      <c r="O263" s="25">
        <f t="shared" si="121"/>
        <v>28798.838000000003</v>
      </c>
      <c r="P263" s="25">
        <f t="shared" si="131"/>
        <v>3130.307</v>
      </c>
      <c r="Q263" s="25">
        <f t="shared" si="122"/>
        <v>31929.145000000004</v>
      </c>
      <c r="R263" s="25">
        <f t="shared" si="132"/>
        <v>3130.307</v>
      </c>
      <c r="S263" s="25">
        <f t="shared" si="123"/>
        <v>35059.452000000005</v>
      </c>
      <c r="T263" s="7">
        <f t="shared" si="133"/>
        <v>3130.307</v>
      </c>
      <c r="U263" s="25">
        <f t="shared" si="124"/>
        <v>38189.759000000005</v>
      </c>
      <c r="V263" s="7">
        <f t="shared" si="134"/>
        <v>3130.307</v>
      </c>
      <c r="W263" s="25">
        <f t="shared" si="125"/>
        <v>41320.066000000006</v>
      </c>
      <c r="X263" s="7">
        <f>$F$263/$D$263</f>
        <v>3130.307</v>
      </c>
      <c r="Y263" s="25">
        <f t="shared" si="126"/>
        <v>44450.37300000001</v>
      </c>
      <c r="Z263" s="7">
        <f>$F$263/$D$263</f>
        <v>3130.307</v>
      </c>
      <c r="AA263" s="25">
        <f t="shared" si="127"/>
        <v>47580.68000000001</v>
      </c>
      <c r="AB263" s="7">
        <f>$F$263/$D$263</f>
        <v>3130.307</v>
      </c>
      <c r="AC263" s="25">
        <f t="shared" si="128"/>
        <v>50710.98700000001</v>
      </c>
      <c r="AD263" s="7"/>
      <c r="AE263" s="13">
        <f t="shared" si="129"/>
        <v>11895.152999999991</v>
      </c>
      <c r="AF263" s="7"/>
      <c r="AG263" s="15"/>
    </row>
    <row r="264" spans="1:33" ht="12.75">
      <c r="A264" s="26"/>
      <c r="B264" s="28" t="s">
        <v>103</v>
      </c>
      <c r="C264" s="28">
        <v>2008</v>
      </c>
      <c r="D264" s="28">
        <v>20</v>
      </c>
      <c r="E264" s="28" t="s">
        <v>20</v>
      </c>
      <c r="F264" s="25">
        <v>19995</v>
      </c>
      <c r="G264" s="25">
        <v>2499.38</v>
      </c>
      <c r="H264" s="25">
        <f>F264/D264</f>
        <v>999.75</v>
      </c>
      <c r="I264" s="25">
        <f>G264+H264</f>
        <v>3499.13</v>
      </c>
      <c r="J264" s="25">
        <f>F264/D264</f>
        <v>999.75</v>
      </c>
      <c r="K264" s="25">
        <f>I264+J264</f>
        <v>4498.88</v>
      </c>
      <c r="L264" s="25">
        <f t="shared" si="119"/>
        <v>999.75</v>
      </c>
      <c r="M264" s="25">
        <f t="shared" si="120"/>
        <v>5498.63</v>
      </c>
      <c r="N264" s="25">
        <f t="shared" si="130"/>
        <v>999.75</v>
      </c>
      <c r="O264" s="25">
        <f t="shared" si="121"/>
        <v>6498.38</v>
      </c>
      <c r="P264" s="25">
        <f t="shared" si="131"/>
        <v>999.75</v>
      </c>
      <c r="Q264" s="25">
        <f t="shared" si="122"/>
        <v>7498.13</v>
      </c>
      <c r="R264" s="25">
        <f t="shared" si="132"/>
        <v>999.75</v>
      </c>
      <c r="S264" s="25">
        <f t="shared" si="123"/>
        <v>8497.880000000001</v>
      </c>
      <c r="T264" s="7">
        <f t="shared" si="133"/>
        <v>999.75</v>
      </c>
      <c r="U264" s="25">
        <f t="shared" si="124"/>
        <v>9497.630000000001</v>
      </c>
      <c r="V264" s="7">
        <f t="shared" si="134"/>
        <v>999.75</v>
      </c>
      <c r="W264" s="25">
        <f t="shared" si="125"/>
        <v>10497.380000000001</v>
      </c>
      <c r="X264" s="7">
        <f>$F$264/$D$264</f>
        <v>999.75</v>
      </c>
      <c r="Y264" s="25">
        <f t="shared" si="126"/>
        <v>11497.130000000001</v>
      </c>
      <c r="Z264" s="7">
        <f>$F$264/$D$264</f>
        <v>999.75</v>
      </c>
      <c r="AA264" s="25">
        <f t="shared" si="127"/>
        <v>12496.880000000001</v>
      </c>
      <c r="AB264" s="7">
        <f>$F$264/$D$264</f>
        <v>999.75</v>
      </c>
      <c r="AC264" s="25">
        <f t="shared" si="128"/>
        <v>13496.630000000001</v>
      </c>
      <c r="AD264" s="7"/>
      <c r="AE264" s="13">
        <f t="shared" si="129"/>
        <v>6498.369999999999</v>
      </c>
      <c r="AF264" s="7"/>
      <c r="AG264" s="15"/>
    </row>
    <row r="265" spans="1:33" ht="12.75">
      <c r="A265" s="26"/>
      <c r="B265" s="28" t="s">
        <v>104</v>
      </c>
      <c r="C265" s="28">
        <v>2008</v>
      </c>
      <c r="D265" s="28">
        <v>20</v>
      </c>
      <c r="E265" s="28" t="s">
        <v>20</v>
      </c>
      <c r="F265" s="25">
        <v>619.8</v>
      </c>
      <c r="G265" s="25">
        <v>77.48</v>
      </c>
      <c r="H265" s="25">
        <f>F265/D265</f>
        <v>30.99</v>
      </c>
      <c r="I265" s="25">
        <f>G265+H265</f>
        <v>108.47</v>
      </c>
      <c r="J265" s="25">
        <f>F265/D265</f>
        <v>30.99</v>
      </c>
      <c r="K265" s="25">
        <f>I265+J265</f>
        <v>139.46</v>
      </c>
      <c r="L265" s="25">
        <f t="shared" si="119"/>
        <v>30.99</v>
      </c>
      <c r="M265" s="25">
        <f t="shared" si="120"/>
        <v>170.45000000000002</v>
      </c>
      <c r="N265" s="25">
        <f t="shared" si="130"/>
        <v>30.99</v>
      </c>
      <c r="O265" s="25">
        <f t="shared" si="121"/>
        <v>201.44000000000003</v>
      </c>
      <c r="P265" s="25">
        <f t="shared" si="131"/>
        <v>30.99</v>
      </c>
      <c r="Q265" s="25">
        <f t="shared" si="122"/>
        <v>232.43000000000004</v>
      </c>
      <c r="R265" s="25">
        <f t="shared" si="132"/>
        <v>30.99</v>
      </c>
      <c r="S265" s="25">
        <f t="shared" si="123"/>
        <v>263.42</v>
      </c>
      <c r="T265" s="7">
        <f t="shared" si="133"/>
        <v>30.99</v>
      </c>
      <c r="U265" s="25">
        <f t="shared" si="124"/>
        <v>294.41</v>
      </c>
      <c r="V265" s="7">
        <f t="shared" si="134"/>
        <v>30.99</v>
      </c>
      <c r="W265" s="25">
        <f t="shared" si="125"/>
        <v>325.40000000000003</v>
      </c>
      <c r="X265" s="7">
        <f>$F$265/$D$265</f>
        <v>30.99</v>
      </c>
      <c r="Y265" s="25">
        <f t="shared" si="126"/>
        <v>356.39000000000004</v>
      </c>
      <c r="Z265" s="7">
        <f>$F$265/$D$265</f>
        <v>30.99</v>
      </c>
      <c r="AA265" s="25">
        <f t="shared" si="127"/>
        <v>387.38000000000005</v>
      </c>
      <c r="AB265" s="7">
        <f>$F$265/$D$265</f>
        <v>30.99</v>
      </c>
      <c r="AC265" s="25">
        <f t="shared" si="128"/>
        <v>418.37000000000006</v>
      </c>
      <c r="AD265" s="8"/>
      <c r="AE265" s="13">
        <f t="shared" si="129"/>
        <v>201.4299999999999</v>
      </c>
      <c r="AF265" s="7"/>
      <c r="AG265" s="15"/>
    </row>
    <row r="266" spans="1:33" ht="12.75">
      <c r="A266" s="29"/>
      <c r="B266" s="28" t="s">
        <v>102</v>
      </c>
      <c r="C266" s="28">
        <v>2013</v>
      </c>
      <c r="D266" s="28">
        <v>20</v>
      </c>
      <c r="E266" s="28" t="s">
        <v>20</v>
      </c>
      <c r="F266" s="32">
        <f>9056+2316+3337.2+290</f>
        <v>14999.2</v>
      </c>
      <c r="G266" s="32"/>
      <c r="H266" s="32"/>
      <c r="I266" s="32"/>
      <c r="J266" s="32"/>
      <c r="K266" s="32">
        <v>0</v>
      </c>
      <c r="L266" s="32">
        <f t="shared" si="119"/>
        <v>749.96</v>
      </c>
      <c r="M266" s="32">
        <f t="shared" si="120"/>
        <v>749.96</v>
      </c>
      <c r="N266" s="32">
        <f t="shared" si="130"/>
        <v>749.96</v>
      </c>
      <c r="O266" s="32">
        <f t="shared" si="121"/>
        <v>1499.92</v>
      </c>
      <c r="P266" s="25">
        <f t="shared" si="131"/>
        <v>749.96</v>
      </c>
      <c r="Q266" s="32">
        <f t="shared" si="122"/>
        <v>2249.88</v>
      </c>
      <c r="R266" s="25">
        <f t="shared" si="132"/>
        <v>749.96</v>
      </c>
      <c r="S266" s="32">
        <f t="shared" si="123"/>
        <v>2999.84</v>
      </c>
      <c r="T266" s="7">
        <f t="shared" si="133"/>
        <v>749.96</v>
      </c>
      <c r="U266" s="32">
        <f t="shared" si="124"/>
        <v>3749.8</v>
      </c>
      <c r="V266" s="7">
        <f t="shared" si="134"/>
        <v>749.96</v>
      </c>
      <c r="W266" s="32">
        <f t="shared" si="125"/>
        <v>4499.76</v>
      </c>
      <c r="X266" s="7">
        <f>$F$266/$D$266</f>
        <v>749.96</v>
      </c>
      <c r="Y266" s="32">
        <f t="shared" si="126"/>
        <v>5249.72</v>
      </c>
      <c r="Z266" s="7">
        <f>$F$266/$D$266</f>
        <v>749.96</v>
      </c>
      <c r="AA266" s="32">
        <f t="shared" si="127"/>
        <v>5999.68</v>
      </c>
      <c r="AB266" s="7">
        <f>$F$266/$D$266</f>
        <v>749.96</v>
      </c>
      <c r="AC266" s="32">
        <f t="shared" si="128"/>
        <v>6749.64</v>
      </c>
      <c r="AD266" s="8"/>
      <c r="AE266" s="13">
        <f t="shared" si="129"/>
        <v>8249.560000000001</v>
      </c>
      <c r="AF266" s="7"/>
      <c r="AG266" s="15"/>
    </row>
    <row r="267" spans="2:33" ht="12.75">
      <c r="B267" s="31" t="s">
        <v>102</v>
      </c>
      <c r="C267" s="28">
        <v>2014</v>
      </c>
      <c r="D267" s="28">
        <v>20</v>
      </c>
      <c r="E267" s="31" t="s">
        <v>20</v>
      </c>
      <c r="F267" s="32">
        <f>7099.2+4728</f>
        <v>11827.2</v>
      </c>
      <c r="G267" s="27"/>
      <c r="H267" s="27"/>
      <c r="I267" s="27"/>
      <c r="J267" s="27"/>
      <c r="K267" s="27"/>
      <c r="L267" s="27">
        <f t="shared" si="119"/>
        <v>591.36</v>
      </c>
      <c r="M267" s="27">
        <v>0</v>
      </c>
      <c r="N267" s="27">
        <f t="shared" si="130"/>
        <v>591.36</v>
      </c>
      <c r="O267" s="32">
        <f t="shared" si="121"/>
        <v>591.36</v>
      </c>
      <c r="P267" s="32">
        <f t="shared" si="131"/>
        <v>591.36</v>
      </c>
      <c r="Q267" s="32">
        <f t="shared" si="122"/>
        <v>1182.72</v>
      </c>
      <c r="R267" s="25">
        <f t="shared" si="132"/>
        <v>591.36</v>
      </c>
      <c r="S267" s="32">
        <f t="shared" si="123"/>
        <v>1774.08</v>
      </c>
      <c r="T267" s="7">
        <f t="shared" si="133"/>
        <v>591.36</v>
      </c>
      <c r="U267" s="32">
        <f t="shared" si="124"/>
        <v>2365.44</v>
      </c>
      <c r="V267" s="7">
        <f t="shared" si="134"/>
        <v>591.36</v>
      </c>
      <c r="W267" s="32">
        <f t="shared" si="125"/>
        <v>2956.8</v>
      </c>
      <c r="X267" s="7">
        <f>$F$267/$D$267</f>
        <v>591.36</v>
      </c>
      <c r="Y267" s="32">
        <f t="shared" si="126"/>
        <v>3548.1600000000003</v>
      </c>
      <c r="Z267" s="7">
        <f>$F$267/$D$267</f>
        <v>591.36</v>
      </c>
      <c r="AA267" s="32">
        <f t="shared" si="127"/>
        <v>4139.52</v>
      </c>
      <c r="AB267" s="7">
        <f>$F$267/$D$267</f>
        <v>591.36</v>
      </c>
      <c r="AC267" s="32">
        <f t="shared" si="128"/>
        <v>4730.88</v>
      </c>
      <c r="AD267" s="8"/>
      <c r="AE267" s="13">
        <f t="shared" si="129"/>
        <v>7096.320000000001</v>
      </c>
      <c r="AF267" s="7"/>
      <c r="AG267" s="15"/>
    </row>
    <row r="268" spans="1:33" ht="12.75">
      <c r="A268" s="29"/>
      <c r="B268" s="31" t="s">
        <v>102</v>
      </c>
      <c r="C268" s="28">
        <v>2015</v>
      </c>
      <c r="D268" s="28">
        <v>20</v>
      </c>
      <c r="E268" s="31" t="s">
        <v>20</v>
      </c>
      <c r="F268" s="41">
        <v>14210</v>
      </c>
      <c r="G268" s="41"/>
      <c r="H268" s="41"/>
      <c r="I268" s="41"/>
      <c r="J268" s="41"/>
      <c r="K268" s="41"/>
      <c r="L268" s="41"/>
      <c r="M268" s="41"/>
      <c r="N268" s="41"/>
      <c r="O268" s="41">
        <v>0</v>
      </c>
      <c r="P268" s="41">
        <f t="shared" si="131"/>
        <v>710.5</v>
      </c>
      <c r="Q268" s="41">
        <f t="shared" si="122"/>
        <v>710.5</v>
      </c>
      <c r="R268" s="25">
        <f t="shared" si="132"/>
        <v>710.5</v>
      </c>
      <c r="S268" s="41">
        <f t="shared" si="123"/>
        <v>1421</v>
      </c>
      <c r="T268" s="7">
        <f t="shared" si="133"/>
        <v>710.5</v>
      </c>
      <c r="U268" s="41">
        <f t="shared" si="124"/>
        <v>2131.5</v>
      </c>
      <c r="V268" s="7">
        <f t="shared" si="134"/>
        <v>710.5</v>
      </c>
      <c r="W268" s="41">
        <f t="shared" si="125"/>
        <v>2842</v>
      </c>
      <c r="X268" s="7">
        <f>$F$268/$D$268</f>
        <v>710.5</v>
      </c>
      <c r="Y268" s="41">
        <f t="shared" si="126"/>
        <v>3552.5</v>
      </c>
      <c r="Z268" s="7">
        <f>$F$268/$D$268</f>
        <v>710.5</v>
      </c>
      <c r="AA268" s="41">
        <f t="shared" si="127"/>
        <v>4263</v>
      </c>
      <c r="AB268" s="7">
        <f>$F$268/$D$268</f>
        <v>710.5</v>
      </c>
      <c r="AC268" s="41">
        <f t="shared" si="128"/>
        <v>4973.5</v>
      </c>
      <c r="AD268" s="40"/>
      <c r="AE268" s="13">
        <f t="shared" si="129"/>
        <v>9236.5</v>
      </c>
      <c r="AF268" s="7"/>
      <c r="AG268" s="15"/>
    </row>
    <row r="269" spans="1:33" ht="12.75">
      <c r="A269" s="43"/>
      <c r="B269" s="31" t="s">
        <v>102</v>
      </c>
      <c r="C269" s="28">
        <v>2016</v>
      </c>
      <c r="D269" s="28">
        <v>20</v>
      </c>
      <c r="E269" s="31" t="s">
        <v>20</v>
      </c>
      <c r="F269" s="41">
        <f>77785.58-182.54</f>
        <v>77603.04000000001</v>
      </c>
      <c r="G269" s="41"/>
      <c r="H269" s="41"/>
      <c r="I269" s="41"/>
      <c r="J269" s="41"/>
      <c r="K269" s="41"/>
      <c r="L269" s="41"/>
      <c r="M269" s="41"/>
      <c r="N269" s="41"/>
      <c r="O269" s="41">
        <v>0</v>
      </c>
      <c r="P269" s="41">
        <v>0</v>
      </c>
      <c r="Q269" s="41">
        <v>0</v>
      </c>
      <c r="R269" s="25">
        <f t="shared" si="132"/>
        <v>3880.1520000000005</v>
      </c>
      <c r="S269" s="41">
        <f t="shared" si="123"/>
        <v>3880.1520000000005</v>
      </c>
      <c r="T269" s="7">
        <f t="shared" si="133"/>
        <v>3880.1520000000005</v>
      </c>
      <c r="U269" s="41">
        <f t="shared" si="124"/>
        <v>7760.304000000001</v>
      </c>
      <c r="V269" s="7">
        <f t="shared" si="134"/>
        <v>3880.1520000000005</v>
      </c>
      <c r="W269" s="41">
        <f t="shared" si="125"/>
        <v>11640.456000000002</v>
      </c>
      <c r="X269" s="7">
        <f>$F$269/$D$269</f>
        <v>3880.1520000000005</v>
      </c>
      <c r="Y269" s="41">
        <f t="shared" si="126"/>
        <v>15520.608000000002</v>
      </c>
      <c r="Z269" s="7">
        <f>$F$269/$D$269</f>
        <v>3880.1520000000005</v>
      </c>
      <c r="AA269" s="41">
        <f t="shared" si="127"/>
        <v>19400.760000000002</v>
      </c>
      <c r="AB269" s="7">
        <f>$F$269/$D$269</f>
        <v>3880.1520000000005</v>
      </c>
      <c r="AC269" s="41">
        <f t="shared" si="128"/>
        <v>23280.912000000004</v>
      </c>
      <c r="AD269" s="40"/>
      <c r="AE269" s="13">
        <f t="shared" si="129"/>
        <v>54322.128000000004</v>
      </c>
      <c r="AF269" s="7"/>
      <c r="AG269" s="15"/>
    </row>
    <row r="270" spans="1:33" ht="12.75">
      <c r="A270" s="43"/>
      <c r="B270" s="31" t="s">
        <v>102</v>
      </c>
      <c r="C270" s="28">
        <v>2017</v>
      </c>
      <c r="D270" s="28">
        <v>20</v>
      </c>
      <c r="E270" s="31" t="s">
        <v>20</v>
      </c>
      <c r="F270" s="41">
        <v>18897.82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>
        <v>0</v>
      </c>
      <c r="R270" s="41">
        <v>0</v>
      </c>
      <c r="S270" s="41">
        <f t="shared" si="123"/>
        <v>0</v>
      </c>
      <c r="T270" s="40">
        <f t="shared" si="133"/>
        <v>944.891</v>
      </c>
      <c r="U270" s="41">
        <f t="shared" si="124"/>
        <v>944.891</v>
      </c>
      <c r="V270" s="7">
        <f t="shared" si="134"/>
        <v>944.891</v>
      </c>
      <c r="W270" s="41">
        <f t="shared" si="125"/>
        <v>1889.782</v>
      </c>
      <c r="X270" s="7">
        <f>$F$270/$D$270</f>
        <v>944.891</v>
      </c>
      <c r="Y270" s="41">
        <f t="shared" si="126"/>
        <v>2834.673</v>
      </c>
      <c r="Z270" s="7">
        <f>$F$270/$D$270</f>
        <v>944.891</v>
      </c>
      <c r="AA270" s="41">
        <f t="shared" si="127"/>
        <v>3779.564</v>
      </c>
      <c r="AB270" s="7">
        <f>$F$270/$D$270</f>
        <v>944.891</v>
      </c>
      <c r="AC270" s="41">
        <f t="shared" si="128"/>
        <v>4724.455</v>
      </c>
      <c r="AD270" s="8"/>
      <c r="AE270" s="13">
        <f t="shared" si="129"/>
        <v>14173.365</v>
      </c>
      <c r="AF270" s="7"/>
      <c r="AG270" s="15"/>
    </row>
    <row r="271" spans="1:33" ht="12.75">
      <c r="A271" s="43"/>
      <c r="B271" s="31" t="s">
        <v>102</v>
      </c>
      <c r="C271" s="28">
        <v>2018</v>
      </c>
      <c r="D271" s="28">
        <v>20</v>
      </c>
      <c r="E271" s="31" t="s">
        <v>20</v>
      </c>
      <c r="F271" s="41">
        <f>24007.35</f>
        <v>24007.35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41"/>
      <c r="T271" s="7"/>
      <c r="U271" s="41">
        <v>0</v>
      </c>
      <c r="V271" s="7">
        <f t="shared" si="134"/>
        <v>1200.3674999999998</v>
      </c>
      <c r="W271" s="41">
        <f t="shared" si="125"/>
        <v>1200.3674999999998</v>
      </c>
      <c r="X271" s="7">
        <f>$F$271/$D$271</f>
        <v>1200.3674999999998</v>
      </c>
      <c r="Y271" s="41">
        <f t="shared" si="126"/>
        <v>2400.7349999999997</v>
      </c>
      <c r="Z271" s="7">
        <f>$F$271/$D$271</f>
        <v>1200.3674999999998</v>
      </c>
      <c r="AA271" s="41">
        <f t="shared" si="127"/>
        <v>3601.1024999999995</v>
      </c>
      <c r="AB271" s="7">
        <f>$F$271/$D$271</f>
        <v>1200.3674999999998</v>
      </c>
      <c r="AC271" s="41">
        <f t="shared" si="128"/>
        <v>4801.469999999999</v>
      </c>
      <c r="AD271" s="8"/>
      <c r="AE271" s="13">
        <f t="shared" si="129"/>
        <v>19205.879999999997</v>
      </c>
      <c r="AF271" s="7"/>
      <c r="AG271" s="15"/>
    </row>
    <row r="272" spans="1:33" ht="12.75">
      <c r="A272" s="43"/>
      <c r="B272" s="42" t="s">
        <v>102</v>
      </c>
      <c r="C272" s="28">
        <v>2019</v>
      </c>
      <c r="D272" s="28">
        <v>20</v>
      </c>
      <c r="E272" s="31" t="s">
        <v>20</v>
      </c>
      <c r="F272" s="41">
        <v>76000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41"/>
      <c r="T272" s="7"/>
      <c r="U272" s="41"/>
      <c r="V272" s="7"/>
      <c r="W272" s="41">
        <v>0</v>
      </c>
      <c r="X272" s="7">
        <f>$F$272/$D$272</f>
        <v>3800</v>
      </c>
      <c r="Y272" s="41">
        <f t="shared" si="126"/>
        <v>3800</v>
      </c>
      <c r="Z272" s="7">
        <f>$F$272/$D$272</f>
        <v>3800</v>
      </c>
      <c r="AA272" s="41">
        <f t="shared" si="127"/>
        <v>7600</v>
      </c>
      <c r="AB272" s="7">
        <f>$F$272/$D$272</f>
        <v>3800</v>
      </c>
      <c r="AC272" s="41">
        <f t="shared" si="128"/>
        <v>11400</v>
      </c>
      <c r="AD272" s="8"/>
      <c r="AE272" s="13">
        <f t="shared" si="129"/>
        <v>64600</v>
      </c>
      <c r="AF272" s="7"/>
      <c r="AG272" s="15"/>
    </row>
    <row r="273" spans="1:33" ht="12.75">
      <c r="A273" s="43"/>
      <c r="B273" s="31" t="s">
        <v>102</v>
      </c>
      <c r="C273" s="28">
        <v>2019</v>
      </c>
      <c r="D273" s="28">
        <v>20</v>
      </c>
      <c r="E273" s="31" t="s">
        <v>20</v>
      </c>
      <c r="F273" s="41">
        <v>38000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41"/>
      <c r="T273" s="7"/>
      <c r="U273" s="41"/>
      <c r="V273" s="7"/>
      <c r="W273" s="41">
        <v>0</v>
      </c>
      <c r="X273" s="7">
        <f>$F$273/$D$273</f>
        <v>1900</v>
      </c>
      <c r="Y273" s="41">
        <f t="shared" si="126"/>
        <v>1900</v>
      </c>
      <c r="Z273" s="7">
        <f>$F$273/$D$273</f>
        <v>1900</v>
      </c>
      <c r="AA273" s="41">
        <f t="shared" si="127"/>
        <v>3800</v>
      </c>
      <c r="AB273" s="7">
        <f>$F$273/$D$273</f>
        <v>1900</v>
      </c>
      <c r="AC273" s="41">
        <f t="shared" si="128"/>
        <v>5700</v>
      </c>
      <c r="AD273" s="8"/>
      <c r="AE273" s="13">
        <f t="shared" si="129"/>
        <v>32300</v>
      </c>
      <c r="AF273" s="7"/>
      <c r="AG273" s="15"/>
    </row>
    <row r="274" spans="1:35" ht="12.75">
      <c r="A274" s="43"/>
      <c r="B274" s="31" t="s">
        <v>342</v>
      </c>
      <c r="C274" s="1">
        <v>2020</v>
      </c>
      <c r="D274" s="1">
        <v>50</v>
      </c>
      <c r="E274" s="6" t="s">
        <v>20</v>
      </c>
      <c r="F274" s="40">
        <v>76000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7"/>
      <c r="S274" s="8"/>
      <c r="T274" s="7"/>
      <c r="U274" s="8"/>
      <c r="V274" s="7"/>
      <c r="W274" s="8"/>
      <c r="X274" s="7"/>
      <c r="Y274" s="40">
        <v>0</v>
      </c>
      <c r="Z274" s="40">
        <f>$F274/$D274</f>
        <v>1520</v>
      </c>
      <c r="AA274" s="40">
        <f t="shared" si="127"/>
        <v>1520</v>
      </c>
      <c r="AB274" s="40">
        <f aca="true" t="shared" si="135" ref="AB274:AB279">$F274/$D274</f>
        <v>1520</v>
      </c>
      <c r="AC274" s="40">
        <f t="shared" si="128"/>
        <v>3040</v>
      </c>
      <c r="AD274" s="7"/>
      <c r="AE274" s="13">
        <f t="shared" si="129"/>
        <v>72960</v>
      </c>
      <c r="AF274" s="7"/>
      <c r="AG274" s="15"/>
      <c r="AH274" s="1"/>
      <c r="AI274" s="1"/>
    </row>
    <row r="275" spans="1:35" ht="12.75">
      <c r="A275" s="43"/>
      <c r="B275" s="31" t="s">
        <v>342</v>
      </c>
      <c r="C275" s="1">
        <v>2020</v>
      </c>
      <c r="D275" s="1">
        <v>50</v>
      </c>
      <c r="E275" s="6" t="s">
        <v>20</v>
      </c>
      <c r="F275" s="40">
        <v>76000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7"/>
      <c r="S275" s="8"/>
      <c r="T275" s="7"/>
      <c r="U275" s="8"/>
      <c r="V275" s="7"/>
      <c r="W275" s="8"/>
      <c r="X275" s="7"/>
      <c r="Y275" s="40">
        <v>0</v>
      </c>
      <c r="Z275" s="40">
        <f>$F275/$D275</f>
        <v>1520</v>
      </c>
      <c r="AA275" s="40">
        <f t="shared" si="127"/>
        <v>1520</v>
      </c>
      <c r="AB275" s="40">
        <f t="shared" si="135"/>
        <v>1520</v>
      </c>
      <c r="AC275" s="40">
        <f t="shared" si="128"/>
        <v>3040</v>
      </c>
      <c r="AD275" s="7"/>
      <c r="AE275" s="13">
        <f t="shared" si="129"/>
        <v>72960</v>
      </c>
      <c r="AF275" s="7"/>
      <c r="AG275" s="15"/>
      <c r="AH275" s="1"/>
      <c r="AI275" s="1"/>
    </row>
    <row r="276" spans="2:35" ht="12.75">
      <c r="B276" s="31" t="s">
        <v>342</v>
      </c>
      <c r="C276" s="1">
        <v>2020</v>
      </c>
      <c r="D276" s="1">
        <v>50</v>
      </c>
      <c r="E276" s="6" t="s">
        <v>20</v>
      </c>
      <c r="F276" s="40">
        <v>76000</v>
      </c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7"/>
      <c r="S276" s="8"/>
      <c r="T276" s="7"/>
      <c r="U276" s="8"/>
      <c r="V276" s="7"/>
      <c r="W276" s="8"/>
      <c r="X276" s="7"/>
      <c r="Y276" s="40">
        <v>0</v>
      </c>
      <c r="Z276" s="40">
        <f>$F276/$D276</f>
        <v>1520</v>
      </c>
      <c r="AA276" s="40">
        <f t="shared" si="127"/>
        <v>1520</v>
      </c>
      <c r="AB276" s="40">
        <f t="shared" si="135"/>
        <v>1520</v>
      </c>
      <c r="AC276" s="40">
        <f t="shared" si="128"/>
        <v>3040</v>
      </c>
      <c r="AD276" s="7"/>
      <c r="AE276" s="13">
        <f t="shared" si="129"/>
        <v>72960</v>
      </c>
      <c r="AF276" s="7"/>
      <c r="AG276" s="15"/>
      <c r="AH276" s="1"/>
      <c r="AI276" s="1"/>
    </row>
    <row r="277" spans="2:35" ht="13.5" customHeight="1">
      <c r="B277" s="31" t="s">
        <v>342</v>
      </c>
      <c r="C277" s="1">
        <v>2020</v>
      </c>
      <c r="D277" s="1">
        <v>50</v>
      </c>
      <c r="E277" s="6" t="s">
        <v>20</v>
      </c>
      <c r="F277" s="40">
        <v>114000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7"/>
      <c r="S277" s="8"/>
      <c r="T277" s="7"/>
      <c r="U277" s="8"/>
      <c r="V277" s="7"/>
      <c r="W277" s="8"/>
      <c r="X277" s="7"/>
      <c r="Y277" s="8">
        <v>0</v>
      </c>
      <c r="Z277" s="8">
        <f>$F277/$D277</f>
        <v>2280</v>
      </c>
      <c r="AA277" s="8">
        <f t="shared" si="127"/>
        <v>2280</v>
      </c>
      <c r="AB277" s="8">
        <f t="shared" si="135"/>
        <v>2280</v>
      </c>
      <c r="AC277" s="8">
        <f t="shared" si="128"/>
        <v>4560</v>
      </c>
      <c r="AD277" s="7"/>
      <c r="AE277" s="13">
        <f t="shared" si="129"/>
        <v>109440</v>
      </c>
      <c r="AF277" s="7"/>
      <c r="AG277" s="15"/>
      <c r="AH277" s="1"/>
      <c r="AI277" s="1"/>
    </row>
    <row r="278" spans="1:35" ht="13.5" customHeight="1">
      <c r="A278" s="43"/>
      <c r="B278" s="31" t="s">
        <v>342</v>
      </c>
      <c r="C278" s="1">
        <v>2021</v>
      </c>
      <c r="D278" s="1">
        <v>50</v>
      </c>
      <c r="E278" s="6" t="s">
        <v>20</v>
      </c>
      <c r="F278" s="40">
        <v>5940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7"/>
      <c r="S278" s="8"/>
      <c r="T278" s="7"/>
      <c r="U278" s="8"/>
      <c r="V278" s="7"/>
      <c r="W278" s="8"/>
      <c r="X278" s="7"/>
      <c r="Y278" s="8"/>
      <c r="Z278" s="8"/>
      <c r="AA278" s="8"/>
      <c r="AB278" s="8">
        <f t="shared" si="135"/>
        <v>118.8</v>
      </c>
      <c r="AC278" s="8">
        <f t="shared" si="128"/>
        <v>118.8</v>
      </c>
      <c r="AD278" s="7"/>
      <c r="AE278" s="13">
        <f t="shared" si="129"/>
        <v>5821.2</v>
      </c>
      <c r="AF278" s="7"/>
      <c r="AG278" s="15"/>
      <c r="AH278" s="1"/>
      <c r="AI278" s="1"/>
    </row>
    <row r="279" spans="1:35" ht="12.75">
      <c r="A279" s="43"/>
      <c r="B279" s="31" t="s">
        <v>342</v>
      </c>
      <c r="C279" s="1">
        <v>2021</v>
      </c>
      <c r="D279" s="1">
        <v>50</v>
      </c>
      <c r="E279" s="6" t="s">
        <v>20</v>
      </c>
      <c r="F279" s="8">
        <v>1810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7"/>
      <c r="S279" s="8"/>
      <c r="T279" s="7"/>
      <c r="U279" s="8"/>
      <c r="V279" s="7"/>
      <c r="W279" s="8"/>
      <c r="X279" s="7"/>
      <c r="Y279" s="8"/>
      <c r="Z279" s="8"/>
      <c r="AA279" s="8"/>
      <c r="AB279" s="8">
        <f t="shared" si="135"/>
        <v>36.2</v>
      </c>
      <c r="AC279" s="8">
        <f t="shared" si="128"/>
        <v>36.2</v>
      </c>
      <c r="AD279" s="7"/>
      <c r="AE279" s="13">
        <f t="shared" si="129"/>
        <v>1773.8</v>
      </c>
      <c r="AF279" s="7"/>
      <c r="AG279" s="15"/>
      <c r="AH279" s="1"/>
      <c r="AI279" s="1"/>
    </row>
    <row r="280" spans="1:33" ht="12.75">
      <c r="A280" s="43"/>
      <c r="B280" s="31"/>
      <c r="C280" s="28"/>
      <c r="D280" s="28"/>
      <c r="E280" s="31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41"/>
      <c r="T280" s="7"/>
      <c r="U280" s="41"/>
      <c r="V280" s="7"/>
      <c r="W280" s="41"/>
      <c r="X280" s="7"/>
      <c r="Y280" s="41"/>
      <c r="Z280" s="41"/>
      <c r="AA280" s="41"/>
      <c r="AB280" s="41"/>
      <c r="AC280" s="41"/>
      <c r="AD280" s="8"/>
      <c r="AE280" s="13"/>
      <c r="AF280" s="7"/>
      <c r="AG280" s="15"/>
    </row>
    <row r="281" spans="1:33" ht="12.75">
      <c r="A281" s="26"/>
      <c r="B281" s="28"/>
      <c r="C281" s="28"/>
      <c r="D281" s="28"/>
      <c r="E281" s="28"/>
      <c r="F281" s="15">
        <f>SUM(F261:F279)</f>
        <v>799395.63</v>
      </c>
      <c r="G281" s="15">
        <f aca="true" t="shared" si="136" ref="G281:Y281">SUM(G261:G277)</f>
        <v>94041.92</v>
      </c>
      <c r="H281" s="15">
        <f t="shared" si="136"/>
        <v>8705.051</v>
      </c>
      <c r="I281" s="15">
        <f t="shared" si="136"/>
        <v>102746.971</v>
      </c>
      <c r="J281" s="15">
        <f t="shared" si="136"/>
        <v>8705.051</v>
      </c>
      <c r="K281" s="15">
        <f t="shared" si="136"/>
        <v>111452.02200000001</v>
      </c>
      <c r="L281" s="15">
        <f t="shared" si="136"/>
        <v>10046.371</v>
      </c>
      <c r="M281" s="15">
        <f t="shared" si="136"/>
        <v>120907.03300000001</v>
      </c>
      <c r="N281" s="15">
        <f t="shared" si="136"/>
        <v>7027.186999999999</v>
      </c>
      <c r="O281" s="15">
        <f t="shared" si="136"/>
        <v>127934.22000000002</v>
      </c>
      <c r="P281" s="15">
        <f t="shared" si="136"/>
        <v>6266.446999999999</v>
      </c>
      <c r="Q281" s="15">
        <f t="shared" si="136"/>
        <v>134200.66700000002</v>
      </c>
      <c r="R281" s="15">
        <f t="shared" si="136"/>
        <v>10146.599</v>
      </c>
      <c r="S281" s="15">
        <f t="shared" si="136"/>
        <v>144347.266</v>
      </c>
      <c r="T281" s="15">
        <f t="shared" si="136"/>
        <v>11091.49</v>
      </c>
      <c r="U281" s="15">
        <f t="shared" si="136"/>
        <v>155438.756</v>
      </c>
      <c r="V281" s="15">
        <f t="shared" si="136"/>
        <v>12291.8575</v>
      </c>
      <c r="W281" s="15">
        <f t="shared" si="136"/>
        <v>167730.6135</v>
      </c>
      <c r="X281" s="15">
        <f t="shared" si="136"/>
        <v>17991.8575</v>
      </c>
      <c r="Y281" s="15">
        <f t="shared" si="136"/>
        <v>185722.47100000002</v>
      </c>
      <c r="Z281" s="15">
        <f>SUM(Z261:Z279)</f>
        <v>24831.8575</v>
      </c>
      <c r="AA281" s="15">
        <f>SUM(AA261:AA277)</f>
        <v>210554.32850000003</v>
      </c>
      <c r="AB281" s="15">
        <f>SUM(AB261:AB279)</f>
        <v>24986.8575</v>
      </c>
      <c r="AC281" s="15">
        <f>SUM(AC261:AC279)</f>
        <v>235541.18600000005</v>
      </c>
      <c r="AD281" s="15"/>
      <c r="AE281" s="15">
        <f>SUM(AE261:AE279)</f>
        <v>563854.444</v>
      </c>
      <c r="AF281" s="7"/>
      <c r="AG281" s="15"/>
    </row>
    <row r="282" spans="1:33" ht="12.75">
      <c r="A282" s="12"/>
      <c r="F282" s="11" t="s">
        <v>14</v>
      </c>
      <c r="G282" s="7"/>
      <c r="H282" s="7"/>
      <c r="I282" s="7"/>
      <c r="J282" s="7"/>
      <c r="K282" s="7"/>
      <c r="L282" s="13"/>
      <c r="M282" s="13"/>
      <c r="N282" s="13"/>
      <c r="O282" s="13"/>
      <c r="P282" s="13"/>
      <c r="Q282" s="13"/>
      <c r="R282" s="13"/>
      <c r="S282" s="13"/>
      <c r="T282" s="7"/>
      <c r="U282" s="13"/>
      <c r="V282" s="7"/>
      <c r="W282" s="13"/>
      <c r="X282" s="7"/>
      <c r="Y282" s="13"/>
      <c r="Z282" s="13"/>
      <c r="AA282" s="13"/>
      <c r="AB282" s="13"/>
      <c r="AC282" s="13"/>
      <c r="AD282" s="7"/>
      <c r="AE282" s="13"/>
      <c r="AF282" s="7"/>
      <c r="AG282" s="15"/>
    </row>
    <row r="283" spans="1:33" ht="12.75">
      <c r="A283" s="12">
        <v>3340005</v>
      </c>
      <c r="B283" s="31" t="s">
        <v>223</v>
      </c>
      <c r="C283" s="28">
        <v>2013</v>
      </c>
      <c r="D283" s="28">
        <v>20</v>
      </c>
      <c r="E283" s="31" t="s">
        <v>20</v>
      </c>
      <c r="F283" s="13">
        <v>2547.3</v>
      </c>
      <c r="G283" s="13"/>
      <c r="H283" s="13"/>
      <c r="I283" s="13"/>
      <c r="J283" s="13"/>
      <c r="K283" s="13">
        <v>0</v>
      </c>
      <c r="L283" s="13">
        <f>F283/D283</f>
        <v>127.36500000000001</v>
      </c>
      <c r="M283" s="13">
        <f>K283+L283</f>
        <v>127.36500000000001</v>
      </c>
      <c r="N283" s="13">
        <f>F283/D283</f>
        <v>127.36500000000001</v>
      </c>
      <c r="O283" s="13">
        <f>M283+N283</f>
        <v>254.73000000000002</v>
      </c>
      <c r="P283" s="13">
        <f>+F283/D283</f>
        <v>127.36500000000001</v>
      </c>
      <c r="Q283" s="13">
        <f>O283+P283</f>
        <v>382.095</v>
      </c>
      <c r="R283" s="13">
        <f>+F283/D283</f>
        <v>127.36500000000001</v>
      </c>
      <c r="S283" s="13">
        <f>Q283+R283</f>
        <v>509.46000000000004</v>
      </c>
      <c r="T283" s="7">
        <f>F283/D283</f>
        <v>127.36500000000001</v>
      </c>
      <c r="U283" s="13">
        <f>S283+T283</f>
        <v>636.825</v>
      </c>
      <c r="V283" s="7">
        <f>F283/D283</f>
        <v>127.36500000000001</v>
      </c>
      <c r="W283" s="13">
        <f>U283+V283</f>
        <v>764.19</v>
      </c>
      <c r="X283" s="7">
        <f>$F$283/$D$283</f>
        <v>127.36500000000001</v>
      </c>
      <c r="Y283" s="13">
        <f>W283+X283</f>
        <v>891.5550000000001</v>
      </c>
      <c r="Z283" s="7">
        <f>$F$283/$D$283</f>
        <v>127.36500000000001</v>
      </c>
      <c r="AA283" s="13">
        <f>Y283+Z283</f>
        <v>1018.9200000000001</v>
      </c>
      <c r="AB283" s="7">
        <f>$F$283/$D$283</f>
        <v>127.36500000000001</v>
      </c>
      <c r="AC283" s="13">
        <f>AA283+AB283</f>
        <v>1146.285</v>
      </c>
      <c r="AD283" s="7"/>
      <c r="AE283" s="13">
        <f>F283-AC283</f>
        <v>1401.015</v>
      </c>
      <c r="AF283" s="7"/>
      <c r="AG283" s="15"/>
    </row>
    <row r="284" spans="1:33" ht="12.75">
      <c r="A284" s="12"/>
      <c r="F284" s="11" t="s">
        <v>14</v>
      </c>
      <c r="G284" s="7"/>
      <c r="H284" s="7"/>
      <c r="I284" s="7"/>
      <c r="J284" s="7"/>
      <c r="K284" s="7"/>
      <c r="L284" s="13"/>
      <c r="M284" s="13"/>
      <c r="N284" s="13"/>
      <c r="O284" s="13"/>
      <c r="P284" s="13"/>
      <c r="Q284" s="13"/>
      <c r="R284" s="13"/>
      <c r="S284" s="13"/>
      <c r="T284" s="7"/>
      <c r="U284" s="13"/>
      <c r="V284" s="7"/>
      <c r="W284" s="13"/>
      <c r="X284" s="7"/>
      <c r="Y284" s="13"/>
      <c r="Z284" s="13"/>
      <c r="AA284" s="13"/>
      <c r="AB284" s="13"/>
      <c r="AC284" s="13"/>
      <c r="AD284" s="7"/>
      <c r="AE284" s="13"/>
      <c r="AF284" s="7"/>
      <c r="AG284" s="15"/>
    </row>
    <row r="285" spans="1:33" ht="12.75">
      <c r="A285" s="12"/>
      <c r="F285" s="11"/>
      <c r="G285" s="7"/>
      <c r="H285" s="7"/>
      <c r="I285" s="7"/>
      <c r="J285" s="7"/>
      <c r="K285" s="7"/>
      <c r="L285" s="13"/>
      <c r="M285" s="13"/>
      <c r="N285" s="13"/>
      <c r="O285" s="13"/>
      <c r="P285" s="13"/>
      <c r="Q285" s="13"/>
      <c r="R285" s="13"/>
      <c r="S285" s="13"/>
      <c r="T285" s="7"/>
      <c r="U285" s="13"/>
      <c r="V285" s="7"/>
      <c r="W285" s="13"/>
      <c r="X285" s="7"/>
      <c r="Y285" s="13"/>
      <c r="Z285" s="13"/>
      <c r="AA285" s="13"/>
      <c r="AB285" s="13"/>
      <c r="AC285" s="13"/>
      <c r="AD285" s="7"/>
      <c r="AE285" s="13"/>
      <c r="AF285" s="7"/>
      <c r="AG285" s="15"/>
    </row>
    <row r="286" spans="1:33" ht="12.75">
      <c r="A286" s="12">
        <v>33410004</v>
      </c>
      <c r="B286" t="s">
        <v>105</v>
      </c>
      <c r="C286" t="s">
        <v>19</v>
      </c>
      <c r="D286">
        <v>20</v>
      </c>
      <c r="E286" t="s">
        <v>20</v>
      </c>
      <c r="F286" s="7">
        <v>627519.09</v>
      </c>
      <c r="G286" s="7">
        <v>528897.86</v>
      </c>
      <c r="H286" s="7">
        <f aca="true" t="shared" si="137" ref="H286:H297">F286/D286</f>
        <v>31375.9545</v>
      </c>
      <c r="I286" s="7">
        <f aca="true" t="shared" si="138" ref="I286:I297">G286+H286</f>
        <v>560273.8145</v>
      </c>
      <c r="J286" s="7">
        <f aca="true" t="shared" si="139" ref="J286:J295">F286/D286</f>
        <v>31375.9545</v>
      </c>
      <c r="K286" s="7">
        <f aca="true" t="shared" si="140" ref="K286:K297">I286+J286</f>
        <v>591649.769</v>
      </c>
      <c r="L286" s="7">
        <f aca="true" t="shared" si="141" ref="L286:L297">$F286/$D286</f>
        <v>31375.9545</v>
      </c>
      <c r="M286" s="7">
        <f aca="true" t="shared" si="142" ref="M286:M305">K286+L286</f>
        <v>623025.7235</v>
      </c>
      <c r="N286" s="7">
        <v>4493.37</v>
      </c>
      <c r="O286" s="7">
        <f aca="true" t="shared" si="143" ref="O286:O306">M286+N286</f>
        <v>627519.0935</v>
      </c>
      <c r="P286" s="7">
        <v>0</v>
      </c>
      <c r="Q286" s="7">
        <f aca="true" t="shared" si="144" ref="Q286:Q307">O286+P286</f>
        <v>627519.0935</v>
      </c>
      <c r="R286" s="7">
        <v>0</v>
      </c>
      <c r="S286" s="7">
        <f aca="true" t="shared" si="145" ref="S286:S307">Q286+R286</f>
        <v>627519.0935</v>
      </c>
      <c r="T286" s="7">
        <v>0</v>
      </c>
      <c r="U286" s="7">
        <f aca="true" t="shared" si="146" ref="U286:U307">S286+T286</f>
        <v>627519.0935</v>
      </c>
      <c r="V286" s="7">
        <v>0</v>
      </c>
      <c r="W286" s="7">
        <f aca="true" t="shared" si="147" ref="W286:W307">U286+V286</f>
        <v>627519.0935</v>
      </c>
      <c r="X286" s="7">
        <v>0</v>
      </c>
      <c r="Y286" s="7">
        <f aca="true" t="shared" si="148" ref="Y286:Y307">W286+X286</f>
        <v>627519.0935</v>
      </c>
      <c r="Z286" s="7">
        <v>0</v>
      </c>
      <c r="AA286" s="7">
        <f aca="true" t="shared" si="149" ref="AA286:AA307">Y286+Z286</f>
        <v>627519.0935</v>
      </c>
      <c r="AB286" s="7">
        <v>0</v>
      </c>
      <c r="AC286" s="7">
        <f aca="true" t="shared" si="150" ref="AC286:AC307">AA286+AB286</f>
        <v>627519.0935</v>
      </c>
      <c r="AD286" s="7"/>
      <c r="AE286" s="13">
        <f aca="true" t="shared" si="151" ref="AE286:AE308">F286-AC286</f>
        <v>-0.003499999991618097</v>
      </c>
      <c r="AF286" s="7"/>
      <c r="AG286" s="15"/>
    </row>
    <row r="287" spans="1:33" ht="12.75">
      <c r="A287" s="12"/>
      <c r="B287" t="s">
        <v>105</v>
      </c>
      <c r="C287">
        <v>1998</v>
      </c>
      <c r="D287">
        <v>20</v>
      </c>
      <c r="E287" t="s">
        <v>20</v>
      </c>
      <c r="F287" s="7">
        <v>80316.33</v>
      </c>
      <c r="G287" s="7">
        <v>43370.81</v>
      </c>
      <c r="H287" s="7">
        <f t="shared" si="137"/>
        <v>4015.8165</v>
      </c>
      <c r="I287" s="7">
        <f t="shared" si="138"/>
        <v>47386.6265</v>
      </c>
      <c r="J287" s="7">
        <f t="shared" si="139"/>
        <v>4015.8165</v>
      </c>
      <c r="K287" s="7">
        <f t="shared" si="140"/>
        <v>51402.443</v>
      </c>
      <c r="L287" s="7">
        <f t="shared" si="141"/>
        <v>4015.8165</v>
      </c>
      <c r="M287" s="7">
        <f t="shared" si="142"/>
        <v>55418.2595</v>
      </c>
      <c r="N287" s="7">
        <f aca="true" t="shared" si="152" ref="N287:N297">F287/D287</f>
        <v>4015.8165</v>
      </c>
      <c r="O287" s="7">
        <f t="shared" si="143"/>
        <v>59434.076</v>
      </c>
      <c r="P287" s="7">
        <f aca="true" t="shared" si="153" ref="P287:P297">+F287/D287</f>
        <v>4015.8165</v>
      </c>
      <c r="Q287" s="7">
        <f t="shared" si="144"/>
        <v>63449.8925</v>
      </c>
      <c r="R287" s="7">
        <f aca="true" t="shared" si="154" ref="R287:R297">+F287/D287</f>
        <v>4015.8165</v>
      </c>
      <c r="S287" s="7">
        <f t="shared" si="145"/>
        <v>67465.709</v>
      </c>
      <c r="T287" s="7">
        <f aca="true" t="shared" si="155" ref="T287:T297">F287/D287</f>
        <v>4015.8165</v>
      </c>
      <c r="U287" s="7">
        <f t="shared" si="146"/>
        <v>71481.5255</v>
      </c>
      <c r="V287" s="7">
        <f aca="true" t="shared" si="156" ref="V287:V297">F287/D287</f>
        <v>4015.8165</v>
      </c>
      <c r="W287" s="7">
        <f t="shared" si="147"/>
        <v>75497.342</v>
      </c>
      <c r="X287" s="7">
        <f>$F$287/$D$287</f>
        <v>4015.8165</v>
      </c>
      <c r="Y287" s="7">
        <f t="shared" si="148"/>
        <v>79513.1585</v>
      </c>
      <c r="Z287" s="7">
        <v>803.17</v>
      </c>
      <c r="AA287" s="7">
        <f t="shared" si="149"/>
        <v>80316.3285</v>
      </c>
      <c r="AB287" s="7">
        <v>0</v>
      </c>
      <c r="AC287" s="7">
        <f t="shared" si="150"/>
        <v>80316.3285</v>
      </c>
      <c r="AD287" s="7"/>
      <c r="AE287" s="13">
        <f t="shared" si="151"/>
        <v>0.0014999999984866008</v>
      </c>
      <c r="AF287" s="7"/>
      <c r="AG287" s="15"/>
    </row>
    <row r="288" spans="1:33" ht="12.75">
      <c r="A288" s="12"/>
      <c r="B288" t="s">
        <v>105</v>
      </c>
      <c r="C288">
        <v>1999</v>
      </c>
      <c r="D288">
        <v>20</v>
      </c>
      <c r="E288" t="s">
        <v>20</v>
      </c>
      <c r="F288" s="7">
        <v>63656.44</v>
      </c>
      <c r="G288" s="7">
        <v>31858.14</v>
      </c>
      <c r="H288" s="7">
        <f t="shared" si="137"/>
        <v>3182.822</v>
      </c>
      <c r="I288" s="7">
        <f t="shared" si="138"/>
        <v>35040.962</v>
      </c>
      <c r="J288" s="7">
        <f t="shared" si="139"/>
        <v>3182.822</v>
      </c>
      <c r="K288" s="7">
        <f t="shared" si="140"/>
        <v>38223.784</v>
      </c>
      <c r="L288" s="7">
        <f t="shared" si="141"/>
        <v>3182.822</v>
      </c>
      <c r="M288" s="7">
        <f t="shared" si="142"/>
        <v>41406.606</v>
      </c>
      <c r="N288" s="7">
        <f t="shared" si="152"/>
        <v>3182.822</v>
      </c>
      <c r="O288" s="7">
        <f t="shared" si="143"/>
        <v>44589.428</v>
      </c>
      <c r="P288" s="7">
        <f t="shared" si="153"/>
        <v>3182.822</v>
      </c>
      <c r="Q288" s="7">
        <f t="shared" si="144"/>
        <v>47772.25</v>
      </c>
      <c r="R288" s="7">
        <f t="shared" si="154"/>
        <v>3182.822</v>
      </c>
      <c r="S288" s="7">
        <f t="shared" si="145"/>
        <v>50955.072</v>
      </c>
      <c r="T288" s="7">
        <f t="shared" si="155"/>
        <v>3182.822</v>
      </c>
      <c r="U288" s="7">
        <f t="shared" si="146"/>
        <v>54137.894</v>
      </c>
      <c r="V288" s="7">
        <f t="shared" si="156"/>
        <v>3182.822</v>
      </c>
      <c r="W288" s="7">
        <f t="shared" si="147"/>
        <v>57320.716</v>
      </c>
      <c r="X288" s="7">
        <f>$F$288/$D$288</f>
        <v>3182.822</v>
      </c>
      <c r="Y288" s="7">
        <f t="shared" si="148"/>
        <v>60503.538</v>
      </c>
      <c r="Z288" s="7">
        <v>3152.9</v>
      </c>
      <c r="AA288" s="7">
        <f t="shared" si="149"/>
        <v>63656.438</v>
      </c>
      <c r="AB288" s="7">
        <v>0</v>
      </c>
      <c r="AC288" s="7">
        <f t="shared" si="150"/>
        <v>63656.438</v>
      </c>
      <c r="AD288" s="7"/>
      <c r="AE288" s="13">
        <f t="shared" si="151"/>
        <v>0.0020000000004074536</v>
      </c>
      <c r="AF288" s="7"/>
      <c r="AG288" s="15"/>
    </row>
    <row r="289" spans="1:33" ht="12.75">
      <c r="A289" s="12"/>
      <c r="B289" t="s">
        <v>105</v>
      </c>
      <c r="C289">
        <v>2000</v>
      </c>
      <c r="D289">
        <v>20</v>
      </c>
      <c r="E289" t="s">
        <v>20</v>
      </c>
      <c r="F289" s="7">
        <v>51514.1</v>
      </c>
      <c r="G289" s="7">
        <v>23696.48</v>
      </c>
      <c r="H289" s="7">
        <f t="shared" si="137"/>
        <v>2575.705</v>
      </c>
      <c r="I289" s="7">
        <f t="shared" si="138"/>
        <v>26272.184999999998</v>
      </c>
      <c r="J289" s="7">
        <f t="shared" si="139"/>
        <v>2575.705</v>
      </c>
      <c r="K289" s="7">
        <f t="shared" si="140"/>
        <v>28847.89</v>
      </c>
      <c r="L289" s="7">
        <f t="shared" si="141"/>
        <v>2575.705</v>
      </c>
      <c r="M289" s="7">
        <f t="shared" si="142"/>
        <v>31423.595</v>
      </c>
      <c r="N289" s="7">
        <f t="shared" si="152"/>
        <v>2575.705</v>
      </c>
      <c r="O289" s="7">
        <f t="shared" si="143"/>
        <v>33999.3</v>
      </c>
      <c r="P289" s="7">
        <f t="shared" si="153"/>
        <v>2575.705</v>
      </c>
      <c r="Q289" s="7">
        <f t="shared" si="144"/>
        <v>36575.005000000005</v>
      </c>
      <c r="R289" s="7">
        <f t="shared" si="154"/>
        <v>2575.705</v>
      </c>
      <c r="S289" s="7">
        <f t="shared" si="145"/>
        <v>39150.71000000001</v>
      </c>
      <c r="T289" s="7">
        <f t="shared" si="155"/>
        <v>2575.705</v>
      </c>
      <c r="U289" s="7">
        <f t="shared" si="146"/>
        <v>41726.41500000001</v>
      </c>
      <c r="V289" s="7">
        <f t="shared" si="156"/>
        <v>2575.705</v>
      </c>
      <c r="W289" s="7">
        <f t="shared" si="147"/>
        <v>44302.12000000001</v>
      </c>
      <c r="X289" s="7">
        <f>$F$289/$D$289</f>
        <v>2575.705</v>
      </c>
      <c r="Y289" s="7">
        <f t="shared" si="148"/>
        <v>46877.82500000001</v>
      </c>
      <c r="Z289" s="7">
        <f>$F$289/$D$289</f>
        <v>2575.705</v>
      </c>
      <c r="AA289" s="7">
        <f t="shared" si="149"/>
        <v>49453.53000000001</v>
      </c>
      <c r="AB289" s="7">
        <v>2060.57</v>
      </c>
      <c r="AC289" s="7">
        <f t="shared" si="150"/>
        <v>51514.10000000001</v>
      </c>
      <c r="AD289" s="7"/>
      <c r="AE289" s="13">
        <f t="shared" si="151"/>
        <v>0</v>
      </c>
      <c r="AF289" s="7"/>
      <c r="AG289" s="15"/>
    </row>
    <row r="290" spans="1:33" ht="12.75">
      <c r="A290" s="12"/>
      <c r="B290" t="s">
        <v>105</v>
      </c>
      <c r="C290">
        <v>2001</v>
      </c>
      <c r="D290">
        <v>20</v>
      </c>
      <c r="E290" t="s">
        <v>20</v>
      </c>
      <c r="F290" s="7">
        <v>57571.36</v>
      </c>
      <c r="G290" s="7">
        <v>24179.97</v>
      </c>
      <c r="H290" s="7">
        <f t="shared" si="137"/>
        <v>2878.568</v>
      </c>
      <c r="I290" s="7">
        <f t="shared" si="138"/>
        <v>27058.538</v>
      </c>
      <c r="J290" s="7">
        <f t="shared" si="139"/>
        <v>2878.568</v>
      </c>
      <c r="K290" s="7">
        <f t="shared" si="140"/>
        <v>29937.106</v>
      </c>
      <c r="L290" s="7">
        <f t="shared" si="141"/>
        <v>2878.568</v>
      </c>
      <c r="M290" s="7">
        <f t="shared" si="142"/>
        <v>32815.674</v>
      </c>
      <c r="N290" s="7">
        <f t="shared" si="152"/>
        <v>2878.568</v>
      </c>
      <c r="O290" s="7">
        <f t="shared" si="143"/>
        <v>35694.242</v>
      </c>
      <c r="P290" s="7">
        <f t="shared" si="153"/>
        <v>2878.568</v>
      </c>
      <c r="Q290" s="7">
        <f t="shared" si="144"/>
        <v>38572.81</v>
      </c>
      <c r="R290" s="7">
        <f t="shared" si="154"/>
        <v>2878.568</v>
      </c>
      <c r="S290" s="7">
        <f t="shared" si="145"/>
        <v>41451.378</v>
      </c>
      <c r="T290" s="7">
        <f t="shared" si="155"/>
        <v>2878.568</v>
      </c>
      <c r="U290" s="7">
        <f t="shared" si="146"/>
        <v>44329.945999999996</v>
      </c>
      <c r="V290" s="7">
        <f t="shared" si="156"/>
        <v>2878.568</v>
      </c>
      <c r="W290" s="7">
        <f t="shared" si="147"/>
        <v>47208.513999999996</v>
      </c>
      <c r="X290" s="7">
        <f>$F$290/$D$290</f>
        <v>2878.568</v>
      </c>
      <c r="Y290" s="7">
        <f t="shared" si="148"/>
        <v>50087.081999999995</v>
      </c>
      <c r="Z290" s="7">
        <f>$F$290/$D$290</f>
        <v>2878.568</v>
      </c>
      <c r="AA290" s="7">
        <f t="shared" si="149"/>
        <v>52965.649999999994</v>
      </c>
      <c r="AB290" s="7">
        <f>$F$290/$D$290</f>
        <v>2878.568</v>
      </c>
      <c r="AC290" s="7">
        <f t="shared" si="150"/>
        <v>55844.21799999999</v>
      </c>
      <c r="AD290" s="7"/>
      <c r="AE290" s="13">
        <f t="shared" si="151"/>
        <v>1727.142000000007</v>
      </c>
      <c r="AF290" s="7"/>
      <c r="AG290" s="15"/>
    </row>
    <row r="291" spans="1:33" ht="12.75">
      <c r="A291" s="12"/>
      <c r="B291" t="s">
        <v>105</v>
      </c>
      <c r="C291">
        <v>2001</v>
      </c>
      <c r="D291">
        <v>20</v>
      </c>
      <c r="E291" t="s">
        <v>20</v>
      </c>
      <c r="F291" s="7">
        <v>6594.24</v>
      </c>
      <c r="G291" s="7">
        <v>2637.69</v>
      </c>
      <c r="H291" s="7">
        <f t="shared" si="137"/>
        <v>329.712</v>
      </c>
      <c r="I291" s="7">
        <f t="shared" si="138"/>
        <v>2967.402</v>
      </c>
      <c r="J291" s="7">
        <f t="shared" si="139"/>
        <v>329.712</v>
      </c>
      <c r="K291" s="7">
        <f t="shared" si="140"/>
        <v>3297.114</v>
      </c>
      <c r="L291" s="7">
        <f t="shared" si="141"/>
        <v>329.712</v>
      </c>
      <c r="M291" s="7">
        <f t="shared" si="142"/>
        <v>3626.826</v>
      </c>
      <c r="N291" s="7">
        <f t="shared" si="152"/>
        <v>329.712</v>
      </c>
      <c r="O291" s="7">
        <f t="shared" si="143"/>
        <v>3956.538</v>
      </c>
      <c r="P291" s="7">
        <f t="shared" si="153"/>
        <v>329.712</v>
      </c>
      <c r="Q291" s="7">
        <f t="shared" si="144"/>
        <v>4286.25</v>
      </c>
      <c r="R291" s="7">
        <f t="shared" si="154"/>
        <v>329.712</v>
      </c>
      <c r="S291" s="7">
        <f t="shared" si="145"/>
        <v>4615.9619999999995</v>
      </c>
      <c r="T291" s="7">
        <f t="shared" si="155"/>
        <v>329.712</v>
      </c>
      <c r="U291" s="7">
        <f t="shared" si="146"/>
        <v>4945.673999999999</v>
      </c>
      <c r="V291" s="7">
        <f t="shared" si="156"/>
        <v>329.712</v>
      </c>
      <c r="W291" s="7">
        <f t="shared" si="147"/>
        <v>5275.385999999999</v>
      </c>
      <c r="X291" s="7">
        <f>$F$291/$D$291</f>
        <v>329.712</v>
      </c>
      <c r="Y291" s="7">
        <f t="shared" si="148"/>
        <v>5605.097999999998</v>
      </c>
      <c r="Z291" s="7">
        <f>$F$291/$D$291</f>
        <v>329.712</v>
      </c>
      <c r="AA291" s="7">
        <f t="shared" si="149"/>
        <v>5934.809999999998</v>
      </c>
      <c r="AB291" s="7">
        <f>$F$291/$D$291</f>
        <v>329.712</v>
      </c>
      <c r="AC291" s="7">
        <f t="shared" si="150"/>
        <v>6264.521999999997</v>
      </c>
      <c r="AD291" s="7"/>
      <c r="AE291" s="13">
        <f t="shared" si="151"/>
        <v>329.7180000000026</v>
      </c>
      <c r="AF291" s="7"/>
      <c r="AG291" s="15"/>
    </row>
    <row r="292" spans="1:33" ht="12.75">
      <c r="A292" s="12"/>
      <c r="B292" t="s">
        <v>105</v>
      </c>
      <c r="C292">
        <v>2002</v>
      </c>
      <c r="D292">
        <v>20</v>
      </c>
      <c r="E292" t="s">
        <v>20</v>
      </c>
      <c r="F292" s="7">
        <v>58854.69</v>
      </c>
      <c r="G292" s="7">
        <v>22364.77</v>
      </c>
      <c r="H292" s="7">
        <f t="shared" si="137"/>
        <v>2942.7345</v>
      </c>
      <c r="I292" s="7">
        <f t="shared" si="138"/>
        <v>25307.5045</v>
      </c>
      <c r="J292" s="7">
        <f t="shared" si="139"/>
        <v>2942.7345</v>
      </c>
      <c r="K292" s="7">
        <f t="shared" si="140"/>
        <v>28250.238999999998</v>
      </c>
      <c r="L292" s="7">
        <f t="shared" si="141"/>
        <v>2942.7345</v>
      </c>
      <c r="M292" s="7">
        <f t="shared" si="142"/>
        <v>31192.973499999996</v>
      </c>
      <c r="N292" s="7">
        <f t="shared" si="152"/>
        <v>2942.7345</v>
      </c>
      <c r="O292" s="7">
        <f t="shared" si="143"/>
        <v>34135.708</v>
      </c>
      <c r="P292" s="7">
        <f t="shared" si="153"/>
        <v>2942.7345</v>
      </c>
      <c r="Q292" s="7">
        <f t="shared" si="144"/>
        <v>37078.4425</v>
      </c>
      <c r="R292" s="7">
        <f t="shared" si="154"/>
        <v>2942.7345</v>
      </c>
      <c r="S292" s="7">
        <f t="shared" si="145"/>
        <v>40021.176999999996</v>
      </c>
      <c r="T292" s="7">
        <f t="shared" si="155"/>
        <v>2942.7345</v>
      </c>
      <c r="U292" s="7">
        <f t="shared" si="146"/>
        <v>42963.911499999995</v>
      </c>
      <c r="V292" s="7">
        <f t="shared" si="156"/>
        <v>2942.7345</v>
      </c>
      <c r="W292" s="7">
        <f t="shared" si="147"/>
        <v>45906.64599999999</v>
      </c>
      <c r="X292" s="7">
        <f>$F$292/$D$292</f>
        <v>2942.7345</v>
      </c>
      <c r="Y292" s="7">
        <f t="shared" si="148"/>
        <v>48849.38049999999</v>
      </c>
      <c r="Z292" s="7">
        <f>$F$292/$D$292</f>
        <v>2942.7345</v>
      </c>
      <c r="AA292" s="7">
        <f t="shared" si="149"/>
        <v>51792.11499999999</v>
      </c>
      <c r="AB292" s="7">
        <f>$F$292/$D$292</f>
        <v>2942.7345</v>
      </c>
      <c r="AC292" s="7">
        <f t="shared" si="150"/>
        <v>54734.84949999999</v>
      </c>
      <c r="AD292" s="7"/>
      <c r="AE292" s="13">
        <f t="shared" si="151"/>
        <v>4119.840500000013</v>
      </c>
      <c r="AF292" s="7"/>
      <c r="AG292" s="15"/>
    </row>
    <row r="293" spans="1:33" ht="12.75">
      <c r="A293" s="12"/>
      <c r="B293" t="s">
        <v>105</v>
      </c>
      <c r="C293">
        <v>2003</v>
      </c>
      <c r="D293">
        <v>20</v>
      </c>
      <c r="E293" t="s">
        <v>20</v>
      </c>
      <c r="F293" s="7">
        <v>68543.53</v>
      </c>
      <c r="G293" s="7">
        <v>23304.81</v>
      </c>
      <c r="H293" s="7">
        <f t="shared" si="137"/>
        <v>3427.1765</v>
      </c>
      <c r="I293" s="7">
        <f t="shared" si="138"/>
        <v>26731.986500000003</v>
      </c>
      <c r="J293" s="7">
        <f t="shared" si="139"/>
        <v>3427.1765</v>
      </c>
      <c r="K293" s="7">
        <f t="shared" si="140"/>
        <v>30159.163000000004</v>
      </c>
      <c r="L293" s="7">
        <f t="shared" si="141"/>
        <v>3427.1765</v>
      </c>
      <c r="M293" s="7">
        <f t="shared" si="142"/>
        <v>33586.3395</v>
      </c>
      <c r="N293" s="7">
        <f t="shared" si="152"/>
        <v>3427.1765</v>
      </c>
      <c r="O293" s="7">
        <f t="shared" si="143"/>
        <v>37013.516</v>
      </c>
      <c r="P293" s="7">
        <f t="shared" si="153"/>
        <v>3427.1765</v>
      </c>
      <c r="Q293" s="7">
        <f t="shared" si="144"/>
        <v>40440.692500000005</v>
      </c>
      <c r="R293" s="7">
        <f t="shared" si="154"/>
        <v>3427.1765</v>
      </c>
      <c r="S293" s="7">
        <f t="shared" si="145"/>
        <v>43867.869000000006</v>
      </c>
      <c r="T293" s="7">
        <f t="shared" si="155"/>
        <v>3427.1765</v>
      </c>
      <c r="U293" s="7">
        <f t="shared" si="146"/>
        <v>47295.04550000001</v>
      </c>
      <c r="V293" s="7">
        <f t="shared" si="156"/>
        <v>3427.1765</v>
      </c>
      <c r="W293" s="7">
        <f t="shared" si="147"/>
        <v>50722.22200000001</v>
      </c>
      <c r="X293" s="7">
        <f>$F$293/$D$293</f>
        <v>3427.1765</v>
      </c>
      <c r="Y293" s="7">
        <f t="shared" si="148"/>
        <v>54149.39850000001</v>
      </c>
      <c r="Z293" s="7">
        <f>$F$293/$D$293</f>
        <v>3427.1765</v>
      </c>
      <c r="AA293" s="7">
        <f t="shared" si="149"/>
        <v>57576.57500000001</v>
      </c>
      <c r="AB293" s="7">
        <f>$F$293/$D$293</f>
        <v>3427.1765</v>
      </c>
      <c r="AC293" s="7">
        <f t="shared" si="150"/>
        <v>61003.75150000001</v>
      </c>
      <c r="AD293" s="7"/>
      <c r="AE293" s="13">
        <f t="shared" si="151"/>
        <v>7539.778499999986</v>
      </c>
      <c r="AF293" s="7"/>
      <c r="AG293" s="15"/>
    </row>
    <row r="294" spans="1:33" ht="12.75">
      <c r="A294" s="12"/>
      <c r="B294" t="s">
        <v>105</v>
      </c>
      <c r="C294">
        <v>2004</v>
      </c>
      <c r="D294">
        <v>20</v>
      </c>
      <c r="E294" t="s">
        <v>20</v>
      </c>
      <c r="F294" s="7">
        <v>81013.76</v>
      </c>
      <c r="G294" s="7">
        <v>24304.14</v>
      </c>
      <c r="H294" s="7">
        <f t="shared" si="137"/>
        <v>4050.6879999999996</v>
      </c>
      <c r="I294" s="7">
        <f t="shared" si="138"/>
        <v>28354.827999999998</v>
      </c>
      <c r="J294" s="7">
        <f t="shared" si="139"/>
        <v>4050.6879999999996</v>
      </c>
      <c r="K294" s="7">
        <f t="shared" si="140"/>
        <v>32405.515999999996</v>
      </c>
      <c r="L294" s="7">
        <f t="shared" si="141"/>
        <v>4050.6879999999996</v>
      </c>
      <c r="M294" s="7">
        <f t="shared" si="142"/>
        <v>36456.204</v>
      </c>
      <c r="N294" s="7">
        <f t="shared" si="152"/>
        <v>4050.6879999999996</v>
      </c>
      <c r="O294" s="7">
        <f t="shared" si="143"/>
        <v>40506.892</v>
      </c>
      <c r="P294" s="7">
        <f t="shared" si="153"/>
        <v>4050.6879999999996</v>
      </c>
      <c r="Q294" s="7">
        <f t="shared" si="144"/>
        <v>44557.58</v>
      </c>
      <c r="R294" s="7">
        <f t="shared" si="154"/>
        <v>4050.6879999999996</v>
      </c>
      <c r="S294" s="7">
        <f t="shared" si="145"/>
        <v>48608.268000000004</v>
      </c>
      <c r="T294" s="7">
        <f t="shared" si="155"/>
        <v>4050.6879999999996</v>
      </c>
      <c r="U294" s="7">
        <f t="shared" si="146"/>
        <v>52658.956000000006</v>
      </c>
      <c r="V294" s="7">
        <f t="shared" si="156"/>
        <v>4050.6879999999996</v>
      </c>
      <c r="W294" s="7">
        <f t="shared" si="147"/>
        <v>56709.64400000001</v>
      </c>
      <c r="X294" s="7">
        <f>$F$294/$D$294</f>
        <v>4050.6879999999996</v>
      </c>
      <c r="Y294" s="7">
        <f t="shared" si="148"/>
        <v>60760.33200000001</v>
      </c>
      <c r="Z294" s="7">
        <f>$F$294/$D$294</f>
        <v>4050.6879999999996</v>
      </c>
      <c r="AA294" s="7">
        <f t="shared" si="149"/>
        <v>64811.02000000001</v>
      </c>
      <c r="AB294" s="7">
        <f>$F$294/$D$294</f>
        <v>4050.6879999999996</v>
      </c>
      <c r="AC294" s="7">
        <f t="shared" si="150"/>
        <v>68861.70800000001</v>
      </c>
      <c r="AD294" s="7"/>
      <c r="AE294" s="13">
        <f t="shared" si="151"/>
        <v>12152.051999999981</v>
      </c>
      <c r="AF294" s="7"/>
      <c r="AG294" s="15"/>
    </row>
    <row r="295" spans="1:33" ht="12.75">
      <c r="A295" s="12"/>
      <c r="B295" t="s">
        <v>105</v>
      </c>
      <c r="C295">
        <v>2005</v>
      </c>
      <c r="D295">
        <v>20</v>
      </c>
      <c r="E295" t="s">
        <v>20</v>
      </c>
      <c r="F295" s="7">
        <v>86822.24</v>
      </c>
      <c r="G295" s="7">
        <v>22573.78</v>
      </c>
      <c r="H295" s="7">
        <f t="shared" si="137"/>
        <v>4341.112</v>
      </c>
      <c r="I295" s="7">
        <f t="shared" si="138"/>
        <v>26914.892</v>
      </c>
      <c r="J295" s="7">
        <f t="shared" si="139"/>
        <v>4341.112</v>
      </c>
      <c r="K295" s="7">
        <f t="shared" si="140"/>
        <v>31256.004</v>
      </c>
      <c r="L295" s="7">
        <f t="shared" si="141"/>
        <v>4341.112</v>
      </c>
      <c r="M295" s="7">
        <f t="shared" si="142"/>
        <v>35597.116</v>
      </c>
      <c r="N295" s="7">
        <f t="shared" si="152"/>
        <v>4341.112</v>
      </c>
      <c r="O295" s="7">
        <f t="shared" si="143"/>
        <v>39938.228</v>
      </c>
      <c r="P295" s="7">
        <f t="shared" si="153"/>
        <v>4341.112</v>
      </c>
      <c r="Q295" s="7">
        <f t="shared" si="144"/>
        <v>44279.340000000004</v>
      </c>
      <c r="R295" s="7">
        <f t="shared" si="154"/>
        <v>4341.112</v>
      </c>
      <c r="S295" s="7">
        <f t="shared" si="145"/>
        <v>48620.452000000005</v>
      </c>
      <c r="T295" s="7">
        <f t="shared" si="155"/>
        <v>4341.112</v>
      </c>
      <c r="U295" s="7">
        <f t="shared" si="146"/>
        <v>52961.564000000006</v>
      </c>
      <c r="V295" s="7">
        <f t="shared" si="156"/>
        <v>4341.112</v>
      </c>
      <c r="W295" s="7">
        <f t="shared" si="147"/>
        <v>57302.67600000001</v>
      </c>
      <c r="X295" s="7">
        <f>$F$295/$D$295</f>
        <v>4341.112</v>
      </c>
      <c r="Y295" s="7">
        <f t="shared" si="148"/>
        <v>61643.78800000001</v>
      </c>
      <c r="Z295" s="7">
        <f>$F$295/$D$295</f>
        <v>4341.112</v>
      </c>
      <c r="AA295" s="7">
        <f t="shared" si="149"/>
        <v>65984.90000000001</v>
      </c>
      <c r="AB295" s="7">
        <f>$F$295/$D$295</f>
        <v>4341.112</v>
      </c>
      <c r="AC295" s="7">
        <f t="shared" si="150"/>
        <v>70326.012</v>
      </c>
      <c r="AD295" s="7"/>
      <c r="AE295" s="13">
        <f t="shared" si="151"/>
        <v>16496.228000000003</v>
      </c>
      <c r="AF295" s="7"/>
      <c r="AG295" s="15"/>
    </row>
    <row r="296" spans="1:33" ht="12.75">
      <c r="A296" s="12"/>
      <c r="B296" t="s">
        <v>105</v>
      </c>
      <c r="C296">
        <v>2006</v>
      </c>
      <c r="D296">
        <v>20</v>
      </c>
      <c r="E296" t="s">
        <v>20</v>
      </c>
      <c r="F296" s="7">
        <v>90054.54</v>
      </c>
      <c r="G296" s="7">
        <v>19812.01</v>
      </c>
      <c r="H296" s="7">
        <f t="shared" si="137"/>
        <v>4502.727</v>
      </c>
      <c r="I296" s="7">
        <f t="shared" si="138"/>
        <v>24314.736999999997</v>
      </c>
      <c r="J296" s="7">
        <v>0</v>
      </c>
      <c r="K296" s="7">
        <f t="shared" si="140"/>
        <v>24314.736999999997</v>
      </c>
      <c r="L296" s="7">
        <f t="shared" si="141"/>
        <v>4502.727</v>
      </c>
      <c r="M296" s="7">
        <f t="shared" si="142"/>
        <v>28817.463999999996</v>
      </c>
      <c r="N296" s="7">
        <f t="shared" si="152"/>
        <v>4502.727</v>
      </c>
      <c r="O296" s="7">
        <f t="shared" si="143"/>
        <v>33320.191</v>
      </c>
      <c r="P296" s="7">
        <f t="shared" si="153"/>
        <v>4502.727</v>
      </c>
      <c r="Q296" s="7">
        <f t="shared" si="144"/>
        <v>37822.918</v>
      </c>
      <c r="R296" s="7">
        <f t="shared" si="154"/>
        <v>4502.727</v>
      </c>
      <c r="S296" s="7">
        <f t="shared" si="145"/>
        <v>42325.645</v>
      </c>
      <c r="T296" s="7">
        <f t="shared" si="155"/>
        <v>4502.727</v>
      </c>
      <c r="U296" s="7">
        <f t="shared" si="146"/>
        <v>46828.371999999996</v>
      </c>
      <c r="V296" s="7">
        <f t="shared" si="156"/>
        <v>4502.727</v>
      </c>
      <c r="W296" s="7">
        <f t="shared" si="147"/>
        <v>51331.098999999995</v>
      </c>
      <c r="X296" s="7">
        <f>$F$296/$D$296</f>
        <v>4502.727</v>
      </c>
      <c r="Y296" s="7">
        <f t="shared" si="148"/>
        <v>55833.825999999994</v>
      </c>
      <c r="Z296" s="7">
        <f>$F$296/$D$296</f>
        <v>4502.727</v>
      </c>
      <c r="AA296" s="7">
        <f t="shared" si="149"/>
        <v>60336.55299999999</v>
      </c>
      <c r="AB296" s="7">
        <f>$F$296/$D$296</f>
        <v>4502.727</v>
      </c>
      <c r="AC296" s="7">
        <f t="shared" si="150"/>
        <v>64839.27999999999</v>
      </c>
      <c r="AD296" s="7"/>
      <c r="AE296" s="13">
        <f t="shared" si="151"/>
        <v>25215.260000000002</v>
      </c>
      <c r="AF296" s="7"/>
      <c r="AG296" s="15"/>
    </row>
    <row r="297" spans="1:33" ht="12.75">
      <c r="A297" s="12"/>
      <c r="B297" t="s">
        <v>105</v>
      </c>
      <c r="C297">
        <v>2007</v>
      </c>
      <c r="D297">
        <v>20</v>
      </c>
      <c r="E297" t="s">
        <v>20</v>
      </c>
      <c r="F297" s="7">
        <v>55989.05</v>
      </c>
      <c r="G297" s="7">
        <v>9798.08</v>
      </c>
      <c r="H297" s="7">
        <f t="shared" si="137"/>
        <v>2799.4525000000003</v>
      </c>
      <c r="I297" s="7">
        <f t="shared" si="138"/>
        <v>12597.532500000001</v>
      </c>
      <c r="J297" s="7">
        <v>0</v>
      </c>
      <c r="K297" s="7">
        <f t="shared" si="140"/>
        <v>12597.532500000001</v>
      </c>
      <c r="L297" s="7">
        <f t="shared" si="141"/>
        <v>2799.4525000000003</v>
      </c>
      <c r="M297" s="7">
        <f t="shared" si="142"/>
        <v>15396.985</v>
      </c>
      <c r="N297" s="7">
        <f t="shared" si="152"/>
        <v>2799.4525000000003</v>
      </c>
      <c r="O297" s="7">
        <f t="shared" si="143"/>
        <v>18196.4375</v>
      </c>
      <c r="P297" s="7">
        <f t="shared" si="153"/>
        <v>2799.4525000000003</v>
      </c>
      <c r="Q297" s="7">
        <f t="shared" si="144"/>
        <v>20995.89</v>
      </c>
      <c r="R297" s="7">
        <f t="shared" si="154"/>
        <v>2799.4525000000003</v>
      </c>
      <c r="S297" s="7">
        <f t="shared" si="145"/>
        <v>23795.3425</v>
      </c>
      <c r="T297" s="7">
        <f t="shared" si="155"/>
        <v>2799.4525000000003</v>
      </c>
      <c r="U297" s="7">
        <f t="shared" si="146"/>
        <v>26594.795</v>
      </c>
      <c r="V297" s="7">
        <f t="shared" si="156"/>
        <v>2799.4525000000003</v>
      </c>
      <c r="W297" s="7">
        <f t="shared" si="147"/>
        <v>29394.247499999998</v>
      </c>
      <c r="X297" s="7">
        <f>$F$297/$D$297</f>
        <v>2799.4525000000003</v>
      </c>
      <c r="Y297" s="7">
        <f t="shared" si="148"/>
        <v>32193.699999999997</v>
      </c>
      <c r="Z297" s="7">
        <f>$F$297/$D$297</f>
        <v>2799.4525000000003</v>
      </c>
      <c r="AA297" s="7">
        <f t="shared" si="149"/>
        <v>34993.1525</v>
      </c>
      <c r="AB297" s="7">
        <f>$F$297/$D$297</f>
        <v>2799.4525000000003</v>
      </c>
      <c r="AC297" s="7">
        <f t="shared" si="150"/>
        <v>37792.604999999996</v>
      </c>
      <c r="AD297" s="7"/>
      <c r="AE297" s="13">
        <f t="shared" si="151"/>
        <v>18196.445000000007</v>
      </c>
      <c r="AF297" s="7"/>
      <c r="AG297" s="15"/>
    </row>
    <row r="298" spans="1:33" s="28" customFormat="1" ht="12.75">
      <c r="A298" s="26" t="s">
        <v>222</v>
      </c>
      <c r="B298" s="31" t="s">
        <v>221</v>
      </c>
      <c r="C298" s="28">
        <v>2012</v>
      </c>
      <c r="F298" s="25">
        <v>-146886</v>
      </c>
      <c r="G298" s="25"/>
      <c r="H298" s="25"/>
      <c r="I298" s="25">
        <f>-(I296+I297)</f>
        <v>-36912.269499999995</v>
      </c>
      <c r="J298" s="25"/>
      <c r="K298" s="25">
        <f>I298</f>
        <v>-36912.269499999995</v>
      </c>
      <c r="L298" s="25"/>
      <c r="M298" s="25">
        <f t="shared" si="142"/>
        <v>-36912.269499999995</v>
      </c>
      <c r="N298" s="25"/>
      <c r="O298" s="25">
        <f t="shared" si="143"/>
        <v>-36912.269499999995</v>
      </c>
      <c r="P298" s="25">
        <v>0</v>
      </c>
      <c r="Q298" s="25">
        <f t="shared" si="144"/>
        <v>-36912.269499999995</v>
      </c>
      <c r="R298" s="25">
        <v>0</v>
      </c>
      <c r="S298" s="25">
        <f t="shared" si="145"/>
        <v>-36912.269499999995</v>
      </c>
      <c r="T298" s="25">
        <v>36912.27</v>
      </c>
      <c r="U298" s="25">
        <f t="shared" si="146"/>
        <v>0.0005000000019208528</v>
      </c>
      <c r="V298" s="7">
        <v>0</v>
      </c>
      <c r="W298" s="25">
        <f t="shared" si="147"/>
        <v>0.0005000000019208528</v>
      </c>
      <c r="X298" s="7">
        <v>0</v>
      </c>
      <c r="Y298" s="25">
        <f t="shared" si="148"/>
        <v>0.0005000000019208528</v>
      </c>
      <c r="Z298" s="7">
        <v>0</v>
      </c>
      <c r="AA298" s="25">
        <f t="shared" si="149"/>
        <v>0.0005000000019208528</v>
      </c>
      <c r="AB298" s="7">
        <v>0</v>
      </c>
      <c r="AC298" s="25">
        <f t="shared" si="150"/>
        <v>0.0005000000019208528</v>
      </c>
      <c r="AD298" s="25"/>
      <c r="AE298" s="15">
        <f t="shared" si="151"/>
        <v>-146886.0005</v>
      </c>
      <c r="AF298" s="7"/>
      <c r="AG298" s="15"/>
    </row>
    <row r="299" spans="1:33" ht="12.75">
      <c r="A299" s="12"/>
      <c r="B299" t="s">
        <v>105</v>
      </c>
      <c r="C299">
        <v>2008</v>
      </c>
      <c r="D299">
        <v>20</v>
      </c>
      <c r="E299" t="s">
        <v>20</v>
      </c>
      <c r="F299" s="7">
        <v>79126.35</v>
      </c>
      <c r="G299" s="7">
        <v>9890.8</v>
      </c>
      <c r="H299" s="7">
        <f aca="true" t="shared" si="157" ref="H299:H305">F299/D299</f>
        <v>3956.3175</v>
      </c>
      <c r="I299" s="7">
        <f aca="true" t="shared" si="158" ref="I299:I305">G299+H299</f>
        <v>13847.1175</v>
      </c>
      <c r="J299" s="7">
        <f aca="true" t="shared" si="159" ref="J299:J305">F299/D299</f>
        <v>3956.3175</v>
      </c>
      <c r="K299" s="7">
        <f aca="true" t="shared" si="160" ref="K299:K305">I299+J299</f>
        <v>17803.435</v>
      </c>
      <c r="L299" s="7">
        <f aca="true" t="shared" si="161" ref="L299:L305">$F299/$D299</f>
        <v>3956.3175</v>
      </c>
      <c r="M299" s="7">
        <f t="shared" si="142"/>
        <v>21759.752500000002</v>
      </c>
      <c r="N299" s="7">
        <f aca="true" t="shared" si="162" ref="N299:N306">F299/D299</f>
        <v>3956.3175</v>
      </c>
      <c r="O299" s="7">
        <f t="shared" si="143"/>
        <v>25716.070000000003</v>
      </c>
      <c r="P299" s="7">
        <f aca="true" t="shared" si="163" ref="P299:P307">+F299/D299</f>
        <v>3956.3175</v>
      </c>
      <c r="Q299" s="7">
        <f t="shared" si="144"/>
        <v>29672.387500000004</v>
      </c>
      <c r="R299" s="7">
        <f aca="true" t="shared" si="164" ref="R299:R307">+F299/D299</f>
        <v>3956.3175</v>
      </c>
      <c r="S299" s="7">
        <f t="shared" si="145"/>
        <v>33628.705</v>
      </c>
      <c r="T299" s="7">
        <f aca="true" t="shared" si="165" ref="T299:T307">F299/D299</f>
        <v>3956.3175</v>
      </c>
      <c r="U299" s="7">
        <f t="shared" si="146"/>
        <v>37585.0225</v>
      </c>
      <c r="V299" s="7">
        <f aca="true" t="shared" si="166" ref="V299:V307">F299/D299</f>
        <v>3956.3175</v>
      </c>
      <c r="W299" s="7">
        <f t="shared" si="147"/>
        <v>41541.34</v>
      </c>
      <c r="X299" s="7">
        <f>$F$299/$D$299</f>
        <v>3956.3175</v>
      </c>
      <c r="Y299" s="7">
        <f t="shared" si="148"/>
        <v>45497.657499999994</v>
      </c>
      <c r="Z299" s="7">
        <f>$F$299/$D$299</f>
        <v>3956.3175</v>
      </c>
      <c r="AA299" s="7">
        <f t="shared" si="149"/>
        <v>49453.97499999999</v>
      </c>
      <c r="AB299" s="7">
        <f>$F$299/$D$299</f>
        <v>3956.3175</v>
      </c>
      <c r="AC299" s="7">
        <f t="shared" si="150"/>
        <v>53410.29249999999</v>
      </c>
      <c r="AD299" s="7"/>
      <c r="AE299" s="13">
        <f t="shared" si="151"/>
        <v>25716.057500000017</v>
      </c>
      <c r="AF299" s="7"/>
      <c r="AG299" s="15"/>
    </row>
    <row r="300" spans="1:33" ht="12.75">
      <c r="A300" s="12"/>
      <c r="B300" t="s">
        <v>105</v>
      </c>
      <c r="C300">
        <v>2009</v>
      </c>
      <c r="D300">
        <v>20</v>
      </c>
      <c r="E300" t="s">
        <v>20</v>
      </c>
      <c r="F300" s="7">
        <v>38452.36</v>
      </c>
      <c r="G300" s="7">
        <v>2883.93</v>
      </c>
      <c r="H300" s="7">
        <f t="shared" si="157"/>
        <v>1922.618</v>
      </c>
      <c r="I300" s="7">
        <f t="shared" si="158"/>
        <v>4806.548</v>
      </c>
      <c r="J300" s="7">
        <f t="shared" si="159"/>
        <v>1922.618</v>
      </c>
      <c r="K300" s="7">
        <f t="shared" si="160"/>
        <v>6729.165999999999</v>
      </c>
      <c r="L300" s="7">
        <f t="shared" si="161"/>
        <v>1922.618</v>
      </c>
      <c r="M300" s="7">
        <f t="shared" si="142"/>
        <v>8651.784</v>
      </c>
      <c r="N300" s="7">
        <f t="shared" si="162"/>
        <v>1922.618</v>
      </c>
      <c r="O300" s="7">
        <f t="shared" si="143"/>
        <v>10574.402</v>
      </c>
      <c r="P300" s="7">
        <f t="shared" si="163"/>
        <v>1922.618</v>
      </c>
      <c r="Q300" s="7">
        <f t="shared" si="144"/>
        <v>12497.02</v>
      </c>
      <c r="R300" s="7">
        <f t="shared" si="164"/>
        <v>1922.618</v>
      </c>
      <c r="S300" s="7">
        <f t="shared" si="145"/>
        <v>14419.638</v>
      </c>
      <c r="T300" s="7">
        <f t="shared" si="165"/>
        <v>1922.618</v>
      </c>
      <c r="U300" s="7">
        <f t="shared" si="146"/>
        <v>16342.256000000001</v>
      </c>
      <c r="V300" s="7">
        <f t="shared" si="166"/>
        <v>1922.618</v>
      </c>
      <c r="W300" s="7">
        <f t="shared" si="147"/>
        <v>18264.874</v>
      </c>
      <c r="X300" s="7">
        <f>$F$300/$D$300</f>
        <v>1922.618</v>
      </c>
      <c r="Y300" s="7">
        <f t="shared" si="148"/>
        <v>20187.492</v>
      </c>
      <c r="Z300" s="7">
        <f>$F$300/$D$300</f>
        <v>1922.618</v>
      </c>
      <c r="AA300" s="7">
        <f t="shared" si="149"/>
        <v>22110.109999999997</v>
      </c>
      <c r="AB300" s="7">
        <f>$F$300/$D$300</f>
        <v>1922.618</v>
      </c>
      <c r="AC300" s="7">
        <f t="shared" si="150"/>
        <v>24032.727999999996</v>
      </c>
      <c r="AD300" s="7"/>
      <c r="AE300" s="13">
        <f t="shared" si="151"/>
        <v>14419.632000000005</v>
      </c>
      <c r="AF300" s="7"/>
      <c r="AG300" s="15"/>
    </row>
    <row r="301" spans="1:33" ht="12.75">
      <c r="A301" s="12"/>
      <c r="B301" t="s">
        <v>106</v>
      </c>
      <c r="C301">
        <v>2009</v>
      </c>
      <c r="D301">
        <v>20</v>
      </c>
      <c r="E301" t="s">
        <v>20</v>
      </c>
      <c r="F301" s="7">
        <v>1309</v>
      </c>
      <c r="G301" s="7">
        <v>98.18</v>
      </c>
      <c r="H301" s="7">
        <f t="shared" si="157"/>
        <v>65.45</v>
      </c>
      <c r="I301" s="7">
        <f t="shared" si="158"/>
        <v>163.63</v>
      </c>
      <c r="J301" s="7">
        <f t="shared" si="159"/>
        <v>65.45</v>
      </c>
      <c r="K301" s="7">
        <f t="shared" si="160"/>
        <v>229.07999999999998</v>
      </c>
      <c r="L301" s="7">
        <f t="shared" si="161"/>
        <v>65.45</v>
      </c>
      <c r="M301" s="7">
        <f t="shared" si="142"/>
        <v>294.53</v>
      </c>
      <c r="N301" s="7">
        <f t="shared" si="162"/>
        <v>65.45</v>
      </c>
      <c r="O301" s="7">
        <f t="shared" si="143"/>
        <v>359.97999999999996</v>
      </c>
      <c r="P301" s="7">
        <f t="shared" si="163"/>
        <v>65.45</v>
      </c>
      <c r="Q301" s="7">
        <f t="shared" si="144"/>
        <v>425.42999999999995</v>
      </c>
      <c r="R301" s="7">
        <f t="shared" si="164"/>
        <v>65.45</v>
      </c>
      <c r="S301" s="7">
        <f t="shared" si="145"/>
        <v>490.87999999999994</v>
      </c>
      <c r="T301" s="7">
        <f t="shared" si="165"/>
        <v>65.45</v>
      </c>
      <c r="U301" s="7">
        <f t="shared" si="146"/>
        <v>556.3299999999999</v>
      </c>
      <c r="V301" s="7">
        <f t="shared" si="166"/>
        <v>65.45</v>
      </c>
      <c r="W301" s="7">
        <f t="shared" si="147"/>
        <v>621.78</v>
      </c>
      <c r="X301" s="7">
        <f>$F$301/$D$301</f>
        <v>65.45</v>
      </c>
      <c r="Y301" s="7">
        <f t="shared" si="148"/>
        <v>687.23</v>
      </c>
      <c r="Z301" s="7">
        <f>$F$301/$D$301</f>
        <v>65.45</v>
      </c>
      <c r="AA301" s="7">
        <f t="shared" si="149"/>
        <v>752.6800000000001</v>
      </c>
      <c r="AB301" s="7">
        <f>$F$301/$D$301</f>
        <v>65.45</v>
      </c>
      <c r="AC301" s="7">
        <f t="shared" si="150"/>
        <v>818.1300000000001</v>
      </c>
      <c r="AD301" s="7"/>
      <c r="AE301" s="13">
        <f t="shared" si="151"/>
        <v>490.8699999999999</v>
      </c>
      <c r="AF301" s="7"/>
      <c r="AG301" s="15"/>
    </row>
    <row r="302" spans="1:33" ht="12.75">
      <c r="A302" s="12"/>
      <c r="B302" t="s">
        <v>107</v>
      </c>
      <c r="C302">
        <v>2009</v>
      </c>
      <c r="D302">
        <v>20</v>
      </c>
      <c r="E302" t="s">
        <v>20</v>
      </c>
      <c r="F302" s="7">
        <v>185486</v>
      </c>
      <c r="G302" s="7">
        <v>13911.45</v>
      </c>
      <c r="H302" s="7">
        <f t="shared" si="157"/>
        <v>9274.3</v>
      </c>
      <c r="I302" s="7">
        <f t="shared" si="158"/>
        <v>23185.75</v>
      </c>
      <c r="J302" s="7">
        <f t="shared" si="159"/>
        <v>9274.3</v>
      </c>
      <c r="K302" s="7">
        <f t="shared" si="160"/>
        <v>32460.05</v>
      </c>
      <c r="L302" s="7">
        <f t="shared" si="161"/>
        <v>9274.3</v>
      </c>
      <c r="M302" s="7">
        <f t="shared" si="142"/>
        <v>41734.35</v>
      </c>
      <c r="N302" s="7">
        <f t="shared" si="162"/>
        <v>9274.3</v>
      </c>
      <c r="O302" s="7">
        <f t="shared" si="143"/>
        <v>51008.649999999994</v>
      </c>
      <c r="P302" s="7">
        <f t="shared" si="163"/>
        <v>9274.3</v>
      </c>
      <c r="Q302" s="7">
        <f t="shared" si="144"/>
        <v>60282.95</v>
      </c>
      <c r="R302" s="7">
        <f t="shared" si="164"/>
        <v>9274.3</v>
      </c>
      <c r="S302" s="7">
        <f t="shared" si="145"/>
        <v>69557.25</v>
      </c>
      <c r="T302" s="7">
        <f t="shared" si="165"/>
        <v>9274.3</v>
      </c>
      <c r="U302" s="7">
        <f t="shared" si="146"/>
        <v>78831.55</v>
      </c>
      <c r="V302" s="7">
        <f t="shared" si="166"/>
        <v>9274.3</v>
      </c>
      <c r="W302" s="7">
        <f t="shared" si="147"/>
        <v>88105.85</v>
      </c>
      <c r="X302" s="7">
        <f>$F$302/$D$302</f>
        <v>9274.3</v>
      </c>
      <c r="Y302" s="7">
        <f t="shared" si="148"/>
        <v>97380.15000000001</v>
      </c>
      <c r="Z302" s="7">
        <f>$F$302/$D$302</f>
        <v>9274.3</v>
      </c>
      <c r="AA302" s="7">
        <f t="shared" si="149"/>
        <v>106654.45000000001</v>
      </c>
      <c r="AB302" s="7">
        <f>$F$302/$D$302</f>
        <v>9274.3</v>
      </c>
      <c r="AC302" s="7">
        <f t="shared" si="150"/>
        <v>115928.75000000001</v>
      </c>
      <c r="AD302" s="7"/>
      <c r="AE302" s="13">
        <f t="shared" si="151"/>
        <v>69557.24999999999</v>
      </c>
      <c r="AF302" s="7"/>
      <c r="AG302" s="15"/>
    </row>
    <row r="303" spans="1:33" ht="12.75">
      <c r="A303" s="12"/>
      <c r="B303" t="s">
        <v>105</v>
      </c>
      <c r="C303">
        <v>2010</v>
      </c>
      <c r="D303">
        <v>20</v>
      </c>
      <c r="E303" t="s">
        <v>20</v>
      </c>
      <c r="F303" s="7">
        <v>43379.87</v>
      </c>
      <c r="G303" s="7">
        <v>1084.5</v>
      </c>
      <c r="H303" s="7">
        <f t="shared" si="157"/>
        <v>2168.9935</v>
      </c>
      <c r="I303" s="7">
        <f t="shared" si="158"/>
        <v>3253.4935</v>
      </c>
      <c r="J303" s="7">
        <f t="shared" si="159"/>
        <v>2168.9935</v>
      </c>
      <c r="K303" s="7">
        <f t="shared" si="160"/>
        <v>5422.487</v>
      </c>
      <c r="L303" s="7">
        <f t="shared" si="161"/>
        <v>2168.9935</v>
      </c>
      <c r="M303" s="7">
        <f t="shared" si="142"/>
        <v>7591.4805</v>
      </c>
      <c r="N303" s="7">
        <f t="shared" si="162"/>
        <v>2168.9935</v>
      </c>
      <c r="O303" s="7">
        <f t="shared" si="143"/>
        <v>9760.474</v>
      </c>
      <c r="P303" s="7">
        <f t="shared" si="163"/>
        <v>2168.9935</v>
      </c>
      <c r="Q303" s="7">
        <f t="shared" si="144"/>
        <v>11929.4675</v>
      </c>
      <c r="R303" s="7">
        <f t="shared" si="164"/>
        <v>2168.9935</v>
      </c>
      <c r="S303" s="7">
        <f t="shared" si="145"/>
        <v>14098.461000000001</v>
      </c>
      <c r="T303" s="7">
        <f t="shared" si="165"/>
        <v>2168.9935</v>
      </c>
      <c r="U303" s="7">
        <f t="shared" si="146"/>
        <v>16267.454500000002</v>
      </c>
      <c r="V303" s="7">
        <f t="shared" si="166"/>
        <v>2168.9935</v>
      </c>
      <c r="W303" s="7">
        <f t="shared" si="147"/>
        <v>18436.448</v>
      </c>
      <c r="X303" s="7">
        <f>$F$303/$D$303</f>
        <v>2168.9935</v>
      </c>
      <c r="Y303" s="7">
        <f t="shared" si="148"/>
        <v>20605.4415</v>
      </c>
      <c r="Z303" s="7">
        <f>$F$303/$D$303</f>
        <v>2168.9935</v>
      </c>
      <c r="AA303" s="7">
        <f t="shared" si="149"/>
        <v>22774.435</v>
      </c>
      <c r="AB303" s="7">
        <f>$F$303/$D$303</f>
        <v>2168.9935</v>
      </c>
      <c r="AC303" s="7">
        <f t="shared" si="150"/>
        <v>24943.4285</v>
      </c>
      <c r="AD303" s="7"/>
      <c r="AE303" s="13">
        <f t="shared" si="151"/>
        <v>18436.4415</v>
      </c>
      <c r="AF303" s="7"/>
      <c r="AG303" s="15"/>
    </row>
    <row r="304" spans="1:33" ht="12.75">
      <c r="A304" s="12"/>
      <c r="B304" t="s">
        <v>107</v>
      </c>
      <c r="C304">
        <v>2010</v>
      </c>
      <c r="D304">
        <v>20</v>
      </c>
      <c r="E304" t="s">
        <v>20</v>
      </c>
      <c r="F304" s="14">
        <v>540999.58</v>
      </c>
      <c r="G304" s="14">
        <v>13524.99</v>
      </c>
      <c r="H304" s="14">
        <f t="shared" si="157"/>
        <v>27049.979</v>
      </c>
      <c r="I304" s="14">
        <f t="shared" si="158"/>
        <v>40574.969</v>
      </c>
      <c r="J304" s="7">
        <f t="shared" si="159"/>
        <v>27049.979</v>
      </c>
      <c r="K304" s="14">
        <f t="shared" si="160"/>
        <v>67624.948</v>
      </c>
      <c r="L304" s="14">
        <f t="shared" si="161"/>
        <v>27049.979</v>
      </c>
      <c r="M304" s="14">
        <f t="shared" si="142"/>
        <v>94674.927</v>
      </c>
      <c r="N304" s="14">
        <f t="shared" si="162"/>
        <v>27049.979</v>
      </c>
      <c r="O304" s="14">
        <f t="shared" si="143"/>
        <v>121724.90599999999</v>
      </c>
      <c r="P304" s="7">
        <f t="shared" si="163"/>
        <v>27049.979</v>
      </c>
      <c r="Q304" s="14">
        <f t="shared" si="144"/>
        <v>148774.88499999998</v>
      </c>
      <c r="R304" s="7">
        <f t="shared" si="164"/>
        <v>27049.979</v>
      </c>
      <c r="S304" s="14">
        <f t="shared" si="145"/>
        <v>175824.86399999997</v>
      </c>
      <c r="T304" s="7">
        <f t="shared" si="165"/>
        <v>27049.979</v>
      </c>
      <c r="U304" s="14">
        <f t="shared" si="146"/>
        <v>202874.84299999996</v>
      </c>
      <c r="V304" s="7">
        <f t="shared" si="166"/>
        <v>27049.979</v>
      </c>
      <c r="W304" s="14">
        <f t="shared" si="147"/>
        <v>229924.82199999996</v>
      </c>
      <c r="X304" s="7">
        <f>$F$304/$D$304</f>
        <v>27049.979</v>
      </c>
      <c r="Y304" s="14">
        <f t="shared" si="148"/>
        <v>256974.80099999995</v>
      </c>
      <c r="Z304" s="7">
        <f>$F$304/$D$304</f>
        <v>27049.979</v>
      </c>
      <c r="AA304" s="14">
        <f t="shared" si="149"/>
        <v>284024.77999999997</v>
      </c>
      <c r="AB304" s="7">
        <f>$F$304/$D$304</f>
        <v>27049.979</v>
      </c>
      <c r="AC304" s="14">
        <f t="shared" si="150"/>
        <v>311074.75899999996</v>
      </c>
      <c r="AD304" s="14"/>
      <c r="AE304" s="13">
        <f t="shared" si="151"/>
        <v>229924.821</v>
      </c>
      <c r="AF304" s="7"/>
      <c r="AG304" s="15"/>
    </row>
    <row r="305" spans="1:33" ht="12.75">
      <c r="A305" s="19"/>
      <c r="B305" s="10" t="s">
        <v>107</v>
      </c>
      <c r="C305">
        <v>2011</v>
      </c>
      <c r="D305">
        <v>20</v>
      </c>
      <c r="E305" s="10" t="s">
        <v>20</v>
      </c>
      <c r="F305" s="14">
        <v>30966.68</v>
      </c>
      <c r="G305" s="14">
        <v>0</v>
      </c>
      <c r="H305" s="14">
        <f t="shared" si="157"/>
        <v>1548.334</v>
      </c>
      <c r="I305" s="14">
        <f t="shared" si="158"/>
        <v>1548.334</v>
      </c>
      <c r="J305" s="14">
        <f t="shared" si="159"/>
        <v>1548.334</v>
      </c>
      <c r="K305" s="14">
        <f t="shared" si="160"/>
        <v>3096.668</v>
      </c>
      <c r="L305" s="14">
        <f t="shared" si="161"/>
        <v>1548.334</v>
      </c>
      <c r="M305" s="14">
        <f t="shared" si="142"/>
        <v>4645.002</v>
      </c>
      <c r="N305" s="14">
        <f t="shared" si="162"/>
        <v>1548.334</v>
      </c>
      <c r="O305" s="14">
        <f t="shared" si="143"/>
        <v>6193.336</v>
      </c>
      <c r="P305" s="7">
        <f t="shared" si="163"/>
        <v>1548.334</v>
      </c>
      <c r="Q305" s="14">
        <f t="shared" si="144"/>
        <v>7741.67</v>
      </c>
      <c r="R305" s="7">
        <f t="shared" si="164"/>
        <v>1548.334</v>
      </c>
      <c r="S305" s="14">
        <f t="shared" si="145"/>
        <v>9290.004</v>
      </c>
      <c r="T305" s="7">
        <f t="shared" si="165"/>
        <v>1548.334</v>
      </c>
      <c r="U305" s="14">
        <f t="shared" si="146"/>
        <v>10838.338000000002</v>
      </c>
      <c r="V305" s="7">
        <f t="shared" si="166"/>
        <v>1548.334</v>
      </c>
      <c r="W305" s="14">
        <f t="shared" si="147"/>
        <v>12386.672000000002</v>
      </c>
      <c r="X305" s="7">
        <f>$F$305/$D$305</f>
        <v>1548.334</v>
      </c>
      <c r="Y305" s="14">
        <f t="shared" si="148"/>
        <v>13935.006000000003</v>
      </c>
      <c r="Z305" s="7">
        <f>$F$305/$D$305</f>
        <v>1548.334</v>
      </c>
      <c r="AA305" s="14">
        <f t="shared" si="149"/>
        <v>15483.340000000004</v>
      </c>
      <c r="AB305" s="7">
        <f>$F$305/$D$305</f>
        <v>1548.334</v>
      </c>
      <c r="AC305" s="14">
        <f t="shared" si="150"/>
        <v>17031.674000000003</v>
      </c>
      <c r="AD305" s="8"/>
      <c r="AE305" s="13">
        <f t="shared" si="151"/>
        <v>13935.005999999998</v>
      </c>
      <c r="AF305" s="7"/>
      <c r="AG305" s="15"/>
    </row>
    <row r="306" spans="1:33" ht="12.75">
      <c r="A306" s="19"/>
      <c r="B306" s="10" t="s">
        <v>107</v>
      </c>
      <c r="C306">
        <v>2014</v>
      </c>
      <c r="D306">
        <v>20</v>
      </c>
      <c r="E306" s="10" t="s">
        <v>20</v>
      </c>
      <c r="F306" s="14">
        <f>3553.2+4728+3837.37</f>
        <v>12118.57</v>
      </c>
      <c r="G306" s="8"/>
      <c r="H306" s="8"/>
      <c r="I306" s="8"/>
      <c r="J306" s="8"/>
      <c r="K306" s="8"/>
      <c r="L306" s="8"/>
      <c r="M306" s="8">
        <v>0</v>
      </c>
      <c r="N306" s="8">
        <f t="shared" si="162"/>
        <v>605.9285</v>
      </c>
      <c r="O306" s="14">
        <f t="shared" si="143"/>
        <v>605.9285</v>
      </c>
      <c r="P306" s="14">
        <f t="shared" si="163"/>
        <v>605.9285</v>
      </c>
      <c r="Q306" s="14">
        <f t="shared" si="144"/>
        <v>1211.857</v>
      </c>
      <c r="R306" s="7">
        <f t="shared" si="164"/>
        <v>605.9285</v>
      </c>
      <c r="S306" s="14">
        <f t="shared" si="145"/>
        <v>1817.7855</v>
      </c>
      <c r="T306" s="7">
        <f t="shared" si="165"/>
        <v>605.9285</v>
      </c>
      <c r="U306" s="14">
        <f t="shared" si="146"/>
        <v>2423.714</v>
      </c>
      <c r="V306" s="7">
        <f t="shared" si="166"/>
        <v>605.9285</v>
      </c>
      <c r="W306" s="14">
        <f t="shared" si="147"/>
        <v>3029.6425</v>
      </c>
      <c r="X306" s="7">
        <f>$F$306/$D$306</f>
        <v>605.9285</v>
      </c>
      <c r="Y306" s="14">
        <f t="shared" si="148"/>
        <v>3635.571</v>
      </c>
      <c r="Z306" s="7">
        <f>$F$306/$D$306</f>
        <v>605.9285</v>
      </c>
      <c r="AA306" s="14">
        <f t="shared" si="149"/>
        <v>4241.4995</v>
      </c>
      <c r="AB306" s="7">
        <f>$F$306/$D$306</f>
        <v>605.9285</v>
      </c>
      <c r="AC306" s="14">
        <f t="shared" si="150"/>
        <v>4847.428</v>
      </c>
      <c r="AD306" s="14"/>
      <c r="AE306" s="13">
        <f t="shared" si="151"/>
        <v>7271.142</v>
      </c>
      <c r="AF306" s="7"/>
      <c r="AG306" s="15"/>
    </row>
    <row r="307" spans="1:33" ht="12.75">
      <c r="A307" s="19"/>
      <c r="B307" s="10" t="s">
        <v>107</v>
      </c>
      <c r="C307">
        <v>2015</v>
      </c>
      <c r="D307">
        <v>20</v>
      </c>
      <c r="E307" s="10" t="s">
        <v>20</v>
      </c>
      <c r="F307" s="8">
        <v>3415.68</v>
      </c>
      <c r="G307" s="8"/>
      <c r="H307" s="8"/>
      <c r="I307" s="8"/>
      <c r="J307" s="8"/>
      <c r="K307" s="8"/>
      <c r="L307" s="8"/>
      <c r="M307" s="8"/>
      <c r="N307" s="8"/>
      <c r="O307" s="8">
        <v>0</v>
      </c>
      <c r="P307" s="8">
        <f t="shared" si="163"/>
        <v>170.784</v>
      </c>
      <c r="Q307" s="14">
        <f t="shared" si="144"/>
        <v>170.784</v>
      </c>
      <c r="R307" s="8">
        <f t="shared" si="164"/>
        <v>170.784</v>
      </c>
      <c r="S307" s="14">
        <f t="shared" si="145"/>
        <v>341.568</v>
      </c>
      <c r="T307" s="7">
        <f t="shared" si="165"/>
        <v>170.784</v>
      </c>
      <c r="U307" s="14">
        <f t="shared" si="146"/>
        <v>512.352</v>
      </c>
      <c r="V307" s="7">
        <f t="shared" si="166"/>
        <v>170.784</v>
      </c>
      <c r="W307" s="14">
        <f t="shared" si="147"/>
        <v>683.136</v>
      </c>
      <c r="X307" s="7">
        <f>$F$307/$D$307</f>
        <v>170.784</v>
      </c>
      <c r="Y307" s="14">
        <f t="shared" si="148"/>
        <v>853.92</v>
      </c>
      <c r="Z307" s="7">
        <f>$F$307/$D$307</f>
        <v>170.784</v>
      </c>
      <c r="AA307" s="14">
        <f t="shared" si="149"/>
        <v>1024.704</v>
      </c>
      <c r="AB307" s="7">
        <f>$F$307/$D$307</f>
        <v>170.784</v>
      </c>
      <c r="AC307" s="14">
        <f t="shared" si="150"/>
        <v>1195.4879999999998</v>
      </c>
      <c r="AD307" s="8"/>
      <c r="AE307" s="13">
        <f t="shared" si="151"/>
        <v>2220.192</v>
      </c>
      <c r="AF307" s="7"/>
      <c r="AG307" s="15"/>
    </row>
    <row r="308" spans="1:33" ht="12.75">
      <c r="A308" s="19"/>
      <c r="F308" s="15">
        <f>SUM(F286:F307)</f>
        <v>2116817.4600000004</v>
      </c>
      <c r="G308" s="15">
        <f aca="true" t="shared" si="167" ref="G308:N308">SUM(G286:G306)</f>
        <v>818192.39</v>
      </c>
      <c r="H308" s="15">
        <f t="shared" si="167"/>
        <v>112408.46050000002</v>
      </c>
      <c r="I308" s="15">
        <f t="shared" si="167"/>
        <v>893688.5809999999</v>
      </c>
      <c r="J308" s="15">
        <f t="shared" si="167"/>
        <v>105106.28099999999</v>
      </c>
      <c r="K308" s="15">
        <f t="shared" si="167"/>
        <v>998794.8619999996</v>
      </c>
      <c r="L308" s="15">
        <f t="shared" si="167"/>
        <v>112408.46050000002</v>
      </c>
      <c r="M308" s="15">
        <f t="shared" si="167"/>
        <v>1111203.3225</v>
      </c>
      <c r="N308" s="15">
        <f t="shared" si="167"/>
        <v>86131.80449999998</v>
      </c>
      <c r="O308" s="15">
        <f aca="true" t="shared" si="168" ref="O308:AC308">SUM(O286:O307)</f>
        <v>1197335.1269999996</v>
      </c>
      <c r="P308" s="15">
        <f t="shared" si="168"/>
        <v>81809.21849999999</v>
      </c>
      <c r="Q308" s="15">
        <f t="shared" si="168"/>
        <v>1279144.3454999998</v>
      </c>
      <c r="R308" s="15">
        <f t="shared" si="168"/>
        <v>81809.21849999999</v>
      </c>
      <c r="S308" s="15">
        <f t="shared" si="168"/>
        <v>1360953.564</v>
      </c>
      <c r="T308" s="15">
        <f t="shared" si="168"/>
        <v>118721.48849999998</v>
      </c>
      <c r="U308" s="15">
        <f t="shared" si="168"/>
        <v>1479675.0525</v>
      </c>
      <c r="V308" s="15">
        <f t="shared" si="168"/>
        <v>81809.21849999999</v>
      </c>
      <c r="W308" s="15">
        <f t="shared" si="168"/>
        <v>1561484.2710000004</v>
      </c>
      <c r="X308" s="15">
        <f t="shared" si="168"/>
        <v>81809.21849999999</v>
      </c>
      <c r="Y308" s="15">
        <f t="shared" si="168"/>
        <v>1643293.4894999997</v>
      </c>
      <c r="Z308" s="15">
        <f t="shared" si="168"/>
        <v>78566.65</v>
      </c>
      <c r="AA308" s="15">
        <f t="shared" si="168"/>
        <v>1721860.1395000003</v>
      </c>
      <c r="AB308" s="15">
        <f t="shared" si="168"/>
        <v>74095.44499999998</v>
      </c>
      <c r="AC308" s="15">
        <f t="shared" si="168"/>
        <v>1795955.5845</v>
      </c>
      <c r="AD308" s="15"/>
      <c r="AE308" s="13">
        <f t="shared" si="151"/>
        <v>320861.8755000003</v>
      </c>
      <c r="AF308" s="7"/>
      <c r="AG308" s="15"/>
    </row>
    <row r="309" spans="1:33" ht="12.75">
      <c r="A309" s="12"/>
      <c r="F309" s="11" t="s">
        <v>14</v>
      </c>
      <c r="G309" s="7"/>
      <c r="H309" s="7"/>
      <c r="I309" s="7"/>
      <c r="J309" s="7"/>
      <c r="K309" s="7"/>
      <c r="L309" s="13"/>
      <c r="M309" s="13"/>
      <c r="N309" s="13"/>
      <c r="O309" s="13"/>
      <c r="P309" s="13"/>
      <c r="Q309" s="13"/>
      <c r="R309" s="13"/>
      <c r="S309" s="13"/>
      <c r="T309" s="7"/>
      <c r="U309" s="13"/>
      <c r="V309" s="7"/>
      <c r="W309" s="13"/>
      <c r="X309" s="7"/>
      <c r="Y309" s="13"/>
      <c r="Z309" s="13"/>
      <c r="AA309" s="13"/>
      <c r="AB309" s="13"/>
      <c r="AC309" s="13"/>
      <c r="AD309" s="7"/>
      <c r="AE309" s="13"/>
      <c r="AF309" s="7"/>
      <c r="AG309" s="15"/>
    </row>
    <row r="310" spans="1:33" ht="12.75">
      <c r="A310" s="12">
        <v>33410005</v>
      </c>
      <c r="B310" t="s">
        <v>108</v>
      </c>
      <c r="C310">
        <v>2001</v>
      </c>
      <c r="D310">
        <v>25</v>
      </c>
      <c r="E310" t="s">
        <v>20</v>
      </c>
      <c r="F310" s="7">
        <v>2263.88</v>
      </c>
      <c r="G310" s="7">
        <v>950.83</v>
      </c>
      <c r="H310" s="7">
        <f>F310/D310</f>
        <v>90.5552</v>
      </c>
      <c r="I310" s="7">
        <f>G310+H310</f>
        <v>1041.3852</v>
      </c>
      <c r="J310" s="7">
        <f>F310/D310</f>
        <v>90.5552</v>
      </c>
      <c r="K310" s="7">
        <f>I310+J310</f>
        <v>1131.9404</v>
      </c>
      <c r="L310" s="7">
        <f>$F310/$D310</f>
        <v>90.5552</v>
      </c>
      <c r="M310" s="7">
        <f>K310+L310</f>
        <v>1222.4956</v>
      </c>
      <c r="N310" s="7">
        <f>F310/D310</f>
        <v>90.5552</v>
      </c>
      <c r="O310" s="7">
        <f>M310+N310</f>
        <v>1313.0508</v>
      </c>
      <c r="P310" s="7">
        <f>+F310/D310</f>
        <v>90.5552</v>
      </c>
      <c r="Q310" s="7">
        <f>O310+P310</f>
        <v>1403.606</v>
      </c>
      <c r="R310" s="7">
        <f>+F310/D310</f>
        <v>90.5552</v>
      </c>
      <c r="S310" s="7">
        <f>Q310+R310</f>
        <v>1494.1612</v>
      </c>
      <c r="T310" s="7">
        <f>F310/D310</f>
        <v>90.5552</v>
      </c>
      <c r="U310" s="7">
        <f>S310+T310</f>
        <v>1584.7164</v>
      </c>
      <c r="V310" s="7">
        <f>F310/D310</f>
        <v>90.5552</v>
      </c>
      <c r="W310" s="7">
        <f>U310+V310</f>
        <v>1675.2716</v>
      </c>
      <c r="X310" s="7">
        <f>$F$310/$D$310</f>
        <v>90.5552</v>
      </c>
      <c r="Y310" s="7">
        <f>W310+X310</f>
        <v>1765.8268</v>
      </c>
      <c r="Z310" s="7">
        <f>$F$310/$D$310</f>
        <v>90.5552</v>
      </c>
      <c r="AA310" s="7">
        <f>Y310+Z310</f>
        <v>1856.382</v>
      </c>
      <c r="AB310" s="7">
        <f>$F$310/$D$310</f>
        <v>90.5552</v>
      </c>
      <c r="AC310" s="7">
        <f>AA310+AB310</f>
        <v>1946.9372</v>
      </c>
      <c r="AD310" s="7"/>
      <c r="AE310" s="13">
        <f>F310-AC310</f>
        <v>316.94280000000003</v>
      </c>
      <c r="AF310" s="7"/>
      <c r="AG310" s="15"/>
    </row>
    <row r="311" spans="1:33" ht="12.75">
      <c r="A311" s="12"/>
      <c r="B311" t="s">
        <v>108</v>
      </c>
      <c r="C311">
        <v>2006</v>
      </c>
      <c r="D311">
        <v>25</v>
      </c>
      <c r="E311" t="s">
        <v>20</v>
      </c>
      <c r="F311" s="8">
        <v>183.4</v>
      </c>
      <c r="G311" s="8">
        <v>40.35</v>
      </c>
      <c r="H311" s="8">
        <f>F311/D311</f>
        <v>7.336</v>
      </c>
      <c r="I311" s="8">
        <f>G311+H311</f>
        <v>47.686</v>
      </c>
      <c r="J311" s="8">
        <f>F311/D311</f>
        <v>7.336</v>
      </c>
      <c r="K311" s="8">
        <f>I311+J311</f>
        <v>55.022</v>
      </c>
      <c r="L311" s="8">
        <f>$F311/$D311</f>
        <v>7.336</v>
      </c>
      <c r="M311" s="8">
        <f>K311+L311</f>
        <v>62.358</v>
      </c>
      <c r="N311" s="8">
        <f>F311/D311</f>
        <v>7.336</v>
      </c>
      <c r="O311" s="8">
        <f>M311+N311</f>
        <v>69.694</v>
      </c>
      <c r="P311" s="8">
        <f>+F311/D311</f>
        <v>7.336</v>
      </c>
      <c r="Q311" s="8">
        <f>O311+P311</f>
        <v>77.03</v>
      </c>
      <c r="R311" s="8">
        <f>+F311/D311</f>
        <v>7.336</v>
      </c>
      <c r="S311" s="8">
        <f>Q311+R311</f>
        <v>84.366</v>
      </c>
      <c r="T311" s="7">
        <f>F311/D311</f>
        <v>7.336</v>
      </c>
      <c r="U311" s="8">
        <f>S311+T311</f>
        <v>91.702</v>
      </c>
      <c r="V311" s="7">
        <f>F311/D311</f>
        <v>7.336</v>
      </c>
      <c r="W311" s="8">
        <f>U311+V311</f>
        <v>99.038</v>
      </c>
      <c r="X311" s="7">
        <f>$F$311/$D$311</f>
        <v>7.336</v>
      </c>
      <c r="Y311" s="8">
        <f>W311+X311</f>
        <v>106.374</v>
      </c>
      <c r="Z311" s="7">
        <f>$F$311/$D$311</f>
        <v>7.336</v>
      </c>
      <c r="AA311" s="8">
        <f>Y311+Z311</f>
        <v>113.71</v>
      </c>
      <c r="AB311" s="7">
        <f>$F$311/$D$311</f>
        <v>7.336</v>
      </c>
      <c r="AC311" s="8">
        <f>AA311+AB311</f>
        <v>121.04599999999999</v>
      </c>
      <c r="AD311" s="8"/>
      <c r="AE311" s="13">
        <f>F311-AC311</f>
        <v>62.35400000000001</v>
      </c>
      <c r="AF311" s="7"/>
      <c r="AG311" s="15"/>
    </row>
    <row r="312" spans="1:33" ht="12.75">
      <c r="A312" s="12"/>
      <c r="F312" s="13">
        <f aca="true" t="shared" si="169" ref="F312:AC312">SUM(F310:F311)</f>
        <v>2447.28</v>
      </c>
      <c r="G312" s="13">
        <f t="shared" si="169"/>
        <v>991.1800000000001</v>
      </c>
      <c r="H312" s="13">
        <f t="shared" si="169"/>
        <v>97.8912</v>
      </c>
      <c r="I312" s="13">
        <f t="shared" si="169"/>
        <v>1089.0711999999999</v>
      </c>
      <c r="J312" s="13">
        <f t="shared" si="169"/>
        <v>97.8912</v>
      </c>
      <c r="K312" s="13">
        <f t="shared" si="169"/>
        <v>1186.9624</v>
      </c>
      <c r="L312" s="13">
        <f t="shared" si="169"/>
        <v>97.8912</v>
      </c>
      <c r="M312" s="13">
        <f t="shared" si="169"/>
        <v>1284.8536</v>
      </c>
      <c r="N312" s="13">
        <f t="shared" si="169"/>
        <v>97.8912</v>
      </c>
      <c r="O312" s="13">
        <f t="shared" si="169"/>
        <v>1382.7448</v>
      </c>
      <c r="P312" s="13">
        <f t="shared" si="169"/>
        <v>97.8912</v>
      </c>
      <c r="Q312" s="13">
        <f t="shared" si="169"/>
        <v>1480.636</v>
      </c>
      <c r="R312" s="13">
        <f t="shared" si="169"/>
        <v>97.8912</v>
      </c>
      <c r="S312" s="13">
        <f t="shared" si="169"/>
        <v>1578.5272</v>
      </c>
      <c r="T312" s="13">
        <f t="shared" si="169"/>
        <v>97.8912</v>
      </c>
      <c r="U312" s="13">
        <f t="shared" si="169"/>
        <v>1676.4184</v>
      </c>
      <c r="V312" s="13">
        <f t="shared" si="169"/>
        <v>97.8912</v>
      </c>
      <c r="W312" s="13">
        <f t="shared" si="169"/>
        <v>1774.3096</v>
      </c>
      <c r="X312" s="13">
        <f t="shared" si="169"/>
        <v>97.8912</v>
      </c>
      <c r="Y312" s="13">
        <f t="shared" si="169"/>
        <v>1872.2008</v>
      </c>
      <c r="Z312" s="13">
        <f t="shared" si="169"/>
        <v>97.8912</v>
      </c>
      <c r="AA312" s="13">
        <f t="shared" si="169"/>
        <v>1970.092</v>
      </c>
      <c r="AB312" s="13">
        <f t="shared" si="169"/>
        <v>97.8912</v>
      </c>
      <c r="AC312" s="13">
        <f t="shared" si="169"/>
        <v>2067.9832</v>
      </c>
      <c r="AD312" s="13"/>
      <c r="AE312" s="13">
        <f>F312-AC312</f>
        <v>379.2968000000001</v>
      </c>
      <c r="AF312" s="7"/>
      <c r="AG312" s="15"/>
    </row>
    <row r="313" spans="1:33" ht="12.75">
      <c r="A313" s="12"/>
      <c r="F313" s="11" t="s">
        <v>14</v>
      </c>
      <c r="G313" s="7"/>
      <c r="H313" s="7"/>
      <c r="I313" s="7"/>
      <c r="J313" s="7"/>
      <c r="K313" s="7"/>
      <c r="L313" s="13"/>
      <c r="M313" s="13"/>
      <c r="N313" s="13"/>
      <c r="O313" s="13"/>
      <c r="P313" s="13"/>
      <c r="Q313" s="13"/>
      <c r="R313" s="13"/>
      <c r="S313" s="13"/>
      <c r="T313" s="7"/>
      <c r="U313" s="13"/>
      <c r="V313" s="7"/>
      <c r="W313" s="13"/>
      <c r="X313" s="7"/>
      <c r="Y313" s="13"/>
      <c r="Z313" s="13"/>
      <c r="AA313" s="13"/>
      <c r="AB313" s="13"/>
      <c r="AC313" s="13"/>
      <c r="AD313" s="7"/>
      <c r="AE313" s="13"/>
      <c r="AF313" s="7"/>
      <c r="AG313" s="15"/>
    </row>
    <row r="314" spans="1:33" ht="12.75">
      <c r="A314" s="12">
        <v>33410006</v>
      </c>
      <c r="B314" t="s">
        <v>109</v>
      </c>
      <c r="C314">
        <v>2005</v>
      </c>
      <c r="D314">
        <v>20</v>
      </c>
      <c r="E314" t="s">
        <v>20</v>
      </c>
      <c r="F314" s="13">
        <v>11139.76</v>
      </c>
      <c r="G314" s="13">
        <v>2896.34</v>
      </c>
      <c r="H314" s="13">
        <f>F314/D314</f>
        <v>556.988</v>
      </c>
      <c r="I314" s="13">
        <f>G314+H314</f>
        <v>3453.3280000000004</v>
      </c>
      <c r="J314" s="13">
        <f>F314/D314</f>
        <v>556.988</v>
      </c>
      <c r="K314" s="13">
        <f>I314+J314</f>
        <v>4010.3160000000007</v>
      </c>
      <c r="L314" s="13">
        <f>$F314/$D314</f>
        <v>556.988</v>
      </c>
      <c r="M314" s="13">
        <f>K314+L314</f>
        <v>4567.304000000001</v>
      </c>
      <c r="N314" s="13">
        <f>F314/D314</f>
        <v>556.988</v>
      </c>
      <c r="O314" s="13">
        <f>M314+N314</f>
        <v>5124.292000000001</v>
      </c>
      <c r="P314" s="13">
        <f>+F314/D314</f>
        <v>556.988</v>
      </c>
      <c r="Q314" s="13">
        <f>O314+P314</f>
        <v>5681.280000000002</v>
      </c>
      <c r="R314" s="13">
        <f>+F314/D314</f>
        <v>556.988</v>
      </c>
      <c r="S314" s="13">
        <f>Q314+R314</f>
        <v>6238.268000000002</v>
      </c>
      <c r="T314" s="7">
        <f>F314/D314</f>
        <v>556.988</v>
      </c>
      <c r="U314" s="13">
        <f>S314+T314</f>
        <v>6795.256000000002</v>
      </c>
      <c r="V314" s="7">
        <f>H314/F314</f>
        <v>0.05</v>
      </c>
      <c r="W314" s="13">
        <f>U314+V314</f>
        <v>6795.306000000002</v>
      </c>
      <c r="X314" s="7">
        <f>$F$314/$D$314</f>
        <v>556.988</v>
      </c>
      <c r="Y314" s="13">
        <f>W314+X314</f>
        <v>7352.294000000003</v>
      </c>
      <c r="Z314" s="7">
        <f>$F$314/$D$314</f>
        <v>556.988</v>
      </c>
      <c r="AA314" s="13">
        <f>Y314+Z314</f>
        <v>7909.282000000003</v>
      </c>
      <c r="AB314" s="7">
        <f>$F$314/$D$314</f>
        <v>556.988</v>
      </c>
      <c r="AC314" s="13">
        <f>AA314+AB314</f>
        <v>8466.270000000002</v>
      </c>
      <c r="AD314" s="7"/>
      <c r="AE314" s="13">
        <f>F314-AC314</f>
        <v>2673.489999999998</v>
      </c>
      <c r="AF314" s="7"/>
      <c r="AG314" s="15"/>
    </row>
    <row r="315" spans="1:33" ht="12.75">
      <c r="A315" s="12"/>
      <c r="F315" s="11" t="s">
        <v>14</v>
      </c>
      <c r="G315" s="7"/>
      <c r="H315" s="7"/>
      <c r="I315" s="7"/>
      <c r="J315" s="7"/>
      <c r="K315" s="7"/>
      <c r="L315" s="13"/>
      <c r="M315" s="13"/>
      <c r="N315" s="13"/>
      <c r="O315" s="13"/>
      <c r="P315" s="13"/>
      <c r="Q315" s="13"/>
      <c r="R315" s="13"/>
      <c r="S315" s="13"/>
      <c r="T315" s="7"/>
      <c r="U315" s="13"/>
      <c r="V315" s="7"/>
      <c r="W315" s="13"/>
      <c r="X315" s="7"/>
      <c r="Y315" s="13"/>
      <c r="Z315" s="13"/>
      <c r="AA315" s="13"/>
      <c r="AB315" s="13"/>
      <c r="AC315" s="13"/>
      <c r="AD315" s="7"/>
      <c r="AE315" s="13"/>
      <c r="AF315" s="7"/>
      <c r="AG315" s="15"/>
    </row>
    <row r="316" spans="1:33" s="28" customFormat="1" ht="12.75">
      <c r="A316" s="26">
        <v>33500004</v>
      </c>
      <c r="B316" s="28" t="s">
        <v>110</v>
      </c>
      <c r="C316" s="28" t="s">
        <v>25</v>
      </c>
      <c r="D316" s="28">
        <v>25</v>
      </c>
      <c r="E316" s="28" t="s">
        <v>20</v>
      </c>
      <c r="F316" s="25">
        <v>93386.49</v>
      </c>
      <c r="G316" s="25">
        <v>88409.13</v>
      </c>
      <c r="H316" s="25">
        <f aca="true" t="shared" si="170" ref="H316:H322">F316/D316</f>
        <v>3735.4596</v>
      </c>
      <c r="I316" s="25">
        <f aca="true" t="shared" si="171" ref="I316:I322">G316+H316</f>
        <v>92144.5896</v>
      </c>
      <c r="J316" s="25">
        <v>1241.9</v>
      </c>
      <c r="K316" s="25">
        <f aca="true" t="shared" si="172" ref="K316:K322">I316+J316</f>
        <v>93386.4896</v>
      </c>
      <c r="L316" s="25">
        <v>0</v>
      </c>
      <c r="M316" s="25">
        <f aca="true" t="shared" si="173" ref="M316:M322">K316+L316</f>
        <v>93386.4896</v>
      </c>
      <c r="N316" s="25">
        <v>0</v>
      </c>
      <c r="O316" s="25">
        <f aca="true" t="shared" si="174" ref="O316:O322">M316+N316</f>
        <v>93386.4896</v>
      </c>
      <c r="P316" s="25">
        <f aca="true" t="shared" si="175" ref="P316:P322">+F316/8</f>
        <v>11673.31125</v>
      </c>
      <c r="Q316" s="25">
        <f aca="true" t="shared" si="176" ref="Q316:Q322">O316+P316</f>
        <v>105059.80085</v>
      </c>
      <c r="R316" s="25">
        <v>0</v>
      </c>
      <c r="S316" s="25">
        <f aca="true" t="shared" si="177" ref="S316:S322">Q316+R316</f>
        <v>105059.80085</v>
      </c>
      <c r="T316" s="25">
        <v>-11673.31</v>
      </c>
      <c r="U316" s="25">
        <f aca="true" t="shared" si="178" ref="U316:U322">S316+T316</f>
        <v>93386.49085</v>
      </c>
      <c r="V316" s="25">
        <v>0</v>
      </c>
      <c r="W316" s="25">
        <f aca="true" t="shared" si="179" ref="W316:W322">U316+V316</f>
        <v>93386.49085</v>
      </c>
      <c r="X316" s="7">
        <v>0</v>
      </c>
      <c r="Y316" s="25">
        <f aca="true" t="shared" si="180" ref="Y316:Y322">W316+X316</f>
        <v>93386.49085</v>
      </c>
      <c r="Z316" s="7">
        <v>0</v>
      </c>
      <c r="AA316" s="25">
        <f aca="true" t="shared" si="181" ref="AA316:AA322">Y316+Z316</f>
        <v>93386.49085</v>
      </c>
      <c r="AB316" s="7">
        <v>0</v>
      </c>
      <c r="AC316" s="25">
        <f aca="true" t="shared" si="182" ref="AC316:AC322">AA316+AB316</f>
        <v>93386.49085</v>
      </c>
      <c r="AD316" s="25"/>
      <c r="AE316" s="13">
        <f aca="true" t="shared" si="183" ref="AE316:AE323">F316-AC316</f>
        <v>-0.0008499999967170879</v>
      </c>
      <c r="AF316" s="7"/>
      <c r="AG316" s="15"/>
    </row>
    <row r="317" spans="1:33" ht="12.75">
      <c r="A317" s="12"/>
      <c r="B317" t="s">
        <v>110</v>
      </c>
      <c r="C317" t="s">
        <v>25</v>
      </c>
      <c r="D317">
        <v>25</v>
      </c>
      <c r="E317" t="s">
        <v>20</v>
      </c>
      <c r="F317" s="7">
        <v>2732</v>
      </c>
      <c r="G317" s="7">
        <v>1095.9</v>
      </c>
      <c r="H317" s="7">
        <f t="shared" si="170"/>
        <v>109.28</v>
      </c>
      <c r="I317" s="7">
        <f t="shared" si="171"/>
        <v>1205.18</v>
      </c>
      <c r="J317" s="7">
        <f aca="true" t="shared" si="184" ref="J317:J322">F317/D317</f>
        <v>109.28</v>
      </c>
      <c r="K317" s="7">
        <f t="shared" si="172"/>
        <v>1314.46</v>
      </c>
      <c r="L317" s="7">
        <f aca="true" t="shared" si="185" ref="L317:L322">$F317/$D317</f>
        <v>109.28</v>
      </c>
      <c r="M317" s="7">
        <f t="shared" si="173"/>
        <v>1423.74</v>
      </c>
      <c r="N317" s="7">
        <f aca="true" t="shared" si="186" ref="N317:N322">F317/D317</f>
        <v>109.28</v>
      </c>
      <c r="O317" s="7">
        <f t="shared" si="174"/>
        <v>1533.02</v>
      </c>
      <c r="P317" s="7">
        <f t="shared" si="175"/>
        <v>341.5</v>
      </c>
      <c r="Q317" s="7">
        <f t="shared" si="176"/>
        <v>1874.52</v>
      </c>
      <c r="R317" s="7">
        <f aca="true" t="shared" si="187" ref="R317:R322">+F317/8</f>
        <v>341.5</v>
      </c>
      <c r="S317" s="7">
        <f t="shared" si="177"/>
        <v>2216.02</v>
      </c>
      <c r="T317" s="7">
        <f aca="true" t="shared" si="188" ref="T317:T322">F317/D317</f>
        <v>109.28</v>
      </c>
      <c r="U317" s="7">
        <f t="shared" si="178"/>
        <v>2325.3</v>
      </c>
      <c r="V317" s="7">
        <f aca="true" t="shared" si="189" ref="V317:V322">F317/D317</f>
        <v>109.28</v>
      </c>
      <c r="W317" s="7">
        <f t="shared" si="179"/>
        <v>2434.5800000000004</v>
      </c>
      <c r="X317" s="7">
        <f>$F$317/$D$317</f>
        <v>109.28</v>
      </c>
      <c r="Y317" s="7">
        <f t="shared" si="180"/>
        <v>2543.8600000000006</v>
      </c>
      <c r="Z317" s="7">
        <f>$F$317/$D$317</f>
        <v>109.28</v>
      </c>
      <c r="AA317" s="7">
        <f t="shared" si="181"/>
        <v>2653.140000000001</v>
      </c>
      <c r="AB317" s="7">
        <v>78.86</v>
      </c>
      <c r="AC317" s="7">
        <f t="shared" si="182"/>
        <v>2732.000000000001</v>
      </c>
      <c r="AD317" s="7"/>
      <c r="AE317" s="13">
        <f t="shared" si="183"/>
        <v>0</v>
      </c>
      <c r="AF317" s="7"/>
      <c r="AG317" s="15"/>
    </row>
    <row r="318" spans="1:33" ht="12.75">
      <c r="A318" s="12"/>
      <c r="B318" t="s">
        <v>110</v>
      </c>
      <c r="C318">
        <v>2004</v>
      </c>
      <c r="D318">
        <v>25</v>
      </c>
      <c r="E318" t="s">
        <v>20</v>
      </c>
      <c r="F318" s="7">
        <v>747.96</v>
      </c>
      <c r="G318" s="7">
        <v>194.48</v>
      </c>
      <c r="H318" s="7">
        <f t="shared" si="170"/>
        <v>29.918400000000002</v>
      </c>
      <c r="I318" s="7">
        <f t="shared" si="171"/>
        <v>224.39839999999998</v>
      </c>
      <c r="J318" s="7">
        <f t="shared" si="184"/>
        <v>29.918400000000002</v>
      </c>
      <c r="K318" s="7">
        <f t="shared" si="172"/>
        <v>254.31679999999997</v>
      </c>
      <c r="L318" s="7">
        <f t="shared" si="185"/>
        <v>29.918400000000002</v>
      </c>
      <c r="M318" s="7">
        <f t="shared" si="173"/>
        <v>284.23519999999996</v>
      </c>
      <c r="N318" s="7">
        <f t="shared" si="186"/>
        <v>29.918400000000002</v>
      </c>
      <c r="O318" s="7">
        <f t="shared" si="174"/>
        <v>314.1536</v>
      </c>
      <c r="P318" s="7">
        <f t="shared" si="175"/>
        <v>93.495</v>
      </c>
      <c r="Q318" s="7">
        <f t="shared" si="176"/>
        <v>407.6486</v>
      </c>
      <c r="R318" s="7">
        <f t="shared" si="187"/>
        <v>93.495</v>
      </c>
      <c r="S318" s="7">
        <f t="shared" si="177"/>
        <v>501.1436</v>
      </c>
      <c r="T318" s="7">
        <f t="shared" si="188"/>
        <v>29.918400000000002</v>
      </c>
      <c r="U318" s="7">
        <f t="shared" si="178"/>
        <v>531.062</v>
      </c>
      <c r="V318" s="7">
        <f t="shared" si="189"/>
        <v>29.918400000000002</v>
      </c>
      <c r="W318" s="7">
        <f t="shared" si="179"/>
        <v>560.9804</v>
      </c>
      <c r="X318" s="7">
        <f>$F$318/$D$318</f>
        <v>29.918400000000002</v>
      </c>
      <c r="Y318" s="7">
        <f t="shared" si="180"/>
        <v>590.8988</v>
      </c>
      <c r="Z318" s="7">
        <f>$F$318/$D$318</f>
        <v>29.918400000000002</v>
      </c>
      <c r="AA318" s="7">
        <f t="shared" si="181"/>
        <v>620.8172000000001</v>
      </c>
      <c r="AB318" s="7">
        <f>$F$318/$D$318</f>
        <v>29.918400000000002</v>
      </c>
      <c r="AC318" s="7">
        <f t="shared" si="182"/>
        <v>650.7356000000001</v>
      </c>
      <c r="AD318" s="7"/>
      <c r="AE318" s="13">
        <f t="shared" si="183"/>
        <v>97.22439999999995</v>
      </c>
      <c r="AF318" s="7"/>
      <c r="AG318" s="15"/>
    </row>
    <row r="319" spans="1:33" ht="12.75">
      <c r="A319" s="12"/>
      <c r="B319" t="s">
        <v>111</v>
      </c>
      <c r="C319">
        <v>2005</v>
      </c>
      <c r="D319">
        <v>25</v>
      </c>
      <c r="E319" t="s">
        <v>20</v>
      </c>
      <c r="F319" s="7">
        <v>689.1</v>
      </c>
      <c r="G319" s="7">
        <v>151.59</v>
      </c>
      <c r="H319" s="7">
        <f t="shared" si="170"/>
        <v>27.564</v>
      </c>
      <c r="I319" s="7">
        <f t="shared" si="171"/>
        <v>179.154</v>
      </c>
      <c r="J319" s="7">
        <f t="shared" si="184"/>
        <v>27.564</v>
      </c>
      <c r="K319" s="7">
        <f t="shared" si="172"/>
        <v>206.718</v>
      </c>
      <c r="L319" s="7">
        <f t="shared" si="185"/>
        <v>27.564</v>
      </c>
      <c r="M319" s="7">
        <f t="shared" si="173"/>
        <v>234.28199999999998</v>
      </c>
      <c r="N319" s="7">
        <f t="shared" si="186"/>
        <v>27.564</v>
      </c>
      <c r="O319" s="7">
        <f t="shared" si="174"/>
        <v>261.846</v>
      </c>
      <c r="P319" s="7">
        <f t="shared" si="175"/>
        <v>86.1375</v>
      </c>
      <c r="Q319" s="7">
        <f t="shared" si="176"/>
        <v>347.9835</v>
      </c>
      <c r="R319" s="7">
        <f t="shared" si="187"/>
        <v>86.1375</v>
      </c>
      <c r="S319" s="7">
        <f t="shared" si="177"/>
        <v>434.121</v>
      </c>
      <c r="T319" s="7">
        <f t="shared" si="188"/>
        <v>27.564</v>
      </c>
      <c r="U319" s="7">
        <f t="shared" si="178"/>
        <v>461.685</v>
      </c>
      <c r="V319" s="7">
        <f t="shared" si="189"/>
        <v>27.564</v>
      </c>
      <c r="W319" s="7">
        <f t="shared" si="179"/>
        <v>489.249</v>
      </c>
      <c r="X319" s="7">
        <f>$F$319/$D$319</f>
        <v>27.564</v>
      </c>
      <c r="Y319" s="7">
        <f t="shared" si="180"/>
        <v>516.813</v>
      </c>
      <c r="Z319" s="7">
        <f>$F$319/$D$319</f>
        <v>27.564</v>
      </c>
      <c r="AA319" s="7">
        <f t="shared" si="181"/>
        <v>544.377</v>
      </c>
      <c r="AB319" s="7">
        <f>$F$319/$D$319</f>
        <v>27.564</v>
      </c>
      <c r="AC319" s="7">
        <f t="shared" si="182"/>
        <v>571.9409999999999</v>
      </c>
      <c r="AD319" s="7"/>
      <c r="AE319" s="13">
        <f t="shared" si="183"/>
        <v>117.1590000000001</v>
      </c>
      <c r="AF319" s="7"/>
      <c r="AG319" s="15"/>
    </row>
    <row r="320" spans="1:33" ht="12.75">
      <c r="A320" s="12"/>
      <c r="B320" t="s">
        <v>112</v>
      </c>
      <c r="C320">
        <v>2006</v>
      </c>
      <c r="D320">
        <v>25</v>
      </c>
      <c r="E320" t="s">
        <v>20</v>
      </c>
      <c r="F320" s="7">
        <v>1261.24</v>
      </c>
      <c r="G320" s="7">
        <v>227.02</v>
      </c>
      <c r="H320" s="7">
        <f t="shared" si="170"/>
        <v>50.449600000000004</v>
      </c>
      <c r="I320" s="7">
        <f t="shared" si="171"/>
        <v>277.4696</v>
      </c>
      <c r="J320" s="7">
        <f t="shared" si="184"/>
        <v>50.449600000000004</v>
      </c>
      <c r="K320" s="7">
        <f t="shared" si="172"/>
        <v>327.91920000000005</v>
      </c>
      <c r="L320" s="7">
        <f t="shared" si="185"/>
        <v>50.449600000000004</v>
      </c>
      <c r="M320" s="7">
        <f t="shared" si="173"/>
        <v>378.3688000000001</v>
      </c>
      <c r="N320" s="7">
        <f t="shared" si="186"/>
        <v>50.449600000000004</v>
      </c>
      <c r="O320" s="7">
        <f t="shared" si="174"/>
        <v>428.8184000000001</v>
      </c>
      <c r="P320" s="7">
        <f t="shared" si="175"/>
        <v>157.655</v>
      </c>
      <c r="Q320" s="7">
        <f t="shared" si="176"/>
        <v>586.4734000000001</v>
      </c>
      <c r="R320" s="7">
        <f t="shared" si="187"/>
        <v>157.655</v>
      </c>
      <c r="S320" s="7">
        <f t="shared" si="177"/>
        <v>744.1284</v>
      </c>
      <c r="T320" s="7">
        <f t="shared" si="188"/>
        <v>50.449600000000004</v>
      </c>
      <c r="U320" s="7">
        <f t="shared" si="178"/>
        <v>794.5780000000001</v>
      </c>
      <c r="V320" s="7">
        <f t="shared" si="189"/>
        <v>50.449600000000004</v>
      </c>
      <c r="W320" s="7">
        <f t="shared" si="179"/>
        <v>845.0276000000001</v>
      </c>
      <c r="X320" s="7">
        <f>$F$320/$D$320</f>
        <v>50.449600000000004</v>
      </c>
      <c r="Y320" s="7">
        <f t="shared" si="180"/>
        <v>895.4772000000002</v>
      </c>
      <c r="Z320" s="7">
        <f>$F$320/$D$320</f>
        <v>50.449600000000004</v>
      </c>
      <c r="AA320" s="7">
        <f t="shared" si="181"/>
        <v>945.9268000000002</v>
      </c>
      <c r="AB320" s="7">
        <f>$F$320/$D$320</f>
        <v>50.449600000000004</v>
      </c>
      <c r="AC320" s="7">
        <f t="shared" si="182"/>
        <v>996.3764000000002</v>
      </c>
      <c r="AD320" s="7"/>
      <c r="AE320" s="13">
        <f t="shared" si="183"/>
        <v>264.8635999999998</v>
      </c>
      <c r="AF320" s="7"/>
      <c r="AG320" s="15"/>
    </row>
    <row r="321" spans="1:33" ht="12.75">
      <c r="A321" s="12"/>
      <c r="B321" t="s">
        <v>113</v>
      </c>
      <c r="C321">
        <v>2008</v>
      </c>
      <c r="D321">
        <v>25</v>
      </c>
      <c r="E321" t="s">
        <v>20</v>
      </c>
      <c r="F321" s="7">
        <v>1195</v>
      </c>
      <c r="G321" s="7">
        <v>119.5</v>
      </c>
      <c r="H321" s="7">
        <f t="shared" si="170"/>
        <v>47.8</v>
      </c>
      <c r="I321" s="7">
        <f t="shared" si="171"/>
        <v>167.3</v>
      </c>
      <c r="J321" s="7">
        <f t="shared" si="184"/>
        <v>47.8</v>
      </c>
      <c r="K321" s="7">
        <f t="shared" si="172"/>
        <v>215.10000000000002</v>
      </c>
      <c r="L321" s="7">
        <f t="shared" si="185"/>
        <v>47.8</v>
      </c>
      <c r="M321" s="7">
        <f t="shared" si="173"/>
        <v>262.90000000000003</v>
      </c>
      <c r="N321" s="7">
        <f t="shared" si="186"/>
        <v>47.8</v>
      </c>
      <c r="O321" s="7">
        <f t="shared" si="174"/>
        <v>310.70000000000005</v>
      </c>
      <c r="P321" s="7">
        <f t="shared" si="175"/>
        <v>149.375</v>
      </c>
      <c r="Q321" s="7">
        <f t="shared" si="176"/>
        <v>460.07500000000005</v>
      </c>
      <c r="R321" s="7">
        <f t="shared" si="187"/>
        <v>149.375</v>
      </c>
      <c r="S321" s="7">
        <f t="shared" si="177"/>
        <v>609.45</v>
      </c>
      <c r="T321" s="7">
        <f t="shared" si="188"/>
        <v>47.8</v>
      </c>
      <c r="U321" s="7">
        <f t="shared" si="178"/>
        <v>657.25</v>
      </c>
      <c r="V321" s="7">
        <f t="shared" si="189"/>
        <v>47.8</v>
      </c>
      <c r="W321" s="7">
        <f t="shared" si="179"/>
        <v>705.05</v>
      </c>
      <c r="X321" s="7">
        <f>$F$321/$D$321</f>
        <v>47.8</v>
      </c>
      <c r="Y321" s="7">
        <f t="shared" si="180"/>
        <v>752.8499999999999</v>
      </c>
      <c r="Z321" s="7">
        <f>$F$321/$D$321</f>
        <v>47.8</v>
      </c>
      <c r="AA321" s="7">
        <f t="shared" si="181"/>
        <v>800.6499999999999</v>
      </c>
      <c r="AB321" s="7">
        <f>$F$321/$D$321</f>
        <v>47.8</v>
      </c>
      <c r="AC321" s="7">
        <f t="shared" si="182"/>
        <v>848.4499999999998</v>
      </c>
      <c r="AD321" s="7"/>
      <c r="AE321" s="13">
        <f t="shared" si="183"/>
        <v>346.5500000000002</v>
      </c>
      <c r="AF321" s="7"/>
      <c r="AG321" s="15"/>
    </row>
    <row r="322" spans="1:33" ht="12.75">
      <c r="A322" s="12"/>
      <c r="B322" t="s">
        <v>113</v>
      </c>
      <c r="C322">
        <v>2009</v>
      </c>
      <c r="D322">
        <v>25</v>
      </c>
      <c r="E322" t="s">
        <v>20</v>
      </c>
      <c r="F322" s="8">
        <v>1340</v>
      </c>
      <c r="G322" s="8">
        <v>80.4</v>
      </c>
      <c r="H322" s="8">
        <f t="shared" si="170"/>
        <v>53.6</v>
      </c>
      <c r="I322" s="8">
        <f t="shared" si="171"/>
        <v>134</v>
      </c>
      <c r="J322" s="8">
        <f t="shared" si="184"/>
        <v>53.6</v>
      </c>
      <c r="K322" s="8">
        <f t="shared" si="172"/>
        <v>187.6</v>
      </c>
      <c r="L322" s="8">
        <f t="shared" si="185"/>
        <v>53.6</v>
      </c>
      <c r="M322" s="8">
        <f t="shared" si="173"/>
        <v>241.2</v>
      </c>
      <c r="N322" s="8">
        <f t="shared" si="186"/>
        <v>53.6</v>
      </c>
      <c r="O322" s="8">
        <f t="shared" si="174"/>
        <v>294.8</v>
      </c>
      <c r="P322" s="8">
        <f t="shared" si="175"/>
        <v>167.5</v>
      </c>
      <c r="Q322" s="8">
        <f t="shared" si="176"/>
        <v>462.3</v>
      </c>
      <c r="R322" s="7">
        <f t="shared" si="187"/>
        <v>167.5</v>
      </c>
      <c r="S322" s="8">
        <f t="shared" si="177"/>
        <v>629.8</v>
      </c>
      <c r="T322" s="7">
        <f t="shared" si="188"/>
        <v>53.6</v>
      </c>
      <c r="U322" s="8">
        <f t="shared" si="178"/>
        <v>683.4</v>
      </c>
      <c r="V322" s="7">
        <f t="shared" si="189"/>
        <v>53.6</v>
      </c>
      <c r="W322" s="8">
        <f t="shared" si="179"/>
        <v>737</v>
      </c>
      <c r="X322" s="7">
        <f>$F$322/$D$322</f>
        <v>53.6</v>
      </c>
      <c r="Y322" s="8">
        <f t="shared" si="180"/>
        <v>790.6</v>
      </c>
      <c r="Z322" s="7">
        <f>$F$322/$D$322</f>
        <v>53.6</v>
      </c>
      <c r="AA322" s="8">
        <f t="shared" si="181"/>
        <v>844.2</v>
      </c>
      <c r="AB322" s="7">
        <f>$F$322/$D$322</f>
        <v>53.6</v>
      </c>
      <c r="AC322" s="8">
        <f t="shared" si="182"/>
        <v>897.8000000000001</v>
      </c>
      <c r="AD322" s="8"/>
      <c r="AE322" s="13">
        <f t="shared" si="183"/>
        <v>442.19999999999993</v>
      </c>
      <c r="AF322" s="7"/>
      <c r="AG322" s="15"/>
    </row>
    <row r="323" spans="1:33" ht="12.75">
      <c r="A323" s="12"/>
      <c r="F323" s="13">
        <f aca="true" t="shared" si="190" ref="F323:AC323">SUM(F316:F322)</f>
        <v>101351.79000000002</v>
      </c>
      <c r="G323" s="13">
        <f t="shared" si="190"/>
        <v>90278.01999999999</v>
      </c>
      <c r="H323" s="13">
        <f t="shared" si="190"/>
        <v>4054.0716</v>
      </c>
      <c r="I323" s="13">
        <f t="shared" si="190"/>
        <v>94332.0916</v>
      </c>
      <c r="J323" s="13">
        <f t="shared" si="190"/>
        <v>1560.512</v>
      </c>
      <c r="K323" s="13">
        <f t="shared" si="190"/>
        <v>95892.60360000002</v>
      </c>
      <c r="L323" s="13">
        <f t="shared" si="190"/>
        <v>318.612</v>
      </c>
      <c r="M323" s="13">
        <f t="shared" si="190"/>
        <v>96211.2156</v>
      </c>
      <c r="N323" s="13">
        <f t="shared" si="190"/>
        <v>318.612</v>
      </c>
      <c r="O323" s="13">
        <f t="shared" si="190"/>
        <v>96529.82760000002</v>
      </c>
      <c r="P323" s="13">
        <f t="shared" si="190"/>
        <v>12668.973750000003</v>
      </c>
      <c r="Q323" s="13">
        <f t="shared" si="190"/>
        <v>109198.80135000001</v>
      </c>
      <c r="R323" s="13">
        <f t="shared" si="190"/>
        <v>995.6625</v>
      </c>
      <c r="S323" s="13">
        <f t="shared" si="190"/>
        <v>110194.46385</v>
      </c>
      <c r="T323" s="13">
        <f t="shared" si="190"/>
        <v>-11354.697999999999</v>
      </c>
      <c r="U323" s="13">
        <f t="shared" si="190"/>
        <v>98839.76585</v>
      </c>
      <c r="V323" s="13">
        <f t="shared" si="190"/>
        <v>318.612</v>
      </c>
      <c r="W323" s="13">
        <f t="shared" si="190"/>
        <v>99158.37785</v>
      </c>
      <c r="X323" s="13">
        <f t="shared" si="190"/>
        <v>318.612</v>
      </c>
      <c r="Y323" s="13">
        <f t="shared" si="190"/>
        <v>99476.98985</v>
      </c>
      <c r="Z323" s="13">
        <f t="shared" si="190"/>
        <v>318.612</v>
      </c>
      <c r="AA323" s="13">
        <f t="shared" si="190"/>
        <v>99795.60184999999</v>
      </c>
      <c r="AB323" s="13">
        <f t="shared" si="190"/>
        <v>288.192</v>
      </c>
      <c r="AC323" s="13">
        <f t="shared" si="190"/>
        <v>100083.79385</v>
      </c>
      <c r="AD323" s="13"/>
      <c r="AE323" s="13">
        <f t="shared" si="183"/>
        <v>1267.9961500000209</v>
      </c>
      <c r="AF323" s="7"/>
      <c r="AG323" s="15"/>
    </row>
    <row r="324" spans="1:33" ht="12.75">
      <c r="A324" s="12"/>
      <c r="F324" s="11" t="s">
        <v>14</v>
      </c>
      <c r="G324" s="7"/>
      <c r="H324" s="7"/>
      <c r="I324" s="7"/>
      <c r="J324" s="7"/>
      <c r="K324" s="7"/>
      <c r="L324" s="13"/>
      <c r="M324" s="13"/>
      <c r="N324" s="13"/>
      <c r="O324" s="13"/>
      <c r="P324" s="13"/>
      <c r="Q324" s="13"/>
      <c r="R324" s="13"/>
      <c r="S324" s="13"/>
      <c r="T324" s="7"/>
      <c r="U324" s="13"/>
      <c r="V324" s="7"/>
      <c r="W324" s="13"/>
      <c r="X324" s="7"/>
      <c r="Y324" s="13"/>
      <c r="Z324" s="13"/>
      <c r="AA324" s="13"/>
      <c r="AB324" s="13"/>
      <c r="AC324" s="13"/>
      <c r="AD324" s="7"/>
      <c r="AE324" s="13"/>
      <c r="AF324" s="7"/>
      <c r="AG324" s="15"/>
    </row>
    <row r="325" spans="1:33" ht="12.75">
      <c r="A325" s="12">
        <v>33900002</v>
      </c>
      <c r="B325" t="s">
        <v>114</v>
      </c>
      <c r="C325" t="s">
        <v>25</v>
      </c>
      <c r="D325">
        <v>50</v>
      </c>
      <c r="E325" t="s">
        <v>20</v>
      </c>
      <c r="F325" s="13">
        <v>142300</v>
      </c>
      <c r="G325" s="13">
        <v>105229.4</v>
      </c>
      <c r="H325" s="13">
        <f>F325/D325</f>
        <v>2846</v>
      </c>
      <c r="I325" s="13">
        <f>G325+H325</f>
        <v>108075.4</v>
      </c>
      <c r="J325" s="13">
        <f>F325/D325</f>
        <v>2846</v>
      </c>
      <c r="K325" s="13">
        <f>I325+J325</f>
        <v>110921.4</v>
      </c>
      <c r="L325" s="13">
        <f>$F325/$D325</f>
        <v>2846</v>
      </c>
      <c r="M325" s="13">
        <f>K325+L325</f>
        <v>113767.4</v>
      </c>
      <c r="N325" s="13">
        <f>F325/D325</f>
        <v>2846</v>
      </c>
      <c r="O325" s="13">
        <f>M325+N325</f>
        <v>116613.4</v>
      </c>
      <c r="P325" s="13">
        <f>+F325/D325</f>
        <v>2846</v>
      </c>
      <c r="Q325" s="13">
        <f>O325+P325</f>
        <v>119459.4</v>
      </c>
      <c r="R325" s="13">
        <f>+F325/D325</f>
        <v>2846</v>
      </c>
      <c r="S325" s="13">
        <f>Q325+R325</f>
        <v>122305.4</v>
      </c>
      <c r="T325" s="7">
        <f>F325/D325</f>
        <v>2846</v>
      </c>
      <c r="U325" s="13">
        <f>S325+T325</f>
        <v>125151.4</v>
      </c>
      <c r="V325" s="7">
        <f>F325/D325</f>
        <v>2846</v>
      </c>
      <c r="W325" s="13">
        <f>U325+V325</f>
        <v>127997.4</v>
      </c>
      <c r="X325" s="7">
        <f>$F$325/$D$325</f>
        <v>2846</v>
      </c>
      <c r="Y325" s="13">
        <f>W325+X325</f>
        <v>130843.4</v>
      </c>
      <c r="Z325" s="7">
        <f>$F$325/$D$325</f>
        <v>2846</v>
      </c>
      <c r="AA325" s="13">
        <f>Y325+Z325</f>
        <v>133689.4</v>
      </c>
      <c r="AB325" s="7">
        <f>$F$325/$D$325</f>
        <v>2846</v>
      </c>
      <c r="AC325" s="13">
        <f>AA325+AB325</f>
        <v>136535.4</v>
      </c>
      <c r="AD325" s="7"/>
      <c r="AE325" s="13">
        <f>F325-AC325</f>
        <v>5764.600000000006</v>
      </c>
      <c r="AF325" s="7"/>
      <c r="AG325" s="15"/>
    </row>
    <row r="326" spans="1:33" ht="12.75">
      <c r="A326" s="12"/>
      <c r="F326" s="11" t="s">
        <v>14</v>
      </c>
      <c r="G326" s="7"/>
      <c r="H326" s="7"/>
      <c r="I326" s="7"/>
      <c r="J326" s="7"/>
      <c r="K326" s="7"/>
      <c r="L326" s="13"/>
      <c r="M326" s="13"/>
      <c r="N326" s="13"/>
      <c r="O326" s="13"/>
      <c r="P326" s="13"/>
      <c r="Q326" s="13"/>
      <c r="R326" s="13"/>
      <c r="S326" s="13"/>
      <c r="T326" s="7"/>
      <c r="U326" s="13"/>
      <c r="V326" s="7"/>
      <c r="W326" s="13"/>
      <c r="X326" s="7"/>
      <c r="Y326" s="13"/>
      <c r="Z326" s="13"/>
      <c r="AA326" s="13"/>
      <c r="AB326" s="13"/>
      <c r="AC326" s="13"/>
      <c r="AD326" s="7"/>
      <c r="AE326" s="13"/>
      <c r="AF326" s="7"/>
      <c r="AG326" s="15"/>
    </row>
    <row r="327" spans="1:33" ht="12.75">
      <c r="A327" s="12">
        <v>33900004</v>
      </c>
      <c r="B327" t="s">
        <v>115</v>
      </c>
      <c r="C327" t="s">
        <v>25</v>
      </c>
      <c r="D327">
        <v>50</v>
      </c>
      <c r="E327" t="s">
        <v>20</v>
      </c>
      <c r="F327" s="13">
        <v>18328</v>
      </c>
      <c r="G327" s="13">
        <v>8614.16</v>
      </c>
      <c r="H327" s="13">
        <f>F327/D327</f>
        <v>366.56</v>
      </c>
      <c r="I327" s="13">
        <f>G327+H327</f>
        <v>8980.72</v>
      </c>
      <c r="J327" s="13">
        <f>F327/D327</f>
        <v>366.56</v>
      </c>
      <c r="K327" s="13">
        <f>I327+J327</f>
        <v>9347.279999999999</v>
      </c>
      <c r="L327" s="13">
        <f>$F327/$D327</f>
        <v>366.56</v>
      </c>
      <c r="M327" s="13">
        <f>K327+L327</f>
        <v>9713.839999999998</v>
      </c>
      <c r="N327" s="13">
        <f>F327/D327</f>
        <v>366.56</v>
      </c>
      <c r="O327" s="13">
        <f>M327+N327</f>
        <v>10080.399999999998</v>
      </c>
      <c r="P327" s="13">
        <f>+F327/D327</f>
        <v>366.56</v>
      </c>
      <c r="Q327" s="13">
        <f>O327+P327</f>
        <v>10446.959999999997</v>
      </c>
      <c r="R327" s="13">
        <f>+F327/D327</f>
        <v>366.56</v>
      </c>
      <c r="S327" s="13">
        <f>Q327+R327</f>
        <v>10813.519999999997</v>
      </c>
      <c r="T327" s="7">
        <f>F327/D327</f>
        <v>366.56</v>
      </c>
      <c r="U327" s="13">
        <f>S327+T327</f>
        <v>11180.079999999996</v>
      </c>
      <c r="V327" s="7">
        <f>F327/D327</f>
        <v>366.56</v>
      </c>
      <c r="W327" s="13">
        <f>U327+V327</f>
        <v>11546.639999999996</v>
      </c>
      <c r="X327" s="7">
        <f>$F$327/$D$327</f>
        <v>366.56</v>
      </c>
      <c r="Y327" s="13">
        <f>W327+X327</f>
        <v>11913.199999999995</v>
      </c>
      <c r="Z327" s="7">
        <f>$F$327/$D$327</f>
        <v>366.56</v>
      </c>
      <c r="AA327" s="13">
        <f>Y327+Z327</f>
        <v>12279.759999999995</v>
      </c>
      <c r="AB327" s="7">
        <f>$F$327/$D$327</f>
        <v>366.56</v>
      </c>
      <c r="AC327" s="13">
        <f>AA327+AB327</f>
        <v>12646.319999999994</v>
      </c>
      <c r="AD327" s="7"/>
      <c r="AE327" s="13">
        <f>F327-AC327</f>
        <v>5681.680000000006</v>
      </c>
      <c r="AF327" s="7"/>
      <c r="AG327" s="15"/>
    </row>
    <row r="328" spans="1:33" ht="12.75">
      <c r="A328" s="12"/>
      <c r="F328" s="11" t="s">
        <v>14</v>
      </c>
      <c r="G328" s="7"/>
      <c r="H328" s="7"/>
      <c r="I328" s="7"/>
      <c r="J328" s="7"/>
      <c r="K328" s="7"/>
      <c r="L328" s="13"/>
      <c r="M328" s="13"/>
      <c r="N328" s="13"/>
      <c r="O328" s="13"/>
      <c r="P328" s="13"/>
      <c r="Q328" s="13"/>
      <c r="R328" s="13"/>
      <c r="S328" s="13"/>
      <c r="T328" s="7"/>
      <c r="U328" s="13"/>
      <c r="V328" s="7"/>
      <c r="W328" s="13"/>
      <c r="X328" s="7"/>
      <c r="Y328" s="13"/>
      <c r="Z328" s="13"/>
      <c r="AA328" s="13"/>
      <c r="AB328" s="13"/>
      <c r="AC328" s="13"/>
      <c r="AD328" s="7"/>
      <c r="AE328" s="13"/>
      <c r="AF328" s="7"/>
      <c r="AG328" s="15"/>
    </row>
    <row r="329" spans="1:33" ht="12.75">
      <c r="A329" s="12">
        <v>33900005</v>
      </c>
      <c r="B329" s="28" t="s">
        <v>294</v>
      </c>
      <c r="C329" s="28">
        <v>2017</v>
      </c>
      <c r="D329" s="28">
        <v>50</v>
      </c>
      <c r="E329" s="28" t="s">
        <v>20</v>
      </c>
      <c r="F329" s="15">
        <v>4647368.68</v>
      </c>
      <c r="G329" s="13">
        <v>0</v>
      </c>
      <c r="H329" s="13">
        <v>0</v>
      </c>
      <c r="I329" s="13">
        <f>G329+H329</f>
        <v>0</v>
      </c>
      <c r="J329" s="13">
        <v>0</v>
      </c>
      <c r="K329" s="13">
        <f>I329+J329</f>
        <v>0</v>
      </c>
      <c r="L329" s="13">
        <v>0</v>
      </c>
      <c r="M329" s="13">
        <f>K329+L329</f>
        <v>0</v>
      </c>
      <c r="N329" s="13">
        <v>0</v>
      </c>
      <c r="O329" s="13">
        <f>M329+N329</f>
        <v>0</v>
      </c>
      <c r="P329" s="13">
        <v>0</v>
      </c>
      <c r="Q329" s="13">
        <f>O329+P329</f>
        <v>0</v>
      </c>
      <c r="R329" s="13">
        <v>0</v>
      </c>
      <c r="S329" s="13">
        <f>Q329+R329</f>
        <v>0</v>
      </c>
      <c r="T329" s="7">
        <f>F329/D329/2</f>
        <v>46473.686799999996</v>
      </c>
      <c r="U329" s="13">
        <f>S329+T329</f>
        <v>46473.686799999996</v>
      </c>
      <c r="V329" s="7">
        <f>F329/D329</f>
        <v>92947.37359999999</v>
      </c>
      <c r="W329" s="13">
        <f>U329+V329</f>
        <v>139421.0604</v>
      </c>
      <c r="X329" s="7">
        <f>$F$329/$D$329</f>
        <v>92947.37359999999</v>
      </c>
      <c r="Y329" s="13">
        <f>W329+X329</f>
        <v>232368.43399999998</v>
      </c>
      <c r="Z329" s="7">
        <f>$F$329/$D$329</f>
        <v>92947.37359999999</v>
      </c>
      <c r="AA329" s="13">
        <f>Y329+Z329</f>
        <v>325315.80759999994</v>
      </c>
      <c r="AB329" s="7">
        <f>$F$329/$D$329</f>
        <v>92947.37359999999</v>
      </c>
      <c r="AC329" s="13">
        <f>AA329+AB329</f>
        <v>418263.18119999993</v>
      </c>
      <c r="AD329" s="7"/>
      <c r="AE329" s="13">
        <f>F329-AC329</f>
        <v>4229105.4988</v>
      </c>
      <c r="AF329" s="7"/>
      <c r="AG329" s="15"/>
    </row>
    <row r="330" spans="1:33" ht="12.75">
      <c r="A330" s="12"/>
      <c r="F330" s="11" t="s">
        <v>14</v>
      </c>
      <c r="G330" s="7"/>
      <c r="H330" s="7"/>
      <c r="I330" s="7"/>
      <c r="J330" s="7"/>
      <c r="K330" s="7"/>
      <c r="L330" s="13"/>
      <c r="M330" s="13"/>
      <c r="N330" s="13"/>
      <c r="O330" s="13"/>
      <c r="P330" s="13"/>
      <c r="Q330" s="13"/>
      <c r="R330" s="13"/>
      <c r="S330" s="13"/>
      <c r="T330" s="7"/>
      <c r="U330" s="13"/>
      <c r="V330" s="7"/>
      <c r="W330" s="13"/>
      <c r="X330" s="7"/>
      <c r="Y330" s="13"/>
      <c r="Z330" s="13"/>
      <c r="AA330" s="13"/>
      <c r="AB330" s="13"/>
      <c r="AC330" s="13"/>
      <c r="AD330" s="7"/>
      <c r="AE330" s="13"/>
      <c r="AF330" s="7"/>
      <c r="AG330" s="15"/>
    </row>
    <row r="331" spans="1:33" ht="12.75">
      <c r="A331" s="12">
        <v>33910002</v>
      </c>
      <c r="B331" t="s">
        <v>116</v>
      </c>
      <c r="C331" t="s">
        <v>25</v>
      </c>
      <c r="D331">
        <v>20</v>
      </c>
      <c r="E331" t="s">
        <v>20</v>
      </c>
      <c r="F331" s="7">
        <v>1087.1</v>
      </c>
      <c r="G331" s="7">
        <v>1000.18</v>
      </c>
      <c r="H331" s="7">
        <f>F331/D331</f>
        <v>54.355</v>
      </c>
      <c r="I331" s="7">
        <f>G331+H331</f>
        <v>1054.5349999999999</v>
      </c>
      <c r="J331" s="7">
        <v>32.56</v>
      </c>
      <c r="K331" s="7">
        <f>I331+J331</f>
        <v>1087.0949999999998</v>
      </c>
      <c r="L331" s="7">
        <v>0.01</v>
      </c>
      <c r="M331" s="7">
        <f>K331+L331</f>
        <v>1087.1049999999998</v>
      </c>
      <c r="N331" s="7">
        <v>0</v>
      </c>
      <c r="O331" s="7">
        <f>M331+N331</f>
        <v>1087.1049999999998</v>
      </c>
      <c r="P331" s="7">
        <v>0</v>
      </c>
      <c r="Q331" s="7">
        <f aca="true" t="shared" si="191" ref="Q331:Q337">O331+P331</f>
        <v>1087.1049999999998</v>
      </c>
      <c r="R331" s="7">
        <v>0</v>
      </c>
      <c r="S331" s="7">
        <f aca="true" t="shared" si="192" ref="S331:S337">Q331+R331</f>
        <v>1087.1049999999998</v>
      </c>
      <c r="T331" s="7">
        <v>0</v>
      </c>
      <c r="U331" s="7">
        <f aca="true" t="shared" si="193" ref="U331:U337">S331+T331</f>
        <v>1087.1049999999998</v>
      </c>
      <c r="V331" s="7">
        <v>0</v>
      </c>
      <c r="W331" s="7">
        <f aca="true" t="shared" si="194" ref="W331:W337">U331+V331</f>
        <v>1087.1049999999998</v>
      </c>
      <c r="X331" s="7">
        <v>0</v>
      </c>
      <c r="Y331" s="7">
        <f aca="true" t="shared" si="195" ref="Y331:Y337">W331+X331</f>
        <v>1087.1049999999998</v>
      </c>
      <c r="Z331" s="7">
        <v>0</v>
      </c>
      <c r="AA331" s="7">
        <f aca="true" t="shared" si="196" ref="AA331:AA337">Y331+Z331</f>
        <v>1087.1049999999998</v>
      </c>
      <c r="AB331" s="7">
        <v>0</v>
      </c>
      <c r="AC331" s="7">
        <f aca="true" t="shared" si="197" ref="AC331:AC337">AA331+AB331</f>
        <v>1087.1049999999998</v>
      </c>
      <c r="AD331" s="7"/>
      <c r="AE331" s="13">
        <f aca="true" t="shared" si="198" ref="AE331:AE338">F331-AC331</f>
        <v>-0.004999999999881766</v>
      </c>
      <c r="AF331" s="7"/>
      <c r="AG331" s="15"/>
    </row>
    <row r="332" spans="1:33" ht="12.75">
      <c r="A332" s="12"/>
      <c r="B332" t="s">
        <v>116</v>
      </c>
      <c r="C332">
        <v>2004</v>
      </c>
      <c r="D332">
        <v>20</v>
      </c>
      <c r="E332" t="s">
        <v>20</v>
      </c>
      <c r="F332" s="7">
        <v>422.4</v>
      </c>
      <c r="G332" s="7">
        <v>137.28</v>
      </c>
      <c r="H332" s="7">
        <f>F332/D332</f>
        <v>21.119999999999997</v>
      </c>
      <c r="I332" s="7">
        <f>G332+H332</f>
        <v>158.4</v>
      </c>
      <c r="J332" s="7">
        <f>F332/D332</f>
        <v>21.119999999999997</v>
      </c>
      <c r="K332" s="7">
        <f>I332+J332</f>
        <v>179.52</v>
      </c>
      <c r="L332" s="7">
        <f>$F332/$D332</f>
        <v>21.119999999999997</v>
      </c>
      <c r="M332" s="7">
        <f>K332+L332</f>
        <v>200.64000000000001</v>
      </c>
      <c r="N332" s="7">
        <f aca="true" t="shared" si="199" ref="N332:N337">F332/D332</f>
        <v>21.119999999999997</v>
      </c>
      <c r="O332" s="7">
        <f>M332+N332</f>
        <v>221.76000000000002</v>
      </c>
      <c r="P332" s="7">
        <f aca="true" t="shared" si="200" ref="P332:P337">+F332/D332</f>
        <v>21.119999999999997</v>
      </c>
      <c r="Q332" s="7">
        <f t="shared" si="191"/>
        <v>242.88000000000002</v>
      </c>
      <c r="R332" s="7">
        <f aca="true" t="shared" si="201" ref="R332:R337">+F332/D332</f>
        <v>21.119999999999997</v>
      </c>
      <c r="S332" s="7">
        <f t="shared" si="192"/>
        <v>264</v>
      </c>
      <c r="T332" s="7">
        <f aca="true" t="shared" si="202" ref="T332:T337">F332/D332</f>
        <v>21.119999999999997</v>
      </c>
      <c r="U332" s="7">
        <f t="shared" si="193"/>
        <v>285.12</v>
      </c>
      <c r="V332" s="7">
        <f aca="true" t="shared" si="203" ref="V332:V337">F332/D332</f>
        <v>21.119999999999997</v>
      </c>
      <c r="W332" s="7">
        <f t="shared" si="194"/>
        <v>306.24</v>
      </c>
      <c r="X332" s="7">
        <f>$F$332/$D$332</f>
        <v>21.119999999999997</v>
      </c>
      <c r="Y332" s="7">
        <f t="shared" si="195"/>
        <v>327.36</v>
      </c>
      <c r="Z332" s="7">
        <f>$F$332/$D$332</f>
        <v>21.119999999999997</v>
      </c>
      <c r="AA332" s="7">
        <f t="shared" si="196"/>
        <v>348.48</v>
      </c>
      <c r="AB332" s="7">
        <f>$F$332/$D$332</f>
        <v>21.119999999999997</v>
      </c>
      <c r="AC332" s="7">
        <f t="shared" si="197"/>
        <v>369.6</v>
      </c>
      <c r="AD332" s="7"/>
      <c r="AE332" s="13">
        <f t="shared" si="198"/>
        <v>52.799999999999955</v>
      </c>
      <c r="AF332" s="7"/>
      <c r="AG332" s="15"/>
    </row>
    <row r="333" spans="1:33" ht="12.75">
      <c r="A333" s="12"/>
      <c r="B333" t="s">
        <v>116</v>
      </c>
      <c r="C333">
        <v>2005</v>
      </c>
      <c r="D333">
        <v>20</v>
      </c>
      <c r="E333" t="s">
        <v>20</v>
      </c>
      <c r="F333" s="14">
        <v>1788.37</v>
      </c>
      <c r="G333" s="14">
        <v>491.81</v>
      </c>
      <c r="H333" s="14">
        <f>F333/D333</f>
        <v>89.4185</v>
      </c>
      <c r="I333" s="14">
        <f>G333+H333</f>
        <v>581.2284999999999</v>
      </c>
      <c r="J333" s="14">
        <f>F333/D333</f>
        <v>89.4185</v>
      </c>
      <c r="K333" s="14">
        <f>I333+J333</f>
        <v>670.6469999999999</v>
      </c>
      <c r="L333" s="14">
        <f>$F333/$D333</f>
        <v>89.4185</v>
      </c>
      <c r="M333" s="14">
        <f>K333+L333</f>
        <v>760.0654999999999</v>
      </c>
      <c r="N333" s="14">
        <f t="shared" si="199"/>
        <v>89.4185</v>
      </c>
      <c r="O333" s="14">
        <f>M333+N333</f>
        <v>849.4839999999999</v>
      </c>
      <c r="P333" s="7">
        <f t="shared" si="200"/>
        <v>89.4185</v>
      </c>
      <c r="Q333" s="14">
        <f t="shared" si="191"/>
        <v>938.9024999999999</v>
      </c>
      <c r="R333" s="7">
        <f t="shared" si="201"/>
        <v>89.4185</v>
      </c>
      <c r="S333" s="14">
        <f t="shared" si="192"/>
        <v>1028.321</v>
      </c>
      <c r="T333" s="7">
        <f t="shared" si="202"/>
        <v>89.4185</v>
      </c>
      <c r="U333" s="14">
        <f t="shared" si="193"/>
        <v>1117.7395</v>
      </c>
      <c r="V333" s="7">
        <f t="shared" si="203"/>
        <v>89.4185</v>
      </c>
      <c r="W333" s="14">
        <f t="shared" si="194"/>
        <v>1207.158</v>
      </c>
      <c r="X333" s="7">
        <f>$F$333/$D$333</f>
        <v>89.4185</v>
      </c>
      <c r="Y333" s="14">
        <f t="shared" si="195"/>
        <v>1296.5765</v>
      </c>
      <c r="Z333" s="7">
        <f>$F$333/$D$333</f>
        <v>89.4185</v>
      </c>
      <c r="AA333" s="14">
        <f t="shared" si="196"/>
        <v>1385.995</v>
      </c>
      <c r="AB333" s="7">
        <f>$F$333/$D$333</f>
        <v>89.4185</v>
      </c>
      <c r="AC333" s="14">
        <f t="shared" si="197"/>
        <v>1475.4134999999999</v>
      </c>
      <c r="AD333" s="8"/>
      <c r="AE333" s="13">
        <f t="shared" si="198"/>
        <v>312.9565</v>
      </c>
      <c r="AF333" s="7"/>
      <c r="AG333" s="15"/>
    </row>
    <row r="334" spans="1:33" ht="12.75">
      <c r="A334" s="19"/>
      <c r="B334" s="10" t="s">
        <v>237</v>
      </c>
      <c r="C334">
        <v>2014</v>
      </c>
      <c r="D334">
        <v>20</v>
      </c>
      <c r="E334" s="10" t="s">
        <v>20</v>
      </c>
      <c r="F334" s="14">
        <v>1249</v>
      </c>
      <c r="G334" s="14"/>
      <c r="H334" s="14"/>
      <c r="I334" s="14"/>
      <c r="J334" s="14"/>
      <c r="K334" s="14"/>
      <c r="L334" s="14"/>
      <c r="M334" s="14">
        <f>K334+L334</f>
        <v>0</v>
      </c>
      <c r="N334" s="14">
        <f t="shared" si="199"/>
        <v>62.45</v>
      </c>
      <c r="O334" s="14">
        <f>M334+N334</f>
        <v>62.45</v>
      </c>
      <c r="P334" s="7">
        <f t="shared" si="200"/>
        <v>62.45</v>
      </c>
      <c r="Q334" s="14">
        <f t="shared" si="191"/>
        <v>124.9</v>
      </c>
      <c r="R334" s="7">
        <f t="shared" si="201"/>
        <v>62.45</v>
      </c>
      <c r="S334" s="14">
        <f t="shared" si="192"/>
        <v>187.35000000000002</v>
      </c>
      <c r="T334" s="7">
        <f t="shared" si="202"/>
        <v>62.45</v>
      </c>
      <c r="U334" s="14">
        <f t="shared" si="193"/>
        <v>249.8</v>
      </c>
      <c r="V334" s="7">
        <f t="shared" si="203"/>
        <v>62.45</v>
      </c>
      <c r="W334" s="14">
        <f t="shared" si="194"/>
        <v>312.25</v>
      </c>
      <c r="X334" s="7">
        <f>$F$334/$D$334</f>
        <v>62.45</v>
      </c>
      <c r="Y334" s="14">
        <f t="shared" si="195"/>
        <v>374.7</v>
      </c>
      <c r="Z334" s="7">
        <f>$F$334/$D$334</f>
        <v>62.45</v>
      </c>
      <c r="AA334" s="14">
        <f t="shared" si="196"/>
        <v>437.15</v>
      </c>
      <c r="AB334" s="7">
        <f>$F$334/$D$334</f>
        <v>62.45</v>
      </c>
      <c r="AC334" s="14">
        <f t="shared" si="197"/>
        <v>499.59999999999997</v>
      </c>
      <c r="AD334" s="8"/>
      <c r="AE334" s="13">
        <f t="shared" si="198"/>
        <v>749.4000000000001</v>
      </c>
      <c r="AF334" s="7"/>
      <c r="AG334" s="15"/>
    </row>
    <row r="335" spans="1:33" ht="12.75">
      <c r="A335" s="19"/>
      <c r="B335" s="10" t="s">
        <v>238</v>
      </c>
      <c r="C335">
        <v>2014</v>
      </c>
      <c r="D335">
        <v>20</v>
      </c>
      <c r="E335" s="10" t="s">
        <v>20</v>
      </c>
      <c r="F335" s="14">
        <v>15054</v>
      </c>
      <c r="G335" s="8"/>
      <c r="H335" s="8"/>
      <c r="I335" s="8"/>
      <c r="J335" s="8"/>
      <c r="K335" s="8"/>
      <c r="L335" s="8"/>
      <c r="M335" s="8">
        <v>0</v>
      </c>
      <c r="N335" s="8">
        <f t="shared" si="199"/>
        <v>752.7</v>
      </c>
      <c r="O335" s="14">
        <f>M335+N335</f>
        <v>752.7</v>
      </c>
      <c r="P335" s="14">
        <f t="shared" si="200"/>
        <v>752.7</v>
      </c>
      <c r="Q335" s="14">
        <f t="shared" si="191"/>
        <v>1505.4</v>
      </c>
      <c r="R335" s="7">
        <f t="shared" si="201"/>
        <v>752.7</v>
      </c>
      <c r="S335" s="14">
        <f t="shared" si="192"/>
        <v>2258.1000000000004</v>
      </c>
      <c r="T335" s="7">
        <f t="shared" si="202"/>
        <v>752.7</v>
      </c>
      <c r="U335" s="14">
        <f t="shared" si="193"/>
        <v>3010.8</v>
      </c>
      <c r="V335" s="7">
        <f t="shared" si="203"/>
        <v>752.7</v>
      </c>
      <c r="W335" s="14">
        <f t="shared" si="194"/>
        <v>3763.5</v>
      </c>
      <c r="X335" s="7">
        <f>$F$335/$D$335</f>
        <v>752.7</v>
      </c>
      <c r="Y335" s="14">
        <f t="shared" si="195"/>
        <v>4516.2</v>
      </c>
      <c r="Z335" s="7">
        <f>$F$335/$D$335</f>
        <v>752.7</v>
      </c>
      <c r="AA335" s="14">
        <f t="shared" si="196"/>
        <v>5268.9</v>
      </c>
      <c r="AB335" s="7">
        <f>$F$335/$D$335</f>
        <v>752.7</v>
      </c>
      <c r="AC335" s="14">
        <f t="shared" si="197"/>
        <v>6021.599999999999</v>
      </c>
      <c r="AD335" s="8"/>
      <c r="AE335" s="13">
        <f t="shared" si="198"/>
        <v>9032.400000000001</v>
      </c>
      <c r="AF335" s="7"/>
      <c r="AG335" s="15"/>
    </row>
    <row r="336" spans="1:33" ht="12.75">
      <c r="A336" s="19"/>
      <c r="B336" s="10" t="s">
        <v>251</v>
      </c>
      <c r="C336">
        <v>2015</v>
      </c>
      <c r="D336">
        <v>20</v>
      </c>
      <c r="E336" s="10" t="s">
        <v>20</v>
      </c>
      <c r="F336" s="14">
        <v>5603</v>
      </c>
      <c r="G336" s="8"/>
      <c r="H336" s="8"/>
      <c r="I336" s="8"/>
      <c r="J336" s="8"/>
      <c r="K336" s="8"/>
      <c r="L336" s="8"/>
      <c r="M336" s="8"/>
      <c r="N336" s="8">
        <f t="shared" si="199"/>
        <v>280.15</v>
      </c>
      <c r="O336" s="14">
        <v>0</v>
      </c>
      <c r="P336" s="14">
        <f t="shared" si="200"/>
        <v>280.15</v>
      </c>
      <c r="Q336" s="14">
        <f t="shared" si="191"/>
        <v>280.15</v>
      </c>
      <c r="R336" s="7">
        <f t="shared" si="201"/>
        <v>280.15</v>
      </c>
      <c r="S336" s="14">
        <f t="shared" si="192"/>
        <v>560.3</v>
      </c>
      <c r="T336" s="7">
        <f t="shared" si="202"/>
        <v>280.15</v>
      </c>
      <c r="U336" s="14">
        <f t="shared" si="193"/>
        <v>840.4499999999999</v>
      </c>
      <c r="V336" s="7">
        <f t="shared" si="203"/>
        <v>280.15</v>
      </c>
      <c r="W336" s="14">
        <f t="shared" si="194"/>
        <v>1120.6</v>
      </c>
      <c r="X336" s="7">
        <f>$F$336/$D$336</f>
        <v>280.15</v>
      </c>
      <c r="Y336" s="14">
        <f t="shared" si="195"/>
        <v>1400.75</v>
      </c>
      <c r="Z336" s="7">
        <f>$F$336/$D$336</f>
        <v>280.15</v>
      </c>
      <c r="AA336" s="14">
        <f t="shared" si="196"/>
        <v>1680.9</v>
      </c>
      <c r="AB336" s="7">
        <f>$F$336/$D$336</f>
        <v>280.15</v>
      </c>
      <c r="AC336" s="14">
        <f t="shared" si="197"/>
        <v>1961.0500000000002</v>
      </c>
      <c r="AD336" s="8"/>
      <c r="AE336" s="13">
        <f t="shared" si="198"/>
        <v>3641.95</v>
      </c>
      <c r="AF336" s="7"/>
      <c r="AG336" s="15"/>
    </row>
    <row r="337" spans="1:33" ht="12.75">
      <c r="A337" s="19"/>
      <c r="B337" s="10" t="s">
        <v>251</v>
      </c>
      <c r="C337">
        <v>2015</v>
      </c>
      <c r="D337">
        <v>20</v>
      </c>
      <c r="E337" s="10" t="s">
        <v>20</v>
      </c>
      <c r="F337" s="8">
        <v>4167</v>
      </c>
      <c r="G337" s="8"/>
      <c r="H337" s="8"/>
      <c r="I337" s="8"/>
      <c r="J337" s="8"/>
      <c r="K337" s="8"/>
      <c r="L337" s="8"/>
      <c r="M337" s="8"/>
      <c r="N337" s="8">
        <f t="shared" si="199"/>
        <v>208.35</v>
      </c>
      <c r="O337" s="8">
        <v>0</v>
      </c>
      <c r="P337" s="8">
        <f t="shared" si="200"/>
        <v>208.35</v>
      </c>
      <c r="Q337" s="14">
        <f t="shared" si="191"/>
        <v>208.35</v>
      </c>
      <c r="R337" s="8">
        <f t="shared" si="201"/>
        <v>208.35</v>
      </c>
      <c r="S337" s="14">
        <f t="shared" si="192"/>
        <v>416.7</v>
      </c>
      <c r="T337" s="7">
        <f t="shared" si="202"/>
        <v>208.35</v>
      </c>
      <c r="U337" s="14">
        <f t="shared" si="193"/>
        <v>625.05</v>
      </c>
      <c r="V337" s="7">
        <f t="shared" si="203"/>
        <v>208.35</v>
      </c>
      <c r="W337" s="14">
        <f t="shared" si="194"/>
        <v>833.4</v>
      </c>
      <c r="X337" s="7">
        <f>$F$337/$D$337</f>
        <v>208.35</v>
      </c>
      <c r="Y337" s="14">
        <f t="shared" si="195"/>
        <v>1041.75</v>
      </c>
      <c r="Z337" s="7">
        <f>$F$337/$D$337</f>
        <v>208.35</v>
      </c>
      <c r="AA337" s="14">
        <f t="shared" si="196"/>
        <v>1250.1</v>
      </c>
      <c r="AB337" s="7">
        <f>$F$337/$D$337</f>
        <v>208.35</v>
      </c>
      <c r="AC337" s="14">
        <f t="shared" si="197"/>
        <v>1458.4499999999998</v>
      </c>
      <c r="AD337" s="8"/>
      <c r="AE337" s="13">
        <f t="shared" si="198"/>
        <v>2708.55</v>
      </c>
      <c r="AF337" s="7"/>
      <c r="AG337" s="15"/>
    </row>
    <row r="338" spans="1:33" ht="12.75">
      <c r="A338" s="12"/>
      <c r="F338" s="13">
        <f>SUM(F331:F337)</f>
        <v>29370.87</v>
      </c>
      <c r="G338" s="13">
        <f aca="true" t="shared" si="204" ref="G338:M338">SUM(G331:G335)</f>
        <v>1629.27</v>
      </c>
      <c r="H338" s="13">
        <f t="shared" si="204"/>
        <v>164.8935</v>
      </c>
      <c r="I338" s="13">
        <f t="shared" si="204"/>
        <v>1794.1634999999999</v>
      </c>
      <c r="J338" s="13">
        <f t="shared" si="204"/>
        <v>143.0985</v>
      </c>
      <c r="K338" s="13">
        <f t="shared" si="204"/>
        <v>1937.2619999999997</v>
      </c>
      <c r="L338" s="13">
        <f t="shared" si="204"/>
        <v>110.54849999999999</v>
      </c>
      <c r="M338" s="13">
        <f t="shared" si="204"/>
        <v>2047.8104999999998</v>
      </c>
      <c r="N338" s="13">
        <f aca="true" t="shared" si="205" ref="N338:AC338">SUM(N331:N337)</f>
        <v>1414.1884999999997</v>
      </c>
      <c r="O338" s="13">
        <f t="shared" si="205"/>
        <v>2973.499</v>
      </c>
      <c r="P338" s="13">
        <f t="shared" si="205"/>
        <v>1414.1884999999997</v>
      </c>
      <c r="Q338" s="13">
        <f t="shared" si="205"/>
        <v>4387.6875</v>
      </c>
      <c r="R338" s="13">
        <f t="shared" si="205"/>
        <v>1414.1884999999997</v>
      </c>
      <c r="S338" s="13">
        <f t="shared" si="205"/>
        <v>5801.876</v>
      </c>
      <c r="T338" s="13">
        <f t="shared" si="205"/>
        <v>1414.1884999999997</v>
      </c>
      <c r="U338" s="13">
        <f t="shared" si="205"/>
        <v>7216.0645</v>
      </c>
      <c r="V338" s="13">
        <f t="shared" si="205"/>
        <v>1414.1884999999997</v>
      </c>
      <c r="W338" s="13">
        <f t="shared" si="205"/>
        <v>8630.252999999999</v>
      </c>
      <c r="X338" s="13">
        <f t="shared" si="205"/>
        <v>1414.1884999999997</v>
      </c>
      <c r="Y338" s="13">
        <f t="shared" si="205"/>
        <v>10044.441499999999</v>
      </c>
      <c r="Z338" s="13">
        <f t="shared" si="205"/>
        <v>1414.1884999999997</v>
      </c>
      <c r="AA338" s="13">
        <f t="shared" si="205"/>
        <v>11458.63</v>
      </c>
      <c r="AB338" s="13">
        <f t="shared" si="205"/>
        <v>1414.1884999999997</v>
      </c>
      <c r="AC338" s="13">
        <f t="shared" si="205"/>
        <v>12872.818500000001</v>
      </c>
      <c r="AD338" s="13"/>
      <c r="AE338" s="13">
        <f t="shared" si="198"/>
        <v>16498.051499999998</v>
      </c>
      <c r="AF338" s="7"/>
      <c r="AG338" s="15"/>
    </row>
    <row r="339" spans="1:33" ht="12.75">
      <c r="A339" s="12"/>
      <c r="F339" s="11" t="s">
        <v>14</v>
      </c>
      <c r="G339" s="7"/>
      <c r="H339" s="7"/>
      <c r="I339" s="7"/>
      <c r="J339" s="7"/>
      <c r="K339" s="7"/>
      <c r="L339" s="13"/>
      <c r="M339" s="13"/>
      <c r="N339" s="13"/>
      <c r="O339" s="13"/>
      <c r="P339" s="13"/>
      <c r="Q339" s="13"/>
      <c r="R339" s="13"/>
      <c r="S339" s="13"/>
      <c r="T339" s="7"/>
      <c r="U339" s="13"/>
      <c r="V339" s="7"/>
      <c r="W339" s="13"/>
      <c r="X339" s="7"/>
      <c r="Y339" s="13"/>
      <c r="Z339" s="13"/>
      <c r="AA339" s="13"/>
      <c r="AB339" s="13"/>
      <c r="AC339" s="13"/>
      <c r="AD339" s="7"/>
      <c r="AE339" s="13"/>
      <c r="AF339" s="7"/>
      <c r="AG339" s="15"/>
    </row>
    <row r="340" spans="1:33" ht="12.75">
      <c r="A340" s="26">
        <v>34000001</v>
      </c>
      <c r="B340" s="28" t="s">
        <v>117</v>
      </c>
      <c r="C340" s="28">
        <v>2001</v>
      </c>
      <c r="D340" s="28">
        <v>5</v>
      </c>
      <c r="E340" s="28" t="s">
        <v>20</v>
      </c>
      <c r="F340" s="25">
        <v>930</v>
      </c>
      <c r="G340" s="25">
        <v>930</v>
      </c>
      <c r="H340" s="25">
        <v>0</v>
      </c>
      <c r="I340" s="25">
        <f>G340+H340</f>
        <v>930</v>
      </c>
      <c r="J340" s="25">
        <v>0</v>
      </c>
      <c r="K340" s="25">
        <f>I340+J340</f>
        <v>930</v>
      </c>
      <c r="L340" s="25">
        <v>0</v>
      </c>
      <c r="M340" s="25">
        <f aca="true" t="shared" si="206" ref="M340:M355">K340+L340</f>
        <v>930</v>
      </c>
      <c r="N340" s="25">
        <v>0</v>
      </c>
      <c r="O340" s="25">
        <f aca="true" t="shared" si="207" ref="O340:O358">M340+N340</f>
        <v>930</v>
      </c>
      <c r="P340" s="25">
        <v>0</v>
      </c>
      <c r="Q340" s="25">
        <f aca="true" t="shared" si="208" ref="Q340:Q363">O340+P340</f>
        <v>930</v>
      </c>
      <c r="R340" s="25">
        <v>0</v>
      </c>
      <c r="S340" s="25">
        <f aca="true" t="shared" si="209" ref="S340:S368">Q340+R340</f>
        <v>930</v>
      </c>
      <c r="T340" s="7">
        <v>0</v>
      </c>
      <c r="U340" s="25">
        <f aca="true" t="shared" si="210" ref="U340:U368">S340+T340</f>
        <v>930</v>
      </c>
      <c r="V340" s="7">
        <v>0</v>
      </c>
      <c r="W340" s="25">
        <f aca="true" t="shared" si="211" ref="W340:W371">U340+V340</f>
        <v>930</v>
      </c>
      <c r="X340" s="7">
        <v>0</v>
      </c>
      <c r="Y340" s="25">
        <f aca="true" t="shared" si="212" ref="Y340:Y374">W340+X340</f>
        <v>930</v>
      </c>
      <c r="Z340" s="7">
        <v>0</v>
      </c>
      <c r="AA340" s="25">
        <f aca="true" t="shared" si="213" ref="AA340:AA380">Y340+Z340</f>
        <v>930</v>
      </c>
      <c r="AB340" s="7">
        <v>0</v>
      </c>
      <c r="AC340" s="25">
        <f aca="true" t="shared" si="214" ref="AC340:AC382">AA340+AB340</f>
        <v>930</v>
      </c>
      <c r="AD340" s="25"/>
      <c r="AE340" s="13">
        <f aca="true" t="shared" si="215" ref="AE340:AE382">F340-AC340</f>
        <v>0</v>
      </c>
      <c r="AF340" s="7"/>
      <c r="AG340" s="15"/>
    </row>
    <row r="341" spans="1:33" ht="12.75">
      <c r="A341" s="26"/>
      <c r="B341" s="28" t="s">
        <v>118</v>
      </c>
      <c r="C341" s="28">
        <v>2004</v>
      </c>
      <c r="D341" s="28">
        <v>5</v>
      </c>
      <c r="E341" s="28" t="s">
        <v>20</v>
      </c>
      <c r="F341" s="25">
        <v>2561.92</v>
      </c>
      <c r="G341" s="25">
        <v>2561.92</v>
      </c>
      <c r="H341" s="25">
        <v>0</v>
      </c>
      <c r="I341" s="25">
        <f>G341+H341</f>
        <v>2561.92</v>
      </c>
      <c r="J341" s="25">
        <v>0</v>
      </c>
      <c r="K341" s="25">
        <f>I341+J341</f>
        <v>2561.92</v>
      </c>
      <c r="L341" s="25">
        <v>0</v>
      </c>
      <c r="M341" s="25">
        <f t="shared" si="206"/>
        <v>2561.92</v>
      </c>
      <c r="N341" s="25">
        <v>0</v>
      </c>
      <c r="O341" s="25">
        <f t="shared" si="207"/>
        <v>2561.92</v>
      </c>
      <c r="P341" s="25">
        <v>0</v>
      </c>
      <c r="Q341" s="25">
        <f t="shared" si="208"/>
        <v>2561.92</v>
      </c>
      <c r="R341" s="25">
        <v>0</v>
      </c>
      <c r="S341" s="25">
        <f t="shared" si="209"/>
        <v>2561.92</v>
      </c>
      <c r="T341" s="7">
        <v>0</v>
      </c>
      <c r="U341" s="25">
        <f t="shared" si="210"/>
        <v>2561.92</v>
      </c>
      <c r="V341" s="7">
        <v>0</v>
      </c>
      <c r="W341" s="25">
        <f t="shared" si="211"/>
        <v>2561.92</v>
      </c>
      <c r="X341" s="7">
        <v>0</v>
      </c>
      <c r="Y341" s="25">
        <f t="shared" si="212"/>
        <v>2561.92</v>
      </c>
      <c r="Z341" s="7">
        <v>0</v>
      </c>
      <c r="AA341" s="25">
        <f t="shared" si="213"/>
        <v>2561.92</v>
      </c>
      <c r="AB341" s="7">
        <v>0</v>
      </c>
      <c r="AC341" s="25">
        <f t="shared" si="214"/>
        <v>2561.92</v>
      </c>
      <c r="AD341" s="25"/>
      <c r="AE341" s="13">
        <f t="shared" si="215"/>
        <v>0</v>
      </c>
      <c r="AF341" s="7"/>
      <c r="AG341" s="15"/>
    </row>
    <row r="342" spans="1:33" ht="12.75">
      <c r="A342" s="26"/>
      <c r="B342" s="31" t="s">
        <v>185</v>
      </c>
      <c r="C342" s="28">
        <v>2012</v>
      </c>
      <c r="D342" s="28"/>
      <c r="E342" s="28"/>
      <c r="F342" s="25">
        <v>-1024.77</v>
      </c>
      <c r="G342" s="25"/>
      <c r="H342" s="25"/>
      <c r="I342" s="25">
        <v>-1024.77</v>
      </c>
      <c r="J342" s="25"/>
      <c r="K342" s="25">
        <v>-1024.77</v>
      </c>
      <c r="L342" s="25">
        <v>0</v>
      </c>
      <c r="M342" s="25">
        <f t="shared" si="206"/>
        <v>-1024.77</v>
      </c>
      <c r="N342" s="25">
        <v>0</v>
      </c>
      <c r="O342" s="25">
        <f t="shared" si="207"/>
        <v>-1024.77</v>
      </c>
      <c r="P342" s="25">
        <v>0</v>
      </c>
      <c r="Q342" s="25">
        <f t="shared" si="208"/>
        <v>-1024.77</v>
      </c>
      <c r="R342" s="25">
        <v>0</v>
      </c>
      <c r="S342" s="25">
        <f t="shared" si="209"/>
        <v>-1024.77</v>
      </c>
      <c r="T342" s="7">
        <v>0</v>
      </c>
      <c r="U342" s="25">
        <f t="shared" si="210"/>
        <v>-1024.77</v>
      </c>
      <c r="V342" s="7">
        <v>0</v>
      </c>
      <c r="W342" s="25">
        <f t="shared" si="211"/>
        <v>-1024.77</v>
      </c>
      <c r="X342" s="7">
        <v>0</v>
      </c>
      <c r="Y342" s="25">
        <f t="shared" si="212"/>
        <v>-1024.77</v>
      </c>
      <c r="Z342" s="7">
        <v>0</v>
      </c>
      <c r="AA342" s="25">
        <f t="shared" si="213"/>
        <v>-1024.77</v>
      </c>
      <c r="AB342" s="7">
        <v>0</v>
      </c>
      <c r="AC342" s="25">
        <f t="shared" si="214"/>
        <v>-1024.77</v>
      </c>
      <c r="AD342" s="25"/>
      <c r="AE342" s="13">
        <f t="shared" si="215"/>
        <v>0</v>
      </c>
      <c r="AF342" s="7"/>
      <c r="AG342" s="15"/>
    </row>
    <row r="343" spans="1:33" ht="12.75">
      <c r="A343" s="26"/>
      <c r="B343" s="31" t="s">
        <v>119</v>
      </c>
      <c r="C343" s="28">
        <v>2005</v>
      </c>
      <c r="D343" s="28">
        <v>5</v>
      </c>
      <c r="E343" s="28" t="s">
        <v>20</v>
      </c>
      <c r="F343" s="25">
        <v>1419.97</v>
      </c>
      <c r="G343" s="25">
        <v>1419.97</v>
      </c>
      <c r="H343" s="25">
        <v>0</v>
      </c>
      <c r="I343" s="25">
        <f aca="true" t="shared" si="216" ref="I343:I349">G343+H343</f>
        <v>1419.97</v>
      </c>
      <c r="J343" s="25">
        <v>0</v>
      </c>
      <c r="K343" s="25">
        <f aca="true" t="shared" si="217" ref="K343:K354">I343+J343</f>
        <v>1419.97</v>
      </c>
      <c r="L343" s="25">
        <v>0</v>
      </c>
      <c r="M343" s="25">
        <f t="shared" si="206"/>
        <v>1419.97</v>
      </c>
      <c r="N343" s="25">
        <v>0</v>
      </c>
      <c r="O343" s="25">
        <f t="shared" si="207"/>
        <v>1419.97</v>
      </c>
      <c r="P343" s="25">
        <v>0</v>
      </c>
      <c r="Q343" s="25">
        <f t="shared" si="208"/>
        <v>1419.97</v>
      </c>
      <c r="R343" s="25">
        <v>0</v>
      </c>
      <c r="S343" s="25">
        <f t="shared" si="209"/>
        <v>1419.97</v>
      </c>
      <c r="T343" s="7">
        <v>0</v>
      </c>
      <c r="U343" s="25">
        <f t="shared" si="210"/>
        <v>1419.97</v>
      </c>
      <c r="V343" s="7">
        <v>0</v>
      </c>
      <c r="W343" s="25">
        <f t="shared" si="211"/>
        <v>1419.97</v>
      </c>
      <c r="X343" s="7">
        <v>0</v>
      </c>
      <c r="Y343" s="25">
        <f t="shared" si="212"/>
        <v>1419.97</v>
      </c>
      <c r="Z343" s="7">
        <v>0</v>
      </c>
      <c r="AA343" s="25">
        <f t="shared" si="213"/>
        <v>1419.97</v>
      </c>
      <c r="AB343" s="7">
        <v>0</v>
      </c>
      <c r="AC343" s="25">
        <f t="shared" si="214"/>
        <v>1419.97</v>
      </c>
      <c r="AD343" s="25"/>
      <c r="AE343" s="13">
        <f t="shared" si="215"/>
        <v>0</v>
      </c>
      <c r="AF343" s="7"/>
      <c r="AG343" s="15"/>
    </row>
    <row r="344" spans="1:33" ht="12.75">
      <c r="A344" s="26"/>
      <c r="B344" s="28" t="s">
        <v>120</v>
      </c>
      <c r="C344" s="28">
        <v>2008</v>
      </c>
      <c r="D344" s="28">
        <v>5</v>
      </c>
      <c r="E344" s="28" t="s">
        <v>20</v>
      </c>
      <c r="F344" s="25">
        <v>725</v>
      </c>
      <c r="G344" s="25">
        <v>362.5</v>
      </c>
      <c r="H344" s="25">
        <f aca="true" t="shared" si="218" ref="H344:H354">F344/D344</f>
        <v>145</v>
      </c>
      <c r="I344" s="25">
        <f t="shared" si="216"/>
        <v>507.5</v>
      </c>
      <c r="J344" s="25">
        <f aca="true" t="shared" si="219" ref="J344:J354">F344/D344</f>
        <v>145</v>
      </c>
      <c r="K344" s="25">
        <f t="shared" si="217"/>
        <v>652.5</v>
      </c>
      <c r="L344" s="25">
        <v>72.5</v>
      </c>
      <c r="M344" s="25">
        <f t="shared" si="206"/>
        <v>725</v>
      </c>
      <c r="N344" s="25">
        <v>0</v>
      </c>
      <c r="O344" s="25">
        <f t="shared" si="207"/>
        <v>725</v>
      </c>
      <c r="P344" s="25">
        <v>0</v>
      </c>
      <c r="Q344" s="25">
        <f t="shared" si="208"/>
        <v>725</v>
      </c>
      <c r="R344" s="25">
        <v>0</v>
      </c>
      <c r="S344" s="25">
        <f t="shared" si="209"/>
        <v>725</v>
      </c>
      <c r="T344" s="7">
        <v>0</v>
      </c>
      <c r="U344" s="25">
        <f t="shared" si="210"/>
        <v>725</v>
      </c>
      <c r="V344" s="7">
        <v>0</v>
      </c>
      <c r="W344" s="25">
        <f t="shared" si="211"/>
        <v>725</v>
      </c>
      <c r="X344" s="7">
        <v>0</v>
      </c>
      <c r="Y344" s="25">
        <f t="shared" si="212"/>
        <v>725</v>
      </c>
      <c r="Z344" s="7">
        <v>0</v>
      </c>
      <c r="AA344" s="25">
        <f t="shared" si="213"/>
        <v>725</v>
      </c>
      <c r="AB344" s="7">
        <v>0</v>
      </c>
      <c r="AC344" s="25">
        <f t="shared" si="214"/>
        <v>725</v>
      </c>
      <c r="AD344" s="25"/>
      <c r="AE344" s="13">
        <f t="shared" si="215"/>
        <v>0</v>
      </c>
      <c r="AF344" s="7"/>
      <c r="AG344" s="15"/>
    </row>
    <row r="345" spans="1:33" ht="12.75">
      <c r="A345" s="26"/>
      <c r="B345" s="28" t="s">
        <v>121</v>
      </c>
      <c r="C345" s="28">
        <v>2008</v>
      </c>
      <c r="D345" s="28">
        <v>5</v>
      </c>
      <c r="E345" s="28" t="s">
        <v>20</v>
      </c>
      <c r="F345" s="25">
        <v>1168.99</v>
      </c>
      <c r="G345" s="25">
        <v>584.5</v>
      </c>
      <c r="H345" s="25">
        <f t="shared" si="218"/>
        <v>233.798</v>
      </c>
      <c r="I345" s="25">
        <f t="shared" si="216"/>
        <v>818.298</v>
      </c>
      <c r="J345" s="25">
        <f t="shared" si="219"/>
        <v>233.798</v>
      </c>
      <c r="K345" s="25">
        <f t="shared" si="217"/>
        <v>1052.096</v>
      </c>
      <c r="L345" s="25">
        <v>116.89</v>
      </c>
      <c r="M345" s="25">
        <f t="shared" si="206"/>
        <v>1168.986</v>
      </c>
      <c r="N345" s="25">
        <v>0</v>
      </c>
      <c r="O345" s="25">
        <f t="shared" si="207"/>
        <v>1168.986</v>
      </c>
      <c r="P345" s="25">
        <v>0</v>
      </c>
      <c r="Q345" s="25">
        <f t="shared" si="208"/>
        <v>1168.986</v>
      </c>
      <c r="R345" s="25">
        <v>0</v>
      </c>
      <c r="S345" s="25">
        <f t="shared" si="209"/>
        <v>1168.986</v>
      </c>
      <c r="T345" s="7">
        <v>0</v>
      </c>
      <c r="U345" s="25">
        <f t="shared" si="210"/>
        <v>1168.986</v>
      </c>
      <c r="V345" s="7">
        <v>0</v>
      </c>
      <c r="W345" s="25">
        <f t="shared" si="211"/>
        <v>1168.986</v>
      </c>
      <c r="X345" s="7">
        <v>0</v>
      </c>
      <c r="Y345" s="25">
        <f t="shared" si="212"/>
        <v>1168.986</v>
      </c>
      <c r="Z345" s="7">
        <v>0</v>
      </c>
      <c r="AA345" s="25">
        <f t="shared" si="213"/>
        <v>1168.986</v>
      </c>
      <c r="AB345" s="7">
        <v>0</v>
      </c>
      <c r="AC345" s="25">
        <f t="shared" si="214"/>
        <v>1168.986</v>
      </c>
      <c r="AD345" s="25"/>
      <c r="AE345" s="13">
        <f t="shared" si="215"/>
        <v>0.0039999999999054126</v>
      </c>
      <c r="AF345" s="7"/>
      <c r="AG345" s="15"/>
    </row>
    <row r="346" spans="1:33" ht="12.75">
      <c r="A346" s="26"/>
      <c r="B346" s="28" t="s">
        <v>122</v>
      </c>
      <c r="C346" s="28">
        <v>2008</v>
      </c>
      <c r="D346" s="28">
        <v>5</v>
      </c>
      <c r="E346" s="28" t="s">
        <v>20</v>
      </c>
      <c r="F346" s="25">
        <v>1095</v>
      </c>
      <c r="G346" s="25">
        <v>547.5</v>
      </c>
      <c r="H346" s="25">
        <f t="shared" si="218"/>
        <v>219</v>
      </c>
      <c r="I346" s="25">
        <f t="shared" si="216"/>
        <v>766.5</v>
      </c>
      <c r="J346" s="25">
        <f t="shared" si="219"/>
        <v>219</v>
      </c>
      <c r="K346" s="25">
        <f t="shared" si="217"/>
        <v>985.5</v>
      </c>
      <c r="L346" s="25">
        <v>109.5</v>
      </c>
      <c r="M346" s="25">
        <f t="shared" si="206"/>
        <v>1095</v>
      </c>
      <c r="N346" s="25">
        <v>0</v>
      </c>
      <c r="O346" s="25">
        <f t="shared" si="207"/>
        <v>1095</v>
      </c>
      <c r="P346" s="25">
        <v>0</v>
      </c>
      <c r="Q346" s="25">
        <f t="shared" si="208"/>
        <v>1095</v>
      </c>
      <c r="R346" s="25">
        <v>0</v>
      </c>
      <c r="S346" s="25">
        <f t="shared" si="209"/>
        <v>1095</v>
      </c>
      <c r="T346" s="7">
        <v>0</v>
      </c>
      <c r="U346" s="25">
        <f t="shared" si="210"/>
        <v>1095</v>
      </c>
      <c r="V346" s="7">
        <v>0</v>
      </c>
      <c r="W346" s="25">
        <f t="shared" si="211"/>
        <v>1095</v>
      </c>
      <c r="X346" s="7">
        <v>0</v>
      </c>
      <c r="Y346" s="25">
        <f t="shared" si="212"/>
        <v>1095</v>
      </c>
      <c r="Z346" s="7">
        <v>0</v>
      </c>
      <c r="AA346" s="25">
        <f t="shared" si="213"/>
        <v>1095</v>
      </c>
      <c r="AB346" s="7">
        <v>0</v>
      </c>
      <c r="AC346" s="25">
        <f t="shared" si="214"/>
        <v>1095</v>
      </c>
      <c r="AD346" s="25"/>
      <c r="AE346" s="13">
        <f t="shared" si="215"/>
        <v>0</v>
      </c>
      <c r="AF346" s="7"/>
      <c r="AG346" s="15"/>
    </row>
    <row r="347" spans="1:33" ht="12.75">
      <c r="A347" s="26"/>
      <c r="B347" s="28" t="s">
        <v>122</v>
      </c>
      <c r="C347" s="28">
        <v>2009</v>
      </c>
      <c r="D347" s="28">
        <v>5</v>
      </c>
      <c r="E347" s="28" t="s">
        <v>20</v>
      </c>
      <c r="F347" s="25">
        <v>895</v>
      </c>
      <c r="G347" s="25">
        <v>268.5</v>
      </c>
      <c r="H347" s="25">
        <f t="shared" si="218"/>
        <v>179</v>
      </c>
      <c r="I347" s="25">
        <f t="shared" si="216"/>
        <v>447.5</v>
      </c>
      <c r="J347" s="25">
        <f t="shared" si="219"/>
        <v>179</v>
      </c>
      <c r="K347" s="25">
        <f t="shared" si="217"/>
        <v>626.5</v>
      </c>
      <c r="L347" s="25">
        <f aca="true" t="shared" si="220" ref="L347:L356">$F347/$D347</f>
        <v>179</v>
      </c>
      <c r="M347" s="25">
        <f t="shared" si="206"/>
        <v>805.5</v>
      </c>
      <c r="N347" s="25">
        <v>89.5</v>
      </c>
      <c r="O347" s="25">
        <f t="shared" si="207"/>
        <v>895</v>
      </c>
      <c r="P347" s="25">
        <v>0</v>
      </c>
      <c r="Q347" s="25">
        <f t="shared" si="208"/>
        <v>895</v>
      </c>
      <c r="R347" s="25">
        <v>0</v>
      </c>
      <c r="S347" s="25">
        <f t="shared" si="209"/>
        <v>895</v>
      </c>
      <c r="T347" s="7">
        <v>0</v>
      </c>
      <c r="U347" s="25">
        <f t="shared" si="210"/>
        <v>895</v>
      </c>
      <c r="V347" s="7">
        <v>0</v>
      </c>
      <c r="W347" s="25">
        <f t="shared" si="211"/>
        <v>895</v>
      </c>
      <c r="X347" s="7">
        <v>0</v>
      </c>
      <c r="Y347" s="25">
        <f t="shared" si="212"/>
        <v>895</v>
      </c>
      <c r="Z347" s="7">
        <v>0</v>
      </c>
      <c r="AA347" s="25">
        <f t="shared" si="213"/>
        <v>895</v>
      </c>
      <c r="AB347" s="7">
        <v>0</v>
      </c>
      <c r="AC347" s="25">
        <f t="shared" si="214"/>
        <v>895</v>
      </c>
      <c r="AD347" s="25"/>
      <c r="AE347" s="13">
        <f t="shared" si="215"/>
        <v>0</v>
      </c>
      <c r="AF347" s="7"/>
      <c r="AG347" s="15"/>
    </row>
    <row r="348" spans="1:33" ht="12.75">
      <c r="A348" s="26"/>
      <c r="B348" s="28" t="s">
        <v>123</v>
      </c>
      <c r="C348" s="28">
        <v>2009</v>
      </c>
      <c r="D348" s="28">
        <v>5</v>
      </c>
      <c r="E348" s="28" t="s">
        <v>20</v>
      </c>
      <c r="F348" s="25">
        <v>489</v>
      </c>
      <c r="G348" s="25">
        <v>146.7</v>
      </c>
      <c r="H348" s="25">
        <f t="shared" si="218"/>
        <v>97.8</v>
      </c>
      <c r="I348" s="25">
        <f t="shared" si="216"/>
        <v>244.5</v>
      </c>
      <c r="J348" s="25">
        <f t="shared" si="219"/>
        <v>97.8</v>
      </c>
      <c r="K348" s="25">
        <f t="shared" si="217"/>
        <v>342.3</v>
      </c>
      <c r="L348" s="25">
        <f t="shared" si="220"/>
        <v>97.8</v>
      </c>
      <c r="M348" s="25">
        <f t="shared" si="206"/>
        <v>440.1</v>
      </c>
      <c r="N348" s="25">
        <v>48.9</v>
      </c>
      <c r="O348" s="25">
        <f t="shared" si="207"/>
        <v>489</v>
      </c>
      <c r="P348" s="25">
        <v>0</v>
      </c>
      <c r="Q348" s="25">
        <f t="shared" si="208"/>
        <v>489</v>
      </c>
      <c r="R348" s="25">
        <v>0</v>
      </c>
      <c r="S348" s="25">
        <f t="shared" si="209"/>
        <v>489</v>
      </c>
      <c r="T348" s="7">
        <v>0</v>
      </c>
      <c r="U348" s="25">
        <f t="shared" si="210"/>
        <v>489</v>
      </c>
      <c r="V348" s="7">
        <v>0</v>
      </c>
      <c r="W348" s="25">
        <f t="shared" si="211"/>
        <v>489</v>
      </c>
      <c r="X348" s="7">
        <v>0</v>
      </c>
      <c r="Y348" s="25">
        <f t="shared" si="212"/>
        <v>489</v>
      </c>
      <c r="Z348" s="7">
        <v>0</v>
      </c>
      <c r="AA348" s="25">
        <f t="shared" si="213"/>
        <v>489</v>
      </c>
      <c r="AB348" s="7">
        <v>0</v>
      </c>
      <c r="AC348" s="25">
        <f t="shared" si="214"/>
        <v>489</v>
      </c>
      <c r="AD348" s="25"/>
      <c r="AE348" s="13">
        <f t="shared" si="215"/>
        <v>0</v>
      </c>
      <c r="AF348" s="7"/>
      <c r="AG348" s="15"/>
    </row>
    <row r="349" spans="1:33" ht="12.75">
      <c r="A349" s="29"/>
      <c r="B349" s="31" t="s">
        <v>122</v>
      </c>
      <c r="C349" s="28">
        <v>2011</v>
      </c>
      <c r="D349" s="28">
        <v>5</v>
      </c>
      <c r="E349" s="31" t="s">
        <v>20</v>
      </c>
      <c r="F349" s="32">
        <v>943.99</v>
      </c>
      <c r="G349" s="32">
        <v>0</v>
      </c>
      <c r="H349" s="32">
        <f t="shared" si="218"/>
        <v>188.798</v>
      </c>
      <c r="I349" s="32">
        <f t="shared" si="216"/>
        <v>188.798</v>
      </c>
      <c r="J349" s="32">
        <f t="shared" si="219"/>
        <v>188.798</v>
      </c>
      <c r="K349" s="32">
        <f t="shared" si="217"/>
        <v>377.596</v>
      </c>
      <c r="L349" s="32">
        <f t="shared" si="220"/>
        <v>188.798</v>
      </c>
      <c r="M349" s="32">
        <f t="shared" si="206"/>
        <v>566.394</v>
      </c>
      <c r="N349" s="32">
        <f aca="true" t="shared" si="221" ref="N349:N370">F349/D349</f>
        <v>188.798</v>
      </c>
      <c r="O349" s="32">
        <f t="shared" si="207"/>
        <v>755.192</v>
      </c>
      <c r="P349" s="32">
        <f aca="true" t="shared" si="222" ref="P349:P361">+F349/D349</f>
        <v>188.798</v>
      </c>
      <c r="Q349" s="32">
        <f t="shared" si="208"/>
        <v>943.99</v>
      </c>
      <c r="R349" s="32">
        <v>0</v>
      </c>
      <c r="S349" s="32">
        <f t="shared" si="209"/>
        <v>943.99</v>
      </c>
      <c r="T349" s="7">
        <v>0</v>
      </c>
      <c r="U349" s="32">
        <f t="shared" si="210"/>
        <v>943.99</v>
      </c>
      <c r="V349" s="7">
        <v>0</v>
      </c>
      <c r="W349" s="32">
        <f t="shared" si="211"/>
        <v>943.99</v>
      </c>
      <c r="X349" s="7">
        <v>0</v>
      </c>
      <c r="Y349" s="32">
        <f t="shared" si="212"/>
        <v>943.99</v>
      </c>
      <c r="Z349" s="7">
        <v>0</v>
      </c>
      <c r="AA349" s="32">
        <f t="shared" si="213"/>
        <v>943.99</v>
      </c>
      <c r="AB349" s="7">
        <v>0</v>
      </c>
      <c r="AC349" s="32">
        <f t="shared" si="214"/>
        <v>943.99</v>
      </c>
      <c r="AD349" s="32"/>
      <c r="AE349" s="13">
        <f t="shared" si="215"/>
        <v>0</v>
      </c>
      <c r="AF349" s="7"/>
      <c r="AG349" s="15"/>
    </row>
    <row r="350" spans="1:33" ht="12.75">
      <c r="A350" s="29"/>
      <c r="B350" s="31" t="s">
        <v>120</v>
      </c>
      <c r="C350" s="28">
        <v>2012</v>
      </c>
      <c r="D350" s="28">
        <v>5</v>
      </c>
      <c r="E350" s="31" t="s">
        <v>20</v>
      </c>
      <c r="F350" s="32">
        <v>699.99</v>
      </c>
      <c r="G350" s="32"/>
      <c r="H350" s="32">
        <f t="shared" si="218"/>
        <v>139.998</v>
      </c>
      <c r="I350" s="32">
        <v>0</v>
      </c>
      <c r="J350" s="32">
        <f t="shared" si="219"/>
        <v>139.998</v>
      </c>
      <c r="K350" s="32">
        <f t="shared" si="217"/>
        <v>139.998</v>
      </c>
      <c r="L350" s="32">
        <f t="shared" si="220"/>
        <v>139.998</v>
      </c>
      <c r="M350" s="32">
        <f t="shared" si="206"/>
        <v>279.996</v>
      </c>
      <c r="N350" s="32">
        <f t="shared" si="221"/>
        <v>139.998</v>
      </c>
      <c r="O350" s="32">
        <f t="shared" si="207"/>
        <v>419.99399999999997</v>
      </c>
      <c r="P350" s="32">
        <f t="shared" si="222"/>
        <v>139.998</v>
      </c>
      <c r="Q350" s="32">
        <f t="shared" si="208"/>
        <v>559.992</v>
      </c>
      <c r="R350" s="32">
        <f aca="true" t="shared" si="223" ref="R350:R363">+F350/D350</f>
        <v>139.998</v>
      </c>
      <c r="S350" s="32">
        <f t="shared" si="209"/>
        <v>699.99</v>
      </c>
      <c r="T350" s="7">
        <v>0</v>
      </c>
      <c r="U350" s="32">
        <f t="shared" si="210"/>
        <v>699.99</v>
      </c>
      <c r="V350" s="7">
        <v>0</v>
      </c>
      <c r="W350" s="32">
        <f t="shared" si="211"/>
        <v>699.99</v>
      </c>
      <c r="X350" s="7">
        <v>0</v>
      </c>
      <c r="Y350" s="32">
        <f t="shared" si="212"/>
        <v>699.99</v>
      </c>
      <c r="Z350" s="7">
        <v>0</v>
      </c>
      <c r="AA350" s="32">
        <f t="shared" si="213"/>
        <v>699.99</v>
      </c>
      <c r="AB350" s="7">
        <v>0</v>
      </c>
      <c r="AC350" s="32">
        <f t="shared" si="214"/>
        <v>699.99</v>
      </c>
      <c r="AD350" s="32"/>
      <c r="AE350" s="13">
        <f t="shared" si="215"/>
        <v>0</v>
      </c>
      <c r="AF350" s="7"/>
      <c r="AG350" s="15"/>
    </row>
    <row r="351" spans="1:33" ht="12.75">
      <c r="A351" s="29"/>
      <c r="B351" s="31" t="s">
        <v>186</v>
      </c>
      <c r="C351" s="28">
        <v>2012</v>
      </c>
      <c r="D351" s="28">
        <v>5</v>
      </c>
      <c r="E351" s="31" t="s">
        <v>20</v>
      </c>
      <c r="F351" s="32">
        <v>299</v>
      </c>
      <c r="G351" s="32"/>
      <c r="H351" s="32">
        <f t="shared" si="218"/>
        <v>59.8</v>
      </c>
      <c r="I351" s="32">
        <v>0</v>
      </c>
      <c r="J351" s="32">
        <f t="shared" si="219"/>
        <v>59.8</v>
      </c>
      <c r="K351" s="32">
        <f t="shared" si="217"/>
        <v>59.8</v>
      </c>
      <c r="L351" s="32">
        <f t="shared" si="220"/>
        <v>59.8</v>
      </c>
      <c r="M351" s="32">
        <f t="shared" si="206"/>
        <v>119.6</v>
      </c>
      <c r="N351" s="32">
        <f t="shared" si="221"/>
        <v>59.8</v>
      </c>
      <c r="O351" s="32">
        <f t="shared" si="207"/>
        <v>179.39999999999998</v>
      </c>
      <c r="P351" s="32">
        <f t="shared" si="222"/>
        <v>59.8</v>
      </c>
      <c r="Q351" s="32">
        <f t="shared" si="208"/>
        <v>239.2</v>
      </c>
      <c r="R351" s="32">
        <f t="shared" si="223"/>
        <v>59.8</v>
      </c>
      <c r="S351" s="32">
        <f t="shared" si="209"/>
        <v>299</v>
      </c>
      <c r="T351" s="7">
        <v>0</v>
      </c>
      <c r="U351" s="32">
        <f t="shared" si="210"/>
        <v>299</v>
      </c>
      <c r="V351" s="7">
        <v>0</v>
      </c>
      <c r="W351" s="32">
        <f t="shared" si="211"/>
        <v>299</v>
      </c>
      <c r="X351" s="7">
        <v>0</v>
      </c>
      <c r="Y351" s="32">
        <f t="shared" si="212"/>
        <v>299</v>
      </c>
      <c r="Z351" s="7">
        <v>0</v>
      </c>
      <c r="AA351" s="32">
        <f t="shared" si="213"/>
        <v>299</v>
      </c>
      <c r="AB351" s="7">
        <v>0</v>
      </c>
      <c r="AC351" s="32">
        <f t="shared" si="214"/>
        <v>299</v>
      </c>
      <c r="AD351" s="32"/>
      <c r="AE351" s="13">
        <f t="shared" si="215"/>
        <v>0</v>
      </c>
      <c r="AF351" s="7"/>
      <c r="AG351" s="15"/>
    </row>
    <row r="352" spans="1:33" ht="12.75">
      <c r="A352" s="29"/>
      <c r="B352" s="31" t="s">
        <v>187</v>
      </c>
      <c r="C352" s="28">
        <v>2012</v>
      </c>
      <c r="D352" s="28">
        <v>5</v>
      </c>
      <c r="E352" s="31" t="s">
        <v>20</v>
      </c>
      <c r="F352" s="32">
        <v>699.99</v>
      </c>
      <c r="G352" s="32"/>
      <c r="H352" s="32">
        <f t="shared" si="218"/>
        <v>139.998</v>
      </c>
      <c r="I352" s="32">
        <v>0</v>
      </c>
      <c r="J352" s="32">
        <f t="shared" si="219"/>
        <v>139.998</v>
      </c>
      <c r="K352" s="32">
        <f t="shared" si="217"/>
        <v>139.998</v>
      </c>
      <c r="L352" s="32">
        <f t="shared" si="220"/>
        <v>139.998</v>
      </c>
      <c r="M352" s="32">
        <f t="shared" si="206"/>
        <v>279.996</v>
      </c>
      <c r="N352" s="32">
        <f t="shared" si="221"/>
        <v>139.998</v>
      </c>
      <c r="O352" s="32">
        <f t="shared" si="207"/>
        <v>419.99399999999997</v>
      </c>
      <c r="P352" s="32">
        <f t="shared" si="222"/>
        <v>139.998</v>
      </c>
      <c r="Q352" s="32">
        <f t="shared" si="208"/>
        <v>559.992</v>
      </c>
      <c r="R352" s="32">
        <f t="shared" si="223"/>
        <v>139.998</v>
      </c>
      <c r="S352" s="32">
        <f t="shared" si="209"/>
        <v>699.99</v>
      </c>
      <c r="T352" s="7">
        <v>0</v>
      </c>
      <c r="U352" s="32">
        <f t="shared" si="210"/>
        <v>699.99</v>
      </c>
      <c r="V352" s="7">
        <v>0</v>
      </c>
      <c r="W352" s="32">
        <f t="shared" si="211"/>
        <v>699.99</v>
      </c>
      <c r="X352" s="7">
        <v>0</v>
      </c>
      <c r="Y352" s="32">
        <f t="shared" si="212"/>
        <v>699.99</v>
      </c>
      <c r="Z352" s="7">
        <v>0</v>
      </c>
      <c r="AA352" s="32">
        <f t="shared" si="213"/>
        <v>699.99</v>
      </c>
      <c r="AB352" s="7">
        <v>0</v>
      </c>
      <c r="AC352" s="32">
        <f t="shared" si="214"/>
        <v>699.99</v>
      </c>
      <c r="AD352" s="32"/>
      <c r="AE352" s="13">
        <f t="shared" si="215"/>
        <v>0</v>
      </c>
      <c r="AF352" s="7"/>
      <c r="AG352" s="15"/>
    </row>
    <row r="353" spans="1:33" ht="12.75">
      <c r="A353" s="29"/>
      <c r="B353" s="31" t="s">
        <v>188</v>
      </c>
      <c r="C353" s="28">
        <v>2012</v>
      </c>
      <c r="D353" s="28">
        <v>5</v>
      </c>
      <c r="E353" s="31" t="s">
        <v>20</v>
      </c>
      <c r="F353" s="32">
        <v>999</v>
      </c>
      <c r="G353" s="32"/>
      <c r="H353" s="32">
        <f t="shared" si="218"/>
        <v>199.8</v>
      </c>
      <c r="I353" s="32">
        <v>0</v>
      </c>
      <c r="J353" s="32">
        <f t="shared" si="219"/>
        <v>199.8</v>
      </c>
      <c r="K353" s="32">
        <f t="shared" si="217"/>
        <v>199.8</v>
      </c>
      <c r="L353" s="32">
        <f t="shared" si="220"/>
        <v>199.8</v>
      </c>
      <c r="M353" s="32">
        <f t="shared" si="206"/>
        <v>399.6</v>
      </c>
      <c r="N353" s="32">
        <f t="shared" si="221"/>
        <v>199.8</v>
      </c>
      <c r="O353" s="32">
        <f t="shared" si="207"/>
        <v>599.4000000000001</v>
      </c>
      <c r="P353" s="32">
        <f t="shared" si="222"/>
        <v>199.8</v>
      </c>
      <c r="Q353" s="32">
        <f t="shared" si="208"/>
        <v>799.2</v>
      </c>
      <c r="R353" s="32">
        <f t="shared" si="223"/>
        <v>199.8</v>
      </c>
      <c r="S353" s="32">
        <f t="shared" si="209"/>
        <v>999</v>
      </c>
      <c r="T353" s="7">
        <v>0</v>
      </c>
      <c r="U353" s="32">
        <f t="shared" si="210"/>
        <v>999</v>
      </c>
      <c r="V353" s="7">
        <v>0</v>
      </c>
      <c r="W353" s="32">
        <f t="shared" si="211"/>
        <v>999</v>
      </c>
      <c r="X353" s="7">
        <v>0</v>
      </c>
      <c r="Y353" s="32">
        <f t="shared" si="212"/>
        <v>999</v>
      </c>
      <c r="Z353" s="7">
        <v>0</v>
      </c>
      <c r="AA353" s="32">
        <f t="shared" si="213"/>
        <v>999</v>
      </c>
      <c r="AB353" s="7">
        <v>0</v>
      </c>
      <c r="AC353" s="32">
        <f t="shared" si="214"/>
        <v>999</v>
      </c>
      <c r="AD353" s="32"/>
      <c r="AE353" s="13">
        <f t="shared" si="215"/>
        <v>0</v>
      </c>
      <c r="AF353" s="7"/>
      <c r="AG353" s="15"/>
    </row>
    <row r="354" spans="1:33" ht="12.75">
      <c r="A354" s="29"/>
      <c r="B354" s="31" t="s">
        <v>189</v>
      </c>
      <c r="C354" s="28">
        <v>2012</v>
      </c>
      <c r="D354" s="28">
        <v>5</v>
      </c>
      <c r="E354" s="31" t="s">
        <v>20</v>
      </c>
      <c r="F354" s="32">
        <v>250</v>
      </c>
      <c r="G354" s="32"/>
      <c r="H354" s="32">
        <f t="shared" si="218"/>
        <v>50</v>
      </c>
      <c r="I354" s="32">
        <v>0</v>
      </c>
      <c r="J354" s="32">
        <f t="shared" si="219"/>
        <v>50</v>
      </c>
      <c r="K354" s="32">
        <f t="shared" si="217"/>
        <v>50</v>
      </c>
      <c r="L354" s="32">
        <f t="shared" si="220"/>
        <v>50</v>
      </c>
      <c r="M354" s="32">
        <f t="shared" si="206"/>
        <v>100</v>
      </c>
      <c r="N354" s="32">
        <f t="shared" si="221"/>
        <v>50</v>
      </c>
      <c r="O354" s="32">
        <f t="shared" si="207"/>
        <v>150</v>
      </c>
      <c r="P354" s="32">
        <f t="shared" si="222"/>
        <v>50</v>
      </c>
      <c r="Q354" s="32">
        <f t="shared" si="208"/>
        <v>200</v>
      </c>
      <c r="R354" s="32">
        <f t="shared" si="223"/>
        <v>50</v>
      </c>
      <c r="S354" s="32">
        <f t="shared" si="209"/>
        <v>250</v>
      </c>
      <c r="T354" s="7">
        <v>0</v>
      </c>
      <c r="U354" s="32">
        <f t="shared" si="210"/>
        <v>250</v>
      </c>
      <c r="V354" s="7">
        <v>0</v>
      </c>
      <c r="W354" s="32">
        <f t="shared" si="211"/>
        <v>250</v>
      </c>
      <c r="X354" s="7">
        <v>0</v>
      </c>
      <c r="Y354" s="32">
        <f t="shared" si="212"/>
        <v>250</v>
      </c>
      <c r="Z354" s="7">
        <v>0</v>
      </c>
      <c r="AA354" s="32">
        <f t="shared" si="213"/>
        <v>250</v>
      </c>
      <c r="AB354" s="7">
        <v>0</v>
      </c>
      <c r="AC354" s="32">
        <f t="shared" si="214"/>
        <v>250</v>
      </c>
      <c r="AD354" s="27"/>
      <c r="AE354" s="13">
        <f t="shared" si="215"/>
        <v>0</v>
      </c>
      <c r="AF354" s="7"/>
      <c r="AG354" s="15"/>
    </row>
    <row r="355" spans="1:33" ht="12.75">
      <c r="A355" s="29"/>
      <c r="B355" s="31" t="s">
        <v>124</v>
      </c>
      <c r="C355" s="28">
        <v>2013</v>
      </c>
      <c r="D355" s="28">
        <v>5</v>
      </c>
      <c r="E355" s="31" t="s">
        <v>20</v>
      </c>
      <c r="F355" s="32">
        <f>299.95+1399.9+249.95+699+658.95+59.95</f>
        <v>3367.7</v>
      </c>
      <c r="G355" s="32"/>
      <c r="H355" s="32"/>
      <c r="I355" s="32"/>
      <c r="J355" s="32"/>
      <c r="K355" s="32">
        <v>0</v>
      </c>
      <c r="L355" s="32">
        <f t="shared" si="220"/>
        <v>673.54</v>
      </c>
      <c r="M355" s="32">
        <f t="shared" si="206"/>
        <v>673.54</v>
      </c>
      <c r="N355" s="32">
        <f t="shared" si="221"/>
        <v>673.54</v>
      </c>
      <c r="O355" s="32">
        <f t="shared" si="207"/>
        <v>1347.08</v>
      </c>
      <c r="P355" s="32">
        <f t="shared" si="222"/>
        <v>673.54</v>
      </c>
      <c r="Q355" s="32">
        <f t="shared" si="208"/>
        <v>2020.62</v>
      </c>
      <c r="R355" s="32">
        <f t="shared" si="223"/>
        <v>673.54</v>
      </c>
      <c r="S355" s="32">
        <f t="shared" si="209"/>
        <v>2694.16</v>
      </c>
      <c r="T355" s="7">
        <f aca="true" t="shared" si="224" ref="T355:T370">F355/D355</f>
        <v>673.54</v>
      </c>
      <c r="U355" s="32">
        <f t="shared" si="210"/>
        <v>3367.7</v>
      </c>
      <c r="V355" s="7">
        <f>H355/F355</f>
        <v>0</v>
      </c>
      <c r="W355" s="32">
        <f t="shared" si="211"/>
        <v>3367.7</v>
      </c>
      <c r="X355" s="7">
        <v>0</v>
      </c>
      <c r="Y355" s="32">
        <f t="shared" si="212"/>
        <v>3367.7</v>
      </c>
      <c r="Z355" s="7">
        <v>0</v>
      </c>
      <c r="AA355" s="32">
        <f t="shared" si="213"/>
        <v>3367.7</v>
      </c>
      <c r="AB355" s="7">
        <v>0</v>
      </c>
      <c r="AC355" s="32">
        <f t="shared" si="214"/>
        <v>3367.7</v>
      </c>
      <c r="AD355" s="27"/>
      <c r="AE355" s="13">
        <f t="shared" si="215"/>
        <v>0</v>
      </c>
      <c r="AF355" s="7"/>
      <c r="AG355" s="15"/>
    </row>
    <row r="356" spans="1:33" ht="12.75">
      <c r="A356" s="29"/>
      <c r="B356" s="31" t="s">
        <v>239</v>
      </c>
      <c r="C356" s="28">
        <v>2014</v>
      </c>
      <c r="D356" s="28">
        <v>5</v>
      </c>
      <c r="E356" s="31" t="s">
        <v>20</v>
      </c>
      <c r="F356" s="32">
        <f>699.95+178.95</f>
        <v>878.9000000000001</v>
      </c>
      <c r="G356" s="32"/>
      <c r="H356" s="32"/>
      <c r="I356" s="32"/>
      <c r="J356" s="32"/>
      <c r="K356" s="32"/>
      <c r="L356" s="32">
        <f t="shared" si="220"/>
        <v>175.78000000000003</v>
      </c>
      <c r="M356" s="32">
        <v>0</v>
      </c>
      <c r="N356" s="32">
        <f t="shared" si="221"/>
        <v>175.78000000000003</v>
      </c>
      <c r="O356" s="32">
        <f t="shared" si="207"/>
        <v>175.78000000000003</v>
      </c>
      <c r="P356" s="32">
        <f t="shared" si="222"/>
        <v>175.78000000000003</v>
      </c>
      <c r="Q356" s="32">
        <f t="shared" si="208"/>
        <v>351.56000000000006</v>
      </c>
      <c r="R356" s="32">
        <f t="shared" si="223"/>
        <v>175.78000000000003</v>
      </c>
      <c r="S356" s="32">
        <f t="shared" si="209"/>
        <v>527.3400000000001</v>
      </c>
      <c r="T356" s="7">
        <f t="shared" si="224"/>
        <v>175.78000000000003</v>
      </c>
      <c r="U356" s="32">
        <f t="shared" si="210"/>
        <v>703.1200000000001</v>
      </c>
      <c r="V356" s="7">
        <f aca="true" t="shared" si="225" ref="V356:V372">F356/D356</f>
        <v>175.78000000000003</v>
      </c>
      <c r="W356" s="32">
        <f t="shared" si="211"/>
        <v>878.9000000000001</v>
      </c>
      <c r="X356" s="7">
        <f>H356/F356</f>
        <v>0</v>
      </c>
      <c r="Y356" s="32">
        <f t="shared" si="212"/>
        <v>878.9000000000001</v>
      </c>
      <c r="Z356" s="7">
        <v>0</v>
      </c>
      <c r="AA356" s="32">
        <f t="shared" si="213"/>
        <v>878.9000000000001</v>
      </c>
      <c r="AB356" s="7">
        <v>0</v>
      </c>
      <c r="AC356" s="32">
        <f t="shared" si="214"/>
        <v>878.9000000000001</v>
      </c>
      <c r="AD356" s="27"/>
      <c r="AE356" s="13">
        <f t="shared" si="215"/>
        <v>0</v>
      </c>
      <c r="AF356" s="7"/>
      <c r="AG356" s="15"/>
    </row>
    <row r="357" spans="1:33" ht="12.75">
      <c r="A357" s="29"/>
      <c r="B357" s="31" t="s">
        <v>240</v>
      </c>
      <c r="C357" s="28">
        <v>2014</v>
      </c>
      <c r="D357" s="28">
        <v>5</v>
      </c>
      <c r="E357" s="31" t="s">
        <v>20</v>
      </c>
      <c r="F357" s="32">
        <v>10862.5</v>
      </c>
      <c r="G357" s="32"/>
      <c r="H357" s="32"/>
      <c r="I357" s="32"/>
      <c r="J357" s="32"/>
      <c r="K357" s="32"/>
      <c r="L357" s="32"/>
      <c r="M357" s="32">
        <v>0</v>
      </c>
      <c r="N357" s="32">
        <f t="shared" si="221"/>
        <v>2172.5</v>
      </c>
      <c r="O357" s="32">
        <f t="shared" si="207"/>
        <v>2172.5</v>
      </c>
      <c r="P357" s="32">
        <f t="shared" si="222"/>
        <v>2172.5</v>
      </c>
      <c r="Q357" s="32">
        <f t="shared" si="208"/>
        <v>4345</v>
      </c>
      <c r="R357" s="32">
        <f t="shared" si="223"/>
        <v>2172.5</v>
      </c>
      <c r="S357" s="32">
        <f t="shared" si="209"/>
        <v>6517.5</v>
      </c>
      <c r="T357" s="7">
        <f t="shared" si="224"/>
        <v>2172.5</v>
      </c>
      <c r="U357" s="32">
        <f t="shared" si="210"/>
        <v>8690</v>
      </c>
      <c r="V357" s="7">
        <f t="shared" si="225"/>
        <v>2172.5</v>
      </c>
      <c r="W357" s="32">
        <f t="shared" si="211"/>
        <v>10862.5</v>
      </c>
      <c r="X357" s="7">
        <f>H357/F357</f>
        <v>0</v>
      </c>
      <c r="Y357" s="32">
        <f t="shared" si="212"/>
        <v>10862.5</v>
      </c>
      <c r="Z357" s="7">
        <v>0</v>
      </c>
      <c r="AA357" s="32">
        <f t="shared" si="213"/>
        <v>10862.5</v>
      </c>
      <c r="AB357" s="7">
        <v>0</v>
      </c>
      <c r="AC357" s="32">
        <f t="shared" si="214"/>
        <v>10862.5</v>
      </c>
      <c r="AD357" s="27"/>
      <c r="AE357" s="13">
        <f t="shared" si="215"/>
        <v>0</v>
      </c>
      <c r="AF357" s="7"/>
      <c r="AG357" s="15"/>
    </row>
    <row r="358" spans="1:33" ht="12.75">
      <c r="A358" s="29"/>
      <c r="B358" s="31" t="s">
        <v>241</v>
      </c>
      <c r="C358" s="28">
        <v>2014</v>
      </c>
      <c r="D358" s="28">
        <v>5</v>
      </c>
      <c r="E358" s="31" t="s">
        <v>20</v>
      </c>
      <c r="F358" s="32">
        <v>595</v>
      </c>
      <c r="G358" s="27"/>
      <c r="H358" s="27"/>
      <c r="I358" s="27"/>
      <c r="J358" s="27"/>
      <c r="K358" s="27"/>
      <c r="L358" s="27"/>
      <c r="M358" s="27">
        <v>0</v>
      </c>
      <c r="N358" s="27">
        <f t="shared" si="221"/>
        <v>119</v>
      </c>
      <c r="O358" s="32">
        <f t="shared" si="207"/>
        <v>119</v>
      </c>
      <c r="P358" s="32">
        <f t="shared" si="222"/>
        <v>119</v>
      </c>
      <c r="Q358" s="32">
        <f t="shared" si="208"/>
        <v>238</v>
      </c>
      <c r="R358" s="32">
        <f t="shared" si="223"/>
        <v>119</v>
      </c>
      <c r="S358" s="32">
        <f t="shared" si="209"/>
        <v>357</v>
      </c>
      <c r="T358" s="7">
        <f t="shared" si="224"/>
        <v>119</v>
      </c>
      <c r="U358" s="32">
        <f t="shared" si="210"/>
        <v>476</v>
      </c>
      <c r="V358" s="7">
        <f t="shared" si="225"/>
        <v>119</v>
      </c>
      <c r="W358" s="32">
        <f t="shared" si="211"/>
        <v>595</v>
      </c>
      <c r="X358" s="7">
        <f>H358/F358</f>
        <v>0</v>
      </c>
      <c r="Y358" s="32">
        <f t="shared" si="212"/>
        <v>595</v>
      </c>
      <c r="Z358" s="7">
        <v>0</v>
      </c>
      <c r="AA358" s="32">
        <f t="shared" si="213"/>
        <v>595</v>
      </c>
      <c r="AB358" s="7">
        <v>0</v>
      </c>
      <c r="AC358" s="32">
        <f t="shared" si="214"/>
        <v>595</v>
      </c>
      <c r="AD358" s="27"/>
      <c r="AE358" s="13">
        <f t="shared" si="215"/>
        <v>0</v>
      </c>
      <c r="AF358" s="7"/>
      <c r="AG358" s="15"/>
    </row>
    <row r="359" spans="1:33" ht="12.75">
      <c r="A359" s="29"/>
      <c r="B359" s="31" t="s">
        <v>252</v>
      </c>
      <c r="C359" s="28">
        <v>2015</v>
      </c>
      <c r="D359" s="28">
        <v>5</v>
      </c>
      <c r="E359" s="31" t="s">
        <v>20</v>
      </c>
      <c r="F359" s="32">
        <v>94.95</v>
      </c>
      <c r="G359" s="32"/>
      <c r="H359" s="32"/>
      <c r="I359" s="32"/>
      <c r="J359" s="32"/>
      <c r="K359" s="32"/>
      <c r="L359" s="32">
        <f>$F359/$D359</f>
        <v>18.990000000000002</v>
      </c>
      <c r="M359" s="32">
        <v>0</v>
      </c>
      <c r="N359" s="32">
        <f t="shared" si="221"/>
        <v>18.990000000000002</v>
      </c>
      <c r="O359" s="32">
        <v>0</v>
      </c>
      <c r="P359" s="32">
        <f t="shared" si="222"/>
        <v>18.990000000000002</v>
      </c>
      <c r="Q359" s="32">
        <f t="shared" si="208"/>
        <v>18.990000000000002</v>
      </c>
      <c r="R359" s="32">
        <f t="shared" si="223"/>
        <v>18.990000000000002</v>
      </c>
      <c r="S359" s="32">
        <f t="shared" si="209"/>
        <v>37.980000000000004</v>
      </c>
      <c r="T359" s="7">
        <f t="shared" si="224"/>
        <v>18.990000000000002</v>
      </c>
      <c r="U359" s="32">
        <f t="shared" si="210"/>
        <v>56.970000000000006</v>
      </c>
      <c r="V359" s="7">
        <f t="shared" si="225"/>
        <v>18.990000000000002</v>
      </c>
      <c r="W359" s="32">
        <f t="shared" si="211"/>
        <v>75.96000000000001</v>
      </c>
      <c r="X359" s="7">
        <f>$F$359/$D$359</f>
        <v>18.990000000000002</v>
      </c>
      <c r="Y359" s="32">
        <f t="shared" si="212"/>
        <v>94.95000000000002</v>
      </c>
      <c r="Z359" s="7">
        <v>0</v>
      </c>
      <c r="AA359" s="32">
        <f t="shared" si="213"/>
        <v>94.95000000000002</v>
      </c>
      <c r="AB359" s="7">
        <v>0</v>
      </c>
      <c r="AC359" s="32">
        <f t="shared" si="214"/>
        <v>94.95000000000002</v>
      </c>
      <c r="AD359" s="27"/>
      <c r="AE359" s="13">
        <f t="shared" si="215"/>
        <v>0</v>
      </c>
      <c r="AF359" s="7"/>
      <c r="AG359" s="15"/>
    </row>
    <row r="360" spans="1:33" ht="12.75">
      <c r="A360" s="29"/>
      <c r="B360" s="31" t="s">
        <v>253</v>
      </c>
      <c r="C360" s="28">
        <v>2015</v>
      </c>
      <c r="D360" s="28">
        <v>5</v>
      </c>
      <c r="E360" s="31" t="s">
        <v>20</v>
      </c>
      <c r="F360" s="32">
        <v>798</v>
      </c>
      <c r="G360" s="32"/>
      <c r="H360" s="32"/>
      <c r="I360" s="32"/>
      <c r="J360" s="32"/>
      <c r="K360" s="32"/>
      <c r="L360" s="32"/>
      <c r="M360" s="32">
        <v>0</v>
      </c>
      <c r="N360" s="32">
        <f t="shared" si="221"/>
        <v>159.6</v>
      </c>
      <c r="O360" s="32">
        <v>0</v>
      </c>
      <c r="P360" s="32">
        <f t="shared" si="222"/>
        <v>159.6</v>
      </c>
      <c r="Q360" s="32">
        <f t="shared" si="208"/>
        <v>159.6</v>
      </c>
      <c r="R360" s="32">
        <f t="shared" si="223"/>
        <v>159.6</v>
      </c>
      <c r="S360" s="32">
        <f t="shared" si="209"/>
        <v>319.2</v>
      </c>
      <c r="T360" s="7">
        <f t="shared" si="224"/>
        <v>159.6</v>
      </c>
      <c r="U360" s="32">
        <f t="shared" si="210"/>
        <v>478.79999999999995</v>
      </c>
      <c r="V360" s="7">
        <f t="shared" si="225"/>
        <v>159.6</v>
      </c>
      <c r="W360" s="32">
        <f t="shared" si="211"/>
        <v>638.4</v>
      </c>
      <c r="X360" s="7">
        <f>$F$360/$D$360</f>
        <v>159.6</v>
      </c>
      <c r="Y360" s="32">
        <f t="shared" si="212"/>
        <v>798</v>
      </c>
      <c r="Z360" s="7">
        <v>0</v>
      </c>
      <c r="AA360" s="32">
        <f t="shared" si="213"/>
        <v>798</v>
      </c>
      <c r="AB360" s="7">
        <v>0</v>
      </c>
      <c r="AC360" s="32">
        <f t="shared" si="214"/>
        <v>798</v>
      </c>
      <c r="AD360" s="27"/>
      <c r="AE360" s="13">
        <f t="shared" si="215"/>
        <v>0</v>
      </c>
      <c r="AF360" s="7"/>
      <c r="AG360" s="15"/>
    </row>
    <row r="361" spans="1:33" ht="12.75">
      <c r="A361" s="29"/>
      <c r="B361" s="31" t="s">
        <v>254</v>
      </c>
      <c r="C361" s="28">
        <v>2015</v>
      </c>
      <c r="D361" s="28">
        <v>5</v>
      </c>
      <c r="E361" s="31" t="s">
        <v>20</v>
      </c>
      <c r="F361" s="41">
        <v>499</v>
      </c>
      <c r="G361" s="41"/>
      <c r="H361" s="41"/>
      <c r="I361" s="41"/>
      <c r="J361" s="41"/>
      <c r="K361" s="41"/>
      <c r="L361" s="41"/>
      <c r="M361" s="41">
        <v>0</v>
      </c>
      <c r="N361" s="41">
        <f t="shared" si="221"/>
        <v>99.8</v>
      </c>
      <c r="O361" s="41">
        <v>0</v>
      </c>
      <c r="P361" s="41">
        <f t="shared" si="222"/>
        <v>99.8</v>
      </c>
      <c r="Q361" s="41">
        <f t="shared" si="208"/>
        <v>99.8</v>
      </c>
      <c r="R361" s="32">
        <f t="shared" si="223"/>
        <v>99.8</v>
      </c>
      <c r="S361" s="41">
        <f t="shared" si="209"/>
        <v>199.6</v>
      </c>
      <c r="T361" s="7">
        <f t="shared" si="224"/>
        <v>99.8</v>
      </c>
      <c r="U361" s="41">
        <f t="shared" si="210"/>
        <v>299.4</v>
      </c>
      <c r="V361" s="7">
        <f t="shared" si="225"/>
        <v>99.8</v>
      </c>
      <c r="W361" s="41">
        <f t="shared" si="211"/>
        <v>399.2</v>
      </c>
      <c r="X361" s="7">
        <f>$F$361/$D$361</f>
        <v>99.8</v>
      </c>
      <c r="Y361" s="41">
        <f t="shared" si="212"/>
        <v>499</v>
      </c>
      <c r="Z361" s="7">
        <v>0</v>
      </c>
      <c r="AA361" s="41">
        <f t="shared" si="213"/>
        <v>499</v>
      </c>
      <c r="AB361" s="7">
        <v>0</v>
      </c>
      <c r="AC361" s="41">
        <f t="shared" si="214"/>
        <v>499</v>
      </c>
      <c r="AD361" s="27"/>
      <c r="AE361" s="13">
        <f t="shared" si="215"/>
        <v>0</v>
      </c>
      <c r="AF361" s="7"/>
      <c r="AG361" s="15"/>
    </row>
    <row r="362" spans="1:33" ht="12.75">
      <c r="A362" s="43"/>
      <c r="B362" s="31" t="s">
        <v>268</v>
      </c>
      <c r="C362" s="42">
        <v>2016</v>
      </c>
      <c r="D362" s="28">
        <v>5</v>
      </c>
      <c r="E362" s="31" t="s">
        <v>20</v>
      </c>
      <c r="F362" s="41">
        <v>3838.24</v>
      </c>
      <c r="G362" s="41"/>
      <c r="H362" s="41"/>
      <c r="I362" s="41"/>
      <c r="J362" s="41"/>
      <c r="K362" s="41"/>
      <c r="L362" s="41"/>
      <c r="M362" s="41"/>
      <c r="N362" s="41">
        <f t="shared" si="221"/>
        <v>767.6479999999999</v>
      </c>
      <c r="O362" s="41"/>
      <c r="P362" s="41">
        <v>0</v>
      </c>
      <c r="Q362" s="41">
        <f t="shared" si="208"/>
        <v>0</v>
      </c>
      <c r="R362" s="41">
        <f t="shared" si="223"/>
        <v>767.6479999999999</v>
      </c>
      <c r="S362" s="41">
        <f t="shared" si="209"/>
        <v>767.6479999999999</v>
      </c>
      <c r="T362" s="7">
        <f t="shared" si="224"/>
        <v>767.6479999999999</v>
      </c>
      <c r="U362" s="41">
        <f t="shared" si="210"/>
        <v>1535.2959999999998</v>
      </c>
      <c r="V362" s="7">
        <f t="shared" si="225"/>
        <v>767.6479999999999</v>
      </c>
      <c r="W362" s="41">
        <f t="shared" si="211"/>
        <v>2302.9439999999995</v>
      </c>
      <c r="X362" s="7">
        <f>$F$362/$D$362</f>
        <v>767.6479999999999</v>
      </c>
      <c r="Y362" s="41">
        <f t="shared" si="212"/>
        <v>3070.5919999999996</v>
      </c>
      <c r="Z362" s="7">
        <f>$F$362/$D$362</f>
        <v>767.6479999999999</v>
      </c>
      <c r="AA362" s="41">
        <f t="shared" si="213"/>
        <v>3838.24</v>
      </c>
      <c r="AB362" s="7">
        <v>0</v>
      </c>
      <c r="AC362" s="41">
        <f t="shared" si="214"/>
        <v>3838.24</v>
      </c>
      <c r="AD362" s="27"/>
      <c r="AE362" s="13">
        <f t="shared" si="215"/>
        <v>0</v>
      </c>
      <c r="AF362" s="7"/>
      <c r="AG362" s="15"/>
    </row>
    <row r="363" spans="1:33" ht="12.75">
      <c r="A363" s="43"/>
      <c r="B363" s="31" t="s">
        <v>269</v>
      </c>
      <c r="C363" s="28">
        <v>2016</v>
      </c>
      <c r="D363" s="28">
        <v>5</v>
      </c>
      <c r="E363" s="31" t="s">
        <v>20</v>
      </c>
      <c r="F363" s="32">
        <v>2875</v>
      </c>
      <c r="G363" s="27"/>
      <c r="H363" s="27"/>
      <c r="I363" s="27"/>
      <c r="J363" s="27"/>
      <c r="K363" s="27"/>
      <c r="L363" s="27"/>
      <c r="M363" s="27"/>
      <c r="N363" s="27">
        <f t="shared" si="221"/>
        <v>575</v>
      </c>
      <c r="O363" s="32"/>
      <c r="P363" s="32">
        <v>0</v>
      </c>
      <c r="Q363" s="32">
        <f t="shared" si="208"/>
        <v>0</v>
      </c>
      <c r="R363" s="32">
        <f t="shared" si="223"/>
        <v>575</v>
      </c>
      <c r="S363" s="32">
        <f t="shared" si="209"/>
        <v>575</v>
      </c>
      <c r="T363" s="7">
        <f t="shared" si="224"/>
        <v>575</v>
      </c>
      <c r="U363" s="32">
        <f t="shared" si="210"/>
        <v>1150</v>
      </c>
      <c r="V363" s="7">
        <f t="shared" si="225"/>
        <v>575</v>
      </c>
      <c r="W363" s="32">
        <f t="shared" si="211"/>
        <v>1725</v>
      </c>
      <c r="X363" s="7">
        <f>$F$363/$D$363</f>
        <v>575</v>
      </c>
      <c r="Y363" s="32">
        <f t="shared" si="212"/>
        <v>2300</v>
      </c>
      <c r="Z363" s="7">
        <f>$F$363/$D$363</f>
        <v>575</v>
      </c>
      <c r="AA363" s="32">
        <f t="shared" si="213"/>
        <v>2875</v>
      </c>
      <c r="AB363" s="7">
        <v>0</v>
      </c>
      <c r="AC363" s="32">
        <f t="shared" si="214"/>
        <v>2875</v>
      </c>
      <c r="AD363" s="27"/>
      <c r="AE363" s="13">
        <f t="shared" si="215"/>
        <v>0</v>
      </c>
      <c r="AF363" s="7"/>
      <c r="AG363" s="15"/>
    </row>
    <row r="364" spans="1:33" s="28" customFormat="1" ht="12.75">
      <c r="A364" s="43"/>
      <c r="B364" s="42" t="s">
        <v>281</v>
      </c>
      <c r="C364" s="28">
        <v>2017</v>
      </c>
      <c r="D364" s="28">
        <v>5</v>
      </c>
      <c r="E364" s="31" t="s">
        <v>20</v>
      </c>
      <c r="F364" s="32">
        <v>289.9</v>
      </c>
      <c r="G364" s="32"/>
      <c r="H364" s="32"/>
      <c r="I364" s="32"/>
      <c r="J364" s="32"/>
      <c r="K364" s="32"/>
      <c r="L364" s="32"/>
      <c r="M364" s="32"/>
      <c r="N364" s="32">
        <f t="shared" si="221"/>
        <v>57.98</v>
      </c>
      <c r="O364" s="32"/>
      <c r="P364" s="32"/>
      <c r="Q364" s="32"/>
      <c r="R364" s="32">
        <v>0</v>
      </c>
      <c r="S364" s="32">
        <f t="shared" si="209"/>
        <v>0</v>
      </c>
      <c r="T364" s="7">
        <f t="shared" si="224"/>
        <v>57.98</v>
      </c>
      <c r="U364" s="32">
        <f t="shared" si="210"/>
        <v>57.98</v>
      </c>
      <c r="V364" s="7">
        <f t="shared" si="225"/>
        <v>57.98</v>
      </c>
      <c r="W364" s="32">
        <f t="shared" si="211"/>
        <v>115.96</v>
      </c>
      <c r="X364" s="7">
        <f>$F$364/$D$364</f>
        <v>57.98</v>
      </c>
      <c r="Y364" s="32">
        <f t="shared" si="212"/>
        <v>173.94</v>
      </c>
      <c r="Z364" s="7">
        <f>$F$364/$D$364</f>
        <v>57.98</v>
      </c>
      <c r="AA364" s="32">
        <f t="shared" si="213"/>
        <v>231.92</v>
      </c>
      <c r="AB364" s="7">
        <f>$F$364/$D$364</f>
        <v>57.98</v>
      </c>
      <c r="AC364" s="32">
        <f t="shared" si="214"/>
        <v>289.9</v>
      </c>
      <c r="AD364" s="27"/>
      <c r="AE364" s="13">
        <f t="shared" si="215"/>
        <v>0</v>
      </c>
      <c r="AF364" s="7"/>
      <c r="AG364" s="15"/>
    </row>
    <row r="365" spans="1:33" s="28" customFormat="1" ht="12.75">
      <c r="A365" s="43"/>
      <c r="B365" s="42" t="s">
        <v>254</v>
      </c>
      <c r="C365" s="28">
        <v>2017</v>
      </c>
      <c r="D365" s="28">
        <v>5</v>
      </c>
      <c r="E365" s="31" t="s">
        <v>20</v>
      </c>
      <c r="F365" s="32">
        <v>249</v>
      </c>
      <c r="G365" s="32"/>
      <c r="H365" s="32"/>
      <c r="I365" s="32"/>
      <c r="J365" s="32"/>
      <c r="K365" s="32"/>
      <c r="L365" s="32"/>
      <c r="M365" s="32"/>
      <c r="N365" s="32">
        <f t="shared" si="221"/>
        <v>49.8</v>
      </c>
      <c r="O365" s="32"/>
      <c r="P365" s="32"/>
      <c r="Q365" s="32"/>
      <c r="R365" s="32">
        <v>0</v>
      </c>
      <c r="S365" s="32">
        <f t="shared" si="209"/>
        <v>0</v>
      </c>
      <c r="T365" s="7">
        <f t="shared" si="224"/>
        <v>49.8</v>
      </c>
      <c r="U365" s="32">
        <f t="shared" si="210"/>
        <v>49.8</v>
      </c>
      <c r="V365" s="7">
        <f t="shared" si="225"/>
        <v>49.8</v>
      </c>
      <c r="W365" s="32">
        <f t="shared" si="211"/>
        <v>99.6</v>
      </c>
      <c r="X365" s="7">
        <f>$F$365/$D$365</f>
        <v>49.8</v>
      </c>
      <c r="Y365" s="32">
        <f t="shared" si="212"/>
        <v>149.39999999999998</v>
      </c>
      <c r="Z365" s="7">
        <f>$F$365/$D$365</f>
        <v>49.8</v>
      </c>
      <c r="AA365" s="32">
        <f t="shared" si="213"/>
        <v>199.2</v>
      </c>
      <c r="AB365" s="7">
        <f>$F$365/$D$365</f>
        <v>49.8</v>
      </c>
      <c r="AC365" s="32">
        <f t="shared" si="214"/>
        <v>249</v>
      </c>
      <c r="AD365" s="27"/>
      <c r="AE365" s="13">
        <f t="shared" si="215"/>
        <v>0</v>
      </c>
      <c r="AF365" s="7"/>
      <c r="AG365" s="15"/>
    </row>
    <row r="366" spans="1:33" s="28" customFormat="1" ht="12.75">
      <c r="A366" s="43"/>
      <c r="B366" s="42" t="s">
        <v>282</v>
      </c>
      <c r="C366" s="28">
        <v>2017</v>
      </c>
      <c r="D366" s="28">
        <v>5</v>
      </c>
      <c r="E366" s="31" t="s">
        <v>20</v>
      </c>
      <c r="F366" s="41">
        <v>949.99</v>
      </c>
      <c r="G366" s="41"/>
      <c r="H366" s="41"/>
      <c r="I366" s="41"/>
      <c r="J366" s="41"/>
      <c r="K366" s="41"/>
      <c r="L366" s="41"/>
      <c r="M366" s="41"/>
      <c r="N366" s="41">
        <f t="shared" si="221"/>
        <v>189.998</v>
      </c>
      <c r="O366" s="41"/>
      <c r="P366" s="41"/>
      <c r="Q366" s="41"/>
      <c r="R366" s="32">
        <v>0</v>
      </c>
      <c r="S366" s="41">
        <f t="shared" si="209"/>
        <v>0</v>
      </c>
      <c r="T366" s="7">
        <f t="shared" si="224"/>
        <v>189.998</v>
      </c>
      <c r="U366" s="41">
        <f t="shared" si="210"/>
        <v>189.998</v>
      </c>
      <c r="V366" s="7">
        <f t="shared" si="225"/>
        <v>189.998</v>
      </c>
      <c r="W366" s="41">
        <f t="shared" si="211"/>
        <v>379.996</v>
      </c>
      <c r="X366" s="7">
        <f>$F$366/$D$366</f>
        <v>189.998</v>
      </c>
      <c r="Y366" s="41">
        <f t="shared" si="212"/>
        <v>569.9939999999999</v>
      </c>
      <c r="Z366" s="7">
        <f>$F$366/$D$366</f>
        <v>189.998</v>
      </c>
      <c r="AA366" s="41">
        <f t="shared" si="213"/>
        <v>759.992</v>
      </c>
      <c r="AB366" s="7">
        <f>$F$366/$D$366</f>
        <v>189.998</v>
      </c>
      <c r="AC366" s="41">
        <f t="shared" si="214"/>
        <v>949.99</v>
      </c>
      <c r="AD366" s="27"/>
      <c r="AE366" s="13">
        <f t="shared" si="215"/>
        <v>0</v>
      </c>
      <c r="AF366" s="7"/>
      <c r="AG366" s="15"/>
    </row>
    <row r="367" spans="1:33" s="28" customFormat="1" ht="12.75">
      <c r="A367" s="43"/>
      <c r="B367" s="42" t="s">
        <v>282</v>
      </c>
      <c r="C367" s="28">
        <v>2017</v>
      </c>
      <c r="D367" s="28">
        <v>5</v>
      </c>
      <c r="E367" s="31" t="s">
        <v>20</v>
      </c>
      <c r="F367" s="41">
        <v>1049.99</v>
      </c>
      <c r="G367" s="41"/>
      <c r="H367" s="41"/>
      <c r="I367" s="41"/>
      <c r="J367" s="41"/>
      <c r="K367" s="41"/>
      <c r="L367" s="41"/>
      <c r="M367" s="41"/>
      <c r="N367" s="41">
        <f t="shared" si="221"/>
        <v>209.998</v>
      </c>
      <c r="O367" s="41"/>
      <c r="P367" s="41"/>
      <c r="Q367" s="41"/>
      <c r="R367" s="41">
        <v>0</v>
      </c>
      <c r="S367" s="41">
        <f t="shared" si="209"/>
        <v>0</v>
      </c>
      <c r="T367" s="7">
        <f t="shared" si="224"/>
        <v>209.998</v>
      </c>
      <c r="U367" s="41">
        <f t="shared" si="210"/>
        <v>209.998</v>
      </c>
      <c r="V367" s="7">
        <f t="shared" si="225"/>
        <v>209.998</v>
      </c>
      <c r="W367" s="41">
        <f t="shared" si="211"/>
        <v>419.996</v>
      </c>
      <c r="X367" s="7">
        <f>$F$367/$D$367</f>
        <v>209.998</v>
      </c>
      <c r="Y367" s="41">
        <f t="shared" si="212"/>
        <v>629.9939999999999</v>
      </c>
      <c r="Z367" s="7">
        <f>$F$367/$D$367</f>
        <v>209.998</v>
      </c>
      <c r="AA367" s="41">
        <f t="shared" si="213"/>
        <v>839.992</v>
      </c>
      <c r="AB367" s="7">
        <f>$F$367/$D$367</f>
        <v>209.998</v>
      </c>
      <c r="AC367" s="41">
        <f t="shared" si="214"/>
        <v>1049.99</v>
      </c>
      <c r="AD367" s="27"/>
      <c r="AE367" s="13">
        <f t="shared" si="215"/>
        <v>0</v>
      </c>
      <c r="AF367" s="7"/>
      <c r="AG367" s="15"/>
    </row>
    <row r="368" spans="1:33" s="28" customFormat="1" ht="12.75">
      <c r="A368" s="43"/>
      <c r="B368" s="42" t="s">
        <v>282</v>
      </c>
      <c r="C368" s="28">
        <v>2017</v>
      </c>
      <c r="D368" s="28">
        <v>5</v>
      </c>
      <c r="E368" s="31" t="s">
        <v>20</v>
      </c>
      <c r="F368" s="41">
        <v>1049.99</v>
      </c>
      <c r="G368" s="41"/>
      <c r="H368" s="41"/>
      <c r="I368" s="41"/>
      <c r="J368" s="41"/>
      <c r="K368" s="41"/>
      <c r="L368" s="41"/>
      <c r="M368" s="41"/>
      <c r="N368" s="41">
        <f t="shared" si="221"/>
        <v>209.998</v>
      </c>
      <c r="O368" s="41"/>
      <c r="P368" s="41"/>
      <c r="Q368" s="41"/>
      <c r="R368" s="41">
        <v>0</v>
      </c>
      <c r="S368" s="41">
        <f t="shared" si="209"/>
        <v>0</v>
      </c>
      <c r="T368" s="41">
        <f t="shared" si="224"/>
        <v>209.998</v>
      </c>
      <c r="U368" s="41">
        <f t="shared" si="210"/>
        <v>209.998</v>
      </c>
      <c r="V368" s="40">
        <f t="shared" si="225"/>
        <v>209.998</v>
      </c>
      <c r="W368" s="41">
        <f t="shared" si="211"/>
        <v>419.996</v>
      </c>
      <c r="X368" s="7">
        <f>$F$368/$D$368</f>
        <v>209.998</v>
      </c>
      <c r="Y368" s="41">
        <f t="shared" si="212"/>
        <v>629.9939999999999</v>
      </c>
      <c r="Z368" s="7">
        <f>$F$368/$D$368</f>
        <v>209.998</v>
      </c>
      <c r="AA368" s="41">
        <f t="shared" si="213"/>
        <v>839.992</v>
      </c>
      <c r="AB368" s="7">
        <f>$F$368/$D$368</f>
        <v>209.998</v>
      </c>
      <c r="AC368" s="41">
        <f t="shared" si="214"/>
        <v>1049.99</v>
      </c>
      <c r="AD368" s="27"/>
      <c r="AE368" s="13">
        <f t="shared" si="215"/>
        <v>0</v>
      </c>
      <c r="AF368" s="7"/>
      <c r="AG368" s="15"/>
    </row>
    <row r="369" spans="1:33" s="28" customFormat="1" ht="12.75">
      <c r="A369" s="43"/>
      <c r="B369" s="42" t="s">
        <v>269</v>
      </c>
      <c r="C369" s="28">
        <v>2018</v>
      </c>
      <c r="D369" s="28">
        <v>5</v>
      </c>
      <c r="E369" s="31" t="s">
        <v>20</v>
      </c>
      <c r="F369" s="41">
        <v>2995</v>
      </c>
      <c r="G369" s="41"/>
      <c r="H369" s="41"/>
      <c r="I369" s="41"/>
      <c r="J369" s="41"/>
      <c r="K369" s="41"/>
      <c r="L369" s="41"/>
      <c r="M369" s="41"/>
      <c r="N369" s="41">
        <f t="shared" si="221"/>
        <v>599</v>
      </c>
      <c r="O369" s="41"/>
      <c r="P369" s="41"/>
      <c r="Q369" s="41"/>
      <c r="R369" s="41"/>
      <c r="S369" s="41"/>
      <c r="T369" s="41">
        <f t="shared" si="224"/>
        <v>599</v>
      </c>
      <c r="U369" s="41">
        <v>0</v>
      </c>
      <c r="V369" s="40">
        <f t="shared" si="225"/>
        <v>599</v>
      </c>
      <c r="W369" s="41">
        <f t="shared" si="211"/>
        <v>599</v>
      </c>
      <c r="X369" s="7">
        <f>$F$369/$D$369</f>
        <v>599</v>
      </c>
      <c r="Y369" s="41">
        <f t="shared" si="212"/>
        <v>1198</v>
      </c>
      <c r="Z369" s="7">
        <f>$F$369/$D$369</f>
        <v>599</v>
      </c>
      <c r="AA369" s="41">
        <f t="shared" si="213"/>
        <v>1797</v>
      </c>
      <c r="AB369" s="7">
        <f>$F$369/$D$369</f>
        <v>599</v>
      </c>
      <c r="AC369" s="41">
        <f t="shared" si="214"/>
        <v>2396</v>
      </c>
      <c r="AD369" s="27"/>
      <c r="AE369" s="13">
        <f t="shared" si="215"/>
        <v>599</v>
      </c>
      <c r="AF369" s="7"/>
      <c r="AG369" s="15"/>
    </row>
    <row r="370" spans="1:33" s="28" customFormat="1" ht="12.75">
      <c r="A370" s="43"/>
      <c r="B370" s="42" t="s">
        <v>296</v>
      </c>
      <c r="C370" s="28">
        <v>2018</v>
      </c>
      <c r="D370" s="28">
        <v>5</v>
      </c>
      <c r="E370" s="31" t="s">
        <v>20</v>
      </c>
      <c r="F370" s="41">
        <v>635.94</v>
      </c>
      <c r="G370" s="41"/>
      <c r="H370" s="41"/>
      <c r="I370" s="41"/>
      <c r="J370" s="41"/>
      <c r="K370" s="41"/>
      <c r="L370" s="41"/>
      <c r="M370" s="41"/>
      <c r="N370" s="41">
        <f t="shared" si="221"/>
        <v>127.18800000000002</v>
      </c>
      <c r="O370" s="41"/>
      <c r="P370" s="41"/>
      <c r="Q370" s="41"/>
      <c r="R370" s="41"/>
      <c r="S370" s="41"/>
      <c r="T370" s="41">
        <f t="shared" si="224"/>
        <v>127.18800000000002</v>
      </c>
      <c r="U370" s="41">
        <v>0</v>
      </c>
      <c r="V370" s="40">
        <f t="shared" si="225"/>
        <v>127.18800000000002</v>
      </c>
      <c r="W370" s="41">
        <f t="shared" si="211"/>
        <v>127.18800000000002</v>
      </c>
      <c r="X370" s="7">
        <f>$F$370/$D$370</f>
        <v>127.18800000000002</v>
      </c>
      <c r="Y370" s="41">
        <f t="shared" si="212"/>
        <v>254.37600000000003</v>
      </c>
      <c r="Z370" s="7">
        <f>$F$370/$D$370</f>
        <v>127.18800000000002</v>
      </c>
      <c r="AA370" s="41">
        <f t="shared" si="213"/>
        <v>381.5640000000001</v>
      </c>
      <c r="AB370" s="7">
        <f>$F$370/$D$370</f>
        <v>127.18800000000002</v>
      </c>
      <c r="AC370" s="41">
        <f t="shared" si="214"/>
        <v>508.75200000000007</v>
      </c>
      <c r="AD370" s="27"/>
      <c r="AE370" s="13">
        <f t="shared" si="215"/>
        <v>127.18799999999999</v>
      </c>
      <c r="AF370" s="7"/>
      <c r="AG370" s="15"/>
    </row>
    <row r="371" spans="1:33" s="28" customFormat="1" ht="12.75">
      <c r="A371" s="43"/>
      <c r="B371" s="42" t="s">
        <v>282</v>
      </c>
      <c r="C371" s="28">
        <v>2018</v>
      </c>
      <c r="D371" s="28">
        <v>5</v>
      </c>
      <c r="E371" s="31" t="s">
        <v>20</v>
      </c>
      <c r="F371" s="41">
        <v>775</v>
      </c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>
        <v>0</v>
      </c>
      <c r="V371" s="40">
        <f t="shared" si="225"/>
        <v>155</v>
      </c>
      <c r="W371" s="41">
        <f t="shared" si="211"/>
        <v>155</v>
      </c>
      <c r="X371" s="40">
        <f>$F$371/$D$371</f>
        <v>155</v>
      </c>
      <c r="Y371" s="41">
        <f t="shared" si="212"/>
        <v>310</v>
      </c>
      <c r="Z371" s="40">
        <f>$F$371/$D$371</f>
        <v>155</v>
      </c>
      <c r="AA371" s="41">
        <f t="shared" si="213"/>
        <v>465</v>
      </c>
      <c r="AB371" s="40">
        <f>$F$371/$D$371</f>
        <v>155</v>
      </c>
      <c r="AC371" s="41">
        <f t="shared" si="214"/>
        <v>620</v>
      </c>
      <c r="AD371" s="27"/>
      <c r="AE371" s="13">
        <f t="shared" si="215"/>
        <v>155</v>
      </c>
      <c r="AF371" s="7"/>
      <c r="AG371" s="15"/>
    </row>
    <row r="372" spans="1:33" s="28" customFormat="1" ht="12.75">
      <c r="A372" s="49"/>
      <c r="B372" s="42" t="s">
        <v>310</v>
      </c>
      <c r="C372" s="28">
        <v>2019</v>
      </c>
      <c r="D372" s="28">
        <v>5</v>
      </c>
      <c r="E372" s="31" t="s">
        <v>20</v>
      </c>
      <c r="F372" s="41">
        <v>399.89</v>
      </c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0">
        <f t="shared" si="225"/>
        <v>79.978</v>
      </c>
      <c r="W372" s="41">
        <v>0</v>
      </c>
      <c r="X372" s="40">
        <f>$F$372/$D$372</f>
        <v>79.978</v>
      </c>
      <c r="Y372" s="41">
        <f t="shared" si="212"/>
        <v>79.978</v>
      </c>
      <c r="Z372" s="40">
        <f>$F$372/$D$372</f>
        <v>79.978</v>
      </c>
      <c r="AA372" s="41">
        <f t="shared" si="213"/>
        <v>159.956</v>
      </c>
      <c r="AB372" s="40">
        <f>$F$372/$D$372</f>
        <v>79.978</v>
      </c>
      <c r="AC372" s="41">
        <f t="shared" si="214"/>
        <v>239.93399999999997</v>
      </c>
      <c r="AD372" s="27"/>
      <c r="AE372" s="13">
        <f t="shared" si="215"/>
        <v>159.95600000000002</v>
      </c>
      <c r="AF372" s="7"/>
      <c r="AG372" s="15"/>
    </row>
    <row r="373" spans="1:33" s="28" customFormat="1" ht="12.75">
      <c r="A373" s="49"/>
      <c r="B373" s="42" t="s">
        <v>308</v>
      </c>
      <c r="C373" s="28">
        <v>2019</v>
      </c>
      <c r="D373" s="28">
        <v>5</v>
      </c>
      <c r="E373" s="31" t="s">
        <v>20</v>
      </c>
      <c r="F373" s="41">
        <v>4196.5</v>
      </c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0"/>
      <c r="W373" s="41">
        <v>0</v>
      </c>
      <c r="X373" s="40">
        <f>$F$373/$D$373</f>
        <v>839.3</v>
      </c>
      <c r="Y373" s="41">
        <f t="shared" si="212"/>
        <v>839.3</v>
      </c>
      <c r="Z373" s="40">
        <f>$F$373/$D$373</f>
        <v>839.3</v>
      </c>
      <c r="AA373" s="41">
        <f t="shared" si="213"/>
        <v>1678.6</v>
      </c>
      <c r="AB373" s="40">
        <f>$F$373/$D$373</f>
        <v>839.3</v>
      </c>
      <c r="AC373" s="41">
        <f t="shared" si="214"/>
        <v>2517.8999999999996</v>
      </c>
      <c r="AD373" s="27"/>
      <c r="AE373" s="13">
        <f t="shared" si="215"/>
        <v>1678.6000000000004</v>
      </c>
      <c r="AF373" s="7"/>
      <c r="AG373" s="15"/>
    </row>
    <row r="374" spans="1:33" s="28" customFormat="1" ht="12.75">
      <c r="A374" s="49"/>
      <c r="B374" s="42" t="s">
        <v>311</v>
      </c>
      <c r="C374" s="28">
        <v>2019</v>
      </c>
      <c r="D374" s="28">
        <v>5</v>
      </c>
      <c r="E374" s="31" t="s">
        <v>20</v>
      </c>
      <c r="F374" s="41">
        <v>1780.72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7"/>
      <c r="W374" s="27">
        <v>0</v>
      </c>
      <c r="X374" s="7">
        <f>$F$374/$D$374</f>
        <v>356.144</v>
      </c>
      <c r="Y374" s="27">
        <f t="shared" si="212"/>
        <v>356.144</v>
      </c>
      <c r="Z374" s="7">
        <f>$F$374/$D$374</f>
        <v>356.144</v>
      </c>
      <c r="AA374" s="41">
        <f t="shared" si="213"/>
        <v>712.288</v>
      </c>
      <c r="AB374" s="7">
        <f>$F$374/$D$374</f>
        <v>356.144</v>
      </c>
      <c r="AC374" s="41">
        <f t="shared" si="214"/>
        <v>1068.432</v>
      </c>
      <c r="AD374" s="27"/>
      <c r="AE374" s="13">
        <f t="shared" si="215"/>
        <v>712.288</v>
      </c>
      <c r="AF374" s="7"/>
      <c r="AG374" s="15"/>
    </row>
    <row r="375" spans="1:33" s="28" customFormat="1" ht="12.75">
      <c r="A375" s="49"/>
      <c r="B375" s="42" t="s">
        <v>343</v>
      </c>
      <c r="C375" s="28">
        <v>2020</v>
      </c>
      <c r="D375" s="28">
        <v>5</v>
      </c>
      <c r="E375" s="31" t="s">
        <v>20</v>
      </c>
      <c r="F375" s="41">
        <v>1875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7"/>
      <c r="W375" s="27"/>
      <c r="X375" s="7"/>
      <c r="Y375" s="41">
        <v>0</v>
      </c>
      <c r="Z375" s="7">
        <f aca="true" t="shared" si="226" ref="Z375:Z380">$F375/$D375</f>
        <v>375</v>
      </c>
      <c r="AA375" s="41">
        <f t="shared" si="213"/>
        <v>375</v>
      </c>
      <c r="AB375" s="7">
        <f aca="true" t="shared" si="227" ref="AB375:AB382">$F375/$D375</f>
        <v>375</v>
      </c>
      <c r="AC375" s="41">
        <f t="shared" si="214"/>
        <v>750</v>
      </c>
      <c r="AD375" s="27"/>
      <c r="AE375" s="13">
        <f t="shared" si="215"/>
        <v>1125</v>
      </c>
      <c r="AF375" s="7"/>
      <c r="AG375" s="15"/>
    </row>
    <row r="376" spans="1:33" s="28" customFormat="1" ht="12.75">
      <c r="A376" s="49"/>
      <c r="B376" s="42" t="s">
        <v>344</v>
      </c>
      <c r="C376" s="28">
        <v>2020</v>
      </c>
      <c r="D376" s="28">
        <v>5</v>
      </c>
      <c r="E376" s="31" t="s">
        <v>20</v>
      </c>
      <c r="F376" s="41">
        <v>1458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7"/>
      <c r="W376" s="27"/>
      <c r="X376" s="7"/>
      <c r="Y376" s="41">
        <v>0</v>
      </c>
      <c r="Z376" s="7">
        <f t="shared" si="226"/>
        <v>291.6</v>
      </c>
      <c r="AA376" s="41">
        <f t="shared" si="213"/>
        <v>291.6</v>
      </c>
      <c r="AB376" s="7">
        <f t="shared" si="227"/>
        <v>291.6</v>
      </c>
      <c r="AC376" s="41">
        <f t="shared" si="214"/>
        <v>583.2</v>
      </c>
      <c r="AD376" s="27"/>
      <c r="AE376" s="13">
        <f t="shared" si="215"/>
        <v>874.8</v>
      </c>
      <c r="AF376" s="7"/>
      <c r="AG376" s="15"/>
    </row>
    <row r="377" spans="1:33" s="28" customFormat="1" ht="12.75">
      <c r="A377" s="49"/>
      <c r="B377" s="42" t="s">
        <v>345</v>
      </c>
      <c r="C377" s="28">
        <v>2020</v>
      </c>
      <c r="D377" s="28">
        <v>5</v>
      </c>
      <c r="E377" s="31" t="s">
        <v>20</v>
      </c>
      <c r="F377" s="41">
        <v>895.99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7"/>
      <c r="W377" s="27"/>
      <c r="X377" s="7"/>
      <c r="Y377" s="41">
        <v>0</v>
      </c>
      <c r="Z377" s="7">
        <f t="shared" si="226"/>
        <v>179.198</v>
      </c>
      <c r="AA377" s="41">
        <f t="shared" si="213"/>
        <v>179.198</v>
      </c>
      <c r="AB377" s="7">
        <f t="shared" si="227"/>
        <v>179.198</v>
      </c>
      <c r="AC377" s="41">
        <f t="shared" si="214"/>
        <v>358.396</v>
      </c>
      <c r="AD377" s="27"/>
      <c r="AE377" s="13">
        <f t="shared" si="215"/>
        <v>537.594</v>
      </c>
      <c r="AF377" s="7"/>
      <c r="AG377" s="15"/>
    </row>
    <row r="378" spans="1:33" s="28" customFormat="1" ht="12.75">
      <c r="A378" s="49"/>
      <c r="B378" s="42" t="s">
        <v>346</v>
      </c>
      <c r="C378" s="28">
        <v>2020</v>
      </c>
      <c r="D378" s="28">
        <v>5</v>
      </c>
      <c r="E378" s="31" t="s">
        <v>20</v>
      </c>
      <c r="F378" s="41">
        <v>289.99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7"/>
      <c r="W378" s="27"/>
      <c r="X378" s="7"/>
      <c r="Y378" s="41">
        <v>0</v>
      </c>
      <c r="Z378" s="7">
        <f t="shared" si="226"/>
        <v>57.998000000000005</v>
      </c>
      <c r="AA378" s="41">
        <f t="shared" si="213"/>
        <v>57.998000000000005</v>
      </c>
      <c r="AB378" s="7">
        <f t="shared" si="227"/>
        <v>57.998000000000005</v>
      </c>
      <c r="AC378" s="41">
        <f t="shared" si="214"/>
        <v>115.99600000000001</v>
      </c>
      <c r="AD378" s="27"/>
      <c r="AE378" s="13">
        <f t="shared" si="215"/>
        <v>173.994</v>
      </c>
      <c r="AF378" s="7"/>
      <c r="AG378" s="15"/>
    </row>
    <row r="379" spans="1:33" s="28" customFormat="1" ht="12.75">
      <c r="A379" s="49"/>
      <c r="B379" s="42" t="s">
        <v>347</v>
      </c>
      <c r="C379" s="28">
        <v>2020</v>
      </c>
      <c r="D379" s="28">
        <v>5</v>
      </c>
      <c r="E379" s="31" t="s">
        <v>20</v>
      </c>
      <c r="F379" s="41">
        <v>1085.99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7"/>
      <c r="W379" s="27"/>
      <c r="X379" s="7"/>
      <c r="Y379" s="41">
        <v>0</v>
      </c>
      <c r="Z379" s="7">
        <f t="shared" si="226"/>
        <v>217.198</v>
      </c>
      <c r="AA379" s="41">
        <f t="shared" si="213"/>
        <v>217.198</v>
      </c>
      <c r="AB379" s="7">
        <f t="shared" si="227"/>
        <v>217.198</v>
      </c>
      <c r="AC379" s="41">
        <f t="shared" si="214"/>
        <v>434.396</v>
      </c>
      <c r="AD379" s="27"/>
      <c r="AE379" s="13">
        <f t="shared" si="215"/>
        <v>651.594</v>
      </c>
      <c r="AF379" s="7"/>
      <c r="AG379" s="15"/>
    </row>
    <row r="380" spans="1:33" s="28" customFormat="1" ht="12.75">
      <c r="A380" s="49"/>
      <c r="B380" s="42" t="s">
        <v>348</v>
      </c>
      <c r="C380" s="28">
        <v>2020</v>
      </c>
      <c r="D380" s="28">
        <v>5</v>
      </c>
      <c r="E380" s="31" t="s">
        <v>20</v>
      </c>
      <c r="F380" s="27">
        <v>849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7"/>
      <c r="W380" s="27"/>
      <c r="X380" s="7"/>
      <c r="Y380" s="27">
        <v>0</v>
      </c>
      <c r="Z380" s="8">
        <f t="shared" si="226"/>
        <v>169.8</v>
      </c>
      <c r="AA380" s="27">
        <f t="shared" si="213"/>
        <v>169.8</v>
      </c>
      <c r="AB380" s="40">
        <f t="shared" si="227"/>
        <v>169.8</v>
      </c>
      <c r="AC380" s="41">
        <f t="shared" si="214"/>
        <v>339.6</v>
      </c>
      <c r="AD380" s="27"/>
      <c r="AE380" s="13">
        <f t="shared" si="215"/>
        <v>509.4</v>
      </c>
      <c r="AF380" s="7"/>
      <c r="AG380" s="15"/>
    </row>
    <row r="381" spans="1:33" s="28" customFormat="1" ht="12.75">
      <c r="A381" s="49"/>
      <c r="B381" s="42" t="s">
        <v>282</v>
      </c>
      <c r="C381" s="28">
        <v>2021</v>
      </c>
      <c r="D381" s="28">
        <v>5</v>
      </c>
      <c r="E381" s="31" t="s">
        <v>20</v>
      </c>
      <c r="F381" s="27">
        <v>449.98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7"/>
      <c r="W381" s="27"/>
      <c r="X381" s="7"/>
      <c r="Y381" s="27"/>
      <c r="Z381" s="8"/>
      <c r="AA381" s="27"/>
      <c r="AB381" s="40">
        <f t="shared" si="227"/>
        <v>89.99600000000001</v>
      </c>
      <c r="AC381" s="41">
        <f t="shared" si="214"/>
        <v>89.99600000000001</v>
      </c>
      <c r="AD381" s="27"/>
      <c r="AE381" s="13">
        <f t="shared" si="215"/>
        <v>359.98400000000004</v>
      </c>
      <c r="AF381" s="7"/>
      <c r="AG381" s="15"/>
    </row>
    <row r="382" spans="1:33" s="28" customFormat="1" ht="12.75">
      <c r="A382" s="49"/>
      <c r="B382" s="42" t="s">
        <v>282</v>
      </c>
      <c r="C382" s="28">
        <v>2021</v>
      </c>
      <c r="D382" s="28">
        <v>5</v>
      </c>
      <c r="E382" s="31" t="s">
        <v>20</v>
      </c>
      <c r="F382" s="27">
        <v>684.76</v>
      </c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7"/>
      <c r="W382" s="27"/>
      <c r="X382" s="7"/>
      <c r="Y382" s="27"/>
      <c r="Z382" s="8"/>
      <c r="AA382" s="27"/>
      <c r="AB382" s="8">
        <f t="shared" si="227"/>
        <v>136.952</v>
      </c>
      <c r="AC382" s="27">
        <f t="shared" si="214"/>
        <v>136.952</v>
      </c>
      <c r="AD382" s="27"/>
      <c r="AE382" s="13">
        <f t="shared" si="215"/>
        <v>547.808</v>
      </c>
      <c r="AF382" s="7"/>
      <c r="AG382" s="15"/>
    </row>
    <row r="383" spans="1:33" ht="12.75">
      <c r="A383" s="26"/>
      <c r="B383" s="28"/>
      <c r="C383" s="28"/>
      <c r="D383" s="28"/>
      <c r="E383" s="28"/>
      <c r="F383" s="15">
        <f>SUM(F340:F382)</f>
        <v>57922</v>
      </c>
      <c r="G383" s="15">
        <f aca="true" t="shared" si="228" ref="G383:Y383">SUM(G340:G380)</f>
        <v>6821.59</v>
      </c>
      <c r="H383" s="15">
        <f t="shared" si="228"/>
        <v>1652.992</v>
      </c>
      <c r="I383" s="15">
        <f t="shared" si="228"/>
        <v>6860.215999999999</v>
      </c>
      <c r="J383" s="15">
        <f t="shared" si="228"/>
        <v>1652.992</v>
      </c>
      <c r="K383" s="15">
        <f t="shared" si="228"/>
        <v>8513.208</v>
      </c>
      <c r="L383" s="15">
        <f t="shared" si="228"/>
        <v>2222.394</v>
      </c>
      <c r="M383" s="15">
        <f t="shared" si="228"/>
        <v>10540.831999999999</v>
      </c>
      <c r="N383" s="15">
        <f t="shared" si="228"/>
        <v>7122.613999999999</v>
      </c>
      <c r="O383" s="15">
        <f t="shared" si="228"/>
        <v>14598.446</v>
      </c>
      <c r="P383" s="15">
        <f t="shared" si="228"/>
        <v>4197.604</v>
      </c>
      <c r="Q383" s="15">
        <f t="shared" si="228"/>
        <v>18796.050000000003</v>
      </c>
      <c r="R383" s="15">
        <f t="shared" si="228"/>
        <v>5351.454</v>
      </c>
      <c r="S383" s="15">
        <f t="shared" si="228"/>
        <v>24147.504</v>
      </c>
      <c r="T383" s="15">
        <f t="shared" si="228"/>
        <v>6205.819999999998</v>
      </c>
      <c r="U383" s="15">
        <f t="shared" si="228"/>
        <v>29627.136</v>
      </c>
      <c r="V383" s="15">
        <f t="shared" si="228"/>
        <v>5767.257999999999</v>
      </c>
      <c r="W383" s="15">
        <f t="shared" si="228"/>
        <v>35314.416</v>
      </c>
      <c r="X383" s="15">
        <f t="shared" si="228"/>
        <v>4495.4220000000005</v>
      </c>
      <c r="Y383" s="15">
        <f t="shared" si="228"/>
        <v>39809.838</v>
      </c>
      <c r="Z383" s="15">
        <f>SUM(Z340:Z382)</f>
        <v>5507.826000000001</v>
      </c>
      <c r="AA383" s="15">
        <f>SUM(AA340:AA380)</f>
        <v>45317.66399999998</v>
      </c>
      <c r="AB383" s="15">
        <f>SUM(AB340:AB382)</f>
        <v>4392.126</v>
      </c>
      <c r="AC383" s="15">
        <f>SUM(AC340:AC382)</f>
        <v>49709.78999999999</v>
      </c>
      <c r="AD383" s="15"/>
      <c r="AE383" s="15">
        <f>SUM(AE340:AE382)</f>
        <v>8212.21</v>
      </c>
      <c r="AF383" s="7"/>
      <c r="AG383" s="15"/>
    </row>
    <row r="384" spans="1:33" ht="12.75">
      <c r="A384" s="12"/>
      <c r="F384" s="11" t="s">
        <v>14</v>
      </c>
      <c r="G384" s="7"/>
      <c r="H384" s="7"/>
      <c r="I384" s="7"/>
      <c r="J384" s="7"/>
      <c r="K384" s="7"/>
      <c r="L384" s="13"/>
      <c r="M384" s="13"/>
      <c r="N384" s="13"/>
      <c r="O384" s="13"/>
      <c r="P384" s="13"/>
      <c r="Q384" s="13"/>
      <c r="R384" s="13"/>
      <c r="S384" s="13"/>
      <c r="T384" s="7"/>
      <c r="U384" s="13"/>
      <c r="V384" s="7"/>
      <c r="W384" s="13"/>
      <c r="X384" s="7"/>
      <c r="Y384" s="13"/>
      <c r="Z384" s="13"/>
      <c r="AA384" s="13"/>
      <c r="AB384" s="13"/>
      <c r="AC384" s="13"/>
      <c r="AD384" s="7"/>
      <c r="AE384" s="13"/>
      <c r="AF384" s="7"/>
      <c r="AG384" s="15"/>
    </row>
    <row r="385" spans="1:33" ht="12.75">
      <c r="A385" s="12">
        <v>34000002</v>
      </c>
      <c r="B385" t="s">
        <v>124</v>
      </c>
      <c r="C385">
        <v>1999</v>
      </c>
      <c r="D385">
        <v>5</v>
      </c>
      <c r="E385" t="s">
        <v>20</v>
      </c>
      <c r="F385" s="7">
        <v>18835</v>
      </c>
      <c r="G385" s="7">
        <v>18835</v>
      </c>
      <c r="H385" s="7">
        <v>0</v>
      </c>
      <c r="I385" s="7">
        <f>G385+H385</f>
        <v>18835</v>
      </c>
      <c r="J385" s="7">
        <v>0</v>
      </c>
      <c r="K385" s="7">
        <f>I385+J385</f>
        <v>18835</v>
      </c>
      <c r="L385" s="7">
        <v>0</v>
      </c>
      <c r="M385" s="7">
        <f>K385+L385</f>
        <v>18835</v>
      </c>
      <c r="N385" s="7">
        <v>0</v>
      </c>
      <c r="O385" s="7">
        <f aca="true" t="shared" si="229" ref="O385:O392">M385+N385</f>
        <v>18835</v>
      </c>
      <c r="P385" s="7">
        <v>0</v>
      </c>
      <c r="Q385" s="7">
        <f aca="true" t="shared" si="230" ref="Q385:Q392">O385+P385</f>
        <v>18835</v>
      </c>
      <c r="R385" s="7">
        <v>0</v>
      </c>
      <c r="S385" s="7">
        <f aca="true" t="shared" si="231" ref="S385:S393">Q385+R385</f>
        <v>18835</v>
      </c>
      <c r="T385" s="7">
        <v>0</v>
      </c>
      <c r="U385" s="7">
        <f aca="true" t="shared" si="232" ref="U385:U404">S385+T385</f>
        <v>18835</v>
      </c>
      <c r="V385" s="7">
        <v>0</v>
      </c>
      <c r="W385" s="7">
        <f aca="true" t="shared" si="233" ref="W385:W395">U385+V385</f>
        <v>18835</v>
      </c>
      <c r="X385" s="7">
        <v>0</v>
      </c>
      <c r="Y385" s="7">
        <f aca="true" t="shared" si="234" ref="Y385:Y403">W385+X385</f>
        <v>18835</v>
      </c>
      <c r="Z385" s="7">
        <v>0</v>
      </c>
      <c r="AA385" s="7">
        <f aca="true" t="shared" si="235" ref="AA385:AA404">Y385+Z385</f>
        <v>18835</v>
      </c>
      <c r="AB385" s="7">
        <v>0</v>
      </c>
      <c r="AC385" s="7">
        <f aca="true" t="shared" si="236" ref="AC385:AC404">AA385+AB385</f>
        <v>18835</v>
      </c>
      <c r="AD385" s="7"/>
      <c r="AE385" s="13">
        <f aca="true" t="shared" si="237" ref="AE385:AE404">F385-AC385</f>
        <v>0</v>
      </c>
      <c r="AF385" s="7"/>
      <c r="AG385" s="15"/>
    </row>
    <row r="386" spans="1:33" ht="12.75">
      <c r="A386" s="12"/>
      <c r="B386" t="s">
        <v>124</v>
      </c>
      <c r="C386">
        <v>2000</v>
      </c>
      <c r="D386">
        <v>5</v>
      </c>
      <c r="E386" t="s">
        <v>20</v>
      </c>
      <c r="F386" s="7">
        <v>585.77</v>
      </c>
      <c r="G386" s="7">
        <v>585.77</v>
      </c>
      <c r="H386" s="7">
        <v>0</v>
      </c>
      <c r="I386" s="7">
        <f>G386+H386</f>
        <v>585.77</v>
      </c>
      <c r="J386" s="7">
        <v>0</v>
      </c>
      <c r="K386" s="7">
        <f>I386+J386</f>
        <v>585.77</v>
      </c>
      <c r="L386" s="7">
        <v>0</v>
      </c>
      <c r="M386" s="7">
        <f>K386+L386</f>
        <v>585.77</v>
      </c>
      <c r="N386" s="7">
        <v>0</v>
      </c>
      <c r="O386" s="7">
        <f t="shared" si="229"/>
        <v>585.77</v>
      </c>
      <c r="P386" s="7">
        <v>0</v>
      </c>
      <c r="Q386" s="7">
        <f t="shared" si="230"/>
        <v>585.77</v>
      </c>
      <c r="R386" s="7">
        <v>0</v>
      </c>
      <c r="S386" s="7">
        <f t="shared" si="231"/>
        <v>585.77</v>
      </c>
      <c r="T386" s="7">
        <v>0</v>
      </c>
      <c r="U386" s="7">
        <f t="shared" si="232"/>
        <v>585.77</v>
      </c>
      <c r="V386" s="7">
        <v>0</v>
      </c>
      <c r="W386" s="7">
        <f t="shared" si="233"/>
        <v>585.77</v>
      </c>
      <c r="X386" s="7">
        <v>0</v>
      </c>
      <c r="Y386" s="7">
        <f t="shared" si="234"/>
        <v>585.77</v>
      </c>
      <c r="Z386" s="7">
        <v>0</v>
      </c>
      <c r="AA386" s="7">
        <f t="shared" si="235"/>
        <v>585.77</v>
      </c>
      <c r="AB386" s="7">
        <v>0</v>
      </c>
      <c r="AC386" s="7">
        <f t="shared" si="236"/>
        <v>585.77</v>
      </c>
      <c r="AD386" s="7"/>
      <c r="AE386" s="13">
        <f t="shared" si="237"/>
        <v>0</v>
      </c>
      <c r="AF386" s="7"/>
      <c r="AG386" s="15"/>
    </row>
    <row r="387" spans="1:33" ht="12.75">
      <c r="A387" s="12"/>
      <c r="B387" t="s">
        <v>125</v>
      </c>
      <c r="C387">
        <v>2004</v>
      </c>
      <c r="D387">
        <v>5</v>
      </c>
      <c r="E387" t="s">
        <v>20</v>
      </c>
      <c r="F387" s="7">
        <v>612.99</v>
      </c>
      <c r="G387" s="7">
        <v>612.99</v>
      </c>
      <c r="H387" s="7">
        <v>0</v>
      </c>
      <c r="I387" s="7">
        <f>G387+H387</f>
        <v>612.99</v>
      </c>
      <c r="J387" s="7">
        <v>0</v>
      </c>
      <c r="K387" s="7">
        <f>I387+J387</f>
        <v>612.99</v>
      </c>
      <c r="L387" s="7">
        <v>0</v>
      </c>
      <c r="M387" s="7">
        <f>K387+L387</f>
        <v>612.99</v>
      </c>
      <c r="N387" s="7">
        <v>0</v>
      </c>
      <c r="O387" s="7">
        <f t="shared" si="229"/>
        <v>612.99</v>
      </c>
      <c r="P387" s="7">
        <v>0</v>
      </c>
      <c r="Q387" s="7">
        <f t="shared" si="230"/>
        <v>612.99</v>
      </c>
      <c r="R387" s="7">
        <v>0</v>
      </c>
      <c r="S387" s="7">
        <f t="shared" si="231"/>
        <v>612.99</v>
      </c>
      <c r="T387" s="7">
        <v>0</v>
      </c>
      <c r="U387" s="7">
        <f t="shared" si="232"/>
        <v>612.99</v>
      </c>
      <c r="V387" s="7">
        <v>0</v>
      </c>
      <c r="W387" s="7">
        <f t="shared" si="233"/>
        <v>612.99</v>
      </c>
      <c r="X387" s="7">
        <v>0</v>
      </c>
      <c r="Y387" s="7">
        <f t="shared" si="234"/>
        <v>612.99</v>
      </c>
      <c r="Z387" s="7">
        <v>0</v>
      </c>
      <c r="AA387" s="7">
        <f t="shared" si="235"/>
        <v>612.99</v>
      </c>
      <c r="AB387" s="7">
        <v>0</v>
      </c>
      <c r="AC387" s="7">
        <f t="shared" si="236"/>
        <v>612.99</v>
      </c>
      <c r="AD387" s="7"/>
      <c r="AE387" s="13">
        <f t="shared" si="237"/>
        <v>0</v>
      </c>
      <c r="AF387" s="7"/>
      <c r="AG387" s="15"/>
    </row>
    <row r="388" spans="1:33" ht="12.75">
      <c r="A388" s="12"/>
      <c r="B388" t="s">
        <v>126</v>
      </c>
      <c r="C388">
        <v>2005</v>
      </c>
      <c r="D388">
        <v>5</v>
      </c>
      <c r="E388" t="s">
        <v>20</v>
      </c>
      <c r="F388" s="7">
        <v>2250</v>
      </c>
      <c r="G388" s="7">
        <v>2250</v>
      </c>
      <c r="H388" s="7">
        <v>0</v>
      </c>
      <c r="I388" s="7">
        <f>G388+H388</f>
        <v>2250</v>
      </c>
      <c r="J388" s="7">
        <v>0</v>
      </c>
      <c r="K388" s="7">
        <f>I388+J388</f>
        <v>2250</v>
      </c>
      <c r="L388" s="7">
        <v>0</v>
      </c>
      <c r="M388" s="7">
        <f>K388+L388</f>
        <v>2250</v>
      </c>
      <c r="N388" s="7">
        <v>0</v>
      </c>
      <c r="O388" s="7">
        <f t="shared" si="229"/>
        <v>2250</v>
      </c>
      <c r="P388" s="7">
        <v>0</v>
      </c>
      <c r="Q388" s="7">
        <f t="shared" si="230"/>
        <v>2250</v>
      </c>
      <c r="R388" s="7">
        <v>0</v>
      </c>
      <c r="S388" s="7">
        <f t="shared" si="231"/>
        <v>2250</v>
      </c>
      <c r="T388" s="7">
        <v>0</v>
      </c>
      <c r="U388" s="7">
        <f t="shared" si="232"/>
        <v>2250</v>
      </c>
      <c r="V388" s="7">
        <v>0</v>
      </c>
      <c r="W388" s="7">
        <f t="shared" si="233"/>
        <v>2250</v>
      </c>
      <c r="X388" s="7">
        <v>0</v>
      </c>
      <c r="Y388" s="7">
        <f t="shared" si="234"/>
        <v>2250</v>
      </c>
      <c r="Z388" s="7">
        <v>0</v>
      </c>
      <c r="AA388" s="7">
        <f t="shared" si="235"/>
        <v>2250</v>
      </c>
      <c r="AB388" s="7">
        <v>0</v>
      </c>
      <c r="AC388" s="7">
        <f t="shared" si="236"/>
        <v>2250</v>
      </c>
      <c r="AD388" s="7"/>
      <c r="AE388" s="13">
        <f t="shared" si="237"/>
        <v>0</v>
      </c>
      <c r="AF388" s="7"/>
      <c r="AG388" s="15"/>
    </row>
    <row r="389" spans="1:33" ht="12.75">
      <c r="A389" s="12"/>
      <c r="B389" t="s">
        <v>127</v>
      </c>
      <c r="C389">
        <v>2006</v>
      </c>
      <c r="D389">
        <v>5</v>
      </c>
      <c r="E389" t="s">
        <v>20</v>
      </c>
      <c r="F389" s="14">
        <v>400</v>
      </c>
      <c r="G389" s="14">
        <v>360</v>
      </c>
      <c r="H389" s="14">
        <v>40</v>
      </c>
      <c r="I389" s="14">
        <f>G389+H389</f>
        <v>400</v>
      </c>
      <c r="J389" s="14">
        <v>0</v>
      </c>
      <c r="K389" s="14">
        <f>I389+J389</f>
        <v>400</v>
      </c>
      <c r="L389" s="14">
        <v>0</v>
      </c>
      <c r="M389" s="14">
        <f>K389+L389</f>
        <v>400</v>
      </c>
      <c r="N389" s="14">
        <v>0</v>
      </c>
      <c r="O389" s="14">
        <f t="shared" si="229"/>
        <v>400</v>
      </c>
      <c r="P389" s="14">
        <v>0</v>
      </c>
      <c r="Q389" s="14">
        <f t="shared" si="230"/>
        <v>400</v>
      </c>
      <c r="R389" s="14">
        <v>0</v>
      </c>
      <c r="S389" s="14">
        <f t="shared" si="231"/>
        <v>400</v>
      </c>
      <c r="T389" s="7">
        <v>0</v>
      </c>
      <c r="U389" s="14">
        <f t="shared" si="232"/>
        <v>400</v>
      </c>
      <c r="V389" s="7">
        <v>0</v>
      </c>
      <c r="W389" s="14">
        <f t="shared" si="233"/>
        <v>400</v>
      </c>
      <c r="X389" s="7">
        <v>0</v>
      </c>
      <c r="Y389" s="14">
        <f t="shared" si="234"/>
        <v>400</v>
      </c>
      <c r="Z389" s="7">
        <v>0</v>
      </c>
      <c r="AA389" s="14">
        <f t="shared" si="235"/>
        <v>400</v>
      </c>
      <c r="AB389" s="7">
        <v>0</v>
      </c>
      <c r="AC389" s="14">
        <f t="shared" si="236"/>
        <v>400</v>
      </c>
      <c r="AD389" s="8"/>
      <c r="AE389" s="13">
        <f t="shared" si="237"/>
        <v>0</v>
      </c>
      <c r="AF389" s="7"/>
      <c r="AG389" s="15"/>
    </row>
    <row r="390" spans="1:33" ht="12.75">
      <c r="A390" s="19"/>
      <c r="B390" s="10" t="s">
        <v>242</v>
      </c>
      <c r="C390">
        <v>2014</v>
      </c>
      <c r="D390">
        <v>5</v>
      </c>
      <c r="E390" s="10" t="s">
        <v>20</v>
      </c>
      <c r="F390" s="14">
        <v>625</v>
      </c>
      <c r="G390" s="14"/>
      <c r="H390" s="14"/>
      <c r="I390" s="14"/>
      <c r="J390" s="14"/>
      <c r="K390" s="14"/>
      <c r="L390" s="14"/>
      <c r="M390" s="14">
        <v>0</v>
      </c>
      <c r="N390" s="14">
        <f>F390/D390</f>
        <v>125</v>
      </c>
      <c r="O390" s="14">
        <f t="shared" si="229"/>
        <v>125</v>
      </c>
      <c r="P390" s="14">
        <f>+F390/D390</f>
        <v>125</v>
      </c>
      <c r="Q390" s="14">
        <f t="shared" si="230"/>
        <v>250</v>
      </c>
      <c r="R390" s="14">
        <f>+F390/D390</f>
        <v>125</v>
      </c>
      <c r="S390" s="14">
        <f t="shared" si="231"/>
        <v>375</v>
      </c>
      <c r="T390" s="7">
        <f aca="true" t="shared" si="238" ref="T390:T404">F390/D390</f>
        <v>125</v>
      </c>
      <c r="U390" s="14">
        <f t="shared" si="232"/>
        <v>500</v>
      </c>
      <c r="V390" s="7">
        <f aca="true" t="shared" si="239" ref="V390:V404">F390/D390</f>
        <v>125</v>
      </c>
      <c r="W390" s="14">
        <f t="shared" si="233"/>
        <v>625</v>
      </c>
      <c r="X390" s="7">
        <f>H390/F390</f>
        <v>0</v>
      </c>
      <c r="Y390" s="14">
        <f t="shared" si="234"/>
        <v>625</v>
      </c>
      <c r="Z390" s="7">
        <v>0</v>
      </c>
      <c r="AA390" s="14">
        <f t="shared" si="235"/>
        <v>625</v>
      </c>
      <c r="AB390" s="7">
        <v>0</v>
      </c>
      <c r="AC390" s="14">
        <f t="shared" si="236"/>
        <v>625</v>
      </c>
      <c r="AD390" s="8"/>
      <c r="AE390" s="13">
        <f t="shared" si="237"/>
        <v>0</v>
      </c>
      <c r="AF390" s="7"/>
      <c r="AG390" s="15"/>
    </row>
    <row r="391" spans="1:33" ht="12.75">
      <c r="A391" s="19"/>
      <c r="B391" s="10" t="s">
        <v>243</v>
      </c>
      <c r="C391">
        <v>2014</v>
      </c>
      <c r="D391">
        <v>5</v>
      </c>
      <c r="E391" s="10" t="s">
        <v>20</v>
      </c>
      <c r="F391" s="14">
        <v>10000</v>
      </c>
      <c r="G391" s="14"/>
      <c r="H391" s="14"/>
      <c r="I391" s="14"/>
      <c r="J391" s="14"/>
      <c r="K391" s="14"/>
      <c r="L391" s="14"/>
      <c r="M391" s="14">
        <v>0</v>
      </c>
      <c r="N391" s="14">
        <f>F391/D391</f>
        <v>2000</v>
      </c>
      <c r="O391" s="14">
        <f t="shared" si="229"/>
        <v>2000</v>
      </c>
      <c r="P391" s="14">
        <f>+F391/D391</f>
        <v>2000</v>
      </c>
      <c r="Q391" s="14">
        <f t="shared" si="230"/>
        <v>4000</v>
      </c>
      <c r="R391" s="14">
        <f>+F391/D391</f>
        <v>2000</v>
      </c>
      <c r="S391" s="14">
        <f t="shared" si="231"/>
        <v>6000</v>
      </c>
      <c r="T391" s="7">
        <f t="shared" si="238"/>
        <v>2000</v>
      </c>
      <c r="U391" s="14">
        <f t="shared" si="232"/>
        <v>8000</v>
      </c>
      <c r="V391" s="7">
        <f t="shared" si="239"/>
        <v>2000</v>
      </c>
      <c r="W391" s="14">
        <f t="shared" si="233"/>
        <v>10000</v>
      </c>
      <c r="X391" s="7">
        <f>H391/F391</f>
        <v>0</v>
      </c>
      <c r="Y391" s="14">
        <f t="shared" si="234"/>
        <v>10000</v>
      </c>
      <c r="Z391" s="7">
        <v>0</v>
      </c>
      <c r="AA391" s="14">
        <f t="shared" si="235"/>
        <v>10000</v>
      </c>
      <c r="AB391" s="7">
        <v>0</v>
      </c>
      <c r="AC391" s="14">
        <f t="shared" si="236"/>
        <v>10000</v>
      </c>
      <c r="AD391" s="8"/>
      <c r="AE391" s="13">
        <f t="shared" si="237"/>
        <v>0</v>
      </c>
      <c r="AF391" s="7"/>
      <c r="AG391" s="15"/>
    </row>
    <row r="392" spans="1:33" ht="12.75">
      <c r="A392" s="19"/>
      <c r="B392" s="10" t="s">
        <v>244</v>
      </c>
      <c r="C392">
        <v>2014</v>
      </c>
      <c r="D392">
        <v>5</v>
      </c>
      <c r="E392" s="10" t="s">
        <v>20</v>
      </c>
      <c r="F392" s="40">
        <v>290</v>
      </c>
      <c r="G392" s="40"/>
      <c r="H392" s="40"/>
      <c r="I392" s="40"/>
      <c r="J392" s="40"/>
      <c r="K392" s="40"/>
      <c r="L392" s="40"/>
      <c r="M392" s="40">
        <v>0</v>
      </c>
      <c r="N392" s="40">
        <f>F392/D392</f>
        <v>58</v>
      </c>
      <c r="O392" s="40">
        <f t="shared" si="229"/>
        <v>58</v>
      </c>
      <c r="P392" s="40">
        <f>+F392/D392</f>
        <v>58</v>
      </c>
      <c r="Q392" s="40">
        <f t="shared" si="230"/>
        <v>116</v>
      </c>
      <c r="R392" s="14">
        <f>+F392/D392</f>
        <v>58</v>
      </c>
      <c r="S392" s="40">
        <f t="shared" si="231"/>
        <v>174</v>
      </c>
      <c r="T392" s="7">
        <f t="shared" si="238"/>
        <v>58</v>
      </c>
      <c r="U392" s="40">
        <f t="shared" si="232"/>
        <v>232</v>
      </c>
      <c r="V392" s="7">
        <f t="shared" si="239"/>
        <v>58</v>
      </c>
      <c r="W392" s="40">
        <f t="shared" si="233"/>
        <v>290</v>
      </c>
      <c r="X392" s="7">
        <f>H392/F392</f>
        <v>0</v>
      </c>
      <c r="Y392" s="40">
        <f t="shared" si="234"/>
        <v>290</v>
      </c>
      <c r="Z392" s="7">
        <v>0</v>
      </c>
      <c r="AA392" s="40">
        <f t="shared" si="235"/>
        <v>290</v>
      </c>
      <c r="AB392" s="7">
        <v>0</v>
      </c>
      <c r="AC392" s="40">
        <f t="shared" si="236"/>
        <v>290</v>
      </c>
      <c r="AD392" s="8"/>
      <c r="AE392" s="13">
        <f t="shared" si="237"/>
        <v>0</v>
      </c>
      <c r="AF392" s="7"/>
      <c r="AG392" s="15"/>
    </row>
    <row r="393" spans="1:33" ht="12.75">
      <c r="A393" s="44"/>
      <c r="B393" s="10" t="s">
        <v>270</v>
      </c>
      <c r="C393">
        <v>2016</v>
      </c>
      <c r="D393">
        <v>5</v>
      </c>
      <c r="E393" s="10" t="s">
        <v>20</v>
      </c>
      <c r="F393" s="40">
        <v>849.95</v>
      </c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>
        <v>0</v>
      </c>
      <c r="R393" s="40">
        <f>+F393/D393</f>
        <v>169.99</v>
      </c>
      <c r="S393" s="40">
        <f t="shared" si="231"/>
        <v>169.99</v>
      </c>
      <c r="T393" s="40">
        <f t="shared" si="238"/>
        <v>169.99</v>
      </c>
      <c r="U393" s="40">
        <f t="shared" si="232"/>
        <v>339.98</v>
      </c>
      <c r="V393" s="7">
        <f t="shared" si="239"/>
        <v>169.99</v>
      </c>
      <c r="W393" s="40">
        <f t="shared" si="233"/>
        <v>509.97</v>
      </c>
      <c r="X393" s="7">
        <f>$F$393/$D$393</f>
        <v>169.99</v>
      </c>
      <c r="Y393" s="40">
        <f t="shared" si="234"/>
        <v>679.96</v>
      </c>
      <c r="Z393" s="7">
        <f>$F$393/$D$393</f>
        <v>169.99</v>
      </c>
      <c r="AA393" s="40">
        <f t="shared" si="235"/>
        <v>849.95</v>
      </c>
      <c r="AB393" s="7">
        <v>0</v>
      </c>
      <c r="AC393" s="40">
        <f t="shared" si="236"/>
        <v>849.95</v>
      </c>
      <c r="AD393" s="40"/>
      <c r="AE393" s="13">
        <f t="shared" si="237"/>
        <v>0</v>
      </c>
      <c r="AF393" s="7"/>
      <c r="AG393" s="15"/>
    </row>
    <row r="394" spans="1:33" ht="12.75">
      <c r="A394" s="44"/>
      <c r="B394" s="31" t="s">
        <v>283</v>
      </c>
      <c r="C394" s="28">
        <v>2017</v>
      </c>
      <c r="D394" s="28">
        <v>5</v>
      </c>
      <c r="E394" s="31" t="s">
        <v>20</v>
      </c>
      <c r="F394" s="41">
        <v>299</v>
      </c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>
        <v>0</v>
      </c>
      <c r="S394" s="40"/>
      <c r="T394" s="40">
        <f t="shared" si="238"/>
        <v>59.8</v>
      </c>
      <c r="U394" s="40">
        <f t="shared" si="232"/>
        <v>59.8</v>
      </c>
      <c r="V394" s="7">
        <f t="shared" si="239"/>
        <v>59.8</v>
      </c>
      <c r="W394" s="40">
        <f t="shared" si="233"/>
        <v>119.6</v>
      </c>
      <c r="X394" s="7">
        <f>$F$394/$D$394</f>
        <v>59.8</v>
      </c>
      <c r="Y394" s="40">
        <f t="shared" si="234"/>
        <v>179.39999999999998</v>
      </c>
      <c r="Z394" s="7">
        <f>$F$394/$D$394</f>
        <v>59.8</v>
      </c>
      <c r="AA394" s="40">
        <f t="shared" si="235"/>
        <v>239.2</v>
      </c>
      <c r="AB394" s="7">
        <f>$F$394/$D$394</f>
        <v>59.8</v>
      </c>
      <c r="AC394" s="40">
        <f t="shared" si="236"/>
        <v>299</v>
      </c>
      <c r="AD394" s="40"/>
      <c r="AE394" s="13">
        <f t="shared" si="237"/>
        <v>0</v>
      </c>
      <c r="AF394" s="7"/>
      <c r="AG394" s="15"/>
    </row>
    <row r="395" spans="1:33" ht="12.75">
      <c r="A395" s="44"/>
      <c r="B395" s="31" t="s">
        <v>284</v>
      </c>
      <c r="C395" s="28">
        <v>2017</v>
      </c>
      <c r="D395" s="28">
        <v>5</v>
      </c>
      <c r="E395" s="31" t="s">
        <v>20</v>
      </c>
      <c r="F395" s="41">
        <v>350</v>
      </c>
      <c r="G395" s="8"/>
      <c r="H395" s="8"/>
      <c r="I395" s="8"/>
      <c r="J395" s="8"/>
      <c r="K395" s="8"/>
      <c r="L395" s="8"/>
      <c r="M395" s="8"/>
      <c r="N395" s="8"/>
      <c r="O395" s="8"/>
      <c r="P395" s="14"/>
      <c r="Q395" s="8"/>
      <c r="R395" s="14"/>
      <c r="S395" s="40"/>
      <c r="T395" s="7">
        <f t="shared" si="238"/>
        <v>70</v>
      </c>
      <c r="U395" s="40">
        <f t="shared" si="232"/>
        <v>70</v>
      </c>
      <c r="V395" s="7">
        <f t="shared" si="239"/>
        <v>70</v>
      </c>
      <c r="W395" s="40">
        <f t="shared" si="233"/>
        <v>140</v>
      </c>
      <c r="X395" s="7">
        <f>$F$395/$D$395</f>
        <v>70</v>
      </c>
      <c r="Y395" s="40">
        <f t="shared" si="234"/>
        <v>210</v>
      </c>
      <c r="Z395" s="7">
        <f>$F$395/$D$395</f>
        <v>70</v>
      </c>
      <c r="AA395" s="40">
        <f t="shared" si="235"/>
        <v>280</v>
      </c>
      <c r="AB395" s="7">
        <f>$F$395/$D$395</f>
        <v>70</v>
      </c>
      <c r="AC395" s="40">
        <f t="shared" si="236"/>
        <v>350</v>
      </c>
      <c r="AD395" s="8"/>
      <c r="AE395" s="13">
        <f t="shared" si="237"/>
        <v>0</v>
      </c>
      <c r="AF395" s="7"/>
      <c r="AG395" s="15"/>
    </row>
    <row r="396" spans="1:33" ht="12.75">
      <c r="A396" s="44"/>
      <c r="B396" s="31" t="s">
        <v>312</v>
      </c>
      <c r="C396" s="28">
        <v>2019</v>
      </c>
      <c r="D396" s="28">
        <v>5</v>
      </c>
      <c r="E396" s="31" t="s">
        <v>20</v>
      </c>
      <c r="F396" s="41">
        <v>3312.5</v>
      </c>
      <c r="G396" s="8"/>
      <c r="H396" s="8"/>
      <c r="I396" s="8"/>
      <c r="J396" s="8"/>
      <c r="K396" s="8"/>
      <c r="L396" s="8"/>
      <c r="M396" s="8"/>
      <c r="N396" s="8"/>
      <c r="O396" s="8"/>
      <c r="P396" s="14"/>
      <c r="Q396" s="8"/>
      <c r="R396" s="14"/>
      <c r="S396" s="40"/>
      <c r="T396" s="7">
        <f t="shared" si="238"/>
        <v>662.5</v>
      </c>
      <c r="U396" s="40">
        <f t="shared" si="232"/>
        <v>662.5</v>
      </c>
      <c r="V396" s="7">
        <f t="shared" si="239"/>
        <v>662.5</v>
      </c>
      <c r="W396" s="40">
        <v>0</v>
      </c>
      <c r="X396" s="7">
        <f>$F$396/$D$396</f>
        <v>662.5</v>
      </c>
      <c r="Y396" s="40">
        <f t="shared" si="234"/>
        <v>662.5</v>
      </c>
      <c r="Z396" s="7">
        <f>$F$396/$D$396</f>
        <v>662.5</v>
      </c>
      <c r="AA396" s="40">
        <f t="shared" si="235"/>
        <v>1325</v>
      </c>
      <c r="AB396" s="7">
        <f>$F$396/$D$396</f>
        <v>662.5</v>
      </c>
      <c r="AC396" s="40">
        <f t="shared" si="236"/>
        <v>1987.5</v>
      </c>
      <c r="AD396" s="8"/>
      <c r="AE396" s="13">
        <f t="shared" si="237"/>
        <v>1325</v>
      </c>
      <c r="AF396" s="7"/>
      <c r="AG396" s="15"/>
    </row>
    <row r="397" spans="1:33" ht="12.75">
      <c r="A397" s="44"/>
      <c r="B397" s="31" t="s">
        <v>312</v>
      </c>
      <c r="C397" s="28">
        <v>2019</v>
      </c>
      <c r="D397" s="28">
        <v>5</v>
      </c>
      <c r="E397" s="31" t="s">
        <v>20</v>
      </c>
      <c r="F397" s="41">
        <v>9937.5</v>
      </c>
      <c r="G397" s="8"/>
      <c r="H397" s="8"/>
      <c r="I397" s="8"/>
      <c r="J397" s="8"/>
      <c r="K397" s="8"/>
      <c r="L397" s="8"/>
      <c r="M397" s="8"/>
      <c r="N397" s="8"/>
      <c r="O397" s="8"/>
      <c r="P397" s="14"/>
      <c r="Q397" s="8"/>
      <c r="R397" s="14"/>
      <c r="S397" s="40"/>
      <c r="T397" s="7">
        <f t="shared" si="238"/>
        <v>1987.5</v>
      </c>
      <c r="U397" s="40">
        <f t="shared" si="232"/>
        <v>1987.5</v>
      </c>
      <c r="V397" s="7">
        <f t="shared" si="239"/>
        <v>1987.5</v>
      </c>
      <c r="W397" s="40">
        <v>0</v>
      </c>
      <c r="X397" s="7">
        <f>$F$397/$D$397</f>
        <v>1987.5</v>
      </c>
      <c r="Y397" s="40">
        <f t="shared" si="234"/>
        <v>1987.5</v>
      </c>
      <c r="Z397" s="7">
        <f>$F$397/$D$397</f>
        <v>1987.5</v>
      </c>
      <c r="AA397" s="40">
        <f t="shared" si="235"/>
        <v>3975</v>
      </c>
      <c r="AB397" s="7">
        <f>$F$397/$D$397</f>
        <v>1987.5</v>
      </c>
      <c r="AC397" s="40">
        <f t="shared" si="236"/>
        <v>5962.5</v>
      </c>
      <c r="AD397" s="8"/>
      <c r="AE397" s="13">
        <f t="shared" si="237"/>
        <v>3975</v>
      </c>
      <c r="AF397" s="7"/>
      <c r="AG397" s="15"/>
    </row>
    <row r="398" spans="1:33" ht="12.75">
      <c r="A398" s="44"/>
      <c r="B398" s="31" t="s">
        <v>313</v>
      </c>
      <c r="C398" s="28">
        <v>2019</v>
      </c>
      <c r="D398" s="28">
        <v>5</v>
      </c>
      <c r="E398" s="31" t="s">
        <v>20</v>
      </c>
      <c r="F398" s="41">
        <v>8275</v>
      </c>
      <c r="G398" s="8"/>
      <c r="H398" s="8"/>
      <c r="I398" s="8"/>
      <c r="J398" s="8"/>
      <c r="K398" s="8"/>
      <c r="L398" s="8"/>
      <c r="M398" s="8"/>
      <c r="N398" s="8"/>
      <c r="O398" s="8"/>
      <c r="P398" s="14"/>
      <c r="Q398" s="8"/>
      <c r="R398" s="14"/>
      <c r="S398" s="40"/>
      <c r="T398" s="7">
        <f t="shared" si="238"/>
        <v>1655</v>
      </c>
      <c r="U398" s="40">
        <f t="shared" si="232"/>
        <v>1655</v>
      </c>
      <c r="V398" s="7">
        <f t="shared" si="239"/>
        <v>1655</v>
      </c>
      <c r="W398" s="40">
        <v>0</v>
      </c>
      <c r="X398" s="7">
        <f>$F$398/$D$398</f>
        <v>1655</v>
      </c>
      <c r="Y398" s="40">
        <f t="shared" si="234"/>
        <v>1655</v>
      </c>
      <c r="Z398" s="7">
        <f>$F$398/$D$398</f>
        <v>1655</v>
      </c>
      <c r="AA398" s="40">
        <f t="shared" si="235"/>
        <v>3310</v>
      </c>
      <c r="AB398" s="7">
        <f>$F$398/$D$398</f>
        <v>1655</v>
      </c>
      <c r="AC398" s="40">
        <f t="shared" si="236"/>
        <v>4965</v>
      </c>
      <c r="AD398" s="8"/>
      <c r="AE398" s="13">
        <f t="shared" si="237"/>
        <v>3310</v>
      </c>
      <c r="AF398" s="7"/>
      <c r="AG398" s="15"/>
    </row>
    <row r="399" spans="1:33" ht="12.75">
      <c r="A399" s="44"/>
      <c r="B399" s="31" t="s">
        <v>313</v>
      </c>
      <c r="C399" s="28">
        <v>2019</v>
      </c>
      <c r="D399" s="28">
        <v>5</v>
      </c>
      <c r="E399" s="31" t="s">
        <v>20</v>
      </c>
      <c r="F399" s="41">
        <v>9600</v>
      </c>
      <c r="G399" s="8"/>
      <c r="H399" s="8"/>
      <c r="I399" s="8"/>
      <c r="J399" s="8"/>
      <c r="K399" s="8"/>
      <c r="L399" s="8"/>
      <c r="M399" s="8"/>
      <c r="N399" s="8"/>
      <c r="O399" s="8"/>
      <c r="P399" s="14"/>
      <c r="Q399" s="8"/>
      <c r="R399" s="14"/>
      <c r="S399" s="40"/>
      <c r="T399" s="7">
        <f t="shared" si="238"/>
        <v>1920</v>
      </c>
      <c r="U399" s="40">
        <f t="shared" si="232"/>
        <v>1920</v>
      </c>
      <c r="V399" s="7">
        <f t="shared" si="239"/>
        <v>1920</v>
      </c>
      <c r="W399" s="40">
        <v>0</v>
      </c>
      <c r="X399" s="7">
        <f>$F$399/$D$399</f>
        <v>1920</v>
      </c>
      <c r="Y399" s="40">
        <f t="shared" si="234"/>
        <v>1920</v>
      </c>
      <c r="Z399" s="7">
        <f>$F$399/$D$399</f>
        <v>1920</v>
      </c>
      <c r="AA399" s="40">
        <f t="shared" si="235"/>
        <v>3840</v>
      </c>
      <c r="AB399" s="7">
        <f>$F$399/$D$399</f>
        <v>1920</v>
      </c>
      <c r="AC399" s="40">
        <f t="shared" si="236"/>
        <v>5760</v>
      </c>
      <c r="AD399" s="8"/>
      <c r="AE399" s="13">
        <f t="shared" si="237"/>
        <v>3840</v>
      </c>
      <c r="AF399" s="7"/>
      <c r="AG399" s="15"/>
    </row>
    <row r="400" spans="1:33" ht="12.75">
      <c r="A400" s="44"/>
      <c r="B400" s="31" t="s">
        <v>313</v>
      </c>
      <c r="C400" s="28">
        <v>2019</v>
      </c>
      <c r="D400" s="28">
        <v>5</v>
      </c>
      <c r="E400" s="31" t="s">
        <v>20</v>
      </c>
      <c r="F400" s="41">
        <v>9600</v>
      </c>
      <c r="G400" s="8"/>
      <c r="H400" s="8"/>
      <c r="I400" s="8"/>
      <c r="J400" s="8"/>
      <c r="K400" s="8"/>
      <c r="L400" s="8"/>
      <c r="M400" s="8"/>
      <c r="N400" s="8"/>
      <c r="O400" s="8"/>
      <c r="P400" s="14"/>
      <c r="Q400" s="8"/>
      <c r="R400" s="14"/>
      <c r="S400" s="40"/>
      <c r="T400" s="7">
        <f t="shared" si="238"/>
        <v>1920</v>
      </c>
      <c r="U400" s="40">
        <f t="shared" si="232"/>
        <v>1920</v>
      </c>
      <c r="V400" s="7">
        <f t="shared" si="239"/>
        <v>1920</v>
      </c>
      <c r="W400" s="40">
        <v>0</v>
      </c>
      <c r="X400" s="7">
        <f>$F$400/$D$400</f>
        <v>1920</v>
      </c>
      <c r="Y400" s="40">
        <f t="shared" si="234"/>
        <v>1920</v>
      </c>
      <c r="Z400" s="7">
        <f>$F$400/$D$400</f>
        <v>1920</v>
      </c>
      <c r="AA400" s="40">
        <f t="shared" si="235"/>
        <v>3840</v>
      </c>
      <c r="AB400" s="7">
        <f>$F$400/$D$400</f>
        <v>1920</v>
      </c>
      <c r="AC400" s="40">
        <f t="shared" si="236"/>
        <v>5760</v>
      </c>
      <c r="AD400" s="8"/>
      <c r="AE400" s="13">
        <f t="shared" si="237"/>
        <v>3840</v>
      </c>
      <c r="AF400" s="7"/>
      <c r="AG400" s="15"/>
    </row>
    <row r="401" spans="1:33" ht="12.75">
      <c r="A401" s="44"/>
      <c r="B401" s="31" t="s">
        <v>313</v>
      </c>
      <c r="C401" s="28">
        <v>2019</v>
      </c>
      <c r="D401" s="28">
        <v>5</v>
      </c>
      <c r="E401" s="31" t="s">
        <v>20</v>
      </c>
      <c r="F401" s="41">
        <v>3375</v>
      </c>
      <c r="G401" s="8"/>
      <c r="H401" s="8"/>
      <c r="I401" s="8"/>
      <c r="J401" s="8"/>
      <c r="K401" s="8"/>
      <c r="L401" s="8"/>
      <c r="M401" s="8"/>
      <c r="N401" s="8"/>
      <c r="O401" s="8"/>
      <c r="P401" s="14"/>
      <c r="Q401" s="8"/>
      <c r="R401" s="14"/>
      <c r="S401" s="40"/>
      <c r="T401" s="7">
        <f t="shared" si="238"/>
        <v>675</v>
      </c>
      <c r="U401" s="40">
        <f t="shared" si="232"/>
        <v>675</v>
      </c>
      <c r="V401" s="7">
        <f t="shared" si="239"/>
        <v>675</v>
      </c>
      <c r="W401" s="40">
        <v>0</v>
      </c>
      <c r="X401" s="7">
        <f>$F$401/$D$401</f>
        <v>675</v>
      </c>
      <c r="Y401" s="40">
        <f t="shared" si="234"/>
        <v>675</v>
      </c>
      <c r="Z401" s="7">
        <f>$F$401/$D$401</f>
        <v>675</v>
      </c>
      <c r="AA401" s="40">
        <f t="shared" si="235"/>
        <v>1350</v>
      </c>
      <c r="AB401" s="7">
        <f>$F$401/$D$401</f>
        <v>675</v>
      </c>
      <c r="AC401" s="40">
        <f t="shared" si="236"/>
        <v>2025</v>
      </c>
      <c r="AD401" s="8"/>
      <c r="AE401" s="13">
        <f t="shared" si="237"/>
        <v>1350</v>
      </c>
      <c r="AF401" s="7"/>
      <c r="AG401" s="15"/>
    </row>
    <row r="402" spans="1:33" ht="12.75">
      <c r="A402" s="44"/>
      <c r="B402" s="31" t="s">
        <v>313</v>
      </c>
      <c r="C402" s="28">
        <v>2019</v>
      </c>
      <c r="D402" s="28">
        <v>5</v>
      </c>
      <c r="E402" s="31" t="s">
        <v>20</v>
      </c>
      <c r="F402" s="41">
        <v>12000</v>
      </c>
      <c r="G402" s="8"/>
      <c r="H402" s="8"/>
      <c r="I402" s="8"/>
      <c r="J402" s="8"/>
      <c r="K402" s="8"/>
      <c r="L402" s="8"/>
      <c r="M402" s="8"/>
      <c r="N402" s="8"/>
      <c r="O402" s="8"/>
      <c r="P402" s="14"/>
      <c r="Q402" s="8"/>
      <c r="R402" s="14"/>
      <c r="S402" s="40"/>
      <c r="T402" s="7">
        <f t="shared" si="238"/>
        <v>2400</v>
      </c>
      <c r="U402" s="40">
        <f t="shared" si="232"/>
        <v>2400</v>
      </c>
      <c r="V402" s="7">
        <f t="shared" si="239"/>
        <v>2400</v>
      </c>
      <c r="W402" s="40">
        <v>0</v>
      </c>
      <c r="X402" s="7">
        <f>$F$402/$D$402</f>
        <v>2400</v>
      </c>
      <c r="Y402" s="40">
        <f t="shared" si="234"/>
        <v>2400</v>
      </c>
      <c r="Z402" s="7">
        <f>$F$402/$D$402</f>
        <v>2400</v>
      </c>
      <c r="AA402" s="40">
        <f t="shared" si="235"/>
        <v>4800</v>
      </c>
      <c r="AB402" s="7">
        <f>$F$402/$D$402</f>
        <v>2400</v>
      </c>
      <c r="AC402" s="40">
        <f t="shared" si="236"/>
        <v>7200</v>
      </c>
      <c r="AD402" s="8"/>
      <c r="AE402" s="13">
        <f t="shared" si="237"/>
        <v>4800</v>
      </c>
      <c r="AF402" s="7"/>
      <c r="AG402" s="15"/>
    </row>
    <row r="403" spans="1:33" ht="12.75">
      <c r="A403" s="44"/>
      <c r="B403" s="31" t="s">
        <v>313</v>
      </c>
      <c r="C403" s="28">
        <v>2019</v>
      </c>
      <c r="D403" s="28">
        <v>5</v>
      </c>
      <c r="E403" s="31" t="s">
        <v>20</v>
      </c>
      <c r="F403" s="41">
        <v>6648.62</v>
      </c>
      <c r="G403" s="8"/>
      <c r="H403" s="8"/>
      <c r="I403" s="8"/>
      <c r="J403" s="8"/>
      <c r="K403" s="8"/>
      <c r="L403" s="8"/>
      <c r="M403" s="8"/>
      <c r="N403" s="8"/>
      <c r="O403" s="8"/>
      <c r="P403" s="14"/>
      <c r="Q403" s="8"/>
      <c r="R403" s="14"/>
      <c r="S403" s="40"/>
      <c r="T403" s="7">
        <f t="shared" si="238"/>
        <v>1329.724</v>
      </c>
      <c r="U403" s="40">
        <f t="shared" si="232"/>
        <v>1329.724</v>
      </c>
      <c r="V403" s="7">
        <f t="shared" si="239"/>
        <v>1329.724</v>
      </c>
      <c r="W403" s="40">
        <v>0</v>
      </c>
      <c r="X403" s="7">
        <f>$F$403/$D$403</f>
        <v>1329.724</v>
      </c>
      <c r="Y403" s="40">
        <f t="shared" si="234"/>
        <v>1329.724</v>
      </c>
      <c r="Z403" s="7">
        <f>$F$403/$D$403</f>
        <v>1329.724</v>
      </c>
      <c r="AA403" s="40">
        <f t="shared" si="235"/>
        <v>2659.448</v>
      </c>
      <c r="AB403" s="7">
        <f>$F$403/$D$403</f>
        <v>1329.724</v>
      </c>
      <c r="AC403" s="40">
        <f t="shared" si="236"/>
        <v>3989.1719999999996</v>
      </c>
      <c r="AD403" s="8"/>
      <c r="AE403" s="13">
        <f t="shared" si="237"/>
        <v>2659.4480000000003</v>
      </c>
      <c r="AF403" s="7"/>
      <c r="AG403" s="15"/>
    </row>
    <row r="404" spans="1:33" ht="12.75">
      <c r="A404" s="50"/>
      <c r="B404" s="42" t="s">
        <v>349</v>
      </c>
      <c r="C404" s="28">
        <v>2020</v>
      </c>
      <c r="D404" s="28">
        <v>5</v>
      </c>
      <c r="E404" s="31" t="s">
        <v>20</v>
      </c>
      <c r="F404" s="27">
        <v>3000</v>
      </c>
      <c r="G404" s="8"/>
      <c r="H404" s="8"/>
      <c r="I404" s="8"/>
      <c r="J404" s="8"/>
      <c r="K404" s="8"/>
      <c r="L404" s="8"/>
      <c r="M404" s="8"/>
      <c r="N404" s="8"/>
      <c r="O404" s="8"/>
      <c r="P404" s="14"/>
      <c r="Q404" s="8"/>
      <c r="R404" s="14"/>
      <c r="S404" s="40"/>
      <c r="T404" s="7">
        <f t="shared" si="238"/>
        <v>600</v>
      </c>
      <c r="U404" s="40">
        <f t="shared" si="232"/>
        <v>600</v>
      </c>
      <c r="V404" s="7">
        <f t="shared" si="239"/>
        <v>600</v>
      </c>
      <c r="W404" s="40"/>
      <c r="X404" s="7"/>
      <c r="Y404" s="40">
        <v>0</v>
      </c>
      <c r="Z404" s="7">
        <f>$F$403/$D$403</f>
        <v>1329.724</v>
      </c>
      <c r="AA404" s="40">
        <f t="shared" si="235"/>
        <v>1329.724</v>
      </c>
      <c r="AB404" s="7">
        <f>$F$403/$D$403</f>
        <v>1329.724</v>
      </c>
      <c r="AC404" s="40">
        <f t="shared" si="236"/>
        <v>2659.448</v>
      </c>
      <c r="AD404" s="8"/>
      <c r="AE404" s="13">
        <f t="shared" si="237"/>
        <v>340.55200000000013</v>
      </c>
      <c r="AF404" s="7"/>
      <c r="AG404" s="15"/>
    </row>
    <row r="405" spans="1:33" ht="12.75">
      <c r="A405" s="12"/>
      <c r="F405" s="15">
        <f aca="true" t="shared" si="240" ref="F405:AE405">SUM(F385:F404)</f>
        <v>100846.32999999999</v>
      </c>
      <c r="G405" s="15">
        <f t="shared" si="240"/>
        <v>22643.760000000002</v>
      </c>
      <c r="H405" s="15">
        <f t="shared" si="240"/>
        <v>40</v>
      </c>
      <c r="I405" s="15">
        <f t="shared" si="240"/>
        <v>22683.760000000002</v>
      </c>
      <c r="J405" s="15">
        <f t="shared" si="240"/>
        <v>0</v>
      </c>
      <c r="K405" s="15">
        <f t="shared" si="240"/>
        <v>22683.760000000002</v>
      </c>
      <c r="L405" s="15">
        <f t="shared" si="240"/>
        <v>0</v>
      </c>
      <c r="M405" s="15">
        <f t="shared" si="240"/>
        <v>22683.760000000002</v>
      </c>
      <c r="N405" s="15">
        <f t="shared" si="240"/>
        <v>2183</v>
      </c>
      <c r="O405" s="15">
        <f t="shared" si="240"/>
        <v>24866.760000000002</v>
      </c>
      <c r="P405" s="15">
        <f t="shared" si="240"/>
        <v>2183</v>
      </c>
      <c r="Q405" s="15">
        <f t="shared" si="240"/>
        <v>27049.760000000002</v>
      </c>
      <c r="R405" s="15">
        <f t="shared" si="240"/>
        <v>2352.99</v>
      </c>
      <c r="S405" s="15">
        <f t="shared" si="240"/>
        <v>29402.750000000004</v>
      </c>
      <c r="T405" s="15">
        <f t="shared" si="240"/>
        <v>15632.514000000001</v>
      </c>
      <c r="U405" s="15">
        <f t="shared" si="240"/>
        <v>45035.264</v>
      </c>
      <c r="V405" s="15">
        <f t="shared" si="240"/>
        <v>15632.514000000001</v>
      </c>
      <c r="W405" s="15">
        <f t="shared" si="240"/>
        <v>34368.33</v>
      </c>
      <c r="X405" s="15">
        <f t="shared" si="240"/>
        <v>12849.514000000001</v>
      </c>
      <c r="Y405" s="15">
        <f t="shared" si="240"/>
        <v>47217.844000000005</v>
      </c>
      <c r="Z405" s="15">
        <f t="shared" si="240"/>
        <v>14179.238000000001</v>
      </c>
      <c r="AA405" s="15">
        <f t="shared" si="240"/>
        <v>61397.081999999995</v>
      </c>
      <c r="AB405" s="15">
        <f t="shared" si="240"/>
        <v>14009.248</v>
      </c>
      <c r="AC405" s="15">
        <f t="shared" si="240"/>
        <v>75406.33</v>
      </c>
      <c r="AD405" s="15">
        <f t="shared" si="240"/>
        <v>0</v>
      </c>
      <c r="AE405" s="15">
        <f t="shared" si="240"/>
        <v>25440</v>
      </c>
      <c r="AF405" s="7"/>
      <c r="AG405" s="15"/>
    </row>
    <row r="406" spans="1:33" ht="12.75">
      <c r="A406" s="12"/>
      <c r="F406" s="11" t="s">
        <v>14</v>
      </c>
      <c r="G406" s="7"/>
      <c r="H406" s="7"/>
      <c r="I406" s="7"/>
      <c r="J406" s="7"/>
      <c r="K406" s="7"/>
      <c r="L406" s="13"/>
      <c r="M406" s="13"/>
      <c r="N406" s="13"/>
      <c r="O406" s="13"/>
      <c r="P406" s="13"/>
      <c r="Q406" s="13"/>
      <c r="R406" s="13"/>
      <c r="S406" s="13"/>
      <c r="T406" s="7"/>
      <c r="U406" s="13"/>
      <c r="V406" s="7"/>
      <c r="W406" s="13"/>
      <c r="X406" s="7"/>
      <c r="Y406" s="13"/>
      <c r="Z406" s="13"/>
      <c r="AA406" s="13"/>
      <c r="AB406" s="13"/>
      <c r="AC406" s="13"/>
      <c r="AD406" s="7"/>
      <c r="AE406" s="13"/>
      <c r="AF406" s="7"/>
      <c r="AG406" s="15"/>
    </row>
    <row r="407" spans="1:33" ht="12.75">
      <c r="A407" s="26">
        <v>34000005</v>
      </c>
      <c r="B407" s="28" t="s">
        <v>128</v>
      </c>
      <c r="C407" s="28">
        <v>1998</v>
      </c>
      <c r="D407" s="28">
        <v>5</v>
      </c>
      <c r="E407" s="28" t="s">
        <v>20</v>
      </c>
      <c r="F407" s="25">
        <v>9010.99</v>
      </c>
      <c r="G407" s="25">
        <v>9010.99</v>
      </c>
      <c r="H407" s="25">
        <v>0</v>
      </c>
      <c r="I407" s="25">
        <f aca="true" t="shared" si="241" ref="I407:I416">G407+H407</f>
        <v>9010.99</v>
      </c>
      <c r="J407" s="25">
        <v>0</v>
      </c>
      <c r="K407" s="25">
        <f aca="true" t="shared" si="242" ref="K407:K419">I407+J407</f>
        <v>9010.99</v>
      </c>
      <c r="L407" s="25">
        <v>0</v>
      </c>
      <c r="M407" s="25">
        <f aca="true" t="shared" si="243" ref="M407:M420">K407+L407</f>
        <v>9010.99</v>
      </c>
      <c r="N407" s="25">
        <v>0</v>
      </c>
      <c r="O407" s="25">
        <f aca="true" t="shared" si="244" ref="O407:O420">M407+N407</f>
        <v>9010.99</v>
      </c>
      <c r="P407" s="25">
        <v>0</v>
      </c>
      <c r="Q407" s="25">
        <f aca="true" t="shared" si="245" ref="Q407:Q421">O407+P407</f>
        <v>9010.99</v>
      </c>
      <c r="R407" s="25">
        <v>0</v>
      </c>
      <c r="S407" s="25">
        <f aca="true" t="shared" si="246" ref="S407:S421">Q407+R407</f>
        <v>9010.99</v>
      </c>
      <c r="T407" s="7">
        <v>0</v>
      </c>
      <c r="U407" s="25">
        <f aca="true" t="shared" si="247" ref="U407:U424">S407+T407</f>
        <v>9010.99</v>
      </c>
      <c r="V407" s="7">
        <v>0</v>
      </c>
      <c r="W407" s="25">
        <f aca="true" t="shared" si="248" ref="W407:W425">U407+V407</f>
        <v>9010.99</v>
      </c>
      <c r="X407" s="7">
        <v>0</v>
      </c>
      <c r="Y407" s="25">
        <f aca="true" t="shared" si="249" ref="Y407:Y426">W407+X407</f>
        <v>9010.99</v>
      </c>
      <c r="Z407" s="7">
        <v>0</v>
      </c>
      <c r="AA407" s="25">
        <f aca="true" t="shared" si="250" ref="AA407:AA428">Y407+Z407</f>
        <v>9010.99</v>
      </c>
      <c r="AB407" s="7">
        <v>0</v>
      </c>
      <c r="AC407" s="25">
        <f aca="true" t="shared" si="251" ref="AC407:AC428">AA407+AB407</f>
        <v>9010.99</v>
      </c>
      <c r="AD407" s="25"/>
      <c r="AE407" s="13">
        <f aca="true" t="shared" si="252" ref="AE407:AE428">F407-AC407</f>
        <v>0</v>
      </c>
      <c r="AF407" s="7"/>
      <c r="AG407" s="15"/>
    </row>
    <row r="408" spans="1:33" ht="12.75">
      <c r="A408" s="26"/>
      <c r="B408" s="28" t="s">
        <v>128</v>
      </c>
      <c r="C408" s="28">
        <v>1999</v>
      </c>
      <c r="D408" s="28">
        <v>5</v>
      </c>
      <c r="E408" s="28" t="s">
        <v>20</v>
      </c>
      <c r="F408" s="25">
        <v>4000</v>
      </c>
      <c r="G408" s="25">
        <v>4000</v>
      </c>
      <c r="H408" s="25">
        <v>0</v>
      </c>
      <c r="I408" s="25">
        <f t="shared" si="241"/>
        <v>4000</v>
      </c>
      <c r="J408" s="25">
        <v>0</v>
      </c>
      <c r="K408" s="25">
        <f t="shared" si="242"/>
        <v>4000</v>
      </c>
      <c r="L408" s="25">
        <v>0</v>
      </c>
      <c r="M408" s="25">
        <f t="shared" si="243"/>
        <v>4000</v>
      </c>
      <c r="N408" s="25">
        <v>0</v>
      </c>
      <c r="O408" s="25">
        <f t="shared" si="244"/>
        <v>4000</v>
      </c>
      <c r="P408" s="25">
        <v>0</v>
      </c>
      <c r="Q408" s="25">
        <f t="shared" si="245"/>
        <v>4000</v>
      </c>
      <c r="R408" s="25">
        <v>0</v>
      </c>
      <c r="S408" s="25">
        <f t="shared" si="246"/>
        <v>4000</v>
      </c>
      <c r="T408" s="7">
        <v>0</v>
      </c>
      <c r="U408" s="25">
        <f t="shared" si="247"/>
        <v>4000</v>
      </c>
      <c r="V408" s="7">
        <v>0</v>
      </c>
      <c r="W408" s="25">
        <f t="shared" si="248"/>
        <v>4000</v>
      </c>
      <c r="X408" s="7">
        <v>0</v>
      </c>
      <c r="Y408" s="25">
        <f t="shared" si="249"/>
        <v>4000</v>
      </c>
      <c r="Z408" s="7">
        <v>0</v>
      </c>
      <c r="AA408" s="25">
        <f t="shared" si="250"/>
        <v>4000</v>
      </c>
      <c r="AB408" s="7">
        <v>0</v>
      </c>
      <c r="AC408" s="25">
        <f t="shared" si="251"/>
        <v>4000</v>
      </c>
      <c r="AD408" s="25"/>
      <c r="AE408" s="13">
        <f t="shared" si="252"/>
        <v>0</v>
      </c>
      <c r="AF408" s="7"/>
      <c r="AG408" s="15"/>
    </row>
    <row r="409" spans="1:33" ht="12.75">
      <c r="A409" s="26"/>
      <c r="B409" s="28" t="s">
        <v>128</v>
      </c>
      <c r="C409" s="28">
        <v>2001</v>
      </c>
      <c r="D409" s="28">
        <v>5</v>
      </c>
      <c r="E409" s="28" t="s">
        <v>20</v>
      </c>
      <c r="F409" s="25">
        <v>1069.8</v>
      </c>
      <c r="G409" s="25">
        <v>1069.8</v>
      </c>
      <c r="H409" s="25">
        <v>0</v>
      </c>
      <c r="I409" s="25">
        <f t="shared" si="241"/>
        <v>1069.8</v>
      </c>
      <c r="J409" s="25">
        <v>0</v>
      </c>
      <c r="K409" s="25">
        <f t="shared" si="242"/>
        <v>1069.8</v>
      </c>
      <c r="L409" s="25">
        <v>0</v>
      </c>
      <c r="M409" s="25">
        <f t="shared" si="243"/>
        <v>1069.8</v>
      </c>
      <c r="N409" s="25">
        <v>0</v>
      </c>
      <c r="O409" s="25">
        <f t="shared" si="244"/>
        <v>1069.8</v>
      </c>
      <c r="P409" s="25">
        <v>0</v>
      </c>
      <c r="Q409" s="25">
        <f t="shared" si="245"/>
        <v>1069.8</v>
      </c>
      <c r="R409" s="25">
        <v>0</v>
      </c>
      <c r="S409" s="25">
        <f t="shared" si="246"/>
        <v>1069.8</v>
      </c>
      <c r="T409" s="7">
        <v>0</v>
      </c>
      <c r="U409" s="25">
        <f t="shared" si="247"/>
        <v>1069.8</v>
      </c>
      <c r="V409" s="7">
        <v>0</v>
      </c>
      <c r="W409" s="25">
        <f t="shared" si="248"/>
        <v>1069.8</v>
      </c>
      <c r="X409" s="7">
        <v>0</v>
      </c>
      <c r="Y409" s="25">
        <f t="shared" si="249"/>
        <v>1069.8</v>
      </c>
      <c r="Z409" s="7">
        <v>0</v>
      </c>
      <c r="AA409" s="25">
        <f t="shared" si="250"/>
        <v>1069.8</v>
      </c>
      <c r="AB409" s="7">
        <v>0</v>
      </c>
      <c r="AC409" s="25">
        <f t="shared" si="251"/>
        <v>1069.8</v>
      </c>
      <c r="AD409" s="25"/>
      <c r="AE409" s="13">
        <f t="shared" si="252"/>
        <v>0</v>
      </c>
      <c r="AF409" s="7"/>
      <c r="AG409" s="15"/>
    </row>
    <row r="410" spans="1:33" ht="12.75">
      <c r="A410" s="26"/>
      <c r="B410" s="28" t="s">
        <v>128</v>
      </c>
      <c r="C410" s="28">
        <v>2003</v>
      </c>
      <c r="D410" s="28">
        <v>5</v>
      </c>
      <c r="E410" s="28" t="s">
        <v>20</v>
      </c>
      <c r="F410" s="25">
        <v>1280</v>
      </c>
      <c r="G410" s="25">
        <v>1280</v>
      </c>
      <c r="H410" s="25">
        <v>0</v>
      </c>
      <c r="I410" s="25">
        <f t="shared" si="241"/>
        <v>1280</v>
      </c>
      <c r="J410" s="25">
        <v>0</v>
      </c>
      <c r="K410" s="25">
        <f t="shared" si="242"/>
        <v>1280</v>
      </c>
      <c r="L410" s="25">
        <v>0</v>
      </c>
      <c r="M410" s="25">
        <f t="shared" si="243"/>
        <v>1280</v>
      </c>
      <c r="N410" s="25">
        <v>0</v>
      </c>
      <c r="O410" s="25">
        <f t="shared" si="244"/>
        <v>1280</v>
      </c>
      <c r="P410" s="25">
        <v>0</v>
      </c>
      <c r="Q410" s="25">
        <f t="shared" si="245"/>
        <v>1280</v>
      </c>
      <c r="R410" s="25">
        <v>0</v>
      </c>
      <c r="S410" s="25">
        <f t="shared" si="246"/>
        <v>1280</v>
      </c>
      <c r="T410" s="7">
        <v>0</v>
      </c>
      <c r="U410" s="25">
        <f t="shared" si="247"/>
        <v>1280</v>
      </c>
      <c r="V410" s="7">
        <v>0</v>
      </c>
      <c r="W410" s="25">
        <f t="shared" si="248"/>
        <v>1280</v>
      </c>
      <c r="X410" s="7">
        <v>0</v>
      </c>
      <c r="Y410" s="25">
        <f t="shared" si="249"/>
        <v>1280</v>
      </c>
      <c r="Z410" s="7">
        <v>0</v>
      </c>
      <c r="AA410" s="25">
        <f t="shared" si="250"/>
        <v>1280</v>
      </c>
      <c r="AB410" s="7">
        <v>0</v>
      </c>
      <c r="AC410" s="25">
        <f t="shared" si="251"/>
        <v>1280</v>
      </c>
      <c r="AD410" s="25"/>
      <c r="AE410" s="13">
        <f t="shared" si="252"/>
        <v>0</v>
      </c>
      <c r="AF410" s="7"/>
      <c r="AG410" s="15"/>
    </row>
    <row r="411" spans="1:33" ht="12.75">
      <c r="A411" s="26"/>
      <c r="B411" s="28" t="s">
        <v>129</v>
      </c>
      <c r="C411" s="28">
        <v>2004</v>
      </c>
      <c r="D411" s="28">
        <v>5</v>
      </c>
      <c r="E411" s="28" t="s">
        <v>20</v>
      </c>
      <c r="F411" s="25">
        <v>2000</v>
      </c>
      <c r="G411" s="25">
        <v>2000</v>
      </c>
      <c r="H411" s="25">
        <v>0</v>
      </c>
      <c r="I411" s="25">
        <f t="shared" si="241"/>
        <v>2000</v>
      </c>
      <c r="J411" s="25">
        <v>0</v>
      </c>
      <c r="K411" s="25">
        <f t="shared" si="242"/>
        <v>2000</v>
      </c>
      <c r="L411" s="25">
        <v>0</v>
      </c>
      <c r="M411" s="25">
        <f t="shared" si="243"/>
        <v>2000</v>
      </c>
      <c r="N411" s="25">
        <v>0</v>
      </c>
      <c r="O411" s="25">
        <f t="shared" si="244"/>
        <v>2000</v>
      </c>
      <c r="P411" s="25">
        <v>0</v>
      </c>
      <c r="Q411" s="25">
        <f t="shared" si="245"/>
        <v>2000</v>
      </c>
      <c r="R411" s="25">
        <v>0</v>
      </c>
      <c r="S411" s="25">
        <f t="shared" si="246"/>
        <v>2000</v>
      </c>
      <c r="T411" s="7">
        <v>0</v>
      </c>
      <c r="U411" s="25">
        <f t="shared" si="247"/>
        <v>2000</v>
      </c>
      <c r="V411" s="7">
        <v>0</v>
      </c>
      <c r="W411" s="25">
        <f t="shared" si="248"/>
        <v>2000</v>
      </c>
      <c r="X411" s="7">
        <v>0</v>
      </c>
      <c r="Y411" s="25">
        <f t="shared" si="249"/>
        <v>2000</v>
      </c>
      <c r="Z411" s="7">
        <v>0</v>
      </c>
      <c r="AA411" s="25">
        <f t="shared" si="250"/>
        <v>2000</v>
      </c>
      <c r="AB411" s="7">
        <v>0</v>
      </c>
      <c r="AC411" s="25">
        <f t="shared" si="251"/>
        <v>2000</v>
      </c>
      <c r="AD411" s="25"/>
      <c r="AE411" s="13">
        <f t="shared" si="252"/>
        <v>0</v>
      </c>
      <c r="AF411" s="7"/>
      <c r="AG411" s="15"/>
    </row>
    <row r="412" spans="1:33" ht="12.75">
      <c r="A412" s="26"/>
      <c r="B412" s="28" t="s">
        <v>130</v>
      </c>
      <c r="C412" s="28">
        <v>2004</v>
      </c>
      <c r="D412" s="28">
        <v>5</v>
      </c>
      <c r="E412" s="28" t="s">
        <v>20</v>
      </c>
      <c r="F412" s="25">
        <v>1308</v>
      </c>
      <c r="G412" s="25">
        <v>1308</v>
      </c>
      <c r="H412" s="25">
        <v>0</v>
      </c>
      <c r="I412" s="25">
        <f t="shared" si="241"/>
        <v>1308</v>
      </c>
      <c r="J412" s="25">
        <v>0</v>
      </c>
      <c r="K412" s="25">
        <f t="shared" si="242"/>
        <v>1308</v>
      </c>
      <c r="L412" s="25">
        <v>0</v>
      </c>
      <c r="M412" s="25">
        <f t="shared" si="243"/>
        <v>1308</v>
      </c>
      <c r="N412" s="25">
        <v>0</v>
      </c>
      <c r="O412" s="25">
        <f t="shared" si="244"/>
        <v>1308</v>
      </c>
      <c r="P412" s="25">
        <v>0</v>
      </c>
      <c r="Q412" s="25">
        <f t="shared" si="245"/>
        <v>1308</v>
      </c>
      <c r="R412" s="25">
        <v>0</v>
      </c>
      <c r="S412" s="25">
        <f t="shared" si="246"/>
        <v>1308</v>
      </c>
      <c r="T412" s="7">
        <v>0</v>
      </c>
      <c r="U412" s="25">
        <f t="shared" si="247"/>
        <v>1308</v>
      </c>
      <c r="V412" s="7">
        <v>0</v>
      </c>
      <c r="W412" s="25">
        <f t="shared" si="248"/>
        <v>1308</v>
      </c>
      <c r="X412" s="7">
        <v>0</v>
      </c>
      <c r="Y412" s="25">
        <f t="shared" si="249"/>
        <v>1308</v>
      </c>
      <c r="Z412" s="7">
        <v>0</v>
      </c>
      <c r="AA412" s="25">
        <f t="shared" si="250"/>
        <v>1308</v>
      </c>
      <c r="AB412" s="7">
        <v>0</v>
      </c>
      <c r="AC412" s="25">
        <f t="shared" si="251"/>
        <v>1308</v>
      </c>
      <c r="AD412" s="25"/>
      <c r="AE412" s="13">
        <f t="shared" si="252"/>
        <v>0</v>
      </c>
      <c r="AF412" s="7"/>
      <c r="AG412" s="15"/>
    </row>
    <row r="413" spans="1:33" ht="12.75">
      <c r="A413" s="26"/>
      <c r="B413" s="28" t="s">
        <v>131</v>
      </c>
      <c r="C413" s="28">
        <v>2009</v>
      </c>
      <c r="D413" s="28">
        <v>10</v>
      </c>
      <c r="E413" s="28" t="s">
        <v>20</v>
      </c>
      <c r="F413" s="25">
        <v>1185</v>
      </c>
      <c r="G413" s="25">
        <v>177.75</v>
      </c>
      <c r="H413" s="25">
        <f aca="true" t="shared" si="253" ref="H413:H421">F413/D413</f>
        <v>118.5</v>
      </c>
      <c r="I413" s="25">
        <f t="shared" si="241"/>
        <v>296.25</v>
      </c>
      <c r="J413" s="25">
        <f aca="true" t="shared" si="254" ref="J413:J421">F413/D413</f>
        <v>118.5</v>
      </c>
      <c r="K413" s="25">
        <f t="shared" si="242"/>
        <v>414.75</v>
      </c>
      <c r="L413" s="25">
        <f aca="true" t="shared" si="255" ref="L413:L421">$F413/$D413</f>
        <v>118.5</v>
      </c>
      <c r="M413" s="25">
        <f t="shared" si="243"/>
        <v>533.25</v>
      </c>
      <c r="N413" s="25">
        <f aca="true" t="shared" si="256" ref="N413:N421">F413/D413</f>
        <v>118.5</v>
      </c>
      <c r="O413" s="25">
        <f t="shared" si="244"/>
        <v>651.75</v>
      </c>
      <c r="P413" s="25">
        <f aca="true" t="shared" si="257" ref="P413:P421">+F413/D413</f>
        <v>118.5</v>
      </c>
      <c r="Q413" s="25">
        <f t="shared" si="245"/>
        <v>770.25</v>
      </c>
      <c r="R413" s="25">
        <f aca="true" t="shared" si="258" ref="R413:R421">+F413/D413</f>
        <v>118.5</v>
      </c>
      <c r="S413" s="25">
        <f t="shared" si="246"/>
        <v>888.75</v>
      </c>
      <c r="T413" s="7">
        <f>F413/D413</f>
        <v>118.5</v>
      </c>
      <c r="U413" s="25">
        <f t="shared" si="247"/>
        <v>1007.25</v>
      </c>
      <c r="V413" s="7">
        <f>F413/D413</f>
        <v>118.5</v>
      </c>
      <c r="W413" s="25">
        <f t="shared" si="248"/>
        <v>1125.75</v>
      </c>
      <c r="X413" s="7">
        <v>59.25</v>
      </c>
      <c r="Y413" s="25">
        <f t="shared" si="249"/>
        <v>1185</v>
      </c>
      <c r="Z413" s="7">
        <v>0</v>
      </c>
      <c r="AA413" s="25">
        <f t="shared" si="250"/>
        <v>1185</v>
      </c>
      <c r="AB413" s="7">
        <v>0</v>
      </c>
      <c r="AC413" s="25">
        <f t="shared" si="251"/>
        <v>1185</v>
      </c>
      <c r="AD413" s="25"/>
      <c r="AE413" s="13">
        <f t="shared" si="252"/>
        <v>0</v>
      </c>
      <c r="AF413" s="7"/>
      <c r="AG413" s="15"/>
    </row>
    <row r="414" spans="1:33" ht="12.75">
      <c r="A414" s="26"/>
      <c r="B414" s="28" t="s">
        <v>132</v>
      </c>
      <c r="C414" s="28">
        <v>2009</v>
      </c>
      <c r="D414" s="28">
        <v>10</v>
      </c>
      <c r="E414" s="28" t="s">
        <v>20</v>
      </c>
      <c r="F414" s="25">
        <v>853.1</v>
      </c>
      <c r="G414" s="25">
        <v>127.97</v>
      </c>
      <c r="H414" s="25">
        <f t="shared" si="253"/>
        <v>85.31</v>
      </c>
      <c r="I414" s="25">
        <f t="shared" si="241"/>
        <v>213.28</v>
      </c>
      <c r="J414" s="25">
        <f t="shared" si="254"/>
        <v>85.31</v>
      </c>
      <c r="K414" s="25">
        <f t="shared" si="242"/>
        <v>298.59000000000003</v>
      </c>
      <c r="L414" s="25">
        <f t="shared" si="255"/>
        <v>85.31</v>
      </c>
      <c r="M414" s="25">
        <f t="shared" si="243"/>
        <v>383.90000000000003</v>
      </c>
      <c r="N414" s="25">
        <f t="shared" si="256"/>
        <v>85.31</v>
      </c>
      <c r="O414" s="25">
        <f t="shared" si="244"/>
        <v>469.21000000000004</v>
      </c>
      <c r="P414" s="25">
        <f t="shared" si="257"/>
        <v>85.31</v>
      </c>
      <c r="Q414" s="25">
        <f t="shared" si="245"/>
        <v>554.52</v>
      </c>
      <c r="R414" s="25">
        <f t="shared" si="258"/>
        <v>85.31</v>
      </c>
      <c r="S414" s="25">
        <f t="shared" si="246"/>
        <v>639.8299999999999</v>
      </c>
      <c r="T414" s="7">
        <f>F414/D414</f>
        <v>85.31</v>
      </c>
      <c r="U414" s="25">
        <f t="shared" si="247"/>
        <v>725.1399999999999</v>
      </c>
      <c r="V414" s="7">
        <f>F414/D414</f>
        <v>85.31</v>
      </c>
      <c r="W414" s="25">
        <f t="shared" si="248"/>
        <v>810.4499999999998</v>
      </c>
      <c r="X414" s="7">
        <v>42.65</v>
      </c>
      <c r="Y414" s="25">
        <f t="shared" si="249"/>
        <v>853.0999999999998</v>
      </c>
      <c r="Z414" s="7">
        <v>0</v>
      </c>
      <c r="AA414" s="25">
        <f t="shared" si="250"/>
        <v>853.0999999999998</v>
      </c>
      <c r="AB414" s="7">
        <v>0</v>
      </c>
      <c r="AC414" s="25">
        <f t="shared" si="251"/>
        <v>853.0999999999998</v>
      </c>
      <c r="AD414" s="25"/>
      <c r="AE414" s="13">
        <f t="shared" si="252"/>
        <v>0</v>
      </c>
      <c r="AF414" s="7"/>
      <c r="AG414" s="15"/>
    </row>
    <row r="415" spans="1:33" ht="12.75">
      <c r="A415" s="26"/>
      <c r="B415" s="28" t="s">
        <v>133</v>
      </c>
      <c r="C415" s="28">
        <v>2009</v>
      </c>
      <c r="D415" s="28">
        <v>10</v>
      </c>
      <c r="E415" s="28" t="s">
        <v>20</v>
      </c>
      <c r="F415" s="25">
        <v>615.84</v>
      </c>
      <c r="G415" s="25">
        <v>92.37</v>
      </c>
      <c r="H415" s="25">
        <f t="shared" si="253"/>
        <v>61.584</v>
      </c>
      <c r="I415" s="25">
        <f t="shared" si="241"/>
        <v>153.954</v>
      </c>
      <c r="J415" s="25">
        <f t="shared" si="254"/>
        <v>61.584</v>
      </c>
      <c r="K415" s="25">
        <f t="shared" si="242"/>
        <v>215.538</v>
      </c>
      <c r="L415" s="25">
        <f t="shared" si="255"/>
        <v>61.584</v>
      </c>
      <c r="M415" s="25">
        <f t="shared" si="243"/>
        <v>277.122</v>
      </c>
      <c r="N415" s="25">
        <f t="shared" si="256"/>
        <v>61.584</v>
      </c>
      <c r="O415" s="25">
        <f t="shared" si="244"/>
        <v>338.706</v>
      </c>
      <c r="P415" s="25">
        <f t="shared" si="257"/>
        <v>61.584</v>
      </c>
      <c r="Q415" s="25">
        <f t="shared" si="245"/>
        <v>400.29</v>
      </c>
      <c r="R415" s="25">
        <f t="shared" si="258"/>
        <v>61.584</v>
      </c>
      <c r="S415" s="25">
        <f t="shared" si="246"/>
        <v>461.874</v>
      </c>
      <c r="T415" s="7">
        <f>F415/D415</f>
        <v>61.584</v>
      </c>
      <c r="U415" s="25">
        <f t="shared" si="247"/>
        <v>523.4580000000001</v>
      </c>
      <c r="V415" s="7">
        <f>F415/D415</f>
        <v>61.584</v>
      </c>
      <c r="W415" s="25">
        <f t="shared" si="248"/>
        <v>585.0420000000001</v>
      </c>
      <c r="X415" s="7">
        <v>30.8</v>
      </c>
      <c r="Y415" s="25">
        <f t="shared" si="249"/>
        <v>615.8420000000001</v>
      </c>
      <c r="Z415" s="7">
        <v>0</v>
      </c>
      <c r="AA415" s="25">
        <f t="shared" si="250"/>
        <v>615.8420000000001</v>
      </c>
      <c r="AB415" s="7">
        <v>0</v>
      </c>
      <c r="AC415" s="25">
        <f t="shared" si="251"/>
        <v>615.8420000000001</v>
      </c>
      <c r="AD415" s="25"/>
      <c r="AE415" s="13">
        <f t="shared" si="252"/>
        <v>-0.002000000000066393</v>
      </c>
      <c r="AF415" s="7"/>
      <c r="AG415" s="15"/>
    </row>
    <row r="416" spans="1:33" ht="12.75">
      <c r="A416" s="26"/>
      <c r="B416" s="28" t="s">
        <v>134</v>
      </c>
      <c r="C416" s="28">
        <v>2009</v>
      </c>
      <c r="D416" s="28">
        <v>10</v>
      </c>
      <c r="E416" s="28" t="s">
        <v>20</v>
      </c>
      <c r="F416" s="32">
        <v>1618</v>
      </c>
      <c r="G416" s="32">
        <v>242.7</v>
      </c>
      <c r="H416" s="32">
        <f t="shared" si="253"/>
        <v>161.8</v>
      </c>
      <c r="I416" s="32">
        <f t="shared" si="241"/>
        <v>404.5</v>
      </c>
      <c r="J416" s="32">
        <f t="shared" si="254"/>
        <v>161.8</v>
      </c>
      <c r="K416" s="32">
        <f t="shared" si="242"/>
        <v>566.3</v>
      </c>
      <c r="L416" s="32">
        <f t="shared" si="255"/>
        <v>161.8</v>
      </c>
      <c r="M416" s="32">
        <f t="shared" si="243"/>
        <v>728.0999999999999</v>
      </c>
      <c r="N416" s="32">
        <f t="shared" si="256"/>
        <v>161.8</v>
      </c>
      <c r="O416" s="32">
        <f t="shared" si="244"/>
        <v>889.8999999999999</v>
      </c>
      <c r="P416" s="25">
        <f t="shared" si="257"/>
        <v>161.8</v>
      </c>
      <c r="Q416" s="32">
        <f t="shared" si="245"/>
        <v>1051.6999999999998</v>
      </c>
      <c r="R416" s="25">
        <f t="shared" si="258"/>
        <v>161.8</v>
      </c>
      <c r="S416" s="32">
        <f t="shared" si="246"/>
        <v>1213.4999999999998</v>
      </c>
      <c r="T416" s="7">
        <f>F416/D416</f>
        <v>161.8</v>
      </c>
      <c r="U416" s="32">
        <f t="shared" si="247"/>
        <v>1375.2999999999997</v>
      </c>
      <c r="V416" s="7">
        <f>F416/D416</f>
        <v>161.8</v>
      </c>
      <c r="W416" s="32">
        <f t="shared" si="248"/>
        <v>1537.0999999999997</v>
      </c>
      <c r="X416" s="7">
        <v>80.9</v>
      </c>
      <c r="Y416" s="32">
        <f t="shared" si="249"/>
        <v>1617.9999999999998</v>
      </c>
      <c r="Z416" s="7">
        <v>0</v>
      </c>
      <c r="AA416" s="32">
        <f t="shared" si="250"/>
        <v>1617.9999999999998</v>
      </c>
      <c r="AB416" s="7">
        <v>0</v>
      </c>
      <c r="AC416" s="32">
        <f t="shared" si="251"/>
        <v>1617.9999999999998</v>
      </c>
      <c r="AD416" s="32"/>
      <c r="AE416" s="13">
        <f t="shared" si="252"/>
        <v>0</v>
      </c>
      <c r="AF416" s="7"/>
      <c r="AG416" s="15"/>
    </row>
    <row r="417" spans="1:33" ht="12.75">
      <c r="A417" s="29"/>
      <c r="B417" s="31" t="s">
        <v>190</v>
      </c>
      <c r="C417" s="28">
        <v>2012</v>
      </c>
      <c r="D417" s="28">
        <v>10</v>
      </c>
      <c r="E417" s="31" t="s">
        <v>20</v>
      </c>
      <c r="F417" s="32">
        <v>319.7</v>
      </c>
      <c r="G417" s="32"/>
      <c r="H417" s="32">
        <f t="shared" si="253"/>
        <v>31.97</v>
      </c>
      <c r="I417" s="32">
        <v>0</v>
      </c>
      <c r="J417" s="32">
        <f t="shared" si="254"/>
        <v>31.97</v>
      </c>
      <c r="K417" s="32">
        <f t="shared" si="242"/>
        <v>31.97</v>
      </c>
      <c r="L417" s="32">
        <f t="shared" si="255"/>
        <v>31.97</v>
      </c>
      <c r="M417" s="32">
        <f t="shared" si="243"/>
        <v>63.94</v>
      </c>
      <c r="N417" s="32">
        <f t="shared" si="256"/>
        <v>31.97</v>
      </c>
      <c r="O417" s="32">
        <f t="shared" si="244"/>
        <v>95.91</v>
      </c>
      <c r="P417" s="25">
        <f t="shared" si="257"/>
        <v>31.97</v>
      </c>
      <c r="Q417" s="32">
        <f t="shared" si="245"/>
        <v>127.88</v>
      </c>
      <c r="R417" s="25">
        <f t="shared" si="258"/>
        <v>31.97</v>
      </c>
      <c r="S417" s="32">
        <f t="shared" si="246"/>
        <v>159.85</v>
      </c>
      <c r="T417" s="7">
        <f>F417/D417</f>
        <v>31.97</v>
      </c>
      <c r="U417" s="32">
        <f t="shared" si="247"/>
        <v>191.82</v>
      </c>
      <c r="V417" s="7">
        <f>F417/D417</f>
        <v>31.97</v>
      </c>
      <c r="W417" s="32">
        <f t="shared" si="248"/>
        <v>223.79</v>
      </c>
      <c r="X417" s="7">
        <f>$F$417/$D$417</f>
        <v>31.97</v>
      </c>
      <c r="Y417" s="32">
        <f t="shared" si="249"/>
        <v>255.76</v>
      </c>
      <c r="Z417" s="7">
        <f>$F$417/$D$417</f>
        <v>31.97</v>
      </c>
      <c r="AA417" s="32">
        <f t="shared" si="250"/>
        <v>287.73</v>
      </c>
      <c r="AB417" s="7">
        <f>$F$417/$D$417</f>
        <v>31.97</v>
      </c>
      <c r="AC417" s="32">
        <f t="shared" si="251"/>
        <v>319.70000000000005</v>
      </c>
      <c r="AD417" s="32"/>
      <c r="AE417" s="13">
        <f t="shared" si="252"/>
        <v>0</v>
      </c>
      <c r="AF417" s="7"/>
      <c r="AG417" s="15"/>
    </row>
    <row r="418" spans="1:33" ht="12.75">
      <c r="A418" s="29"/>
      <c r="B418" s="31" t="s">
        <v>191</v>
      </c>
      <c r="C418" s="28">
        <v>2012</v>
      </c>
      <c r="D418" s="28">
        <v>5</v>
      </c>
      <c r="E418" s="31" t="s">
        <v>20</v>
      </c>
      <c r="F418" s="32">
        <v>179</v>
      </c>
      <c r="G418" s="32"/>
      <c r="H418" s="32">
        <f t="shared" si="253"/>
        <v>35.8</v>
      </c>
      <c r="I418" s="32">
        <v>0</v>
      </c>
      <c r="J418" s="32">
        <f t="shared" si="254"/>
        <v>35.8</v>
      </c>
      <c r="K418" s="32">
        <f t="shared" si="242"/>
        <v>35.8</v>
      </c>
      <c r="L418" s="32">
        <f t="shared" si="255"/>
        <v>35.8</v>
      </c>
      <c r="M418" s="32">
        <f t="shared" si="243"/>
        <v>71.6</v>
      </c>
      <c r="N418" s="32">
        <f t="shared" si="256"/>
        <v>35.8</v>
      </c>
      <c r="O418" s="32">
        <f t="shared" si="244"/>
        <v>107.39999999999999</v>
      </c>
      <c r="P418" s="25">
        <f t="shared" si="257"/>
        <v>35.8</v>
      </c>
      <c r="Q418" s="32">
        <f t="shared" si="245"/>
        <v>143.2</v>
      </c>
      <c r="R418" s="25">
        <f t="shared" si="258"/>
        <v>35.8</v>
      </c>
      <c r="S418" s="32">
        <f t="shared" si="246"/>
        <v>179</v>
      </c>
      <c r="T418" s="7">
        <v>0</v>
      </c>
      <c r="U418" s="32">
        <f t="shared" si="247"/>
        <v>179</v>
      </c>
      <c r="V418" s="7">
        <v>0</v>
      </c>
      <c r="W418" s="32">
        <f t="shared" si="248"/>
        <v>179</v>
      </c>
      <c r="X418" s="7">
        <v>0</v>
      </c>
      <c r="Y418" s="32">
        <f t="shared" si="249"/>
        <v>179</v>
      </c>
      <c r="Z418" s="7">
        <v>0</v>
      </c>
      <c r="AA418" s="32">
        <f t="shared" si="250"/>
        <v>179</v>
      </c>
      <c r="AB418" s="7">
        <v>0</v>
      </c>
      <c r="AC418" s="32">
        <f t="shared" si="251"/>
        <v>179</v>
      </c>
      <c r="AD418" s="32"/>
      <c r="AE418" s="13">
        <f t="shared" si="252"/>
        <v>0</v>
      </c>
      <c r="AF418" s="7"/>
      <c r="AG418" s="15"/>
    </row>
    <row r="419" spans="1:33" ht="12.75">
      <c r="A419" s="29"/>
      <c r="B419" s="31" t="s">
        <v>192</v>
      </c>
      <c r="C419" s="28">
        <v>2012</v>
      </c>
      <c r="D419" s="28">
        <v>10</v>
      </c>
      <c r="E419" s="31" t="s">
        <v>20</v>
      </c>
      <c r="F419" s="32">
        <v>99</v>
      </c>
      <c r="G419" s="32"/>
      <c r="H419" s="32">
        <f t="shared" si="253"/>
        <v>9.9</v>
      </c>
      <c r="I419" s="32">
        <v>0</v>
      </c>
      <c r="J419" s="32">
        <f t="shared" si="254"/>
        <v>9.9</v>
      </c>
      <c r="K419" s="32">
        <f t="shared" si="242"/>
        <v>9.9</v>
      </c>
      <c r="L419" s="32">
        <f t="shared" si="255"/>
        <v>9.9</v>
      </c>
      <c r="M419" s="32">
        <f t="shared" si="243"/>
        <v>19.8</v>
      </c>
      <c r="N419" s="32">
        <f t="shared" si="256"/>
        <v>9.9</v>
      </c>
      <c r="O419" s="32">
        <f t="shared" si="244"/>
        <v>29.700000000000003</v>
      </c>
      <c r="P419" s="25">
        <f t="shared" si="257"/>
        <v>9.9</v>
      </c>
      <c r="Q419" s="32">
        <f t="shared" si="245"/>
        <v>39.6</v>
      </c>
      <c r="R419" s="25">
        <f t="shared" si="258"/>
        <v>9.9</v>
      </c>
      <c r="S419" s="32">
        <f t="shared" si="246"/>
        <v>49.5</v>
      </c>
      <c r="T419" s="7">
        <f aca="true" t="shared" si="259" ref="T419:T428">F419/D419</f>
        <v>9.9</v>
      </c>
      <c r="U419" s="32">
        <f t="shared" si="247"/>
        <v>59.4</v>
      </c>
      <c r="V419" s="7">
        <f aca="true" t="shared" si="260" ref="V419:V428">F419/D419</f>
        <v>9.9</v>
      </c>
      <c r="W419" s="32">
        <f t="shared" si="248"/>
        <v>69.3</v>
      </c>
      <c r="X419" s="7">
        <f>$F$419/$D$419</f>
        <v>9.9</v>
      </c>
      <c r="Y419" s="32">
        <f t="shared" si="249"/>
        <v>79.2</v>
      </c>
      <c r="Z419" s="7">
        <f>$F$419/$D$419</f>
        <v>9.9</v>
      </c>
      <c r="AA419" s="32">
        <f t="shared" si="250"/>
        <v>89.10000000000001</v>
      </c>
      <c r="AB419" s="7">
        <f>$F$419/$D$419</f>
        <v>9.9</v>
      </c>
      <c r="AC419" s="32">
        <f t="shared" si="251"/>
        <v>99.00000000000001</v>
      </c>
      <c r="AD419" s="27"/>
      <c r="AE419" s="13">
        <f t="shared" si="252"/>
        <v>0</v>
      </c>
      <c r="AF419" s="7"/>
      <c r="AG419" s="15"/>
    </row>
    <row r="420" spans="1:33" ht="12.75">
      <c r="A420" s="29"/>
      <c r="B420" s="31" t="s">
        <v>225</v>
      </c>
      <c r="C420" s="28">
        <v>2013</v>
      </c>
      <c r="D420" s="28">
        <v>10</v>
      </c>
      <c r="E420" s="31" t="s">
        <v>20</v>
      </c>
      <c r="F420" s="32">
        <v>420</v>
      </c>
      <c r="G420" s="27"/>
      <c r="H420" s="27">
        <f t="shared" si="253"/>
        <v>42</v>
      </c>
      <c r="I420" s="27"/>
      <c r="J420" s="27">
        <f t="shared" si="254"/>
        <v>42</v>
      </c>
      <c r="K420" s="27">
        <v>0</v>
      </c>
      <c r="L420" s="27">
        <f t="shared" si="255"/>
        <v>42</v>
      </c>
      <c r="M420" s="27">
        <f t="shared" si="243"/>
        <v>42</v>
      </c>
      <c r="N420" s="27">
        <f t="shared" si="256"/>
        <v>42</v>
      </c>
      <c r="O420" s="32">
        <f t="shared" si="244"/>
        <v>84</v>
      </c>
      <c r="P420" s="25">
        <f t="shared" si="257"/>
        <v>42</v>
      </c>
      <c r="Q420" s="32">
        <f t="shared" si="245"/>
        <v>126</v>
      </c>
      <c r="R420" s="25">
        <f t="shared" si="258"/>
        <v>42</v>
      </c>
      <c r="S420" s="32">
        <f t="shared" si="246"/>
        <v>168</v>
      </c>
      <c r="T420" s="7">
        <f t="shared" si="259"/>
        <v>42</v>
      </c>
      <c r="U420" s="32">
        <f t="shared" si="247"/>
        <v>210</v>
      </c>
      <c r="V420" s="7">
        <f t="shared" si="260"/>
        <v>42</v>
      </c>
      <c r="W420" s="32">
        <f t="shared" si="248"/>
        <v>252</v>
      </c>
      <c r="X420" s="7">
        <f>$F$420/$D$420</f>
        <v>42</v>
      </c>
      <c r="Y420" s="32">
        <f t="shared" si="249"/>
        <v>294</v>
      </c>
      <c r="Z420" s="7">
        <f>$F$420/$D$420</f>
        <v>42</v>
      </c>
      <c r="AA420" s="32">
        <f t="shared" si="250"/>
        <v>336</v>
      </c>
      <c r="AB420" s="7">
        <f>$F$420/$D$420</f>
        <v>42</v>
      </c>
      <c r="AC420" s="32">
        <f t="shared" si="251"/>
        <v>378</v>
      </c>
      <c r="AD420" s="27"/>
      <c r="AE420" s="13">
        <f t="shared" si="252"/>
        <v>42</v>
      </c>
      <c r="AF420" s="7"/>
      <c r="AG420" s="15"/>
    </row>
    <row r="421" spans="1:33" ht="12.75">
      <c r="A421" s="29"/>
      <c r="B421" s="31" t="s">
        <v>255</v>
      </c>
      <c r="C421" s="28">
        <v>2015</v>
      </c>
      <c r="D421" s="28">
        <v>5</v>
      </c>
      <c r="E421" s="31" t="s">
        <v>20</v>
      </c>
      <c r="F421" s="41">
        <v>283.7</v>
      </c>
      <c r="G421" s="41"/>
      <c r="H421" s="41">
        <f t="shared" si="253"/>
        <v>56.739999999999995</v>
      </c>
      <c r="I421" s="41"/>
      <c r="J421" s="41">
        <f t="shared" si="254"/>
        <v>56.739999999999995</v>
      </c>
      <c r="K421" s="41"/>
      <c r="L421" s="41">
        <f t="shared" si="255"/>
        <v>56.739999999999995</v>
      </c>
      <c r="M421" s="41"/>
      <c r="N421" s="41">
        <f t="shared" si="256"/>
        <v>56.739999999999995</v>
      </c>
      <c r="O421" s="41">
        <v>0</v>
      </c>
      <c r="P421" s="41">
        <f t="shared" si="257"/>
        <v>56.739999999999995</v>
      </c>
      <c r="Q421" s="41">
        <f t="shared" si="245"/>
        <v>56.739999999999995</v>
      </c>
      <c r="R421" s="41">
        <f t="shared" si="258"/>
        <v>56.739999999999995</v>
      </c>
      <c r="S421" s="41">
        <f t="shared" si="246"/>
        <v>113.47999999999999</v>
      </c>
      <c r="T421" s="40">
        <f t="shared" si="259"/>
        <v>56.739999999999995</v>
      </c>
      <c r="U421" s="41">
        <f t="shared" si="247"/>
        <v>170.21999999999997</v>
      </c>
      <c r="V421" s="7">
        <f t="shared" si="260"/>
        <v>56.739999999999995</v>
      </c>
      <c r="W421" s="41">
        <f t="shared" si="248"/>
        <v>226.95999999999998</v>
      </c>
      <c r="X421" s="7">
        <f>$F$421/$D$421</f>
        <v>56.739999999999995</v>
      </c>
      <c r="Y421" s="41">
        <f t="shared" si="249"/>
        <v>283.7</v>
      </c>
      <c r="Z421" s="7">
        <v>0</v>
      </c>
      <c r="AA421" s="41">
        <f t="shared" si="250"/>
        <v>283.7</v>
      </c>
      <c r="AB421" s="7">
        <v>0</v>
      </c>
      <c r="AC421" s="41">
        <f t="shared" si="251"/>
        <v>283.7</v>
      </c>
      <c r="AD421" s="41"/>
      <c r="AE421" s="13">
        <f t="shared" si="252"/>
        <v>0</v>
      </c>
      <c r="AF421" s="7"/>
      <c r="AG421" s="15"/>
    </row>
    <row r="422" spans="1:33" ht="12.75">
      <c r="A422" s="43"/>
      <c r="B422" s="31" t="s">
        <v>285</v>
      </c>
      <c r="C422" s="28">
        <v>2017</v>
      </c>
      <c r="D422" s="28">
        <v>5</v>
      </c>
      <c r="E422" s="31" t="s">
        <v>20</v>
      </c>
      <c r="F422" s="41">
        <v>5885</v>
      </c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>
        <f t="shared" si="259"/>
        <v>1177</v>
      </c>
      <c r="U422" s="40">
        <f t="shared" si="247"/>
        <v>1177</v>
      </c>
      <c r="V422" s="7">
        <f t="shared" si="260"/>
        <v>1177</v>
      </c>
      <c r="W422" s="40">
        <f t="shared" si="248"/>
        <v>2354</v>
      </c>
      <c r="X422" s="7">
        <f>$F$422/$D$422</f>
        <v>1177</v>
      </c>
      <c r="Y422" s="40">
        <f t="shared" si="249"/>
        <v>3531</v>
      </c>
      <c r="Z422" s="7">
        <f>$F$422/$D$422</f>
        <v>1177</v>
      </c>
      <c r="AA422" s="40">
        <f t="shared" si="250"/>
        <v>4708</v>
      </c>
      <c r="AB422" s="7">
        <f>$F$422/$D$422</f>
        <v>1177</v>
      </c>
      <c r="AC422" s="40">
        <f t="shared" si="251"/>
        <v>5885</v>
      </c>
      <c r="AD422" s="40"/>
      <c r="AE422" s="13">
        <f t="shared" si="252"/>
        <v>0</v>
      </c>
      <c r="AF422" s="7"/>
      <c r="AG422" s="15"/>
    </row>
    <row r="423" spans="1:33" ht="12.75">
      <c r="A423" s="43"/>
      <c r="B423" s="31" t="s">
        <v>286</v>
      </c>
      <c r="C423" s="28">
        <v>2017</v>
      </c>
      <c r="D423" s="28">
        <v>5</v>
      </c>
      <c r="E423" s="31" t="s">
        <v>20</v>
      </c>
      <c r="F423" s="41">
        <f>174.99+399.98</f>
        <v>574.97</v>
      </c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>
        <f t="shared" si="259"/>
        <v>114.994</v>
      </c>
      <c r="U423" s="40">
        <f t="shared" si="247"/>
        <v>114.994</v>
      </c>
      <c r="V423" s="7">
        <f t="shared" si="260"/>
        <v>114.994</v>
      </c>
      <c r="W423" s="40">
        <f t="shared" si="248"/>
        <v>229.988</v>
      </c>
      <c r="X423" s="7">
        <f>$F$423/$D$423</f>
        <v>114.994</v>
      </c>
      <c r="Y423" s="40">
        <f t="shared" si="249"/>
        <v>344.98199999999997</v>
      </c>
      <c r="Z423" s="7">
        <f>$F$423/$D$423</f>
        <v>114.994</v>
      </c>
      <c r="AA423" s="40">
        <f t="shared" si="250"/>
        <v>459.976</v>
      </c>
      <c r="AB423" s="7">
        <f>$F$423/$D$423</f>
        <v>114.994</v>
      </c>
      <c r="AC423" s="40">
        <f t="shared" si="251"/>
        <v>574.97</v>
      </c>
      <c r="AD423" s="40"/>
      <c r="AE423" s="13">
        <f t="shared" si="252"/>
        <v>0</v>
      </c>
      <c r="AF423" s="7"/>
      <c r="AG423" s="15"/>
    </row>
    <row r="424" spans="1:33" ht="12.75">
      <c r="A424" s="43"/>
      <c r="B424" s="31" t="s">
        <v>287</v>
      </c>
      <c r="C424" s="28">
        <v>2017</v>
      </c>
      <c r="D424" s="28">
        <v>5</v>
      </c>
      <c r="E424" s="31" t="s">
        <v>20</v>
      </c>
      <c r="F424" s="41">
        <v>207.76</v>
      </c>
      <c r="G424" s="8"/>
      <c r="H424" s="8"/>
      <c r="I424" s="8"/>
      <c r="J424" s="8"/>
      <c r="K424" s="8"/>
      <c r="L424" s="8"/>
      <c r="M424" s="8"/>
      <c r="N424" s="8"/>
      <c r="O424" s="8"/>
      <c r="P424" s="14"/>
      <c r="Q424" s="8"/>
      <c r="R424" s="14"/>
      <c r="S424" s="40"/>
      <c r="T424" s="7">
        <f t="shared" si="259"/>
        <v>41.552</v>
      </c>
      <c r="U424" s="40">
        <f t="shared" si="247"/>
        <v>41.552</v>
      </c>
      <c r="V424" s="7">
        <f t="shared" si="260"/>
        <v>41.552</v>
      </c>
      <c r="W424" s="40">
        <f t="shared" si="248"/>
        <v>83.104</v>
      </c>
      <c r="X424" s="7">
        <f>$F$424/$D$424</f>
        <v>41.552</v>
      </c>
      <c r="Y424" s="40">
        <f t="shared" si="249"/>
        <v>124.656</v>
      </c>
      <c r="Z424" s="7">
        <f>$F$424/$D$424</f>
        <v>41.552</v>
      </c>
      <c r="AA424" s="40">
        <f t="shared" si="250"/>
        <v>166.208</v>
      </c>
      <c r="AB424" s="7">
        <f>$F$424/$D$424</f>
        <v>41.552</v>
      </c>
      <c r="AC424" s="40">
        <f t="shared" si="251"/>
        <v>207.76</v>
      </c>
      <c r="AD424" s="8"/>
      <c r="AE424" s="13">
        <f t="shared" si="252"/>
        <v>0</v>
      </c>
      <c r="AF424" s="7"/>
      <c r="AG424" s="15"/>
    </row>
    <row r="425" spans="1:33" ht="12.75">
      <c r="A425" s="43"/>
      <c r="B425" s="31" t="s">
        <v>297</v>
      </c>
      <c r="C425" s="28">
        <v>2018</v>
      </c>
      <c r="D425" s="28">
        <v>5</v>
      </c>
      <c r="E425" s="31" t="s">
        <v>20</v>
      </c>
      <c r="F425" s="41">
        <v>453.98</v>
      </c>
      <c r="G425" s="8"/>
      <c r="H425" s="8"/>
      <c r="I425" s="8"/>
      <c r="J425" s="8"/>
      <c r="K425" s="8"/>
      <c r="L425" s="8"/>
      <c r="M425" s="8"/>
      <c r="N425" s="8"/>
      <c r="O425" s="8"/>
      <c r="P425" s="14"/>
      <c r="Q425" s="8"/>
      <c r="R425" s="14"/>
      <c r="S425" s="40"/>
      <c r="T425" s="7">
        <f t="shared" si="259"/>
        <v>90.796</v>
      </c>
      <c r="U425" s="40">
        <v>0</v>
      </c>
      <c r="V425" s="7">
        <f t="shared" si="260"/>
        <v>90.796</v>
      </c>
      <c r="W425" s="40">
        <f t="shared" si="248"/>
        <v>90.796</v>
      </c>
      <c r="X425" s="7">
        <f>$F$425/$D$425</f>
        <v>90.796</v>
      </c>
      <c r="Y425" s="40">
        <f t="shared" si="249"/>
        <v>181.592</v>
      </c>
      <c r="Z425" s="7">
        <f>$F$425/$D$425</f>
        <v>90.796</v>
      </c>
      <c r="AA425" s="40">
        <f t="shared" si="250"/>
        <v>272.38800000000003</v>
      </c>
      <c r="AB425" s="7">
        <f>$F$425/$D$425</f>
        <v>90.796</v>
      </c>
      <c r="AC425" s="40">
        <f t="shared" si="251"/>
        <v>363.184</v>
      </c>
      <c r="AD425" s="8"/>
      <c r="AE425" s="13">
        <f t="shared" si="252"/>
        <v>90.79599999999999</v>
      </c>
      <c r="AF425" s="7"/>
      <c r="AG425" s="15"/>
    </row>
    <row r="426" spans="1:33" ht="12.75">
      <c r="A426" s="43"/>
      <c r="B426" s="42" t="s">
        <v>309</v>
      </c>
      <c r="C426" s="28">
        <v>2019</v>
      </c>
      <c r="D426" s="28">
        <v>5</v>
      </c>
      <c r="E426" s="31" t="s">
        <v>20</v>
      </c>
      <c r="F426" s="41">
        <v>530.47</v>
      </c>
      <c r="G426" s="27"/>
      <c r="H426" s="27"/>
      <c r="I426" s="27"/>
      <c r="J426" s="27"/>
      <c r="K426" s="27"/>
      <c r="L426" s="27"/>
      <c r="M426" s="27"/>
      <c r="N426" s="27"/>
      <c r="O426" s="27"/>
      <c r="P426" s="32"/>
      <c r="Q426" s="27"/>
      <c r="R426" s="32"/>
      <c r="S426" s="41"/>
      <c r="T426" s="25">
        <f t="shared" si="259"/>
        <v>106.09400000000001</v>
      </c>
      <c r="U426" s="41"/>
      <c r="V426" s="25">
        <f t="shared" si="260"/>
        <v>106.09400000000001</v>
      </c>
      <c r="W426" s="41">
        <v>0</v>
      </c>
      <c r="X426" s="25">
        <f>$F$426/$D$426</f>
        <v>106.09400000000001</v>
      </c>
      <c r="Y426" s="41">
        <f t="shared" si="249"/>
        <v>106.09400000000001</v>
      </c>
      <c r="Z426" s="25">
        <f>$F$426/$D$426</f>
        <v>106.09400000000001</v>
      </c>
      <c r="AA426" s="41">
        <f t="shared" si="250"/>
        <v>212.18800000000002</v>
      </c>
      <c r="AB426" s="25">
        <f>$F$426/$D$426</f>
        <v>106.09400000000001</v>
      </c>
      <c r="AC426" s="41">
        <f t="shared" si="251"/>
        <v>318.28200000000004</v>
      </c>
      <c r="AD426" s="27"/>
      <c r="AE426" s="13">
        <f t="shared" si="252"/>
        <v>212.188</v>
      </c>
      <c r="AF426" s="7"/>
      <c r="AG426" s="15"/>
    </row>
    <row r="427" spans="1:33" ht="12.75">
      <c r="A427" s="43"/>
      <c r="B427" s="42" t="s">
        <v>350</v>
      </c>
      <c r="C427" s="28">
        <v>2020</v>
      </c>
      <c r="D427" s="28">
        <v>5</v>
      </c>
      <c r="E427" s="31" t="s">
        <v>20</v>
      </c>
      <c r="F427" s="41">
        <v>1475.45</v>
      </c>
      <c r="G427" s="8"/>
      <c r="H427" s="8"/>
      <c r="I427" s="8"/>
      <c r="J427" s="8"/>
      <c r="K427" s="8"/>
      <c r="L427" s="8"/>
      <c r="M427" s="8"/>
      <c r="N427" s="8"/>
      <c r="O427" s="8"/>
      <c r="P427" s="14"/>
      <c r="Q427" s="8"/>
      <c r="R427" s="14"/>
      <c r="S427" s="40"/>
      <c r="T427" s="7">
        <f t="shared" si="259"/>
        <v>295.09000000000003</v>
      </c>
      <c r="U427" s="40"/>
      <c r="V427" s="7">
        <f t="shared" si="260"/>
        <v>295.09000000000003</v>
      </c>
      <c r="W427" s="40"/>
      <c r="X427" s="7"/>
      <c r="Y427" s="40">
        <v>0</v>
      </c>
      <c r="Z427" s="25">
        <f>$F426/$D426</f>
        <v>106.09400000000001</v>
      </c>
      <c r="AA427" s="41">
        <f t="shared" si="250"/>
        <v>106.09400000000001</v>
      </c>
      <c r="AB427" s="25">
        <f>$F426/$D426</f>
        <v>106.09400000000001</v>
      </c>
      <c r="AC427" s="41">
        <f t="shared" si="251"/>
        <v>212.18800000000002</v>
      </c>
      <c r="AD427" s="27"/>
      <c r="AE427" s="13">
        <f t="shared" si="252"/>
        <v>1263.262</v>
      </c>
      <c r="AF427" s="7"/>
      <c r="AG427" s="15"/>
    </row>
    <row r="428" spans="1:33" ht="12.75">
      <c r="A428" s="43"/>
      <c r="B428" s="42" t="s">
        <v>351</v>
      </c>
      <c r="C428" s="28">
        <v>2020</v>
      </c>
      <c r="D428" s="28">
        <v>5</v>
      </c>
      <c r="E428" s="31" t="s">
        <v>20</v>
      </c>
      <c r="F428" s="27">
        <v>1665</v>
      </c>
      <c r="T428" s="7">
        <f t="shared" si="259"/>
        <v>333</v>
      </c>
      <c r="V428" s="7">
        <f t="shared" si="260"/>
        <v>333</v>
      </c>
      <c r="Y428">
        <v>0</v>
      </c>
      <c r="Z428" s="25">
        <f>$F427/$D427</f>
        <v>295.09000000000003</v>
      </c>
      <c r="AA428" s="41">
        <f t="shared" si="250"/>
        <v>295.09000000000003</v>
      </c>
      <c r="AB428" s="25">
        <f>$F427/$D427</f>
        <v>295.09000000000003</v>
      </c>
      <c r="AC428" s="41">
        <f t="shared" si="251"/>
        <v>590.1800000000001</v>
      </c>
      <c r="AD428" s="27"/>
      <c r="AE428" s="54">
        <f t="shared" si="252"/>
        <v>1074.82</v>
      </c>
      <c r="AF428" s="7"/>
      <c r="AG428" s="15"/>
    </row>
    <row r="429" spans="1:33" ht="12.75">
      <c r="A429" s="26"/>
      <c r="B429" s="28"/>
      <c r="C429" s="28"/>
      <c r="D429" s="28"/>
      <c r="E429" s="28"/>
      <c r="F429" s="15">
        <f aca="true" t="shared" si="261" ref="F429:AC429">SUM(F407:F428)</f>
        <v>35034.76</v>
      </c>
      <c r="G429" s="15">
        <f t="shared" si="261"/>
        <v>19309.58</v>
      </c>
      <c r="H429" s="15">
        <f t="shared" si="261"/>
        <v>603.604</v>
      </c>
      <c r="I429" s="15">
        <f t="shared" si="261"/>
        <v>19736.774</v>
      </c>
      <c r="J429" s="15">
        <f t="shared" si="261"/>
        <v>603.604</v>
      </c>
      <c r="K429" s="15">
        <f t="shared" si="261"/>
        <v>20241.638000000003</v>
      </c>
      <c r="L429" s="15">
        <f t="shared" si="261"/>
        <v>603.604</v>
      </c>
      <c r="M429" s="15">
        <f t="shared" si="261"/>
        <v>20788.501999999997</v>
      </c>
      <c r="N429" s="15">
        <f t="shared" si="261"/>
        <v>603.604</v>
      </c>
      <c r="O429" s="15">
        <f t="shared" si="261"/>
        <v>21335.366</v>
      </c>
      <c r="P429" s="15">
        <f t="shared" si="261"/>
        <v>603.604</v>
      </c>
      <c r="Q429" s="15">
        <f t="shared" si="261"/>
        <v>21938.970000000005</v>
      </c>
      <c r="R429" s="15">
        <f t="shared" si="261"/>
        <v>603.604</v>
      </c>
      <c r="S429" s="15">
        <f t="shared" si="261"/>
        <v>22542.574</v>
      </c>
      <c r="T429" s="15">
        <f t="shared" si="261"/>
        <v>2726.33</v>
      </c>
      <c r="U429" s="15">
        <f t="shared" si="261"/>
        <v>24443.924</v>
      </c>
      <c r="V429" s="15">
        <f t="shared" si="261"/>
        <v>2726.33</v>
      </c>
      <c r="W429" s="15">
        <f t="shared" si="261"/>
        <v>26436.07</v>
      </c>
      <c r="X429" s="15">
        <f t="shared" si="261"/>
        <v>1884.646</v>
      </c>
      <c r="Y429" s="15">
        <f t="shared" si="261"/>
        <v>28320.716</v>
      </c>
      <c r="Z429" s="15">
        <f t="shared" si="261"/>
        <v>2015.4899999999998</v>
      </c>
      <c r="AA429" s="15">
        <f t="shared" si="261"/>
        <v>30336.205999999995</v>
      </c>
      <c r="AB429" s="15">
        <f t="shared" si="261"/>
        <v>2015.4899999999998</v>
      </c>
      <c r="AC429" s="15">
        <f t="shared" si="261"/>
        <v>32351.696</v>
      </c>
      <c r="AD429" s="15"/>
      <c r="AE429" s="15">
        <f>SUM(AE407:AE428)</f>
        <v>2683.064</v>
      </c>
      <c r="AF429" s="7"/>
      <c r="AG429" s="15"/>
    </row>
    <row r="430" spans="1:33" ht="12.75">
      <c r="A430" s="12"/>
      <c r="F430" s="11" t="s">
        <v>14</v>
      </c>
      <c r="G430" s="7"/>
      <c r="H430" s="7"/>
      <c r="I430" s="7"/>
      <c r="J430" s="7"/>
      <c r="K430" s="7"/>
      <c r="L430" s="13"/>
      <c r="M430" s="13"/>
      <c r="N430" s="13"/>
      <c r="O430" s="13"/>
      <c r="P430" s="13"/>
      <c r="Q430" s="13"/>
      <c r="R430" s="13"/>
      <c r="S430" s="13"/>
      <c r="T430" s="7"/>
      <c r="U430" s="13"/>
      <c r="V430" s="7"/>
      <c r="W430" s="13"/>
      <c r="X430" s="7"/>
      <c r="Y430" s="13"/>
      <c r="Z430" s="13"/>
      <c r="AA430" s="13"/>
      <c r="AB430" s="13"/>
      <c r="AC430" s="13"/>
      <c r="AD430" s="7"/>
      <c r="AE430" s="13"/>
      <c r="AF430" s="7"/>
      <c r="AG430" s="15"/>
    </row>
    <row r="431" spans="1:33" ht="12.75">
      <c r="A431" s="26">
        <v>34100005</v>
      </c>
      <c r="B431" s="28" t="s">
        <v>135</v>
      </c>
      <c r="C431" s="28">
        <v>1999</v>
      </c>
      <c r="D431" s="28">
        <v>5</v>
      </c>
      <c r="E431" s="28" t="s">
        <v>20</v>
      </c>
      <c r="F431" s="25">
        <v>13192.14</v>
      </c>
      <c r="G431" s="25">
        <v>13192.14</v>
      </c>
      <c r="H431" s="25">
        <v>0</v>
      </c>
      <c r="I431" s="25">
        <f aca="true" t="shared" si="262" ref="I431:I439">G431+H431</f>
        <v>13192.14</v>
      </c>
      <c r="J431" s="25">
        <v>0</v>
      </c>
      <c r="K431" s="25">
        <f aca="true" t="shared" si="263" ref="K431:K442">I431+J431</f>
        <v>13192.14</v>
      </c>
      <c r="L431" s="25">
        <v>0</v>
      </c>
      <c r="M431" s="25">
        <f aca="true" t="shared" si="264" ref="M431:M443">K431+L431</f>
        <v>13192.14</v>
      </c>
      <c r="N431" s="25">
        <v>0</v>
      </c>
      <c r="O431" s="25">
        <f aca="true" t="shared" si="265" ref="O431:O443">M431+N431</f>
        <v>13192.14</v>
      </c>
      <c r="P431" s="25">
        <v>0</v>
      </c>
      <c r="Q431" s="25">
        <f aca="true" t="shared" si="266" ref="Q431:Q445">O431+P431</f>
        <v>13192.14</v>
      </c>
      <c r="R431" s="25">
        <v>0</v>
      </c>
      <c r="S431" s="25">
        <f aca="true" t="shared" si="267" ref="S431:S446">Q431+R431</f>
        <v>13192.14</v>
      </c>
      <c r="T431" s="7">
        <v>0</v>
      </c>
      <c r="U431" s="25">
        <f aca="true" t="shared" si="268" ref="U431:U446">S431+T431</f>
        <v>13192.14</v>
      </c>
      <c r="V431" s="7">
        <v>0</v>
      </c>
      <c r="W431" s="25">
        <f aca="true" t="shared" si="269" ref="W431:W448">U431+V431</f>
        <v>13192.14</v>
      </c>
      <c r="X431" s="7">
        <v>0</v>
      </c>
      <c r="Y431" s="25">
        <f aca="true" t="shared" si="270" ref="Y431:Y444">W431+X431</f>
        <v>13192.14</v>
      </c>
      <c r="Z431" s="7">
        <v>0</v>
      </c>
      <c r="AA431" s="25">
        <f aca="true" t="shared" si="271" ref="AA431:AA453">Y431+Z431</f>
        <v>13192.14</v>
      </c>
      <c r="AB431" s="7">
        <v>0</v>
      </c>
      <c r="AC431" s="25">
        <f aca="true" t="shared" si="272" ref="AC431:AC453">AA431+AB431</f>
        <v>13192.14</v>
      </c>
      <c r="AD431" s="25"/>
      <c r="AE431" s="13">
        <f aca="true" t="shared" si="273" ref="AE431:AE454">F431-AC431</f>
        <v>0</v>
      </c>
      <c r="AF431" s="7"/>
      <c r="AG431" s="15"/>
    </row>
    <row r="432" spans="1:33" ht="12.75">
      <c r="A432" s="26"/>
      <c r="B432" s="28" t="s">
        <v>137</v>
      </c>
      <c r="C432" s="28">
        <v>2004</v>
      </c>
      <c r="D432" s="28">
        <v>5</v>
      </c>
      <c r="E432" s="28" t="s">
        <v>20</v>
      </c>
      <c r="F432" s="25">
        <v>625.75</v>
      </c>
      <c r="G432" s="25">
        <v>625.75</v>
      </c>
      <c r="H432" s="25">
        <v>0</v>
      </c>
      <c r="I432" s="25">
        <f t="shared" si="262"/>
        <v>625.75</v>
      </c>
      <c r="J432" s="25">
        <v>0</v>
      </c>
      <c r="K432" s="25">
        <f t="shared" si="263"/>
        <v>625.75</v>
      </c>
      <c r="L432" s="25">
        <v>0</v>
      </c>
      <c r="M432" s="25">
        <f t="shared" si="264"/>
        <v>625.75</v>
      </c>
      <c r="N432" s="25">
        <v>0</v>
      </c>
      <c r="O432" s="25">
        <f t="shared" si="265"/>
        <v>625.75</v>
      </c>
      <c r="P432" s="25">
        <v>0</v>
      </c>
      <c r="Q432" s="25">
        <f t="shared" si="266"/>
        <v>625.75</v>
      </c>
      <c r="R432" s="25">
        <v>0</v>
      </c>
      <c r="S432" s="25">
        <f t="shared" si="267"/>
        <v>625.75</v>
      </c>
      <c r="T432" s="7">
        <v>0</v>
      </c>
      <c r="U432" s="25">
        <f t="shared" si="268"/>
        <v>625.75</v>
      </c>
      <c r="V432" s="7">
        <v>0</v>
      </c>
      <c r="W432" s="25">
        <f t="shared" si="269"/>
        <v>625.75</v>
      </c>
      <c r="X432" s="7">
        <v>0</v>
      </c>
      <c r="Y432" s="25">
        <f t="shared" si="270"/>
        <v>625.75</v>
      </c>
      <c r="Z432" s="7">
        <v>0</v>
      </c>
      <c r="AA432" s="25">
        <f t="shared" si="271"/>
        <v>625.75</v>
      </c>
      <c r="AB432" s="7">
        <v>0</v>
      </c>
      <c r="AC432" s="25">
        <f t="shared" si="272"/>
        <v>625.75</v>
      </c>
      <c r="AD432" s="25"/>
      <c r="AE432" s="13">
        <f t="shared" si="273"/>
        <v>0</v>
      </c>
      <c r="AF432" s="7"/>
      <c r="AG432" s="15"/>
    </row>
    <row r="433" spans="1:33" ht="12.75">
      <c r="A433" s="26"/>
      <c r="B433" s="28" t="s">
        <v>138</v>
      </c>
      <c r="C433" s="28">
        <v>2005</v>
      </c>
      <c r="D433" s="28">
        <v>5</v>
      </c>
      <c r="E433" s="28" t="s">
        <v>20</v>
      </c>
      <c r="F433" s="25">
        <v>15048.48</v>
      </c>
      <c r="G433" s="25">
        <v>15048.48</v>
      </c>
      <c r="H433" s="25">
        <v>0</v>
      </c>
      <c r="I433" s="25">
        <f t="shared" si="262"/>
        <v>15048.48</v>
      </c>
      <c r="J433" s="25">
        <v>0</v>
      </c>
      <c r="K433" s="25">
        <f t="shared" si="263"/>
        <v>15048.48</v>
      </c>
      <c r="L433" s="25">
        <v>0</v>
      </c>
      <c r="M433" s="25">
        <f t="shared" si="264"/>
        <v>15048.48</v>
      </c>
      <c r="N433" s="25">
        <v>0</v>
      </c>
      <c r="O433" s="25">
        <f t="shared" si="265"/>
        <v>15048.48</v>
      </c>
      <c r="P433" s="25">
        <v>0</v>
      </c>
      <c r="Q433" s="25">
        <f t="shared" si="266"/>
        <v>15048.48</v>
      </c>
      <c r="R433" s="25">
        <v>0</v>
      </c>
      <c r="S433" s="25">
        <f t="shared" si="267"/>
        <v>15048.48</v>
      </c>
      <c r="T433" s="7">
        <v>0</v>
      </c>
      <c r="U433" s="25">
        <f t="shared" si="268"/>
        <v>15048.48</v>
      </c>
      <c r="V433" s="7">
        <v>0</v>
      </c>
      <c r="W433" s="25">
        <f t="shared" si="269"/>
        <v>15048.48</v>
      </c>
      <c r="X433" s="7">
        <v>0</v>
      </c>
      <c r="Y433" s="25">
        <f t="shared" si="270"/>
        <v>15048.48</v>
      </c>
      <c r="Z433" s="7">
        <v>0</v>
      </c>
      <c r="AA433" s="25">
        <f t="shared" si="271"/>
        <v>15048.48</v>
      </c>
      <c r="AB433" s="7">
        <v>0</v>
      </c>
      <c r="AC433" s="25">
        <f t="shared" si="272"/>
        <v>15048.48</v>
      </c>
      <c r="AD433" s="25"/>
      <c r="AE433" s="13">
        <f t="shared" si="273"/>
        <v>0</v>
      </c>
      <c r="AF433" s="7"/>
      <c r="AG433" s="15"/>
    </row>
    <row r="434" spans="1:33" ht="12.75">
      <c r="A434" s="26"/>
      <c r="B434" s="28" t="s">
        <v>139</v>
      </c>
      <c r="C434" s="28">
        <v>2007</v>
      </c>
      <c r="D434" s="28">
        <v>5</v>
      </c>
      <c r="E434" s="28" t="s">
        <v>20</v>
      </c>
      <c r="F434" s="25">
        <v>12935</v>
      </c>
      <c r="G434" s="25">
        <v>9054.5</v>
      </c>
      <c r="H434" s="25">
        <f aca="true" t="shared" si="274" ref="H434:H443">F434/D434</f>
        <v>2587</v>
      </c>
      <c r="I434" s="25">
        <f t="shared" si="262"/>
        <v>11641.5</v>
      </c>
      <c r="J434" s="25">
        <v>1293.5</v>
      </c>
      <c r="K434" s="25">
        <f t="shared" si="263"/>
        <v>12935</v>
      </c>
      <c r="L434" s="25">
        <v>0</v>
      </c>
      <c r="M434" s="25">
        <f t="shared" si="264"/>
        <v>12935</v>
      </c>
      <c r="N434" s="25">
        <v>0</v>
      </c>
      <c r="O434" s="25">
        <f t="shared" si="265"/>
        <v>12935</v>
      </c>
      <c r="P434" s="25">
        <v>0</v>
      </c>
      <c r="Q434" s="25">
        <f t="shared" si="266"/>
        <v>12935</v>
      </c>
      <c r="R434" s="25">
        <v>0</v>
      </c>
      <c r="S434" s="25">
        <f t="shared" si="267"/>
        <v>12935</v>
      </c>
      <c r="T434" s="7">
        <v>0</v>
      </c>
      <c r="U434" s="25">
        <f t="shared" si="268"/>
        <v>12935</v>
      </c>
      <c r="V434" s="7">
        <v>0</v>
      </c>
      <c r="W434" s="25">
        <f t="shared" si="269"/>
        <v>12935</v>
      </c>
      <c r="X434" s="7">
        <v>0</v>
      </c>
      <c r="Y434" s="25">
        <f t="shared" si="270"/>
        <v>12935</v>
      </c>
      <c r="Z434" s="7">
        <v>0</v>
      </c>
      <c r="AA434" s="25">
        <f t="shared" si="271"/>
        <v>12935</v>
      </c>
      <c r="AB434" s="7">
        <v>0</v>
      </c>
      <c r="AC434" s="25">
        <f t="shared" si="272"/>
        <v>12935</v>
      </c>
      <c r="AD434" s="25"/>
      <c r="AE434" s="13">
        <f t="shared" si="273"/>
        <v>0</v>
      </c>
      <c r="AF434" s="7"/>
      <c r="AG434" s="15"/>
    </row>
    <row r="435" spans="1:33" ht="12.75">
      <c r="A435" s="26"/>
      <c r="B435" s="28" t="s">
        <v>141</v>
      </c>
      <c r="C435" s="28">
        <v>2008</v>
      </c>
      <c r="D435" s="28">
        <v>5</v>
      </c>
      <c r="E435" s="28" t="s">
        <v>20</v>
      </c>
      <c r="F435" s="25">
        <v>16241.61</v>
      </c>
      <c r="G435" s="25">
        <v>8120.8</v>
      </c>
      <c r="H435" s="25">
        <f t="shared" si="274"/>
        <v>3248.322</v>
      </c>
      <c r="I435" s="25">
        <f t="shared" si="262"/>
        <v>11369.122</v>
      </c>
      <c r="J435" s="25">
        <f aca="true" t="shared" si="275" ref="J435:J443">F435/D435</f>
        <v>3248.322</v>
      </c>
      <c r="K435" s="25">
        <f t="shared" si="263"/>
        <v>14617.444</v>
      </c>
      <c r="L435" s="25">
        <v>1624.17</v>
      </c>
      <c r="M435" s="25">
        <f t="shared" si="264"/>
        <v>16241.614</v>
      </c>
      <c r="N435" s="25">
        <v>0</v>
      </c>
      <c r="O435" s="25">
        <f t="shared" si="265"/>
        <v>16241.614</v>
      </c>
      <c r="P435" s="25">
        <v>0</v>
      </c>
      <c r="Q435" s="25">
        <f t="shared" si="266"/>
        <v>16241.614</v>
      </c>
      <c r="R435" s="25">
        <v>0</v>
      </c>
      <c r="S435" s="25">
        <f t="shared" si="267"/>
        <v>16241.614</v>
      </c>
      <c r="T435" s="7">
        <v>0</v>
      </c>
      <c r="U435" s="25">
        <f t="shared" si="268"/>
        <v>16241.614</v>
      </c>
      <c r="V435" s="7">
        <v>0</v>
      </c>
      <c r="W435" s="25">
        <f t="shared" si="269"/>
        <v>16241.614</v>
      </c>
      <c r="X435" s="7">
        <v>0</v>
      </c>
      <c r="Y435" s="25">
        <f t="shared" si="270"/>
        <v>16241.614</v>
      </c>
      <c r="Z435" s="7">
        <v>0</v>
      </c>
      <c r="AA435" s="25">
        <f t="shared" si="271"/>
        <v>16241.614</v>
      </c>
      <c r="AB435" s="7">
        <v>0</v>
      </c>
      <c r="AC435" s="25">
        <f t="shared" si="272"/>
        <v>16241.614</v>
      </c>
      <c r="AD435" s="25"/>
      <c r="AE435" s="13">
        <f t="shared" si="273"/>
        <v>-0.003999999998995918</v>
      </c>
      <c r="AF435" s="7"/>
      <c r="AG435" s="15"/>
    </row>
    <row r="436" spans="1:33" ht="12.75">
      <c r="A436" s="26"/>
      <c r="B436" s="28" t="s">
        <v>142</v>
      </c>
      <c r="C436" s="28">
        <v>2008</v>
      </c>
      <c r="D436" s="28">
        <v>10</v>
      </c>
      <c r="E436" s="28" t="s">
        <v>20</v>
      </c>
      <c r="F436" s="25">
        <v>58830</v>
      </c>
      <c r="G436" s="25">
        <v>14707.5</v>
      </c>
      <c r="H436" s="25">
        <f t="shared" si="274"/>
        <v>5883</v>
      </c>
      <c r="I436" s="25">
        <f t="shared" si="262"/>
        <v>20590.5</v>
      </c>
      <c r="J436" s="25">
        <f t="shared" si="275"/>
        <v>5883</v>
      </c>
      <c r="K436" s="25">
        <f t="shared" si="263"/>
        <v>26473.5</v>
      </c>
      <c r="L436" s="25">
        <f aca="true" t="shared" si="276" ref="L436:L443">$F436/$D436</f>
        <v>5883</v>
      </c>
      <c r="M436" s="25">
        <f t="shared" si="264"/>
        <v>32356.5</v>
      </c>
      <c r="N436" s="25">
        <f>F436/D436</f>
        <v>5883</v>
      </c>
      <c r="O436" s="25">
        <f t="shared" si="265"/>
        <v>38239.5</v>
      </c>
      <c r="P436" s="25">
        <f>+F436/D436</f>
        <v>5883</v>
      </c>
      <c r="Q436" s="25">
        <f t="shared" si="266"/>
        <v>44122.5</v>
      </c>
      <c r="R436" s="25">
        <f aca="true" t="shared" si="277" ref="R436:R445">+F436/D436</f>
        <v>5883</v>
      </c>
      <c r="S436" s="25">
        <f t="shared" si="267"/>
        <v>50005.5</v>
      </c>
      <c r="T436" s="7">
        <f>F436/D436</f>
        <v>5883</v>
      </c>
      <c r="U436" s="25">
        <f t="shared" si="268"/>
        <v>55888.5</v>
      </c>
      <c r="V436" s="7">
        <v>2941.5</v>
      </c>
      <c r="W436" s="25">
        <f t="shared" si="269"/>
        <v>58830</v>
      </c>
      <c r="X436" s="7">
        <v>0</v>
      </c>
      <c r="Y436" s="25">
        <f t="shared" si="270"/>
        <v>58830</v>
      </c>
      <c r="Z436" s="7">
        <v>0</v>
      </c>
      <c r="AA436" s="25">
        <f t="shared" si="271"/>
        <v>58830</v>
      </c>
      <c r="AB436" s="7">
        <v>0</v>
      </c>
      <c r="AC436" s="25">
        <f t="shared" si="272"/>
        <v>58830</v>
      </c>
      <c r="AD436" s="25"/>
      <c r="AE436" s="13">
        <f t="shared" si="273"/>
        <v>0</v>
      </c>
      <c r="AF436" s="7"/>
      <c r="AG436" s="15"/>
    </row>
    <row r="437" spans="1:33" ht="12.75">
      <c r="A437" s="26"/>
      <c r="B437" s="28" t="s">
        <v>143</v>
      </c>
      <c r="C437" s="28">
        <v>2009</v>
      </c>
      <c r="D437" s="28">
        <v>10</v>
      </c>
      <c r="E437" s="28" t="s">
        <v>20</v>
      </c>
      <c r="F437" s="25">
        <v>1800</v>
      </c>
      <c r="G437" s="25">
        <v>270</v>
      </c>
      <c r="H437" s="25">
        <f t="shared" si="274"/>
        <v>180</v>
      </c>
      <c r="I437" s="25">
        <f t="shared" si="262"/>
        <v>450</v>
      </c>
      <c r="J437" s="25">
        <f t="shared" si="275"/>
        <v>180</v>
      </c>
      <c r="K437" s="25">
        <f t="shared" si="263"/>
        <v>630</v>
      </c>
      <c r="L437" s="25">
        <f t="shared" si="276"/>
        <v>180</v>
      </c>
      <c r="M437" s="25">
        <f t="shared" si="264"/>
        <v>810</v>
      </c>
      <c r="N437" s="25">
        <f>F437/D437</f>
        <v>180</v>
      </c>
      <c r="O437" s="25">
        <f t="shared" si="265"/>
        <v>990</v>
      </c>
      <c r="P437" s="25">
        <f>+F437/D437</f>
        <v>180</v>
      </c>
      <c r="Q437" s="25">
        <f t="shared" si="266"/>
        <v>1170</v>
      </c>
      <c r="R437" s="25">
        <f t="shared" si="277"/>
        <v>180</v>
      </c>
      <c r="S437" s="25">
        <f t="shared" si="267"/>
        <v>1350</v>
      </c>
      <c r="T437" s="7">
        <f>F437/D437</f>
        <v>180</v>
      </c>
      <c r="U437" s="25">
        <f t="shared" si="268"/>
        <v>1530</v>
      </c>
      <c r="V437" s="7">
        <f>F437/D437</f>
        <v>180</v>
      </c>
      <c r="W437" s="25">
        <f t="shared" si="269"/>
        <v>1710</v>
      </c>
      <c r="X437" s="7">
        <v>90</v>
      </c>
      <c r="Y437" s="25">
        <f t="shared" si="270"/>
        <v>1800</v>
      </c>
      <c r="Z437" s="7">
        <v>0</v>
      </c>
      <c r="AA437" s="25">
        <f t="shared" si="271"/>
        <v>1800</v>
      </c>
      <c r="AB437" s="7">
        <v>0</v>
      </c>
      <c r="AC437" s="25">
        <f t="shared" si="272"/>
        <v>1800</v>
      </c>
      <c r="AD437" s="25"/>
      <c r="AE437" s="13">
        <f t="shared" si="273"/>
        <v>0</v>
      </c>
      <c r="AF437" s="7"/>
      <c r="AG437" s="15"/>
    </row>
    <row r="438" spans="1:33" ht="12.75">
      <c r="A438" s="26"/>
      <c r="B438" s="28" t="s">
        <v>144</v>
      </c>
      <c r="C438" s="28">
        <v>2009</v>
      </c>
      <c r="D438" s="28">
        <v>5</v>
      </c>
      <c r="E438" s="28" t="s">
        <v>20</v>
      </c>
      <c r="F438" s="25">
        <v>2800</v>
      </c>
      <c r="G438" s="25">
        <v>840</v>
      </c>
      <c r="H438" s="25">
        <f t="shared" si="274"/>
        <v>560</v>
      </c>
      <c r="I438" s="25">
        <f t="shared" si="262"/>
        <v>1400</v>
      </c>
      <c r="J438" s="25">
        <f t="shared" si="275"/>
        <v>560</v>
      </c>
      <c r="K438" s="25">
        <f t="shared" si="263"/>
        <v>1960</v>
      </c>
      <c r="L438" s="25">
        <f t="shared" si="276"/>
        <v>560</v>
      </c>
      <c r="M438" s="25">
        <f t="shared" si="264"/>
        <v>2520</v>
      </c>
      <c r="N438" s="25">
        <v>280</v>
      </c>
      <c r="O438" s="25">
        <f t="shared" si="265"/>
        <v>2800</v>
      </c>
      <c r="P438" s="25">
        <v>0</v>
      </c>
      <c r="Q438" s="25">
        <f t="shared" si="266"/>
        <v>2800</v>
      </c>
      <c r="R438" s="25">
        <f t="shared" si="277"/>
        <v>560</v>
      </c>
      <c r="S438" s="25">
        <f t="shared" si="267"/>
        <v>3360</v>
      </c>
      <c r="T438" s="25">
        <v>-560</v>
      </c>
      <c r="U438" s="25">
        <f t="shared" si="268"/>
        <v>2800</v>
      </c>
      <c r="V438" s="25">
        <v>0</v>
      </c>
      <c r="W438" s="25">
        <f t="shared" si="269"/>
        <v>2800</v>
      </c>
      <c r="X438" s="25">
        <v>0</v>
      </c>
      <c r="Y438" s="25">
        <f t="shared" si="270"/>
        <v>2800</v>
      </c>
      <c r="Z438" s="25">
        <v>0</v>
      </c>
      <c r="AA438" s="25">
        <f t="shared" si="271"/>
        <v>2800</v>
      </c>
      <c r="AB438" s="25">
        <v>0</v>
      </c>
      <c r="AC438" s="25">
        <f t="shared" si="272"/>
        <v>2800</v>
      </c>
      <c r="AD438" s="25"/>
      <c r="AE438" s="13">
        <f t="shared" si="273"/>
        <v>0</v>
      </c>
      <c r="AF438" s="7"/>
      <c r="AG438" s="15"/>
    </row>
    <row r="439" spans="1:33" ht="12.75">
      <c r="A439" s="26"/>
      <c r="B439" s="28" t="s">
        <v>145</v>
      </c>
      <c r="C439" s="28">
        <v>2010</v>
      </c>
      <c r="D439" s="28">
        <v>10</v>
      </c>
      <c r="E439" s="28" t="s">
        <v>20</v>
      </c>
      <c r="F439" s="32">
        <v>9513.25</v>
      </c>
      <c r="G439" s="32">
        <v>475.66</v>
      </c>
      <c r="H439" s="32">
        <f t="shared" si="274"/>
        <v>951.325</v>
      </c>
      <c r="I439" s="32">
        <f t="shared" si="262"/>
        <v>1426.9850000000001</v>
      </c>
      <c r="J439" s="32">
        <f t="shared" si="275"/>
        <v>951.325</v>
      </c>
      <c r="K439" s="32">
        <f t="shared" si="263"/>
        <v>2378.3100000000004</v>
      </c>
      <c r="L439" s="32">
        <f t="shared" si="276"/>
        <v>951.325</v>
      </c>
      <c r="M439" s="32">
        <f t="shared" si="264"/>
        <v>3329.635</v>
      </c>
      <c r="N439" s="32">
        <f>F439/D439</f>
        <v>951.325</v>
      </c>
      <c r="O439" s="32">
        <f t="shared" si="265"/>
        <v>4280.96</v>
      </c>
      <c r="P439" s="25">
        <f aca="true" t="shared" si="278" ref="P439:P445">+F439/D439</f>
        <v>951.325</v>
      </c>
      <c r="Q439" s="32">
        <f t="shared" si="266"/>
        <v>5232.285</v>
      </c>
      <c r="R439" s="25">
        <f t="shared" si="277"/>
        <v>951.325</v>
      </c>
      <c r="S439" s="32">
        <f t="shared" si="267"/>
        <v>6183.61</v>
      </c>
      <c r="T439" s="7">
        <f>F439/D439</f>
        <v>951.325</v>
      </c>
      <c r="U439" s="32">
        <f t="shared" si="268"/>
        <v>7134.9349999999995</v>
      </c>
      <c r="V439" s="7">
        <f>F439/D439</f>
        <v>951.325</v>
      </c>
      <c r="W439" s="32">
        <f t="shared" si="269"/>
        <v>8086.259999999999</v>
      </c>
      <c r="X439" s="7">
        <f>$F$439/$D$439</f>
        <v>951.325</v>
      </c>
      <c r="Y439" s="32">
        <f t="shared" si="270"/>
        <v>9037.585</v>
      </c>
      <c r="Z439" s="7">
        <v>475.67</v>
      </c>
      <c r="AA439" s="32">
        <f t="shared" si="271"/>
        <v>9513.255</v>
      </c>
      <c r="AB439" s="7">
        <v>0</v>
      </c>
      <c r="AC439" s="32">
        <f t="shared" si="272"/>
        <v>9513.255</v>
      </c>
      <c r="AD439" s="32"/>
      <c r="AE439" s="13">
        <f t="shared" si="273"/>
        <v>-0.004999999999199645</v>
      </c>
      <c r="AF439" s="7"/>
      <c r="AG439" s="15"/>
    </row>
    <row r="440" spans="1:33" ht="12.75">
      <c r="A440" s="29"/>
      <c r="B440" s="28" t="s">
        <v>201</v>
      </c>
      <c r="C440" s="28">
        <v>2012</v>
      </c>
      <c r="D440" s="28">
        <v>5</v>
      </c>
      <c r="E440" s="28" t="s">
        <v>20</v>
      </c>
      <c r="F440" s="32">
        <v>21300</v>
      </c>
      <c r="G440" s="32"/>
      <c r="H440" s="32">
        <f t="shared" si="274"/>
        <v>4260</v>
      </c>
      <c r="I440" s="32">
        <v>0</v>
      </c>
      <c r="J440" s="32">
        <f t="shared" si="275"/>
        <v>4260</v>
      </c>
      <c r="K440" s="32">
        <f t="shared" si="263"/>
        <v>4260</v>
      </c>
      <c r="L440" s="32">
        <f t="shared" si="276"/>
        <v>4260</v>
      </c>
      <c r="M440" s="32">
        <f t="shared" si="264"/>
        <v>8520</v>
      </c>
      <c r="N440" s="32">
        <f>F440/D440</f>
        <v>4260</v>
      </c>
      <c r="O440" s="32">
        <f t="shared" si="265"/>
        <v>12780</v>
      </c>
      <c r="P440" s="25">
        <f t="shared" si="278"/>
        <v>4260</v>
      </c>
      <c r="Q440" s="32">
        <f t="shared" si="266"/>
        <v>17040</v>
      </c>
      <c r="R440" s="25">
        <f t="shared" si="277"/>
        <v>4260</v>
      </c>
      <c r="S440" s="32">
        <f t="shared" si="267"/>
        <v>21300</v>
      </c>
      <c r="T440" s="7">
        <v>0</v>
      </c>
      <c r="U440" s="32">
        <f t="shared" si="268"/>
        <v>21300</v>
      </c>
      <c r="V440" s="7">
        <v>0</v>
      </c>
      <c r="W440" s="32">
        <f t="shared" si="269"/>
        <v>21300</v>
      </c>
      <c r="X440" s="7">
        <v>0</v>
      </c>
      <c r="Y440" s="32">
        <f t="shared" si="270"/>
        <v>21300</v>
      </c>
      <c r="Z440" s="7">
        <v>0</v>
      </c>
      <c r="AA440" s="32">
        <f t="shared" si="271"/>
        <v>21300</v>
      </c>
      <c r="AB440" s="7">
        <v>0</v>
      </c>
      <c r="AC440" s="32">
        <f t="shared" si="272"/>
        <v>21300</v>
      </c>
      <c r="AD440" s="32"/>
      <c r="AE440" s="13">
        <f t="shared" si="273"/>
        <v>0</v>
      </c>
      <c r="AF440" s="7"/>
      <c r="AG440" s="15"/>
    </row>
    <row r="441" spans="1:33" ht="12.75">
      <c r="A441" s="29"/>
      <c r="B441" s="28" t="s">
        <v>202</v>
      </c>
      <c r="C441" s="28">
        <v>2012</v>
      </c>
      <c r="D441" s="28">
        <v>5</v>
      </c>
      <c r="E441" s="28" t="s">
        <v>20</v>
      </c>
      <c r="F441" s="32">
        <v>18000</v>
      </c>
      <c r="G441" s="32"/>
      <c r="H441" s="32">
        <f t="shared" si="274"/>
        <v>3600</v>
      </c>
      <c r="I441" s="32">
        <v>0</v>
      </c>
      <c r="J441" s="32">
        <f t="shared" si="275"/>
        <v>3600</v>
      </c>
      <c r="K441" s="32">
        <f t="shared" si="263"/>
        <v>3600</v>
      </c>
      <c r="L441" s="32">
        <f t="shared" si="276"/>
        <v>3600</v>
      </c>
      <c r="M441" s="32">
        <f t="shared" si="264"/>
        <v>7200</v>
      </c>
      <c r="N441" s="32">
        <f>F441/D441</f>
        <v>3600</v>
      </c>
      <c r="O441" s="32">
        <f t="shared" si="265"/>
        <v>10800</v>
      </c>
      <c r="P441" s="25">
        <f t="shared" si="278"/>
        <v>3600</v>
      </c>
      <c r="Q441" s="32">
        <f t="shared" si="266"/>
        <v>14400</v>
      </c>
      <c r="R441" s="25">
        <f t="shared" si="277"/>
        <v>3600</v>
      </c>
      <c r="S441" s="32">
        <f t="shared" si="267"/>
        <v>18000</v>
      </c>
      <c r="T441" s="7">
        <v>0</v>
      </c>
      <c r="U441" s="32">
        <f t="shared" si="268"/>
        <v>18000</v>
      </c>
      <c r="V441" s="7">
        <v>0</v>
      </c>
      <c r="W441" s="32">
        <f t="shared" si="269"/>
        <v>18000</v>
      </c>
      <c r="X441" s="7">
        <v>0</v>
      </c>
      <c r="Y441" s="32">
        <f t="shared" si="270"/>
        <v>18000</v>
      </c>
      <c r="Z441" s="7">
        <v>0</v>
      </c>
      <c r="AA441" s="32">
        <f t="shared" si="271"/>
        <v>18000</v>
      </c>
      <c r="AB441" s="7">
        <v>0</v>
      </c>
      <c r="AC441" s="32">
        <f t="shared" si="272"/>
        <v>18000</v>
      </c>
      <c r="AD441" s="32"/>
      <c r="AE441" s="13">
        <f t="shared" si="273"/>
        <v>0</v>
      </c>
      <c r="AF441" s="7"/>
      <c r="AG441" s="15"/>
    </row>
    <row r="442" spans="1:33" ht="12.75">
      <c r="A442" s="29"/>
      <c r="B442" s="28" t="s">
        <v>203</v>
      </c>
      <c r="C442" s="28">
        <v>2012</v>
      </c>
      <c r="D442" s="28">
        <v>5</v>
      </c>
      <c r="E442" s="28" t="s">
        <v>20</v>
      </c>
      <c r="F442" s="32">
        <v>1670</v>
      </c>
      <c r="G442" s="32"/>
      <c r="H442" s="32">
        <f t="shared" si="274"/>
        <v>334</v>
      </c>
      <c r="I442" s="32">
        <v>0</v>
      </c>
      <c r="J442" s="32">
        <f t="shared" si="275"/>
        <v>334</v>
      </c>
      <c r="K442" s="32">
        <f t="shared" si="263"/>
        <v>334</v>
      </c>
      <c r="L442" s="32">
        <f t="shared" si="276"/>
        <v>334</v>
      </c>
      <c r="M442" s="32">
        <f t="shared" si="264"/>
        <v>668</v>
      </c>
      <c r="N442" s="32">
        <f>F442/D442</f>
        <v>334</v>
      </c>
      <c r="O442" s="32">
        <f t="shared" si="265"/>
        <v>1002</v>
      </c>
      <c r="P442" s="25">
        <f t="shared" si="278"/>
        <v>334</v>
      </c>
      <c r="Q442" s="32">
        <f t="shared" si="266"/>
        <v>1336</v>
      </c>
      <c r="R442" s="25">
        <f t="shared" si="277"/>
        <v>334</v>
      </c>
      <c r="S442" s="32">
        <f t="shared" si="267"/>
        <v>1670</v>
      </c>
      <c r="T442" s="7">
        <v>0</v>
      </c>
      <c r="U442" s="32">
        <f t="shared" si="268"/>
        <v>1670</v>
      </c>
      <c r="V442" s="7">
        <v>0</v>
      </c>
      <c r="W442" s="32">
        <f t="shared" si="269"/>
        <v>1670</v>
      </c>
      <c r="X442" s="7">
        <v>0</v>
      </c>
      <c r="Y442" s="32">
        <f t="shared" si="270"/>
        <v>1670</v>
      </c>
      <c r="Z442" s="7">
        <v>0</v>
      </c>
      <c r="AA442" s="32">
        <f t="shared" si="271"/>
        <v>1670</v>
      </c>
      <c r="AB442" s="7">
        <v>0</v>
      </c>
      <c r="AC442" s="32">
        <f t="shared" si="272"/>
        <v>1670</v>
      </c>
      <c r="AD442" s="27"/>
      <c r="AE442" s="13">
        <f t="shared" si="273"/>
        <v>0</v>
      </c>
      <c r="AF442" s="7"/>
      <c r="AG442" s="15"/>
    </row>
    <row r="443" spans="1:33" ht="12.75">
      <c r="A443" s="29"/>
      <c r="B443" s="31" t="s">
        <v>226</v>
      </c>
      <c r="C443" s="28">
        <v>2013</v>
      </c>
      <c r="D443" s="28">
        <v>5</v>
      </c>
      <c r="E443" s="31" t="s">
        <v>20</v>
      </c>
      <c r="F443" s="32">
        <v>150.57</v>
      </c>
      <c r="G443" s="32"/>
      <c r="H443" s="32">
        <f t="shared" si="274"/>
        <v>30.113999999999997</v>
      </c>
      <c r="I443" s="32"/>
      <c r="J443" s="32">
        <f t="shared" si="275"/>
        <v>30.113999999999997</v>
      </c>
      <c r="K443" s="32">
        <v>0</v>
      </c>
      <c r="L443" s="32">
        <f t="shared" si="276"/>
        <v>30.113999999999997</v>
      </c>
      <c r="M443" s="32">
        <f t="shared" si="264"/>
        <v>30.113999999999997</v>
      </c>
      <c r="N443" s="32">
        <f>F443/D443</f>
        <v>30.113999999999997</v>
      </c>
      <c r="O443" s="32">
        <f t="shared" si="265"/>
        <v>60.227999999999994</v>
      </c>
      <c r="P443" s="25">
        <f t="shared" si="278"/>
        <v>30.113999999999997</v>
      </c>
      <c r="Q443" s="32">
        <f t="shared" si="266"/>
        <v>90.34199999999998</v>
      </c>
      <c r="R443" s="25">
        <f t="shared" si="277"/>
        <v>30.113999999999997</v>
      </c>
      <c r="S443" s="32">
        <f t="shared" si="267"/>
        <v>120.45599999999999</v>
      </c>
      <c r="T443" s="7">
        <f aca="true" t="shared" si="279" ref="T443:T453">F443/D443</f>
        <v>30.113999999999997</v>
      </c>
      <c r="U443" s="32">
        <f t="shared" si="268"/>
        <v>150.57</v>
      </c>
      <c r="V443" s="7">
        <v>0</v>
      </c>
      <c r="W443" s="32">
        <f t="shared" si="269"/>
        <v>150.57</v>
      </c>
      <c r="X443" s="7">
        <v>0</v>
      </c>
      <c r="Y443" s="32">
        <f t="shared" si="270"/>
        <v>150.57</v>
      </c>
      <c r="Z443" s="7">
        <v>0</v>
      </c>
      <c r="AA443" s="32">
        <f t="shared" si="271"/>
        <v>150.57</v>
      </c>
      <c r="AB443" s="7">
        <v>0</v>
      </c>
      <c r="AC443" s="32">
        <f t="shared" si="272"/>
        <v>150.57</v>
      </c>
      <c r="AD443" s="27"/>
      <c r="AE443" s="13">
        <f t="shared" si="273"/>
        <v>0</v>
      </c>
      <c r="AF443" s="7"/>
      <c r="AG443" s="15"/>
    </row>
    <row r="444" spans="1:33" ht="12.75">
      <c r="A444" s="29"/>
      <c r="B444" s="31" t="s">
        <v>256</v>
      </c>
      <c r="C444" s="28">
        <v>2015</v>
      </c>
      <c r="D444" s="28">
        <v>5</v>
      </c>
      <c r="E444" s="31" t="s">
        <v>20</v>
      </c>
      <c r="F444" s="32">
        <v>25890</v>
      </c>
      <c r="G444" s="32"/>
      <c r="H444" s="32"/>
      <c r="I444" s="32"/>
      <c r="J444" s="32"/>
      <c r="K444" s="32"/>
      <c r="L444" s="32"/>
      <c r="M444" s="32"/>
      <c r="N444" s="32"/>
      <c r="O444" s="32">
        <v>0</v>
      </c>
      <c r="P444" s="32">
        <f t="shared" si="278"/>
        <v>5178</v>
      </c>
      <c r="Q444" s="32">
        <f t="shared" si="266"/>
        <v>5178</v>
      </c>
      <c r="R444" s="25">
        <f t="shared" si="277"/>
        <v>5178</v>
      </c>
      <c r="S444" s="32">
        <f t="shared" si="267"/>
        <v>10356</v>
      </c>
      <c r="T444" s="7">
        <f t="shared" si="279"/>
        <v>5178</v>
      </c>
      <c r="U444" s="32">
        <f t="shared" si="268"/>
        <v>15534</v>
      </c>
      <c r="V444" s="7">
        <f aca="true" t="shared" si="280" ref="V444:V453">F444/D444</f>
        <v>5178</v>
      </c>
      <c r="W444" s="32">
        <f t="shared" si="269"/>
        <v>20712</v>
      </c>
      <c r="X444" s="7">
        <f>$F$444/$D$444</f>
        <v>5178</v>
      </c>
      <c r="Y444" s="32">
        <f t="shared" si="270"/>
        <v>25890</v>
      </c>
      <c r="Z444" s="7">
        <v>0</v>
      </c>
      <c r="AA444" s="32">
        <f t="shared" si="271"/>
        <v>25890</v>
      </c>
      <c r="AB444" s="7">
        <v>0</v>
      </c>
      <c r="AC444" s="32">
        <f t="shared" si="272"/>
        <v>25890</v>
      </c>
      <c r="AD444" s="27"/>
      <c r="AE444" s="13">
        <f t="shared" si="273"/>
        <v>0</v>
      </c>
      <c r="AF444" s="7"/>
      <c r="AG444" s="15"/>
    </row>
    <row r="445" spans="1:33" ht="12.75">
      <c r="A445" s="29"/>
      <c r="B445" s="31" t="s">
        <v>257</v>
      </c>
      <c r="C445" s="28">
        <v>2015</v>
      </c>
      <c r="D445" s="28">
        <v>5</v>
      </c>
      <c r="E445" s="31" t="s">
        <v>20</v>
      </c>
      <c r="F445" s="41">
        <v>62513.47</v>
      </c>
      <c r="G445" s="41"/>
      <c r="H445" s="41"/>
      <c r="I445" s="41"/>
      <c r="J445" s="41"/>
      <c r="K445" s="41"/>
      <c r="L445" s="41"/>
      <c r="M445" s="41"/>
      <c r="N445" s="41"/>
      <c r="O445" s="41">
        <v>0</v>
      </c>
      <c r="P445" s="41">
        <f t="shared" si="278"/>
        <v>12502.694</v>
      </c>
      <c r="Q445" s="41">
        <f t="shared" si="266"/>
        <v>12502.694</v>
      </c>
      <c r="R445" s="25">
        <f t="shared" si="277"/>
        <v>12502.694</v>
      </c>
      <c r="S445" s="41">
        <f t="shared" si="267"/>
        <v>25005.388</v>
      </c>
      <c r="T445" s="7">
        <f t="shared" si="279"/>
        <v>12502.694</v>
      </c>
      <c r="U445" s="41">
        <f t="shared" si="268"/>
        <v>37508.081999999995</v>
      </c>
      <c r="V445" s="7">
        <f t="shared" si="280"/>
        <v>12502.694</v>
      </c>
      <c r="W445" s="41">
        <f t="shared" si="269"/>
        <v>50010.776</v>
      </c>
      <c r="X445" s="7">
        <f>$F$445/$D$445</f>
        <v>12502.694</v>
      </c>
      <c r="Y445" s="41">
        <f aca="true" t="shared" si="281" ref="Y445:Y453">W445+X445</f>
        <v>62513.47</v>
      </c>
      <c r="Z445" s="7">
        <v>0</v>
      </c>
      <c r="AA445" s="41">
        <f t="shared" si="271"/>
        <v>62513.47</v>
      </c>
      <c r="AB445" s="7">
        <v>0</v>
      </c>
      <c r="AC445" s="41">
        <f t="shared" si="272"/>
        <v>62513.47</v>
      </c>
      <c r="AD445" s="27"/>
      <c r="AE445" s="13">
        <f t="shared" si="273"/>
        <v>0</v>
      </c>
      <c r="AF445" s="7"/>
      <c r="AG445" s="15"/>
    </row>
    <row r="446" spans="1:33" ht="12.75">
      <c r="A446" s="43"/>
      <c r="B446" s="31" t="s">
        <v>271</v>
      </c>
      <c r="C446" s="28">
        <v>2016</v>
      </c>
      <c r="D446" s="28">
        <v>5</v>
      </c>
      <c r="E446" s="31" t="s">
        <v>20</v>
      </c>
      <c r="F446" s="41">
        <v>36830.89</v>
      </c>
      <c r="G446" s="27"/>
      <c r="H446" s="27"/>
      <c r="I446" s="27"/>
      <c r="J446" s="27"/>
      <c r="K446" s="27"/>
      <c r="L446" s="27"/>
      <c r="M446" s="27"/>
      <c r="N446" s="27"/>
      <c r="O446" s="27"/>
      <c r="P446" s="32">
        <v>0</v>
      </c>
      <c r="Q446" s="32">
        <v>0</v>
      </c>
      <c r="R446" s="32">
        <f aca="true" t="shared" si="282" ref="R446:R453">+F446/D446</f>
        <v>7366.178</v>
      </c>
      <c r="S446" s="41">
        <f t="shared" si="267"/>
        <v>7366.178</v>
      </c>
      <c r="T446" s="7">
        <f t="shared" si="279"/>
        <v>7366.178</v>
      </c>
      <c r="U446" s="41">
        <f t="shared" si="268"/>
        <v>14732.356</v>
      </c>
      <c r="V446" s="7">
        <f t="shared" si="280"/>
        <v>7366.178</v>
      </c>
      <c r="W446" s="41">
        <f t="shared" si="269"/>
        <v>22098.534</v>
      </c>
      <c r="X446" s="7">
        <f>$F$446/$D$446</f>
        <v>7366.178</v>
      </c>
      <c r="Y446" s="41">
        <f t="shared" si="281"/>
        <v>29464.712</v>
      </c>
      <c r="Z446" s="7">
        <f>$F$446/$D$446</f>
        <v>7366.178</v>
      </c>
      <c r="AA446" s="41">
        <f t="shared" si="271"/>
        <v>36830.89</v>
      </c>
      <c r="AB446" s="7">
        <v>0</v>
      </c>
      <c r="AC446" s="41">
        <f t="shared" si="272"/>
        <v>36830.89</v>
      </c>
      <c r="AD446" s="27"/>
      <c r="AE446" s="13">
        <f t="shared" si="273"/>
        <v>0</v>
      </c>
      <c r="AF446" s="7"/>
      <c r="AG446" s="15"/>
    </row>
    <row r="447" spans="1:33" ht="12.75">
      <c r="A447" s="43"/>
      <c r="B447" s="31" t="s">
        <v>298</v>
      </c>
      <c r="C447" s="28">
        <v>2018</v>
      </c>
      <c r="D447" s="28">
        <v>5</v>
      </c>
      <c r="E447" s="31" t="s">
        <v>20</v>
      </c>
      <c r="F447" s="41">
        <v>21719</v>
      </c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>
        <f t="shared" si="282"/>
        <v>4343.8</v>
      </c>
      <c r="S447" s="41"/>
      <c r="T447" s="40">
        <f t="shared" si="279"/>
        <v>4343.8</v>
      </c>
      <c r="U447" s="41">
        <v>0</v>
      </c>
      <c r="V447" s="40">
        <f t="shared" si="280"/>
        <v>4343.8</v>
      </c>
      <c r="W447" s="41">
        <f t="shared" si="269"/>
        <v>4343.8</v>
      </c>
      <c r="X447" s="40">
        <f>$F$447/$D$447</f>
        <v>4343.8</v>
      </c>
      <c r="Y447" s="41">
        <f t="shared" si="281"/>
        <v>8687.6</v>
      </c>
      <c r="Z447" s="40">
        <f>$F$447/$D$447</f>
        <v>4343.8</v>
      </c>
      <c r="AA447" s="41">
        <f t="shared" si="271"/>
        <v>13031.400000000001</v>
      </c>
      <c r="AB447" s="40">
        <f>$F$447/$D$447</f>
        <v>4343.8</v>
      </c>
      <c r="AC447" s="41">
        <f t="shared" si="272"/>
        <v>17375.2</v>
      </c>
      <c r="AD447" s="27"/>
      <c r="AE447" s="13">
        <f t="shared" si="273"/>
        <v>4343.799999999999</v>
      </c>
      <c r="AF447" s="7"/>
      <c r="AG447" s="15"/>
    </row>
    <row r="448" spans="1:33" ht="12.75">
      <c r="A448" s="43"/>
      <c r="B448" s="31" t="s">
        <v>299</v>
      </c>
      <c r="C448" s="28">
        <v>2018</v>
      </c>
      <c r="D448" s="28">
        <v>5</v>
      </c>
      <c r="E448" s="31" t="s">
        <v>20</v>
      </c>
      <c r="F448" s="41">
        <v>43788</v>
      </c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>
        <f t="shared" si="282"/>
        <v>8757.6</v>
      </c>
      <c r="S448" s="41"/>
      <c r="T448" s="40">
        <f t="shared" si="279"/>
        <v>8757.6</v>
      </c>
      <c r="U448" s="41">
        <v>0</v>
      </c>
      <c r="V448" s="40">
        <f t="shared" si="280"/>
        <v>8757.6</v>
      </c>
      <c r="W448" s="41">
        <f t="shared" si="269"/>
        <v>8757.6</v>
      </c>
      <c r="X448" s="40">
        <f>$F$448/$D$448</f>
        <v>8757.6</v>
      </c>
      <c r="Y448" s="41">
        <f t="shared" si="281"/>
        <v>17515.2</v>
      </c>
      <c r="Z448" s="40">
        <f>$F$448/$D$448</f>
        <v>8757.6</v>
      </c>
      <c r="AA448" s="41">
        <f t="shared" si="271"/>
        <v>26272.800000000003</v>
      </c>
      <c r="AB448" s="40">
        <f>$F$448/$D$448</f>
        <v>8757.6</v>
      </c>
      <c r="AC448" s="41">
        <f t="shared" si="272"/>
        <v>35030.4</v>
      </c>
      <c r="AD448" s="27"/>
      <c r="AE448" s="13">
        <f t="shared" si="273"/>
        <v>8757.599999999999</v>
      </c>
      <c r="AF448" s="7"/>
      <c r="AG448" s="15"/>
    </row>
    <row r="449" spans="1:33" ht="12.75">
      <c r="A449" s="43"/>
      <c r="B449" s="42" t="s">
        <v>314</v>
      </c>
      <c r="C449" s="28">
        <v>2019</v>
      </c>
      <c r="D449" s="28">
        <v>5</v>
      </c>
      <c r="E449" s="31" t="s">
        <v>20</v>
      </c>
      <c r="F449" s="41">
        <v>28400</v>
      </c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>
        <f t="shared" si="282"/>
        <v>5680</v>
      </c>
      <c r="S449" s="41"/>
      <c r="T449" s="40">
        <f t="shared" si="279"/>
        <v>5680</v>
      </c>
      <c r="U449" s="41"/>
      <c r="V449" s="40">
        <f t="shared" si="280"/>
        <v>5680</v>
      </c>
      <c r="W449" s="41">
        <v>0</v>
      </c>
      <c r="X449" s="40">
        <f>$F$449/$D$449</f>
        <v>5680</v>
      </c>
      <c r="Y449" s="41">
        <f t="shared" si="281"/>
        <v>5680</v>
      </c>
      <c r="Z449" s="40">
        <f>$F$449/$D$449</f>
        <v>5680</v>
      </c>
      <c r="AA449" s="41">
        <f t="shared" si="271"/>
        <v>11360</v>
      </c>
      <c r="AB449" s="40">
        <f>$F$449/$D$449</f>
        <v>5680</v>
      </c>
      <c r="AC449" s="41">
        <f t="shared" si="272"/>
        <v>17040</v>
      </c>
      <c r="AD449" s="27"/>
      <c r="AE449" s="13">
        <f t="shared" si="273"/>
        <v>11360</v>
      </c>
      <c r="AF449" s="7"/>
      <c r="AG449" s="15"/>
    </row>
    <row r="450" spans="1:33" ht="12.75">
      <c r="A450" s="43"/>
      <c r="B450" s="42" t="s">
        <v>315</v>
      </c>
      <c r="C450" s="28">
        <v>2019</v>
      </c>
      <c r="D450" s="28">
        <v>5</v>
      </c>
      <c r="E450" s="31" t="s">
        <v>20</v>
      </c>
      <c r="F450" s="41">
        <v>8522.5</v>
      </c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>
        <f t="shared" si="282"/>
        <v>1704.5</v>
      </c>
      <c r="S450" s="41"/>
      <c r="T450" s="40">
        <f t="shared" si="279"/>
        <v>1704.5</v>
      </c>
      <c r="U450" s="41"/>
      <c r="V450" s="40">
        <f t="shared" si="280"/>
        <v>1704.5</v>
      </c>
      <c r="W450" s="41">
        <v>0</v>
      </c>
      <c r="X450" s="40">
        <f>$F$450/$D$450</f>
        <v>1704.5</v>
      </c>
      <c r="Y450" s="41">
        <f t="shared" si="281"/>
        <v>1704.5</v>
      </c>
      <c r="Z450" s="40">
        <f>$F$450/$D$450</f>
        <v>1704.5</v>
      </c>
      <c r="AA450" s="41">
        <f t="shared" si="271"/>
        <v>3409</v>
      </c>
      <c r="AB450" s="40">
        <f>$F$450/$D$450</f>
        <v>1704.5</v>
      </c>
      <c r="AC450" s="41">
        <f t="shared" si="272"/>
        <v>5113.5</v>
      </c>
      <c r="AD450" s="27"/>
      <c r="AE450" s="13">
        <f t="shared" si="273"/>
        <v>3409</v>
      </c>
      <c r="AF450" s="7"/>
      <c r="AG450" s="15"/>
    </row>
    <row r="451" spans="1:33" ht="12.75">
      <c r="A451" s="43"/>
      <c r="B451" s="42" t="s">
        <v>316</v>
      </c>
      <c r="C451" s="28">
        <v>2019</v>
      </c>
      <c r="D451" s="28">
        <v>5</v>
      </c>
      <c r="E451" s="31" t="s">
        <v>20</v>
      </c>
      <c r="F451" s="41">
        <v>38847</v>
      </c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>
        <f t="shared" si="282"/>
        <v>7769.4</v>
      </c>
      <c r="S451" s="41"/>
      <c r="T451" s="40">
        <f t="shared" si="279"/>
        <v>7769.4</v>
      </c>
      <c r="U451" s="41"/>
      <c r="V451" s="40">
        <f t="shared" si="280"/>
        <v>7769.4</v>
      </c>
      <c r="W451" s="41">
        <v>0</v>
      </c>
      <c r="X451" s="40">
        <f>$F$451/$D$451</f>
        <v>7769.4</v>
      </c>
      <c r="Y451" s="41">
        <f t="shared" si="281"/>
        <v>7769.4</v>
      </c>
      <c r="Z451" s="40">
        <f>$F$451/$D$451</f>
        <v>7769.4</v>
      </c>
      <c r="AA451" s="41">
        <f t="shared" si="271"/>
        <v>15538.8</v>
      </c>
      <c r="AB451" s="40">
        <f>$F$451/$D$451</f>
        <v>7769.4</v>
      </c>
      <c r="AC451" s="41">
        <f t="shared" si="272"/>
        <v>23308.199999999997</v>
      </c>
      <c r="AD451" s="27"/>
      <c r="AE451" s="13">
        <f t="shared" si="273"/>
        <v>15538.800000000003</v>
      </c>
      <c r="AF451" s="7"/>
      <c r="AG451" s="15"/>
    </row>
    <row r="452" spans="1:33" ht="12.75">
      <c r="A452" s="43"/>
      <c r="B452" s="42" t="s">
        <v>317</v>
      </c>
      <c r="C452" s="28">
        <v>2019</v>
      </c>
      <c r="D452" s="28">
        <v>5</v>
      </c>
      <c r="E452" s="31" t="s">
        <v>20</v>
      </c>
      <c r="F452" s="41">
        <v>8695</v>
      </c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>
        <f t="shared" si="282"/>
        <v>1739</v>
      </c>
      <c r="S452" s="41"/>
      <c r="T452" s="40">
        <f t="shared" si="279"/>
        <v>1739</v>
      </c>
      <c r="U452" s="41"/>
      <c r="V452" s="40">
        <f t="shared" si="280"/>
        <v>1739</v>
      </c>
      <c r="W452" s="41">
        <v>0</v>
      </c>
      <c r="X452" s="40">
        <f>$F$452/$D$452</f>
        <v>1739</v>
      </c>
      <c r="Y452" s="41">
        <f t="shared" si="281"/>
        <v>1739</v>
      </c>
      <c r="Z452" s="40">
        <f>$F$452/$D$452</f>
        <v>1739</v>
      </c>
      <c r="AA452" s="41">
        <f t="shared" si="271"/>
        <v>3478</v>
      </c>
      <c r="AB452" s="40">
        <f>$F$452/$D$452</f>
        <v>1739</v>
      </c>
      <c r="AC452" s="41">
        <f t="shared" si="272"/>
        <v>5217</v>
      </c>
      <c r="AD452" s="27"/>
      <c r="AE452" s="13">
        <f t="shared" si="273"/>
        <v>3478</v>
      </c>
      <c r="AF452" s="7"/>
      <c r="AG452" s="15"/>
    </row>
    <row r="453" spans="1:33" ht="12.75">
      <c r="A453" s="43"/>
      <c r="B453" s="42" t="s">
        <v>318</v>
      </c>
      <c r="C453" s="28">
        <v>2019</v>
      </c>
      <c r="D453" s="28">
        <v>5</v>
      </c>
      <c r="E453" s="31" t="s">
        <v>20</v>
      </c>
      <c r="F453" s="27">
        <v>21855</v>
      </c>
      <c r="G453" s="27"/>
      <c r="H453" s="27"/>
      <c r="I453" s="27"/>
      <c r="J453" s="27"/>
      <c r="K453" s="27"/>
      <c r="L453" s="27"/>
      <c r="M453" s="27"/>
      <c r="N453" s="27"/>
      <c r="O453" s="27"/>
      <c r="P453" s="32"/>
      <c r="Q453" s="32"/>
      <c r="R453" s="32">
        <f t="shared" si="282"/>
        <v>4371</v>
      </c>
      <c r="S453" s="41"/>
      <c r="T453" s="7">
        <f t="shared" si="279"/>
        <v>4371</v>
      </c>
      <c r="U453" s="41"/>
      <c r="V453" s="7">
        <f t="shared" si="280"/>
        <v>4371</v>
      </c>
      <c r="W453" s="41">
        <v>0</v>
      </c>
      <c r="X453" s="7">
        <f>$F$453/$D$453</f>
        <v>4371</v>
      </c>
      <c r="Y453" s="41">
        <f t="shared" si="281"/>
        <v>4371</v>
      </c>
      <c r="Z453" s="7">
        <f>$F$453/$D$453</f>
        <v>4371</v>
      </c>
      <c r="AA453" s="41">
        <f t="shared" si="271"/>
        <v>8742</v>
      </c>
      <c r="AB453" s="7">
        <f>$F$453/$D$453</f>
        <v>4371</v>
      </c>
      <c r="AC453" s="41">
        <f t="shared" si="272"/>
        <v>13113</v>
      </c>
      <c r="AD453" s="27"/>
      <c r="AE453" s="13">
        <f t="shared" si="273"/>
        <v>8742</v>
      </c>
      <c r="AF453" s="7"/>
      <c r="AG453" s="15"/>
    </row>
    <row r="454" spans="1:33" ht="12.75">
      <c r="A454" s="26"/>
      <c r="B454" s="28"/>
      <c r="C454" s="28"/>
      <c r="D454" s="28"/>
      <c r="E454" s="28"/>
      <c r="F454" s="15">
        <f>SUM(F431:F453)</f>
        <v>469167.66</v>
      </c>
      <c r="G454" s="15">
        <f aca="true" t="shared" si="283" ref="G454:N454">SUM(G431:G443)</f>
        <v>62334.83</v>
      </c>
      <c r="H454" s="15">
        <f t="shared" si="283"/>
        <v>21633.761000000002</v>
      </c>
      <c r="I454" s="15">
        <f t="shared" si="283"/>
        <v>75744.477</v>
      </c>
      <c r="J454" s="15">
        <f t="shared" si="283"/>
        <v>20340.261000000002</v>
      </c>
      <c r="K454" s="15">
        <f t="shared" si="283"/>
        <v>96054.624</v>
      </c>
      <c r="L454" s="15">
        <f t="shared" si="283"/>
        <v>17422.609000000004</v>
      </c>
      <c r="M454" s="15">
        <f t="shared" si="283"/>
        <v>113477.233</v>
      </c>
      <c r="N454" s="15">
        <f t="shared" si="283"/>
        <v>15518.439</v>
      </c>
      <c r="O454" s="15">
        <f>SUM(O431:O445)</f>
        <v>128995.672</v>
      </c>
      <c r="P454" s="15">
        <f>SUM(P431:P446)</f>
        <v>32919.133</v>
      </c>
      <c r="Q454" s="15">
        <f>SUM(Q431:Q445)</f>
        <v>161914.805</v>
      </c>
      <c r="R454" s="15">
        <f>SUM(R431:R453)</f>
        <v>75210.611</v>
      </c>
      <c r="S454" s="15">
        <f>SUM(S431:S446)</f>
        <v>202760.11599999998</v>
      </c>
      <c r="T454" s="15">
        <f>SUM(T431:T453)</f>
        <v>65896.611</v>
      </c>
      <c r="U454" s="15">
        <f>SUM(U431:U448)</f>
        <v>234291.427</v>
      </c>
      <c r="V454" s="15">
        <f aca="true" t="shared" si="284" ref="V454:AC454">SUM(V431:V453)</f>
        <v>63484.997</v>
      </c>
      <c r="W454" s="15">
        <f t="shared" si="284"/>
        <v>276512.524</v>
      </c>
      <c r="X454" s="15">
        <f t="shared" si="284"/>
        <v>60453.497</v>
      </c>
      <c r="Y454" s="15">
        <f t="shared" si="284"/>
        <v>336966.021</v>
      </c>
      <c r="Z454" s="15">
        <f t="shared" si="284"/>
        <v>42207.148</v>
      </c>
      <c r="AA454" s="15">
        <f t="shared" si="284"/>
        <v>379173.169</v>
      </c>
      <c r="AB454" s="15">
        <f t="shared" si="284"/>
        <v>34365.3</v>
      </c>
      <c r="AC454" s="15">
        <f t="shared" si="284"/>
        <v>413538.46900000004</v>
      </c>
      <c r="AD454" s="15"/>
      <c r="AE454" s="13">
        <f t="shared" si="273"/>
        <v>55629.19099999993</v>
      </c>
      <c r="AF454" s="7"/>
      <c r="AG454" s="15"/>
    </row>
    <row r="455" spans="1:33" ht="12.75">
      <c r="A455" s="12"/>
      <c r="F455" s="11" t="s">
        <v>14</v>
      </c>
      <c r="G455" s="7"/>
      <c r="H455" s="7"/>
      <c r="I455" s="7"/>
      <c r="J455" s="7"/>
      <c r="K455" s="7"/>
      <c r="L455" s="13"/>
      <c r="M455" s="13"/>
      <c r="N455" s="13"/>
      <c r="O455" s="13"/>
      <c r="P455" s="13"/>
      <c r="Q455" s="13"/>
      <c r="R455" s="13"/>
      <c r="S455" s="13"/>
      <c r="T455" s="7"/>
      <c r="U455" s="13"/>
      <c r="V455" s="7"/>
      <c r="W455" s="13"/>
      <c r="X455" s="7"/>
      <c r="Y455" s="13"/>
      <c r="Z455" s="13"/>
      <c r="AA455" s="13"/>
      <c r="AB455" s="13"/>
      <c r="AC455" s="13"/>
      <c r="AD455" s="7"/>
      <c r="AE455" s="13"/>
      <c r="AF455" s="7"/>
      <c r="AG455" s="15"/>
    </row>
    <row r="456" spans="1:33" ht="12.75">
      <c r="A456" s="26">
        <v>34300005</v>
      </c>
      <c r="B456" s="28" t="s">
        <v>146</v>
      </c>
      <c r="C456" s="28" t="s">
        <v>28</v>
      </c>
      <c r="D456" s="28">
        <v>5</v>
      </c>
      <c r="E456" s="28" t="s">
        <v>20</v>
      </c>
      <c r="F456" s="25">
        <v>3797.5</v>
      </c>
      <c r="G456" s="25">
        <v>3797.5</v>
      </c>
      <c r="H456" s="25">
        <v>0</v>
      </c>
      <c r="I456" s="25">
        <f aca="true" t="shared" si="285" ref="I456:I466">G456+H456</f>
        <v>3797.5</v>
      </c>
      <c r="J456" s="25">
        <v>0</v>
      </c>
      <c r="K456" s="25">
        <f aca="true" t="shared" si="286" ref="K456:K468">I456+J456</f>
        <v>3797.5</v>
      </c>
      <c r="L456" s="25">
        <v>0</v>
      </c>
      <c r="M456" s="25">
        <f aca="true" t="shared" si="287" ref="M456:M474">K456+L456</f>
        <v>3797.5</v>
      </c>
      <c r="N456" s="25">
        <v>0</v>
      </c>
      <c r="O456" s="25">
        <f aca="true" t="shared" si="288" ref="O456:O475">M456+N456</f>
        <v>3797.5</v>
      </c>
      <c r="P456" s="25">
        <v>0</v>
      </c>
      <c r="Q456" s="25">
        <f aca="true" t="shared" si="289" ref="Q456:Q484">O456+P456</f>
        <v>3797.5</v>
      </c>
      <c r="R456" s="25">
        <v>0</v>
      </c>
      <c r="S456" s="25">
        <f aca="true" t="shared" si="290" ref="S456:S484">Q456+R456</f>
        <v>3797.5</v>
      </c>
      <c r="T456" s="7">
        <v>0</v>
      </c>
      <c r="U456" s="25">
        <f aca="true" t="shared" si="291" ref="U456:W488">S456+T456</f>
        <v>3797.5</v>
      </c>
      <c r="V456" s="7">
        <v>0</v>
      </c>
      <c r="W456" s="25">
        <f t="shared" si="291"/>
        <v>3797.5</v>
      </c>
      <c r="X456" s="7">
        <v>0</v>
      </c>
      <c r="Y456" s="25">
        <f aca="true" t="shared" si="292" ref="Y456:Y509">W456+X456</f>
        <v>3797.5</v>
      </c>
      <c r="Z456" s="7">
        <v>0</v>
      </c>
      <c r="AA456" s="25">
        <f aca="true" t="shared" si="293" ref="AA456:AA509">Y456+Z456</f>
        <v>3797.5</v>
      </c>
      <c r="AB456" s="7">
        <v>0</v>
      </c>
      <c r="AC456" s="25">
        <f aca="true" t="shared" si="294" ref="AC456:AC509">AA456+AB456</f>
        <v>3797.5</v>
      </c>
      <c r="AD456" s="25"/>
      <c r="AE456" s="13">
        <f aca="true" t="shared" si="295" ref="AE456:AE487">F456-AC456</f>
        <v>0</v>
      </c>
      <c r="AF456" s="7"/>
      <c r="AG456" s="15"/>
    </row>
    <row r="457" spans="1:33" ht="12.75">
      <c r="A457" s="26"/>
      <c r="B457" s="28" t="s">
        <v>146</v>
      </c>
      <c r="C457" s="28">
        <v>2003</v>
      </c>
      <c r="D457" s="28">
        <v>5</v>
      </c>
      <c r="E457" s="28" t="s">
        <v>20</v>
      </c>
      <c r="F457" s="25">
        <v>1350</v>
      </c>
      <c r="G457" s="25">
        <v>1350</v>
      </c>
      <c r="H457" s="25">
        <v>0</v>
      </c>
      <c r="I457" s="25">
        <f t="shared" si="285"/>
        <v>1350</v>
      </c>
      <c r="J457" s="25">
        <v>0</v>
      </c>
      <c r="K457" s="25">
        <f t="shared" si="286"/>
        <v>1350</v>
      </c>
      <c r="L457" s="25">
        <v>0</v>
      </c>
      <c r="M457" s="25">
        <f t="shared" si="287"/>
        <v>1350</v>
      </c>
      <c r="N457" s="25">
        <v>0</v>
      </c>
      <c r="O457" s="25">
        <f t="shared" si="288"/>
        <v>1350</v>
      </c>
      <c r="P457" s="25">
        <v>0</v>
      </c>
      <c r="Q457" s="25">
        <f t="shared" si="289"/>
        <v>1350</v>
      </c>
      <c r="R457" s="25">
        <v>0</v>
      </c>
      <c r="S457" s="25">
        <f t="shared" si="290"/>
        <v>1350</v>
      </c>
      <c r="T457" s="7">
        <v>0</v>
      </c>
      <c r="U457" s="25">
        <f t="shared" si="291"/>
        <v>1350</v>
      </c>
      <c r="V457" s="7">
        <v>0</v>
      </c>
      <c r="W457" s="25">
        <f t="shared" si="291"/>
        <v>1350</v>
      </c>
      <c r="X457" s="7">
        <v>0</v>
      </c>
      <c r="Y457" s="25">
        <f t="shared" si="292"/>
        <v>1350</v>
      </c>
      <c r="Z457" s="7">
        <v>0</v>
      </c>
      <c r="AA457" s="25">
        <f t="shared" si="293"/>
        <v>1350</v>
      </c>
      <c r="AB457" s="7">
        <v>0</v>
      </c>
      <c r="AC457" s="25">
        <f t="shared" si="294"/>
        <v>1350</v>
      </c>
      <c r="AD457" s="25"/>
      <c r="AE457" s="13">
        <f t="shared" si="295"/>
        <v>0</v>
      </c>
      <c r="AF457" s="7"/>
      <c r="AG457" s="15"/>
    </row>
    <row r="458" spans="1:33" ht="12.75">
      <c r="A458" s="26"/>
      <c r="B458" s="28" t="s">
        <v>147</v>
      </c>
      <c r="C458" s="28">
        <v>2004</v>
      </c>
      <c r="D458" s="28">
        <v>5</v>
      </c>
      <c r="E458" s="28" t="s">
        <v>20</v>
      </c>
      <c r="F458" s="25">
        <v>999</v>
      </c>
      <c r="G458" s="25">
        <v>999</v>
      </c>
      <c r="H458" s="25">
        <v>0</v>
      </c>
      <c r="I458" s="25">
        <f t="shared" si="285"/>
        <v>999</v>
      </c>
      <c r="J458" s="25">
        <v>0</v>
      </c>
      <c r="K458" s="25">
        <f t="shared" si="286"/>
        <v>999</v>
      </c>
      <c r="L458" s="25">
        <v>0</v>
      </c>
      <c r="M458" s="25">
        <f t="shared" si="287"/>
        <v>999</v>
      </c>
      <c r="N458" s="25">
        <v>0</v>
      </c>
      <c r="O458" s="25">
        <f t="shared" si="288"/>
        <v>999</v>
      </c>
      <c r="P458" s="25">
        <v>0</v>
      </c>
      <c r="Q458" s="25">
        <f t="shared" si="289"/>
        <v>999</v>
      </c>
      <c r="R458" s="25">
        <v>0</v>
      </c>
      <c r="S458" s="25">
        <f t="shared" si="290"/>
        <v>999</v>
      </c>
      <c r="T458" s="7">
        <v>0</v>
      </c>
      <c r="U458" s="25">
        <f t="shared" si="291"/>
        <v>999</v>
      </c>
      <c r="V458" s="7">
        <v>0</v>
      </c>
      <c r="W458" s="25">
        <f t="shared" si="291"/>
        <v>999</v>
      </c>
      <c r="X458" s="7">
        <v>0</v>
      </c>
      <c r="Y458" s="25">
        <f t="shared" si="292"/>
        <v>999</v>
      </c>
      <c r="Z458" s="7">
        <v>0</v>
      </c>
      <c r="AA458" s="25">
        <f t="shared" si="293"/>
        <v>999</v>
      </c>
      <c r="AB458" s="7">
        <v>0</v>
      </c>
      <c r="AC458" s="25">
        <f t="shared" si="294"/>
        <v>999</v>
      </c>
      <c r="AD458" s="25"/>
      <c r="AE458" s="13">
        <f t="shared" si="295"/>
        <v>0</v>
      </c>
      <c r="AF458" s="7"/>
      <c r="AG458" s="15"/>
    </row>
    <row r="459" spans="1:33" ht="12.75">
      <c r="A459" s="26"/>
      <c r="B459" s="28" t="s">
        <v>148</v>
      </c>
      <c r="C459" s="28">
        <v>2006</v>
      </c>
      <c r="D459" s="28">
        <v>5</v>
      </c>
      <c r="E459" s="28" t="s">
        <v>20</v>
      </c>
      <c r="F459" s="25">
        <v>1779.78</v>
      </c>
      <c r="G459" s="25">
        <v>1601.81</v>
      </c>
      <c r="H459" s="25">
        <v>177.97</v>
      </c>
      <c r="I459" s="25">
        <f t="shared" si="285"/>
        <v>1779.78</v>
      </c>
      <c r="J459" s="25">
        <v>0</v>
      </c>
      <c r="K459" s="25">
        <f t="shared" si="286"/>
        <v>1779.78</v>
      </c>
      <c r="L459" s="25">
        <v>0</v>
      </c>
      <c r="M459" s="25">
        <f t="shared" si="287"/>
        <v>1779.78</v>
      </c>
      <c r="N459" s="25">
        <v>0</v>
      </c>
      <c r="O459" s="25">
        <f t="shared" si="288"/>
        <v>1779.78</v>
      </c>
      <c r="P459" s="25">
        <v>0</v>
      </c>
      <c r="Q459" s="25">
        <f t="shared" si="289"/>
        <v>1779.78</v>
      </c>
      <c r="R459" s="25">
        <v>0</v>
      </c>
      <c r="S459" s="25">
        <f t="shared" si="290"/>
        <v>1779.78</v>
      </c>
      <c r="T459" s="7">
        <v>0</v>
      </c>
      <c r="U459" s="25">
        <f t="shared" si="291"/>
        <v>1779.78</v>
      </c>
      <c r="V459" s="7">
        <v>0</v>
      </c>
      <c r="W459" s="25">
        <f t="shared" si="291"/>
        <v>1779.78</v>
      </c>
      <c r="X459" s="7">
        <v>0</v>
      </c>
      <c r="Y459" s="25">
        <f t="shared" si="292"/>
        <v>1779.78</v>
      </c>
      <c r="Z459" s="7">
        <v>0</v>
      </c>
      <c r="AA459" s="25">
        <f t="shared" si="293"/>
        <v>1779.78</v>
      </c>
      <c r="AB459" s="7">
        <v>0</v>
      </c>
      <c r="AC459" s="25">
        <f t="shared" si="294"/>
        <v>1779.78</v>
      </c>
      <c r="AD459" s="25"/>
      <c r="AE459" s="13">
        <f t="shared" si="295"/>
        <v>0</v>
      </c>
      <c r="AF459" s="7"/>
      <c r="AG459" s="15"/>
    </row>
    <row r="460" spans="1:33" ht="12.75">
      <c r="A460" s="26"/>
      <c r="B460" s="28" t="s">
        <v>149</v>
      </c>
      <c r="C460" s="28">
        <v>2007</v>
      </c>
      <c r="D460" s="28">
        <v>5</v>
      </c>
      <c r="E460" s="28" t="s">
        <v>20</v>
      </c>
      <c r="F460" s="25">
        <v>2193.77</v>
      </c>
      <c r="G460" s="25">
        <v>1535.63</v>
      </c>
      <c r="H460" s="25">
        <f aca="true" t="shared" si="296" ref="H460:H473">F460/D460</f>
        <v>438.754</v>
      </c>
      <c r="I460" s="25">
        <f t="shared" si="285"/>
        <v>1974.384</v>
      </c>
      <c r="J460" s="25">
        <v>219.39</v>
      </c>
      <c r="K460" s="25">
        <f t="shared" si="286"/>
        <v>2193.774</v>
      </c>
      <c r="L460" s="25">
        <v>0</v>
      </c>
      <c r="M460" s="25">
        <f t="shared" si="287"/>
        <v>2193.774</v>
      </c>
      <c r="N460" s="25">
        <v>0</v>
      </c>
      <c r="O460" s="25">
        <f t="shared" si="288"/>
        <v>2193.774</v>
      </c>
      <c r="P460" s="25">
        <v>0</v>
      </c>
      <c r="Q460" s="25">
        <f t="shared" si="289"/>
        <v>2193.774</v>
      </c>
      <c r="R460" s="25">
        <v>0</v>
      </c>
      <c r="S460" s="25">
        <f t="shared" si="290"/>
        <v>2193.774</v>
      </c>
      <c r="T460" s="7">
        <v>0</v>
      </c>
      <c r="U460" s="25">
        <f t="shared" si="291"/>
        <v>2193.774</v>
      </c>
      <c r="V460" s="7">
        <v>0</v>
      </c>
      <c r="W460" s="25">
        <f t="shared" si="291"/>
        <v>2193.774</v>
      </c>
      <c r="X460" s="7">
        <v>0</v>
      </c>
      <c r="Y460" s="25">
        <f t="shared" si="292"/>
        <v>2193.774</v>
      </c>
      <c r="Z460" s="7">
        <v>0</v>
      </c>
      <c r="AA460" s="25">
        <f t="shared" si="293"/>
        <v>2193.774</v>
      </c>
      <c r="AB460" s="7">
        <v>0</v>
      </c>
      <c r="AC460" s="25">
        <f t="shared" si="294"/>
        <v>2193.774</v>
      </c>
      <c r="AD460" s="25"/>
      <c r="AE460" s="13">
        <f t="shared" si="295"/>
        <v>-0.0039999999999054126</v>
      </c>
      <c r="AF460" s="7"/>
      <c r="AG460" s="15"/>
    </row>
    <row r="461" spans="1:33" ht="12.75">
      <c r="A461" s="26"/>
      <c r="B461" s="28" t="s">
        <v>150</v>
      </c>
      <c r="C461" s="28">
        <v>2010</v>
      </c>
      <c r="D461" s="28">
        <v>20</v>
      </c>
      <c r="E461" s="28" t="s">
        <v>20</v>
      </c>
      <c r="F461" s="25">
        <v>7446.91</v>
      </c>
      <c r="G461" s="25">
        <v>186.17</v>
      </c>
      <c r="H461" s="25">
        <f t="shared" si="296"/>
        <v>372.3455</v>
      </c>
      <c r="I461" s="25">
        <f t="shared" si="285"/>
        <v>558.5155</v>
      </c>
      <c r="J461" s="25">
        <f aca="true" t="shared" si="297" ref="J461:J468">F461/D461</f>
        <v>372.3455</v>
      </c>
      <c r="K461" s="25">
        <f t="shared" si="286"/>
        <v>930.861</v>
      </c>
      <c r="L461" s="25">
        <f>$F461/$D461</f>
        <v>372.3455</v>
      </c>
      <c r="M461" s="25">
        <f t="shared" si="287"/>
        <v>1303.2065</v>
      </c>
      <c r="N461" s="25">
        <f aca="true" t="shared" si="298" ref="N461:N466">F461/D461</f>
        <v>372.3455</v>
      </c>
      <c r="O461" s="25">
        <f t="shared" si="288"/>
        <v>1675.5520000000001</v>
      </c>
      <c r="P461" s="25">
        <f>+F461/D461</f>
        <v>372.3455</v>
      </c>
      <c r="Q461" s="25">
        <f t="shared" si="289"/>
        <v>2047.8975</v>
      </c>
      <c r="R461" s="25">
        <f>+F461/D461</f>
        <v>372.3455</v>
      </c>
      <c r="S461" s="25">
        <f t="shared" si="290"/>
        <v>2420.243</v>
      </c>
      <c r="T461" s="7">
        <f>F461/D461</f>
        <v>372.3455</v>
      </c>
      <c r="U461" s="25">
        <f t="shared" si="291"/>
        <v>2792.5885</v>
      </c>
      <c r="V461" s="7">
        <f>F461/D461</f>
        <v>372.3455</v>
      </c>
      <c r="W461" s="25">
        <f t="shared" si="291"/>
        <v>3164.9339999999997</v>
      </c>
      <c r="X461" s="7">
        <f>$F$461/$D$461</f>
        <v>372.3455</v>
      </c>
      <c r="Y461" s="25">
        <f t="shared" si="292"/>
        <v>3537.2794999999996</v>
      </c>
      <c r="Z461" s="7">
        <f>$F$461/$D$461</f>
        <v>372.3455</v>
      </c>
      <c r="AA461" s="25">
        <f t="shared" si="293"/>
        <v>3909.6249999999995</v>
      </c>
      <c r="AB461" s="7">
        <f>$F$461/$D$461</f>
        <v>372.3455</v>
      </c>
      <c r="AC461" s="25">
        <f t="shared" si="294"/>
        <v>4281.970499999999</v>
      </c>
      <c r="AD461" s="25"/>
      <c r="AE461" s="13">
        <f t="shared" si="295"/>
        <v>3164.9395000000004</v>
      </c>
      <c r="AF461" s="7"/>
      <c r="AG461" s="15"/>
    </row>
    <row r="462" spans="1:33" ht="12.75">
      <c r="A462" s="26"/>
      <c r="B462" s="28" t="s">
        <v>151</v>
      </c>
      <c r="C462" s="28">
        <v>2010</v>
      </c>
      <c r="D462" s="28">
        <v>20</v>
      </c>
      <c r="E462" s="28" t="s">
        <v>20</v>
      </c>
      <c r="F462" s="25">
        <v>1998</v>
      </c>
      <c r="G462" s="25">
        <v>49.95</v>
      </c>
      <c r="H462" s="25">
        <f t="shared" si="296"/>
        <v>99.9</v>
      </c>
      <c r="I462" s="25">
        <f t="shared" si="285"/>
        <v>149.85000000000002</v>
      </c>
      <c r="J462" s="25">
        <f t="shared" si="297"/>
        <v>99.9</v>
      </c>
      <c r="K462" s="25">
        <f t="shared" si="286"/>
        <v>249.75000000000003</v>
      </c>
      <c r="L462" s="25">
        <f>$F462/$D462</f>
        <v>99.9</v>
      </c>
      <c r="M462" s="25">
        <f t="shared" si="287"/>
        <v>349.65000000000003</v>
      </c>
      <c r="N462" s="25">
        <f t="shared" si="298"/>
        <v>99.9</v>
      </c>
      <c r="O462" s="25">
        <f t="shared" si="288"/>
        <v>449.55000000000007</v>
      </c>
      <c r="P462" s="25">
        <f>+F462/D462</f>
        <v>99.9</v>
      </c>
      <c r="Q462" s="25">
        <f t="shared" si="289"/>
        <v>549.45</v>
      </c>
      <c r="R462" s="25">
        <f>+F462/D462</f>
        <v>99.9</v>
      </c>
      <c r="S462" s="25">
        <f t="shared" si="290"/>
        <v>649.35</v>
      </c>
      <c r="T462" s="7">
        <f>F462/D462</f>
        <v>99.9</v>
      </c>
      <c r="U462" s="25">
        <f t="shared" si="291"/>
        <v>749.25</v>
      </c>
      <c r="V462" s="7">
        <f aca="true" t="shared" si="299" ref="V462:V509">F462/D462</f>
        <v>99.9</v>
      </c>
      <c r="W462" s="25">
        <f t="shared" si="291"/>
        <v>849.15</v>
      </c>
      <c r="X462" s="7">
        <f>$F$462/$D$462</f>
        <v>99.9</v>
      </c>
      <c r="Y462" s="25">
        <f t="shared" si="292"/>
        <v>949.05</v>
      </c>
      <c r="Z462" s="7">
        <f>$F$462/$D$462</f>
        <v>99.9</v>
      </c>
      <c r="AA462" s="25">
        <f t="shared" si="293"/>
        <v>1048.95</v>
      </c>
      <c r="AB462" s="7">
        <f>$F$462/$D$462</f>
        <v>99.9</v>
      </c>
      <c r="AC462" s="25">
        <f t="shared" si="294"/>
        <v>1148.8500000000001</v>
      </c>
      <c r="AD462" s="25"/>
      <c r="AE462" s="13">
        <f t="shared" si="295"/>
        <v>849.1499999999999</v>
      </c>
      <c r="AF462" s="7"/>
      <c r="AG462" s="15"/>
    </row>
    <row r="463" spans="1:33" ht="12.75">
      <c r="A463" s="26"/>
      <c r="B463" s="28" t="s">
        <v>152</v>
      </c>
      <c r="C463" s="28">
        <v>2010</v>
      </c>
      <c r="D463" s="28">
        <v>20</v>
      </c>
      <c r="E463" s="28" t="s">
        <v>20</v>
      </c>
      <c r="F463" s="25">
        <v>11000</v>
      </c>
      <c r="G463" s="25">
        <v>275</v>
      </c>
      <c r="H463" s="25">
        <f t="shared" si="296"/>
        <v>550</v>
      </c>
      <c r="I463" s="25">
        <f t="shared" si="285"/>
        <v>825</v>
      </c>
      <c r="J463" s="25">
        <f t="shared" si="297"/>
        <v>550</v>
      </c>
      <c r="K463" s="25">
        <f t="shared" si="286"/>
        <v>1375</v>
      </c>
      <c r="L463" s="25">
        <f>$F463/$D463</f>
        <v>550</v>
      </c>
      <c r="M463" s="25">
        <f t="shared" si="287"/>
        <v>1925</v>
      </c>
      <c r="N463" s="25">
        <f t="shared" si="298"/>
        <v>550</v>
      </c>
      <c r="O463" s="25">
        <f t="shared" si="288"/>
        <v>2475</v>
      </c>
      <c r="P463" s="25">
        <f>+F463/D463</f>
        <v>550</v>
      </c>
      <c r="Q463" s="25">
        <f t="shared" si="289"/>
        <v>3025</v>
      </c>
      <c r="R463" s="25">
        <f>+F463/D463</f>
        <v>550</v>
      </c>
      <c r="S463" s="25">
        <f t="shared" si="290"/>
        <v>3575</v>
      </c>
      <c r="T463" s="7">
        <f>F463/D463</f>
        <v>550</v>
      </c>
      <c r="U463" s="25">
        <f t="shared" si="291"/>
        <v>4125</v>
      </c>
      <c r="V463" s="7">
        <f t="shared" si="299"/>
        <v>550</v>
      </c>
      <c r="W463" s="25">
        <f t="shared" si="291"/>
        <v>4675</v>
      </c>
      <c r="X463" s="7">
        <f>$F463/$D463</f>
        <v>550</v>
      </c>
      <c r="Y463" s="25">
        <f t="shared" si="292"/>
        <v>5225</v>
      </c>
      <c r="Z463" s="7">
        <f>$F463/$D463</f>
        <v>550</v>
      </c>
      <c r="AA463" s="25">
        <f t="shared" si="293"/>
        <v>5775</v>
      </c>
      <c r="AB463" s="7">
        <f>$F463/$D463</f>
        <v>550</v>
      </c>
      <c r="AC463" s="25">
        <f t="shared" si="294"/>
        <v>6325</v>
      </c>
      <c r="AD463" s="25"/>
      <c r="AE463" s="13">
        <f t="shared" si="295"/>
        <v>4675</v>
      </c>
      <c r="AF463" s="7"/>
      <c r="AG463" s="15"/>
    </row>
    <row r="464" spans="1:33" ht="12.75">
      <c r="A464" s="26"/>
      <c r="B464" s="28" t="s">
        <v>153</v>
      </c>
      <c r="C464" s="28">
        <v>2010</v>
      </c>
      <c r="D464" s="28">
        <v>20</v>
      </c>
      <c r="E464" s="28" t="s">
        <v>20</v>
      </c>
      <c r="F464" s="25">
        <v>2700</v>
      </c>
      <c r="G464" s="25">
        <v>67.5</v>
      </c>
      <c r="H464" s="25">
        <f t="shared" si="296"/>
        <v>135</v>
      </c>
      <c r="I464" s="25">
        <f t="shared" si="285"/>
        <v>202.5</v>
      </c>
      <c r="J464" s="25">
        <f t="shared" si="297"/>
        <v>135</v>
      </c>
      <c r="K464" s="25">
        <f t="shared" si="286"/>
        <v>337.5</v>
      </c>
      <c r="L464" s="25">
        <f>$F464/$D464</f>
        <v>135</v>
      </c>
      <c r="M464" s="25">
        <f t="shared" si="287"/>
        <v>472.5</v>
      </c>
      <c r="N464" s="25">
        <f t="shared" si="298"/>
        <v>135</v>
      </c>
      <c r="O464" s="25">
        <f t="shared" si="288"/>
        <v>607.5</v>
      </c>
      <c r="P464" s="25">
        <f>+F464/D464</f>
        <v>135</v>
      </c>
      <c r="Q464" s="25">
        <f t="shared" si="289"/>
        <v>742.5</v>
      </c>
      <c r="R464" s="25">
        <f>+F464/D464</f>
        <v>135</v>
      </c>
      <c r="S464" s="25">
        <f t="shared" si="290"/>
        <v>877.5</v>
      </c>
      <c r="T464" s="7">
        <f>F464/D464</f>
        <v>135</v>
      </c>
      <c r="U464" s="25">
        <f t="shared" si="291"/>
        <v>1012.5</v>
      </c>
      <c r="V464" s="7">
        <f t="shared" si="299"/>
        <v>135</v>
      </c>
      <c r="W464" s="25">
        <f t="shared" si="291"/>
        <v>1147.5</v>
      </c>
      <c r="X464" s="7">
        <f>$F464/$D464</f>
        <v>135</v>
      </c>
      <c r="Y464" s="25">
        <f t="shared" si="292"/>
        <v>1282.5</v>
      </c>
      <c r="Z464" s="7">
        <f>$F464/$D464</f>
        <v>135</v>
      </c>
      <c r="AA464" s="25">
        <f t="shared" si="293"/>
        <v>1417.5</v>
      </c>
      <c r="AB464" s="7">
        <f>$F464/$D464</f>
        <v>135</v>
      </c>
      <c r="AC464" s="25">
        <f t="shared" si="294"/>
        <v>1552.5</v>
      </c>
      <c r="AD464" s="25"/>
      <c r="AE464" s="13">
        <f t="shared" si="295"/>
        <v>1147.5</v>
      </c>
      <c r="AF464" s="7"/>
      <c r="AG464" s="15"/>
    </row>
    <row r="465" spans="1:33" ht="12.75">
      <c r="A465" s="26"/>
      <c r="B465" s="28" t="s">
        <v>154</v>
      </c>
      <c r="C465" s="28">
        <v>2010</v>
      </c>
      <c r="D465" s="28">
        <v>5</v>
      </c>
      <c r="E465" s="28" t="s">
        <v>20</v>
      </c>
      <c r="F465" s="25">
        <v>1473.08</v>
      </c>
      <c r="G465" s="25">
        <v>147.31</v>
      </c>
      <c r="H465" s="25">
        <f t="shared" si="296"/>
        <v>294.616</v>
      </c>
      <c r="I465" s="25">
        <f t="shared" si="285"/>
        <v>441.926</v>
      </c>
      <c r="J465" s="25">
        <f t="shared" si="297"/>
        <v>294.616</v>
      </c>
      <c r="K465" s="25">
        <f t="shared" si="286"/>
        <v>736.5419999999999</v>
      </c>
      <c r="L465" s="25">
        <f>$F465/$D465</f>
        <v>294.616</v>
      </c>
      <c r="M465" s="25">
        <f t="shared" si="287"/>
        <v>1031.158</v>
      </c>
      <c r="N465" s="25">
        <f t="shared" si="298"/>
        <v>294.616</v>
      </c>
      <c r="O465" s="25">
        <f t="shared" si="288"/>
        <v>1325.774</v>
      </c>
      <c r="P465" s="25">
        <v>147.31</v>
      </c>
      <c r="Q465" s="25">
        <f t="shared" si="289"/>
        <v>1473.0839999999998</v>
      </c>
      <c r="R465" s="25">
        <v>0</v>
      </c>
      <c r="S465" s="25">
        <f t="shared" si="290"/>
        <v>1473.0839999999998</v>
      </c>
      <c r="T465" s="7">
        <v>0</v>
      </c>
      <c r="U465" s="25">
        <f t="shared" si="291"/>
        <v>1473.0839999999998</v>
      </c>
      <c r="V465" s="7">
        <v>0</v>
      </c>
      <c r="W465" s="25">
        <f t="shared" si="291"/>
        <v>1473.0839999999998</v>
      </c>
      <c r="X465" s="7">
        <v>0</v>
      </c>
      <c r="Y465" s="25">
        <f t="shared" si="292"/>
        <v>1473.0839999999998</v>
      </c>
      <c r="Z465" s="7">
        <v>0</v>
      </c>
      <c r="AA465" s="25">
        <f t="shared" si="293"/>
        <v>1473.0839999999998</v>
      </c>
      <c r="AB465" s="7">
        <v>0</v>
      </c>
      <c r="AC465" s="25">
        <f t="shared" si="294"/>
        <v>1473.0839999999998</v>
      </c>
      <c r="AD465" s="25"/>
      <c r="AE465" s="13">
        <f t="shared" si="295"/>
        <v>-0.0039999999999054126</v>
      </c>
      <c r="AF465" s="7"/>
      <c r="AG465" s="15"/>
    </row>
    <row r="466" spans="1:33" ht="12.75">
      <c r="A466" s="26"/>
      <c r="B466" s="28" t="s">
        <v>155</v>
      </c>
      <c r="C466" s="28">
        <v>2010</v>
      </c>
      <c r="D466" s="28">
        <v>5</v>
      </c>
      <c r="E466" s="28" t="s">
        <v>20</v>
      </c>
      <c r="F466" s="25">
        <v>1200</v>
      </c>
      <c r="G466" s="25">
        <v>120</v>
      </c>
      <c r="H466" s="25">
        <f t="shared" si="296"/>
        <v>240</v>
      </c>
      <c r="I466" s="25">
        <f t="shared" si="285"/>
        <v>360</v>
      </c>
      <c r="J466" s="25">
        <v>0</v>
      </c>
      <c r="K466" s="25">
        <f t="shared" si="286"/>
        <v>360</v>
      </c>
      <c r="L466" s="25">
        <v>0</v>
      </c>
      <c r="M466" s="25">
        <f t="shared" si="287"/>
        <v>360</v>
      </c>
      <c r="N466" s="25">
        <f t="shared" si="298"/>
        <v>240</v>
      </c>
      <c r="O466" s="25">
        <f t="shared" si="288"/>
        <v>600</v>
      </c>
      <c r="P466" s="25">
        <f>+F466/D466</f>
        <v>240</v>
      </c>
      <c r="Q466" s="25">
        <f t="shared" si="289"/>
        <v>840</v>
      </c>
      <c r="R466" s="25">
        <f>+F466/D466</f>
        <v>240</v>
      </c>
      <c r="S466" s="25">
        <f t="shared" si="290"/>
        <v>1080</v>
      </c>
      <c r="T466" s="7">
        <v>120</v>
      </c>
      <c r="U466" s="25">
        <f t="shared" si="291"/>
        <v>1200</v>
      </c>
      <c r="V466" s="7">
        <v>0</v>
      </c>
      <c r="W466" s="25">
        <f t="shared" si="291"/>
        <v>1200</v>
      </c>
      <c r="X466" s="7">
        <v>0</v>
      </c>
      <c r="Y466" s="25">
        <f t="shared" si="292"/>
        <v>1200</v>
      </c>
      <c r="Z466" s="7">
        <v>0</v>
      </c>
      <c r="AA466" s="25">
        <f t="shared" si="293"/>
        <v>1200</v>
      </c>
      <c r="AB466" s="7">
        <v>0</v>
      </c>
      <c r="AC466" s="25">
        <f t="shared" si="294"/>
        <v>1200</v>
      </c>
      <c r="AD466" s="25"/>
      <c r="AE466" s="13">
        <f t="shared" si="295"/>
        <v>0</v>
      </c>
      <c r="AF466" s="7"/>
      <c r="AG466" s="15"/>
    </row>
    <row r="467" spans="1:33" ht="12.75">
      <c r="A467" s="26"/>
      <c r="B467" s="31" t="s">
        <v>193</v>
      </c>
      <c r="C467" s="28">
        <v>2012</v>
      </c>
      <c r="D467" s="28"/>
      <c r="E467" s="28"/>
      <c r="F467" s="25">
        <v>-1200</v>
      </c>
      <c r="G467" s="25"/>
      <c r="H467" s="25"/>
      <c r="I467" s="25">
        <v>-360</v>
      </c>
      <c r="J467" s="25">
        <v>0</v>
      </c>
      <c r="K467" s="25">
        <v>-1200</v>
      </c>
      <c r="L467" s="25"/>
      <c r="M467" s="25">
        <f t="shared" si="287"/>
        <v>-1200</v>
      </c>
      <c r="N467" s="25"/>
      <c r="O467" s="25">
        <f t="shared" si="288"/>
        <v>-1200</v>
      </c>
      <c r="P467" s="25"/>
      <c r="Q467" s="25">
        <f t="shared" si="289"/>
        <v>-1200</v>
      </c>
      <c r="R467" s="25"/>
      <c r="S467" s="25">
        <f t="shared" si="290"/>
        <v>-1200</v>
      </c>
      <c r="T467" s="7">
        <v>0</v>
      </c>
      <c r="U467" s="25">
        <f t="shared" si="291"/>
        <v>-1200</v>
      </c>
      <c r="V467" s="7">
        <v>0</v>
      </c>
      <c r="W467" s="25">
        <f t="shared" si="291"/>
        <v>-1200</v>
      </c>
      <c r="X467" s="7">
        <v>0</v>
      </c>
      <c r="Y467" s="25">
        <f t="shared" si="292"/>
        <v>-1200</v>
      </c>
      <c r="Z467" s="7">
        <v>0</v>
      </c>
      <c r="AA467" s="25">
        <f t="shared" si="293"/>
        <v>-1200</v>
      </c>
      <c r="AB467" s="7">
        <v>0</v>
      </c>
      <c r="AC467" s="25">
        <f t="shared" si="294"/>
        <v>-1200</v>
      </c>
      <c r="AD467" s="25"/>
      <c r="AE467" s="13">
        <f t="shared" si="295"/>
        <v>0</v>
      </c>
      <c r="AF467" s="7"/>
      <c r="AG467" s="15"/>
    </row>
    <row r="468" spans="1:33" ht="12.75">
      <c r="A468" s="26"/>
      <c r="B468" s="28" t="s">
        <v>156</v>
      </c>
      <c r="C468" s="28">
        <v>2010</v>
      </c>
      <c r="D468" s="28">
        <v>5</v>
      </c>
      <c r="E468" s="28" t="s">
        <v>20</v>
      </c>
      <c r="F468" s="32">
        <v>2075.02</v>
      </c>
      <c r="G468" s="32">
        <v>207.5</v>
      </c>
      <c r="H468" s="32">
        <f t="shared" si="296"/>
        <v>415.004</v>
      </c>
      <c r="I468" s="32">
        <f>G468+H468</f>
        <v>622.504</v>
      </c>
      <c r="J468" s="32">
        <f t="shared" si="297"/>
        <v>415.004</v>
      </c>
      <c r="K468" s="32">
        <f t="shared" si="286"/>
        <v>1037.508</v>
      </c>
      <c r="L468" s="32">
        <f aca="true" t="shared" si="300" ref="L468:L474">$F468/$D468</f>
        <v>415.004</v>
      </c>
      <c r="M468" s="32">
        <f t="shared" si="287"/>
        <v>1452.5120000000002</v>
      </c>
      <c r="N468" s="32">
        <f aca="true" t="shared" si="301" ref="N468:N475">F468/D468</f>
        <v>415.004</v>
      </c>
      <c r="O468" s="32">
        <f t="shared" si="288"/>
        <v>1867.516</v>
      </c>
      <c r="P468" s="32">
        <v>207.5</v>
      </c>
      <c r="Q468" s="32">
        <f t="shared" si="289"/>
        <v>2075.016</v>
      </c>
      <c r="R468" s="32">
        <v>0</v>
      </c>
      <c r="S468" s="32">
        <f t="shared" si="290"/>
        <v>2075.016</v>
      </c>
      <c r="T468" s="7">
        <v>0</v>
      </c>
      <c r="U468" s="32">
        <f t="shared" si="291"/>
        <v>2075.016</v>
      </c>
      <c r="V468" s="7">
        <v>0</v>
      </c>
      <c r="W468" s="32">
        <f t="shared" si="291"/>
        <v>2075.016</v>
      </c>
      <c r="X468" s="7">
        <v>0</v>
      </c>
      <c r="Y468" s="32">
        <f t="shared" si="292"/>
        <v>2075.016</v>
      </c>
      <c r="Z468" s="7">
        <v>0</v>
      </c>
      <c r="AA468" s="32">
        <f t="shared" si="293"/>
        <v>2075.016</v>
      </c>
      <c r="AB468" s="7">
        <v>0</v>
      </c>
      <c r="AC468" s="32">
        <f t="shared" si="294"/>
        <v>2075.016</v>
      </c>
      <c r="AD468" s="32"/>
      <c r="AE468" s="13">
        <f t="shared" si="295"/>
        <v>0.0039999999999054126</v>
      </c>
      <c r="AF468" s="7"/>
      <c r="AG468" s="15"/>
    </row>
    <row r="469" spans="1:33" ht="12.75">
      <c r="A469" s="29"/>
      <c r="B469" s="31" t="s">
        <v>196</v>
      </c>
      <c r="C469" s="28">
        <v>2012</v>
      </c>
      <c r="D469" s="28">
        <v>5</v>
      </c>
      <c r="E469" s="31" t="s">
        <v>20</v>
      </c>
      <c r="F469" s="32">
        <v>317.99</v>
      </c>
      <c r="G469" s="32"/>
      <c r="H469" s="32">
        <f t="shared" si="296"/>
        <v>63.598</v>
      </c>
      <c r="I469" s="32">
        <v>0</v>
      </c>
      <c r="J469" s="32">
        <f>F469/D469</f>
        <v>63.598</v>
      </c>
      <c r="K469" s="32">
        <f>I469+J469</f>
        <v>63.598</v>
      </c>
      <c r="L469" s="32">
        <f t="shared" si="300"/>
        <v>63.598</v>
      </c>
      <c r="M469" s="32">
        <f t="shared" si="287"/>
        <v>127.196</v>
      </c>
      <c r="N469" s="32">
        <f t="shared" si="301"/>
        <v>63.598</v>
      </c>
      <c r="O469" s="32">
        <f t="shared" si="288"/>
        <v>190.79399999999998</v>
      </c>
      <c r="P469" s="32">
        <f>+F469/D469</f>
        <v>63.598</v>
      </c>
      <c r="Q469" s="32">
        <f t="shared" si="289"/>
        <v>254.392</v>
      </c>
      <c r="R469" s="32">
        <f>+F469/D469</f>
        <v>63.598</v>
      </c>
      <c r="S469" s="32">
        <f t="shared" si="290"/>
        <v>317.99</v>
      </c>
      <c r="T469" s="7">
        <v>0</v>
      </c>
      <c r="U469" s="32">
        <f t="shared" si="291"/>
        <v>317.99</v>
      </c>
      <c r="V469" s="7">
        <v>0</v>
      </c>
      <c r="W469" s="32">
        <f t="shared" si="291"/>
        <v>317.99</v>
      </c>
      <c r="X469" s="7">
        <v>0</v>
      </c>
      <c r="Y469" s="32">
        <f t="shared" si="292"/>
        <v>317.99</v>
      </c>
      <c r="Z469" s="7">
        <v>0</v>
      </c>
      <c r="AA469" s="32">
        <f t="shared" si="293"/>
        <v>317.99</v>
      </c>
      <c r="AB469" s="7">
        <v>0</v>
      </c>
      <c r="AC469" s="32">
        <f t="shared" si="294"/>
        <v>317.99</v>
      </c>
      <c r="AD469" s="32"/>
      <c r="AE469" s="13">
        <f t="shared" si="295"/>
        <v>0</v>
      </c>
      <c r="AF469" s="7"/>
      <c r="AG469" s="15"/>
    </row>
    <row r="470" spans="1:33" ht="12.75">
      <c r="A470" s="29"/>
      <c r="B470" s="31" t="s">
        <v>197</v>
      </c>
      <c r="C470" s="28">
        <v>2012</v>
      </c>
      <c r="D470" s="28">
        <v>5</v>
      </c>
      <c r="E470" s="31" t="s">
        <v>20</v>
      </c>
      <c r="F470" s="32">
        <v>400</v>
      </c>
      <c r="G470" s="32"/>
      <c r="H470" s="32">
        <f t="shared" si="296"/>
        <v>80</v>
      </c>
      <c r="I470" s="32">
        <v>0</v>
      </c>
      <c r="J470" s="32">
        <f>F470/D470</f>
        <v>80</v>
      </c>
      <c r="K470" s="32">
        <f>I470+J470</f>
        <v>80</v>
      </c>
      <c r="L470" s="32">
        <f t="shared" si="300"/>
        <v>80</v>
      </c>
      <c r="M470" s="32">
        <f t="shared" si="287"/>
        <v>160</v>
      </c>
      <c r="N470" s="32">
        <f t="shared" si="301"/>
        <v>80</v>
      </c>
      <c r="O470" s="32">
        <f t="shared" si="288"/>
        <v>240</v>
      </c>
      <c r="P470" s="32">
        <f aca="true" t="shared" si="302" ref="P470:P480">+F470/D470</f>
        <v>80</v>
      </c>
      <c r="Q470" s="32">
        <f t="shared" si="289"/>
        <v>320</v>
      </c>
      <c r="R470" s="32">
        <f aca="true" t="shared" si="303" ref="R470:R484">+F470/D470</f>
        <v>80</v>
      </c>
      <c r="S470" s="32">
        <f t="shared" si="290"/>
        <v>400</v>
      </c>
      <c r="T470" s="7">
        <v>0</v>
      </c>
      <c r="U470" s="32">
        <f t="shared" si="291"/>
        <v>400</v>
      </c>
      <c r="V470" s="7">
        <v>0</v>
      </c>
      <c r="W470" s="32">
        <f t="shared" si="291"/>
        <v>400</v>
      </c>
      <c r="X470" s="7">
        <v>0</v>
      </c>
      <c r="Y470" s="32">
        <f t="shared" si="292"/>
        <v>400</v>
      </c>
      <c r="Z470" s="7">
        <v>0</v>
      </c>
      <c r="AA470" s="32">
        <f t="shared" si="293"/>
        <v>400</v>
      </c>
      <c r="AB470" s="7">
        <v>0</v>
      </c>
      <c r="AC470" s="32">
        <f t="shared" si="294"/>
        <v>400</v>
      </c>
      <c r="AD470" s="32"/>
      <c r="AE470" s="13">
        <f t="shared" si="295"/>
        <v>0</v>
      </c>
      <c r="AF470" s="7"/>
      <c r="AG470" s="15"/>
    </row>
    <row r="471" spans="1:33" ht="12.75">
      <c r="A471" s="29"/>
      <c r="B471" s="31" t="s">
        <v>198</v>
      </c>
      <c r="C471" s="28">
        <v>2012</v>
      </c>
      <c r="D471" s="28">
        <v>5</v>
      </c>
      <c r="E471" s="31" t="s">
        <v>20</v>
      </c>
      <c r="F471" s="32">
        <v>1900</v>
      </c>
      <c r="G471" s="32"/>
      <c r="H471" s="32">
        <f t="shared" si="296"/>
        <v>380</v>
      </c>
      <c r="I471" s="32">
        <v>0</v>
      </c>
      <c r="J471" s="32">
        <f>F471/D471</f>
        <v>380</v>
      </c>
      <c r="K471" s="32">
        <f>I471+J471</f>
        <v>380</v>
      </c>
      <c r="L471" s="32">
        <f t="shared" si="300"/>
        <v>380</v>
      </c>
      <c r="M471" s="32">
        <f t="shared" si="287"/>
        <v>760</v>
      </c>
      <c r="N471" s="32">
        <f t="shared" si="301"/>
        <v>380</v>
      </c>
      <c r="O471" s="32">
        <f t="shared" si="288"/>
        <v>1140</v>
      </c>
      <c r="P471" s="32">
        <f t="shared" si="302"/>
        <v>380</v>
      </c>
      <c r="Q471" s="32">
        <f t="shared" si="289"/>
        <v>1520</v>
      </c>
      <c r="R471" s="32">
        <f t="shared" si="303"/>
        <v>380</v>
      </c>
      <c r="S471" s="32">
        <f t="shared" si="290"/>
        <v>1900</v>
      </c>
      <c r="T471" s="7">
        <v>0</v>
      </c>
      <c r="U471" s="32">
        <f t="shared" si="291"/>
        <v>1900</v>
      </c>
      <c r="V471" s="7">
        <v>0</v>
      </c>
      <c r="W471" s="32">
        <f t="shared" si="291"/>
        <v>1900</v>
      </c>
      <c r="X471" s="7">
        <v>0</v>
      </c>
      <c r="Y471" s="32">
        <f t="shared" si="292"/>
        <v>1900</v>
      </c>
      <c r="Z471" s="7">
        <v>0</v>
      </c>
      <c r="AA471" s="32">
        <f t="shared" si="293"/>
        <v>1900</v>
      </c>
      <c r="AB471" s="7">
        <v>0</v>
      </c>
      <c r="AC471" s="32">
        <f t="shared" si="294"/>
        <v>1900</v>
      </c>
      <c r="AD471" s="32"/>
      <c r="AE471" s="13">
        <f t="shared" si="295"/>
        <v>0</v>
      </c>
      <c r="AF471" s="7"/>
      <c r="AG471" s="15"/>
    </row>
    <row r="472" spans="1:33" ht="12.75">
      <c r="A472" s="29"/>
      <c r="B472" s="31" t="s">
        <v>199</v>
      </c>
      <c r="C472" s="28">
        <v>2012</v>
      </c>
      <c r="D472" s="28">
        <v>5</v>
      </c>
      <c r="E472" s="31" t="s">
        <v>20</v>
      </c>
      <c r="F472" s="32">
        <v>3598</v>
      </c>
      <c r="G472" s="32"/>
      <c r="H472" s="32">
        <f t="shared" si="296"/>
        <v>719.6</v>
      </c>
      <c r="I472" s="32">
        <v>0</v>
      </c>
      <c r="J472" s="32">
        <f>F472/D472</f>
        <v>719.6</v>
      </c>
      <c r="K472" s="32">
        <f>I472+J472</f>
        <v>719.6</v>
      </c>
      <c r="L472" s="32">
        <f t="shared" si="300"/>
        <v>719.6</v>
      </c>
      <c r="M472" s="32">
        <f t="shared" si="287"/>
        <v>1439.2</v>
      </c>
      <c r="N472" s="32">
        <f t="shared" si="301"/>
        <v>719.6</v>
      </c>
      <c r="O472" s="32">
        <f t="shared" si="288"/>
        <v>2158.8</v>
      </c>
      <c r="P472" s="32">
        <f t="shared" si="302"/>
        <v>719.6</v>
      </c>
      <c r="Q472" s="32">
        <f t="shared" si="289"/>
        <v>2878.4</v>
      </c>
      <c r="R472" s="32">
        <f t="shared" si="303"/>
        <v>719.6</v>
      </c>
      <c r="S472" s="32">
        <f t="shared" si="290"/>
        <v>3598</v>
      </c>
      <c r="T472" s="7">
        <v>0</v>
      </c>
      <c r="U472" s="32">
        <f t="shared" si="291"/>
        <v>3598</v>
      </c>
      <c r="V472" s="7">
        <v>0</v>
      </c>
      <c r="W472" s="32">
        <f t="shared" si="291"/>
        <v>3598</v>
      </c>
      <c r="X472" s="7">
        <v>0</v>
      </c>
      <c r="Y472" s="32">
        <f t="shared" si="292"/>
        <v>3598</v>
      </c>
      <c r="Z472" s="7">
        <v>0</v>
      </c>
      <c r="AA472" s="32">
        <f t="shared" si="293"/>
        <v>3598</v>
      </c>
      <c r="AB472" s="7">
        <v>0</v>
      </c>
      <c r="AC472" s="32">
        <f t="shared" si="294"/>
        <v>3598</v>
      </c>
      <c r="AD472" s="32"/>
      <c r="AE472" s="13">
        <f t="shared" si="295"/>
        <v>0</v>
      </c>
      <c r="AF472" s="7"/>
      <c r="AG472" s="15"/>
    </row>
    <row r="473" spans="1:33" ht="12.75">
      <c r="A473" s="29"/>
      <c r="B473" s="31" t="s">
        <v>200</v>
      </c>
      <c r="C473" s="28">
        <v>2012</v>
      </c>
      <c r="D473" s="28">
        <v>5</v>
      </c>
      <c r="E473" s="31" t="s">
        <v>20</v>
      </c>
      <c r="F473" s="32">
        <v>277.4</v>
      </c>
      <c r="G473" s="32"/>
      <c r="H473" s="32">
        <f t="shared" si="296"/>
        <v>55.48</v>
      </c>
      <c r="I473" s="32">
        <v>0</v>
      </c>
      <c r="J473" s="32">
        <f>F473/D473</f>
        <v>55.48</v>
      </c>
      <c r="K473" s="32">
        <f>I473+J473</f>
        <v>55.48</v>
      </c>
      <c r="L473" s="32">
        <f t="shared" si="300"/>
        <v>55.48</v>
      </c>
      <c r="M473" s="32">
        <f t="shared" si="287"/>
        <v>110.96</v>
      </c>
      <c r="N473" s="32">
        <f t="shared" si="301"/>
        <v>55.48</v>
      </c>
      <c r="O473" s="32">
        <f t="shared" si="288"/>
        <v>166.44</v>
      </c>
      <c r="P473" s="32">
        <f t="shared" si="302"/>
        <v>55.48</v>
      </c>
      <c r="Q473" s="32">
        <f t="shared" si="289"/>
        <v>221.92</v>
      </c>
      <c r="R473" s="32">
        <f t="shared" si="303"/>
        <v>55.48</v>
      </c>
      <c r="S473" s="32">
        <f t="shared" si="290"/>
        <v>277.4</v>
      </c>
      <c r="T473" s="7">
        <v>0</v>
      </c>
      <c r="U473" s="32">
        <f t="shared" si="291"/>
        <v>277.4</v>
      </c>
      <c r="V473" s="7">
        <v>0</v>
      </c>
      <c r="W473" s="32">
        <f t="shared" si="291"/>
        <v>277.4</v>
      </c>
      <c r="X473" s="7">
        <v>0</v>
      </c>
      <c r="Y473" s="32">
        <f t="shared" si="292"/>
        <v>277.4</v>
      </c>
      <c r="Z473" s="7">
        <v>0</v>
      </c>
      <c r="AA473" s="32">
        <f t="shared" si="293"/>
        <v>277.4</v>
      </c>
      <c r="AB473" s="7">
        <v>0</v>
      </c>
      <c r="AC473" s="32">
        <f t="shared" si="294"/>
        <v>277.4</v>
      </c>
      <c r="AD473" s="27"/>
      <c r="AE473" s="13">
        <f t="shared" si="295"/>
        <v>0</v>
      </c>
      <c r="AF473" s="7"/>
      <c r="AG473" s="15"/>
    </row>
    <row r="474" spans="1:33" ht="12.75">
      <c r="A474" s="29"/>
      <c r="B474" s="31" t="s">
        <v>146</v>
      </c>
      <c r="C474" s="28">
        <v>2013</v>
      </c>
      <c r="D474" s="28">
        <v>5</v>
      </c>
      <c r="E474" s="31" t="s">
        <v>20</v>
      </c>
      <c r="F474" s="32">
        <f>96.99+72.58+49.35+129.99</f>
        <v>348.90999999999997</v>
      </c>
      <c r="G474" s="32"/>
      <c r="H474" s="32"/>
      <c r="I474" s="32"/>
      <c r="J474" s="32"/>
      <c r="K474" s="32">
        <v>0</v>
      </c>
      <c r="L474" s="32">
        <f t="shared" si="300"/>
        <v>69.782</v>
      </c>
      <c r="M474" s="32">
        <f t="shared" si="287"/>
        <v>69.782</v>
      </c>
      <c r="N474" s="32">
        <f t="shared" si="301"/>
        <v>69.782</v>
      </c>
      <c r="O474" s="32">
        <f t="shared" si="288"/>
        <v>139.564</v>
      </c>
      <c r="P474" s="32">
        <f t="shared" si="302"/>
        <v>69.782</v>
      </c>
      <c r="Q474" s="32">
        <f t="shared" si="289"/>
        <v>209.346</v>
      </c>
      <c r="R474" s="32">
        <f t="shared" si="303"/>
        <v>69.782</v>
      </c>
      <c r="S474" s="32">
        <f t="shared" si="290"/>
        <v>279.128</v>
      </c>
      <c r="T474" s="7">
        <f aca="true" t="shared" si="304" ref="T474:T509">F474/D474</f>
        <v>69.782</v>
      </c>
      <c r="U474" s="32">
        <f t="shared" si="291"/>
        <v>348.90999999999997</v>
      </c>
      <c r="V474" s="7">
        <v>0</v>
      </c>
      <c r="W474" s="32">
        <f t="shared" si="291"/>
        <v>348.90999999999997</v>
      </c>
      <c r="X474" s="7">
        <v>0</v>
      </c>
      <c r="Y474" s="32">
        <f t="shared" si="292"/>
        <v>348.90999999999997</v>
      </c>
      <c r="Z474" s="7">
        <v>0</v>
      </c>
      <c r="AA474" s="32">
        <f t="shared" si="293"/>
        <v>348.90999999999997</v>
      </c>
      <c r="AB474" s="7">
        <v>0</v>
      </c>
      <c r="AC474" s="32">
        <f t="shared" si="294"/>
        <v>348.90999999999997</v>
      </c>
      <c r="AD474" s="27"/>
      <c r="AE474" s="13">
        <f t="shared" si="295"/>
        <v>0</v>
      </c>
      <c r="AF474" s="7"/>
      <c r="AG474" s="15"/>
    </row>
    <row r="475" spans="1:33" ht="12.75">
      <c r="A475" s="29"/>
      <c r="B475" s="31" t="s">
        <v>146</v>
      </c>
      <c r="C475" s="28">
        <v>2014</v>
      </c>
      <c r="D475" s="28">
        <v>5</v>
      </c>
      <c r="E475" s="31" t="s">
        <v>20</v>
      </c>
      <c r="F475" s="32">
        <f>3199.2+1174+138.98+172.98+120</f>
        <v>4805.159999999999</v>
      </c>
      <c r="G475" s="32"/>
      <c r="H475" s="32"/>
      <c r="I475" s="32"/>
      <c r="J475" s="32"/>
      <c r="K475" s="32"/>
      <c r="L475" s="32"/>
      <c r="M475" s="32">
        <v>0</v>
      </c>
      <c r="N475" s="32">
        <f t="shared" si="301"/>
        <v>961.0319999999998</v>
      </c>
      <c r="O475" s="32">
        <f t="shared" si="288"/>
        <v>961.0319999999998</v>
      </c>
      <c r="P475" s="32">
        <f t="shared" si="302"/>
        <v>961.0319999999998</v>
      </c>
      <c r="Q475" s="32">
        <f t="shared" si="289"/>
        <v>1922.0639999999996</v>
      </c>
      <c r="R475" s="32">
        <f t="shared" si="303"/>
        <v>961.0319999999998</v>
      </c>
      <c r="S475" s="32">
        <f t="shared" si="290"/>
        <v>2883.0959999999995</v>
      </c>
      <c r="T475" s="7">
        <f t="shared" si="304"/>
        <v>961.0319999999998</v>
      </c>
      <c r="U475" s="32">
        <f t="shared" si="291"/>
        <v>3844.1279999999992</v>
      </c>
      <c r="V475" s="7">
        <f t="shared" si="299"/>
        <v>961.0319999999998</v>
      </c>
      <c r="W475" s="32">
        <f t="shared" si="291"/>
        <v>4805.159999999999</v>
      </c>
      <c r="X475" s="7">
        <f>H475/F475</f>
        <v>0</v>
      </c>
      <c r="Y475" s="32">
        <f t="shared" si="292"/>
        <v>4805.159999999999</v>
      </c>
      <c r="Z475" s="7">
        <v>0</v>
      </c>
      <c r="AA475" s="32">
        <f t="shared" si="293"/>
        <v>4805.159999999999</v>
      </c>
      <c r="AB475" s="7">
        <v>0</v>
      </c>
      <c r="AC475" s="32">
        <f t="shared" si="294"/>
        <v>4805.159999999999</v>
      </c>
      <c r="AD475" s="27"/>
      <c r="AE475" s="13">
        <f t="shared" si="295"/>
        <v>0</v>
      </c>
      <c r="AF475" s="7"/>
      <c r="AG475" s="15"/>
    </row>
    <row r="476" spans="1:33" ht="12.75">
      <c r="A476" s="29"/>
      <c r="B476" s="31" t="s">
        <v>258</v>
      </c>
      <c r="C476" s="28">
        <v>2015</v>
      </c>
      <c r="D476" s="28">
        <v>5</v>
      </c>
      <c r="E476" s="31" t="s">
        <v>20</v>
      </c>
      <c r="F476" s="32">
        <v>69.98</v>
      </c>
      <c r="G476" s="32"/>
      <c r="H476" s="32"/>
      <c r="I476" s="32"/>
      <c r="J476" s="32"/>
      <c r="K476" s="32"/>
      <c r="L476" s="32"/>
      <c r="M476" s="32"/>
      <c r="N476" s="32"/>
      <c r="O476" s="32">
        <v>0</v>
      </c>
      <c r="P476" s="32">
        <f t="shared" si="302"/>
        <v>13.996</v>
      </c>
      <c r="Q476" s="32">
        <f t="shared" si="289"/>
        <v>13.996</v>
      </c>
      <c r="R476" s="32">
        <f t="shared" si="303"/>
        <v>13.996</v>
      </c>
      <c r="S476" s="32">
        <f t="shared" si="290"/>
        <v>27.992</v>
      </c>
      <c r="T476" s="7">
        <f t="shared" si="304"/>
        <v>13.996</v>
      </c>
      <c r="U476" s="32">
        <f t="shared" si="291"/>
        <v>41.988</v>
      </c>
      <c r="V476" s="7">
        <f t="shared" si="299"/>
        <v>13.996</v>
      </c>
      <c r="W476" s="32">
        <f t="shared" si="291"/>
        <v>55.984</v>
      </c>
      <c r="X476" s="7">
        <f>$F476/$D476</f>
        <v>13.996</v>
      </c>
      <c r="Y476" s="32">
        <f t="shared" si="292"/>
        <v>69.98</v>
      </c>
      <c r="Z476" s="7">
        <v>0</v>
      </c>
      <c r="AA476" s="32">
        <f t="shared" si="293"/>
        <v>69.98</v>
      </c>
      <c r="AB476" s="7">
        <v>0</v>
      </c>
      <c r="AC476" s="32">
        <f t="shared" si="294"/>
        <v>69.98</v>
      </c>
      <c r="AD476" s="27"/>
      <c r="AE476" s="13">
        <f t="shared" si="295"/>
        <v>0</v>
      </c>
      <c r="AF476" s="7"/>
      <c r="AG476" s="15"/>
    </row>
    <row r="477" spans="1:33" ht="12.75">
      <c r="A477" s="29"/>
      <c r="B477" s="31" t="s">
        <v>259</v>
      </c>
      <c r="C477" s="28">
        <v>2015</v>
      </c>
      <c r="D477" s="28">
        <v>5</v>
      </c>
      <c r="E477" s="31" t="s">
        <v>20</v>
      </c>
      <c r="F477" s="32">
        <v>149.95</v>
      </c>
      <c r="G477" s="32"/>
      <c r="H477" s="32"/>
      <c r="I477" s="32"/>
      <c r="J477" s="32"/>
      <c r="K477" s="32"/>
      <c r="L477" s="32"/>
      <c r="M477" s="32"/>
      <c r="N477" s="32"/>
      <c r="O477" s="32">
        <v>0</v>
      </c>
      <c r="P477" s="32">
        <f t="shared" si="302"/>
        <v>29.99</v>
      </c>
      <c r="Q477" s="32">
        <f t="shared" si="289"/>
        <v>29.99</v>
      </c>
      <c r="R477" s="32">
        <f t="shared" si="303"/>
        <v>29.99</v>
      </c>
      <c r="S477" s="32">
        <f t="shared" si="290"/>
        <v>59.98</v>
      </c>
      <c r="T477" s="7">
        <f t="shared" si="304"/>
        <v>29.99</v>
      </c>
      <c r="U477" s="32">
        <f t="shared" si="291"/>
        <v>89.97</v>
      </c>
      <c r="V477" s="7">
        <f t="shared" si="299"/>
        <v>29.99</v>
      </c>
      <c r="W477" s="32">
        <f t="shared" si="291"/>
        <v>119.96</v>
      </c>
      <c r="X477" s="7">
        <f>$F477/$D477</f>
        <v>29.99</v>
      </c>
      <c r="Y477" s="32">
        <f t="shared" si="292"/>
        <v>149.95</v>
      </c>
      <c r="Z477" s="7">
        <v>0</v>
      </c>
      <c r="AA477" s="32">
        <f t="shared" si="293"/>
        <v>149.95</v>
      </c>
      <c r="AB477" s="7">
        <v>0</v>
      </c>
      <c r="AC477" s="32">
        <f t="shared" si="294"/>
        <v>149.95</v>
      </c>
      <c r="AD477" s="27"/>
      <c r="AE477" s="13">
        <f t="shared" si="295"/>
        <v>0</v>
      </c>
      <c r="AF477" s="7"/>
      <c r="AG477" s="15"/>
    </row>
    <row r="478" spans="1:33" ht="12.75">
      <c r="A478" s="29"/>
      <c r="B478" s="31" t="s">
        <v>260</v>
      </c>
      <c r="C478" s="28">
        <v>2015</v>
      </c>
      <c r="D478" s="28">
        <v>5</v>
      </c>
      <c r="E478" s="31" t="s">
        <v>20</v>
      </c>
      <c r="F478" s="32">
        <v>4766.47</v>
      </c>
      <c r="G478" s="32"/>
      <c r="H478" s="32"/>
      <c r="I478" s="32"/>
      <c r="J478" s="32"/>
      <c r="K478" s="32"/>
      <c r="L478" s="32"/>
      <c r="M478" s="32"/>
      <c r="N478" s="32"/>
      <c r="O478" s="32">
        <v>0</v>
      </c>
      <c r="P478" s="32">
        <f t="shared" si="302"/>
        <v>953.2940000000001</v>
      </c>
      <c r="Q478" s="32">
        <f t="shared" si="289"/>
        <v>953.2940000000001</v>
      </c>
      <c r="R478" s="32">
        <f t="shared" si="303"/>
        <v>953.2940000000001</v>
      </c>
      <c r="S478" s="32">
        <f t="shared" si="290"/>
        <v>1906.5880000000002</v>
      </c>
      <c r="T478" s="7">
        <f t="shared" si="304"/>
        <v>953.2940000000001</v>
      </c>
      <c r="U478" s="32">
        <f t="shared" si="291"/>
        <v>2859.8820000000005</v>
      </c>
      <c r="V478" s="7">
        <f t="shared" si="299"/>
        <v>953.2940000000001</v>
      </c>
      <c r="W478" s="32">
        <f t="shared" si="291"/>
        <v>3813.1760000000004</v>
      </c>
      <c r="X478" s="7">
        <f>F478/D478</f>
        <v>953.2940000000001</v>
      </c>
      <c r="Y478" s="32">
        <f t="shared" si="292"/>
        <v>4766.47</v>
      </c>
      <c r="Z478" s="7">
        <f>H478/F478</f>
        <v>0</v>
      </c>
      <c r="AA478" s="32">
        <f t="shared" si="293"/>
        <v>4766.47</v>
      </c>
      <c r="AB478" s="7">
        <v>0</v>
      </c>
      <c r="AC478" s="32">
        <f t="shared" si="294"/>
        <v>4766.47</v>
      </c>
      <c r="AD478" s="27"/>
      <c r="AE478" s="13">
        <f t="shared" si="295"/>
        <v>0</v>
      </c>
      <c r="AF478" s="7"/>
      <c r="AG478" s="15"/>
    </row>
    <row r="479" spans="1:33" ht="12.75">
      <c r="A479" s="29"/>
      <c r="B479" s="31" t="s">
        <v>261</v>
      </c>
      <c r="C479" s="28">
        <v>2015</v>
      </c>
      <c r="D479" s="28">
        <v>5</v>
      </c>
      <c r="E479" s="31" t="s">
        <v>20</v>
      </c>
      <c r="F479" s="32">
        <v>502.96</v>
      </c>
      <c r="G479" s="32"/>
      <c r="H479" s="32"/>
      <c r="I479" s="32"/>
      <c r="J479" s="32"/>
      <c r="K479" s="32"/>
      <c r="L479" s="32"/>
      <c r="M479" s="32"/>
      <c r="N479" s="32"/>
      <c r="O479" s="32">
        <v>0</v>
      </c>
      <c r="P479" s="32">
        <f t="shared" si="302"/>
        <v>100.592</v>
      </c>
      <c r="Q479" s="32">
        <f t="shared" si="289"/>
        <v>100.592</v>
      </c>
      <c r="R479" s="32">
        <f t="shared" si="303"/>
        <v>100.592</v>
      </c>
      <c r="S479" s="32">
        <f t="shared" si="290"/>
        <v>201.184</v>
      </c>
      <c r="T479" s="7">
        <f t="shared" si="304"/>
        <v>100.592</v>
      </c>
      <c r="U479" s="32">
        <f t="shared" si="291"/>
        <v>301.776</v>
      </c>
      <c r="V479" s="7">
        <f t="shared" si="299"/>
        <v>100.592</v>
      </c>
      <c r="W479" s="32">
        <f t="shared" si="291"/>
        <v>402.368</v>
      </c>
      <c r="X479" s="7">
        <f>$F479/$D479</f>
        <v>100.592</v>
      </c>
      <c r="Y479" s="32">
        <f t="shared" si="292"/>
        <v>502.96</v>
      </c>
      <c r="Z479" s="7">
        <v>0</v>
      </c>
      <c r="AA479" s="32">
        <f t="shared" si="293"/>
        <v>502.96</v>
      </c>
      <c r="AB479" s="7">
        <v>0</v>
      </c>
      <c r="AC479" s="32">
        <f t="shared" si="294"/>
        <v>502.96</v>
      </c>
      <c r="AD479" s="27"/>
      <c r="AE479" s="13">
        <f t="shared" si="295"/>
        <v>0</v>
      </c>
      <c r="AF479" s="7"/>
      <c r="AG479" s="15"/>
    </row>
    <row r="480" spans="1:33" ht="12.75">
      <c r="A480" s="29"/>
      <c r="B480" s="31" t="s">
        <v>262</v>
      </c>
      <c r="C480" s="28">
        <v>2015</v>
      </c>
      <c r="D480" s="28">
        <v>5</v>
      </c>
      <c r="E480" s="31" t="s">
        <v>20</v>
      </c>
      <c r="F480" s="41">
        <v>760.14</v>
      </c>
      <c r="G480" s="41"/>
      <c r="H480" s="41"/>
      <c r="I480" s="41"/>
      <c r="J480" s="41"/>
      <c r="K480" s="41"/>
      <c r="L480" s="41"/>
      <c r="M480" s="41"/>
      <c r="N480" s="41"/>
      <c r="O480" s="41">
        <v>0</v>
      </c>
      <c r="P480" s="32">
        <f t="shared" si="302"/>
        <v>152.028</v>
      </c>
      <c r="Q480" s="32">
        <f t="shared" si="289"/>
        <v>152.028</v>
      </c>
      <c r="R480" s="32">
        <f t="shared" si="303"/>
        <v>152.028</v>
      </c>
      <c r="S480" s="32">
        <f t="shared" si="290"/>
        <v>304.056</v>
      </c>
      <c r="T480" s="7">
        <f t="shared" si="304"/>
        <v>152.028</v>
      </c>
      <c r="U480" s="32">
        <f t="shared" si="291"/>
        <v>456.08399999999995</v>
      </c>
      <c r="V480" s="7">
        <f t="shared" si="299"/>
        <v>152.028</v>
      </c>
      <c r="W480" s="32">
        <f t="shared" si="291"/>
        <v>608.112</v>
      </c>
      <c r="X480" s="7">
        <f>$F480/$D480</f>
        <v>152.028</v>
      </c>
      <c r="Y480" s="32">
        <f t="shared" si="292"/>
        <v>760.14</v>
      </c>
      <c r="Z480" s="7">
        <v>0</v>
      </c>
      <c r="AA480" s="32">
        <f t="shared" si="293"/>
        <v>760.14</v>
      </c>
      <c r="AB480" s="7">
        <v>0</v>
      </c>
      <c r="AC480" s="32">
        <f t="shared" si="294"/>
        <v>760.14</v>
      </c>
      <c r="AD480" s="27"/>
      <c r="AE480" s="13">
        <f t="shared" si="295"/>
        <v>0</v>
      </c>
      <c r="AF480" s="7"/>
      <c r="AG480" s="15"/>
    </row>
    <row r="481" spans="1:33" ht="12.75">
      <c r="A481" s="43"/>
      <c r="B481" s="31" t="s">
        <v>272</v>
      </c>
      <c r="C481" s="28">
        <v>2016</v>
      </c>
      <c r="D481" s="28">
        <v>5</v>
      </c>
      <c r="E481" s="31" t="s">
        <v>20</v>
      </c>
      <c r="F481" s="41">
        <v>880</v>
      </c>
      <c r="G481" s="41"/>
      <c r="H481" s="41"/>
      <c r="I481" s="41"/>
      <c r="J481" s="41"/>
      <c r="K481" s="41"/>
      <c r="L481" s="41"/>
      <c r="M481" s="41"/>
      <c r="N481" s="41"/>
      <c r="O481" s="41"/>
      <c r="P481" s="41">
        <v>0</v>
      </c>
      <c r="Q481" s="32">
        <f t="shared" si="289"/>
        <v>0</v>
      </c>
      <c r="R481" s="32">
        <f t="shared" si="303"/>
        <v>176</v>
      </c>
      <c r="S481" s="32">
        <f t="shared" si="290"/>
        <v>176</v>
      </c>
      <c r="T481" s="7">
        <f t="shared" si="304"/>
        <v>176</v>
      </c>
      <c r="U481" s="32">
        <f t="shared" si="291"/>
        <v>352</v>
      </c>
      <c r="V481" s="7">
        <f t="shared" si="299"/>
        <v>176</v>
      </c>
      <c r="W481" s="32">
        <f t="shared" si="291"/>
        <v>528</v>
      </c>
      <c r="X481" s="7">
        <f>$F481/$D481</f>
        <v>176</v>
      </c>
      <c r="Y481" s="32">
        <f t="shared" si="292"/>
        <v>704</v>
      </c>
      <c r="Z481" s="7">
        <f>$F481/$D481</f>
        <v>176</v>
      </c>
      <c r="AA481" s="32">
        <f t="shared" si="293"/>
        <v>880</v>
      </c>
      <c r="AB481" s="7">
        <v>0</v>
      </c>
      <c r="AC481" s="32">
        <f t="shared" si="294"/>
        <v>880</v>
      </c>
      <c r="AD481" s="41"/>
      <c r="AE481" s="13">
        <f t="shared" si="295"/>
        <v>0</v>
      </c>
      <c r="AF481" s="7"/>
      <c r="AG481" s="15"/>
    </row>
    <row r="482" spans="1:33" ht="12.75">
      <c r="A482" s="43"/>
      <c r="B482" s="31" t="s">
        <v>273</v>
      </c>
      <c r="C482" s="28">
        <v>2016</v>
      </c>
      <c r="D482" s="28">
        <v>5</v>
      </c>
      <c r="E482" s="31" t="s">
        <v>20</v>
      </c>
      <c r="F482" s="41">
        <v>219.25</v>
      </c>
      <c r="G482" s="41"/>
      <c r="H482" s="41"/>
      <c r="I482" s="41"/>
      <c r="J482" s="41"/>
      <c r="K482" s="41"/>
      <c r="L482" s="41"/>
      <c r="M482" s="41"/>
      <c r="N482" s="41"/>
      <c r="O482" s="41"/>
      <c r="P482" s="41">
        <v>0</v>
      </c>
      <c r="Q482" s="32">
        <f t="shared" si="289"/>
        <v>0</v>
      </c>
      <c r="R482" s="32">
        <f t="shared" si="303"/>
        <v>43.85</v>
      </c>
      <c r="S482" s="32">
        <f t="shared" si="290"/>
        <v>43.85</v>
      </c>
      <c r="T482" s="7">
        <f t="shared" si="304"/>
        <v>43.85</v>
      </c>
      <c r="U482" s="32">
        <f t="shared" si="291"/>
        <v>87.7</v>
      </c>
      <c r="V482" s="7">
        <f t="shared" si="299"/>
        <v>43.85</v>
      </c>
      <c r="W482" s="32">
        <f t="shared" si="291"/>
        <v>131.55</v>
      </c>
      <c r="X482" s="7">
        <f aca="true" t="shared" si="305" ref="X482:AB509">$F482/$D482</f>
        <v>43.85</v>
      </c>
      <c r="Y482" s="32">
        <f t="shared" si="292"/>
        <v>175.4</v>
      </c>
      <c r="Z482" s="7">
        <f t="shared" si="305"/>
        <v>43.85</v>
      </c>
      <c r="AA482" s="32">
        <f t="shared" si="293"/>
        <v>219.25</v>
      </c>
      <c r="AB482" s="7">
        <v>0</v>
      </c>
      <c r="AC482" s="32">
        <f t="shared" si="294"/>
        <v>219.25</v>
      </c>
      <c r="AD482" s="41"/>
      <c r="AE482" s="13">
        <f t="shared" si="295"/>
        <v>0</v>
      </c>
      <c r="AF482" s="7"/>
      <c r="AG482" s="15"/>
    </row>
    <row r="483" spans="1:33" ht="12.75">
      <c r="A483" s="43"/>
      <c r="B483" s="31" t="s">
        <v>274</v>
      </c>
      <c r="C483" s="28">
        <v>2016</v>
      </c>
      <c r="D483" s="28">
        <v>5</v>
      </c>
      <c r="E483" s="31" t="s">
        <v>20</v>
      </c>
      <c r="F483" s="41">
        <v>99.99</v>
      </c>
      <c r="G483" s="41"/>
      <c r="H483" s="41"/>
      <c r="I483" s="41"/>
      <c r="J483" s="41"/>
      <c r="K483" s="41"/>
      <c r="L483" s="41"/>
      <c r="M483" s="41"/>
      <c r="N483" s="41"/>
      <c r="O483" s="41"/>
      <c r="P483" s="41">
        <v>0</v>
      </c>
      <c r="Q483" s="32">
        <f t="shared" si="289"/>
        <v>0</v>
      </c>
      <c r="R483" s="32">
        <f t="shared" si="303"/>
        <v>19.997999999999998</v>
      </c>
      <c r="S483" s="32">
        <f t="shared" si="290"/>
        <v>19.997999999999998</v>
      </c>
      <c r="T483" s="7">
        <f t="shared" si="304"/>
        <v>19.997999999999998</v>
      </c>
      <c r="U483" s="32">
        <f t="shared" si="291"/>
        <v>39.995999999999995</v>
      </c>
      <c r="V483" s="7">
        <f t="shared" si="299"/>
        <v>19.997999999999998</v>
      </c>
      <c r="W483" s="32">
        <f t="shared" si="291"/>
        <v>59.99399999999999</v>
      </c>
      <c r="X483" s="7">
        <f t="shared" si="305"/>
        <v>19.997999999999998</v>
      </c>
      <c r="Y483" s="32">
        <f t="shared" si="292"/>
        <v>79.99199999999999</v>
      </c>
      <c r="Z483" s="7">
        <f t="shared" si="305"/>
        <v>19.997999999999998</v>
      </c>
      <c r="AA483" s="32">
        <f t="shared" si="293"/>
        <v>99.98999999999998</v>
      </c>
      <c r="AB483" s="7">
        <v>0</v>
      </c>
      <c r="AC483" s="32">
        <f t="shared" si="294"/>
        <v>99.98999999999998</v>
      </c>
      <c r="AD483" s="41"/>
      <c r="AE483" s="13">
        <f t="shared" si="295"/>
        <v>0</v>
      </c>
      <c r="AF483" s="7"/>
      <c r="AG483" s="15"/>
    </row>
    <row r="484" spans="1:33" ht="12.75">
      <c r="A484" s="43"/>
      <c r="B484" s="31" t="s">
        <v>275</v>
      </c>
      <c r="C484" s="28">
        <v>2016</v>
      </c>
      <c r="D484" s="28">
        <v>5</v>
      </c>
      <c r="E484" s="31" t="s">
        <v>20</v>
      </c>
      <c r="F484" s="41">
        <v>429.99</v>
      </c>
      <c r="G484" s="41"/>
      <c r="H484" s="41"/>
      <c r="I484" s="41"/>
      <c r="J484" s="41"/>
      <c r="K484" s="41"/>
      <c r="L484" s="41"/>
      <c r="M484" s="41"/>
      <c r="N484" s="41"/>
      <c r="O484" s="41"/>
      <c r="P484" s="41">
        <v>0</v>
      </c>
      <c r="Q484" s="41">
        <f t="shared" si="289"/>
        <v>0</v>
      </c>
      <c r="R484" s="41">
        <f t="shared" si="303"/>
        <v>85.998</v>
      </c>
      <c r="S484" s="41">
        <f t="shared" si="290"/>
        <v>85.998</v>
      </c>
      <c r="T484" s="40">
        <f t="shared" si="304"/>
        <v>85.998</v>
      </c>
      <c r="U484" s="41">
        <f t="shared" si="291"/>
        <v>171.996</v>
      </c>
      <c r="V484" s="7">
        <f t="shared" si="299"/>
        <v>85.998</v>
      </c>
      <c r="W484" s="41">
        <f t="shared" si="291"/>
        <v>257.994</v>
      </c>
      <c r="X484" s="7">
        <f t="shared" si="305"/>
        <v>85.998</v>
      </c>
      <c r="Y484" s="41">
        <f t="shared" si="292"/>
        <v>343.992</v>
      </c>
      <c r="Z484" s="7">
        <f t="shared" si="305"/>
        <v>85.998</v>
      </c>
      <c r="AA484" s="41">
        <f t="shared" si="293"/>
        <v>429.99</v>
      </c>
      <c r="AB484" s="7">
        <v>0</v>
      </c>
      <c r="AC484" s="41">
        <f t="shared" si="294"/>
        <v>429.99</v>
      </c>
      <c r="AD484" s="41"/>
      <c r="AE484" s="13">
        <f t="shared" si="295"/>
        <v>0</v>
      </c>
      <c r="AF484" s="7"/>
      <c r="AG484" s="15"/>
    </row>
    <row r="485" spans="1:33" ht="12.75">
      <c r="A485" s="43"/>
      <c r="B485" s="31" t="s">
        <v>273</v>
      </c>
      <c r="C485" s="28">
        <v>2017</v>
      </c>
      <c r="D485" s="28">
        <v>5</v>
      </c>
      <c r="E485" s="31" t="s">
        <v>20</v>
      </c>
      <c r="F485" s="41">
        <v>283</v>
      </c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>
        <v>0</v>
      </c>
      <c r="R485" s="41">
        <v>0</v>
      </c>
      <c r="S485" s="41">
        <v>0</v>
      </c>
      <c r="T485" s="40">
        <f t="shared" si="304"/>
        <v>56.6</v>
      </c>
      <c r="U485" s="41">
        <f t="shared" si="291"/>
        <v>56.6</v>
      </c>
      <c r="V485" s="7">
        <f t="shared" si="299"/>
        <v>56.6</v>
      </c>
      <c r="W485" s="41">
        <f t="shared" si="291"/>
        <v>113.2</v>
      </c>
      <c r="X485" s="7">
        <f t="shared" si="305"/>
        <v>56.6</v>
      </c>
      <c r="Y485" s="41">
        <f t="shared" si="292"/>
        <v>169.8</v>
      </c>
      <c r="Z485" s="7">
        <f t="shared" si="305"/>
        <v>56.6</v>
      </c>
      <c r="AA485" s="41">
        <f t="shared" si="293"/>
        <v>226.4</v>
      </c>
      <c r="AB485" s="7">
        <f t="shared" si="305"/>
        <v>56.6</v>
      </c>
      <c r="AC485" s="41">
        <f t="shared" si="294"/>
        <v>283</v>
      </c>
      <c r="AD485" s="41"/>
      <c r="AE485" s="13">
        <f t="shared" si="295"/>
        <v>0</v>
      </c>
      <c r="AF485" s="7"/>
      <c r="AG485" s="15"/>
    </row>
    <row r="486" spans="1:33" ht="12.75">
      <c r="A486" s="43"/>
      <c r="B486" s="31" t="s">
        <v>288</v>
      </c>
      <c r="C486" s="28">
        <v>2017</v>
      </c>
      <c r="D486" s="28">
        <v>5</v>
      </c>
      <c r="E486" s="31" t="s">
        <v>20</v>
      </c>
      <c r="F486" s="41">
        <v>409</v>
      </c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>
        <v>0</v>
      </c>
      <c r="R486" s="41">
        <v>0</v>
      </c>
      <c r="S486" s="41">
        <v>0</v>
      </c>
      <c r="T486" s="40">
        <f t="shared" si="304"/>
        <v>81.8</v>
      </c>
      <c r="U486" s="41">
        <f t="shared" si="291"/>
        <v>81.8</v>
      </c>
      <c r="V486" s="7">
        <f t="shared" si="299"/>
        <v>81.8</v>
      </c>
      <c r="W486" s="41">
        <f t="shared" si="291"/>
        <v>163.6</v>
      </c>
      <c r="X486" s="7">
        <f t="shared" si="305"/>
        <v>81.8</v>
      </c>
      <c r="Y486" s="41">
        <f t="shared" si="292"/>
        <v>245.39999999999998</v>
      </c>
      <c r="Z486" s="7">
        <f t="shared" si="305"/>
        <v>81.8</v>
      </c>
      <c r="AA486" s="41">
        <f t="shared" si="293"/>
        <v>327.2</v>
      </c>
      <c r="AB486" s="7">
        <f t="shared" si="305"/>
        <v>81.8</v>
      </c>
      <c r="AC486" s="41">
        <f t="shared" si="294"/>
        <v>409</v>
      </c>
      <c r="AD486" s="41"/>
      <c r="AE486" s="13">
        <f t="shared" si="295"/>
        <v>0</v>
      </c>
      <c r="AF486" s="7"/>
      <c r="AG486" s="15"/>
    </row>
    <row r="487" spans="1:33" ht="12.75">
      <c r="A487" s="43"/>
      <c r="B487" s="31" t="s">
        <v>289</v>
      </c>
      <c r="C487" s="28">
        <v>2017</v>
      </c>
      <c r="D487" s="28">
        <v>5</v>
      </c>
      <c r="E487" s="31" t="s">
        <v>20</v>
      </c>
      <c r="F487" s="41">
        <v>187</v>
      </c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>
        <v>0</v>
      </c>
      <c r="R487" s="41">
        <v>0</v>
      </c>
      <c r="S487" s="41">
        <v>0</v>
      </c>
      <c r="T487" s="40">
        <f t="shared" si="304"/>
        <v>37.4</v>
      </c>
      <c r="U487" s="41">
        <f t="shared" si="291"/>
        <v>37.4</v>
      </c>
      <c r="V487" s="40">
        <f t="shared" si="299"/>
        <v>37.4</v>
      </c>
      <c r="W487" s="41">
        <f t="shared" si="291"/>
        <v>74.8</v>
      </c>
      <c r="X487" s="7">
        <f t="shared" si="305"/>
        <v>37.4</v>
      </c>
      <c r="Y487" s="41">
        <f t="shared" si="292"/>
        <v>112.19999999999999</v>
      </c>
      <c r="Z487" s="7">
        <f t="shared" si="305"/>
        <v>37.4</v>
      </c>
      <c r="AA487" s="41">
        <f t="shared" si="293"/>
        <v>149.6</v>
      </c>
      <c r="AB487" s="7">
        <f t="shared" si="305"/>
        <v>37.4</v>
      </c>
      <c r="AC487" s="41">
        <f t="shared" si="294"/>
        <v>187</v>
      </c>
      <c r="AD487" s="27"/>
      <c r="AE487" s="13">
        <f t="shared" si="295"/>
        <v>0</v>
      </c>
      <c r="AF487" s="7"/>
      <c r="AG487" s="15"/>
    </row>
    <row r="488" spans="1:33" ht="12.75">
      <c r="A488" s="43"/>
      <c r="B488" s="31" t="s">
        <v>289</v>
      </c>
      <c r="C488" s="28">
        <v>2018</v>
      </c>
      <c r="D488" s="28">
        <v>5</v>
      </c>
      <c r="E488" s="31" t="s">
        <v>20</v>
      </c>
      <c r="F488" s="41">
        <v>309.97</v>
      </c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0">
        <f t="shared" si="304"/>
        <v>61.99400000000001</v>
      </c>
      <c r="U488" s="41">
        <v>0</v>
      </c>
      <c r="V488" s="40">
        <f t="shared" si="299"/>
        <v>61.99400000000001</v>
      </c>
      <c r="W488" s="41">
        <f t="shared" si="291"/>
        <v>61.99400000000001</v>
      </c>
      <c r="X488" s="7">
        <f t="shared" si="305"/>
        <v>61.99400000000001</v>
      </c>
      <c r="Y488" s="41">
        <f t="shared" si="292"/>
        <v>123.98800000000001</v>
      </c>
      <c r="Z488" s="7">
        <f t="shared" si="305"/>
        <v>61.99400000000001</v>
      </c>
      <c r="AA488" s="41">
        <f t="shared" si="293"/>
        <v>185.98200000000003</v>
      </c>
      <c r="AB488" s="7">
        <f t="shared" si="305"/>
        <v>61.99400000000001</v>
      </c>
      <c r="AC488" s="41">
        <f t="shared" si="294"/>
        <v>247.97600000000003</v>
      </c>
      <c r="AD488" s="27"/>
      <c r="AE488" s="13">
        <f aca="true" t="shared" si="306" ref="AE488:AE510">F488-AC488</f>
        <v>61.994</v>
      </c>
      <c r="AF488" s="7"/>
      <c r="AG488" s="15"/>
    </row>
    <row r="489" spans="1:33" ht="12.75">
      <c r="A489" s="43"/>
      <c r="B489" s="31" t="s">
        <v>300</v>
      </c>
      <c r="C489" s="28">
        <v>2018</v>
      </c>
      <c r="D489" s="28">
        <v>5</v>
      </c>
      <c r="E489" s="31" t="s">
        <v>20</v>
      </c>
      <c r="F489" s="41">
        <v>148.99</v>
      </c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0">
        <f t="shared" si="304"/>
        <v>29.798000000000002</v>
      </c>
      <c r="U489" s="41">
        <v>0</v>
      </c>
      <c r="V489" s="40">
        <f t="shared" si="299"/>
        <v>29.798000000000002</v>
      </c>
      <c r="W489" s="41">
        <f aca="true" t="shared" si="307" ref="W489:W494">U489+V489</f>
        <v>29.798000000000002</v>
      </c>
      <c r="X489" s="7">
        <f t="shared" si="305"/>
        <v>29.798000000000002</v>
      </c>
      <c r="Y489" s="41">
        <f t="shared" si="292"/>
        <v>59.596000000000004</v>
      </c>
      <c r="Z489" s="7">
        <f t="shared" si="305"/>
        <v>29.798000000000002</v>
      </c>
      <c r="AA489" s="41">
        <f t="shared" si="293"/>
        <v>89.394</v>
      </c>
      <c r="AB489" s="7">
        <f t="shared" si="305"/>
        <v>29.798000000000002</v>
      </c>
      <c r="AC489" s="41">
        <f t="shared" si="294"/>
        <v>119.19200000000001</v>
      </c>
      <c r="AD489" s="27"/>
      <c r="AE489" s="13">
        <f t="shared" si="306"/>
        <v>29.798000000000002</v>
      </c>
      <c r="AF489" s="7"/>
      <c r="AG489" s="15"/>
    </row>
    <row r="490" spans="1:33" ht="12.75">
      <c r="A490" s="43"/>
      <c r="B490" s="31" t="s">
        <v>301</v>
      </c>
      <c r="C490" s="28">
        <v>2018</v>
      </c>
      <c r="D490" s="28">
        <v>5</v>
      </c>
      <c r="E490" s="31" t="s">
        <v>20</v>
      </c>
      <c r="F490" s="41">
        <v>599.95</v>
      </c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0">
        <f t="shared" si="304"/>
        <v>119.99000000000001</v>
      </c>
      <c r="U490" s="41">
        <v>0</v>
      </c>
      <c r="V490" s="40">
        <f t="shared" si="299"/>
        <v>119.99000000000001</v>
      </c>
      <c r="W490" s="41">
        <f t="shared" si="307"/>
        <v>119.99000000000001</v>
      </c>
      <c r="X490" s="7">
        <f t="shared" si="305"/>
        <v>119.99000000000001</v>
      </c>
      <c r="Y490" s="41">
        <f t="shared" si="292"/>
        <v>239.98000000000002</v>
      </c>
      <c r="Z490" s="7">
        <f t="shared" si="305"/>
        <v>119.99000000000001</v>
      </c>
      <c r="AA490" s="41">
        <f t="shared" si="293"/>
        <v>359.97</v>
      </c>
      <c r="AB490" s="7">
        <f t="shared" si="305"/>
        <v>119.99000000000001</v>
      </c>
      <c r="AC490" s="41">
        <f t="shared" si="294"/>
        <v>479.96000000000004</v>
      </c>
      <c r="AD490" s="27"/>
      <c r="AE490" s="13">
        <f t="shared" si="306"/>
        <v>119.99000000000001</v>
      </c>
      <c r="AF490" s="7"/>
      <c r="AG490" s="15"/>
    </row>
    <row r="491" spans="1:33" ht="12.75">
      <c r="A491" s="43"/>
      <c r="B491" s="31" t="s">
        <v>302</v>
      </c>
      <c r="C491" s="28">
        <v>2018</v>
      </c>
      <c r="D491" s="28">
        <v>5</v>
      </c>
      <c r="E491" s="31" t="s">
        <v>20</v>
      </c>
      <c r="F491" s="41">
        <v>124.93</v>
      </c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0">
        <f t="shared" si="304"/>
        <v>24.986</v>
      </c>
      <c r="U491" s="41">
        <v>0</v>
      </c>
      <c r="V491" s="40">
        <f t="shared" si="299"/>
        <v>24.986</v>
      </c>
      <c r="W491" s="41">
        <f t="shared" si="307"/>
        <v>24.986</v>
      </c>
      <c r="X491" s="7">
        <f t="shared" si="305"/>
        <v>24.986</v>
      </c>
      <c r="Y491" s="41">
        <f t="shared" si="292"/>
        <v>49.972</v>
      </c>
      <c r="Z491" s="7">
        <f t="shared" si="305"/>
        <v>24.986</v>
      </c>
      <c r="AA491" s="41">
        <f t="shared" si="293"/>
        <v>74.958</v>
      </c>
      <c r="AB491" s="7">
        <f t="shared" si="305"/>
        <v>24.986</v>
      </c>
      <c r="AC491" s="41">
        <f t="shared" si="294"/>
        <v>99.944</v>
      </c>
      <c r="AD491" s="27"/>
      <c r="AE491" s="13">
        <f t="shared" si="306"/>
        <v>24.986000000000004</v>
      </c>
      <c r="AF491" s="7"/>
      <c r="AG491" s="15"/>
    </row>
    <row r="492" spans="1:33" ht="12.75">
      <c r="A492" s="43"/>
      <c r="B492" s="31" t="s">
        <v>303</v>
      </c>
      <c r="C492" s="28">
        <v>2018</v>
      </c>
      <c r="D492" s="28">
        <v>5</v>
      </c>
      <c r="E492" s="31" t="s">
        <v>20</v>
      </c>
      <c r="F492" s="41">
        <v>292.84</v>
      </c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0">
        <f t="shared" si="304"/>
        <v>58.568</v>
      </c>
      <c r="U492" s="41">
        <v>0</v>
      </c>
      <c r="V492" s="40">
        <f t="shared" si="299"/>
        <v>58.568</v>
      </c>
      <c r="W492" s="41">
        <f t="shared" si="307"/>
        <v>58.568</v>
      </c>
      <c r="X492" s="7">
        <f t="shared" si="305"/>
        <v>58.568</v>
      </c>
      <c r="Y492" s="41">
        <f t="shared" si="292"/>
        <v>117.136</v>
      </c>
      <c r="Z492" s="7">
        <f t="shared" si="305"/>
        <v>58.568</v>
      </c>
      <c r="AA492" s="41">
        <f t="shared" si="293"/>
        <v>175.704</v>
      </c>
      <c r="AB492" s="7">
        <f t="shared" si="305"/>
        <v>58.568</v>
      </c>
      <c r="AC492" s="41">
        <f t="shared" si="294"/>
        <v>234.272</v>
      </c>
      <c r="AD492" s="27"/>
      <c r="AE492" s="13">
        <f t="shared" si="306"/>
        <v>58.567999999999984</v>
      </c>
      <c r="AF492" s="7"/>
      <c r="AG492" s="15"/>
    </row>
    <row r="493" spans="1:33" ht="12.75">
      <c r="A493" s="43"/>
      <c r="B493" s="31" t="s">
        <v>304</v>
      </c>
      <c r="C493" s="28">
        <v>2018</v>
      </c>
      <c r="D493" s="28">
        <v>5</v>
      </c>
      <c r="E493" s="31" t="s">
        <v>20</v>
      </c>
      <c r="F493" s="41">
        <v>202.99</v>
      </c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0">
        <f t="shared" si="304"/>
        <v>40.598</v>
      </c>
      <c r="U493" s="41">
        <v>0</v>
      </c>
      <c r="V493" s="40">
        <f t="shared" si="299"/>
        <v>40.598</v>
      </c>
      <c r="W493" s="41">
        <f t="shared" si="307"/>
        <v>40.598</v>
      </c>
      <c r="X493" s="7">
        <f t="shared" si="305"/>
        <v>40.598</v>
      </c>
      <c r="Y493" s="41">
        <f t="shared" si="292"/>
        <v>81.196</v>
      </c>
      <c r="Z493" s="7">
        <f t="shared" si="305"/>
        <v>40.598</v>
      </c>
      <c r="AA493" s="41">
        <f t="shared" si="293"/>
        <v>121.794</v>
      </c>
      <c r="AB493" s="7">
        <f t="shared" si="305"/>
        <v>40.598</v>
      </c>
      <c r="AC493" s="41">
        <f t="shared" si="294"/>
        <v>162.392</v>
      </c>
      <c r="AD493" s="27"/>
      <c r="AE493" s="13">
        <f t="shared" si="306"/>
        <v>40.59800000000001</v>
      </c>
      <c r="AF493" s="7"/>
      <c r="AG493" s="15"/>
    </row>
    <row r="494" spans="1:33" ht="12.75">
      <c r="A494" s="43"/>
      <c r="B494" s="31" t="s">
        <v>305</v>
      </c>
      <c r="C494" s="28">
        <v>2018</v>
      </c>
      <c r="D494" s="28">
        <v>5</v>
      </c>
      <c r="E494" s="31" t="s">
        <v>20</v>
      </c>
      <c r="F494" s="41">
        <v>2802.53</v>
      </c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8">
        <f t="shared" si="304"/>
        <v>560.5060000000001</v>
      </c>
      <c r="U494" s="27">
        <v>0</v>
      </c>
      <c r="V494" s="7">
        <f t="shared" si="299"/>
        <v>560.5060000000001</v>
      </c>
      <c r="W494" s="41">
        <f t="shared" si="307"/>
        <v>560.5060000000001</v>
      </c>
      <c r="X494" s="7">
        <f t="shared" si="305"/>
        <v>560.5060000000001</v>
      </c>
      <c r="Y494" s="41">
        <f t="shared" si="292"/>
        <v>1121.0120000000002</v>
      </c>
      <c r="Z494" s="7">
        <f t="shared" si="305"/>
        <v>560.5060000000001</v>
      </c>
      <c r="AA494" s="41">
        <f t="shared" si="293"/>
        <v>1681.5180000000003</v>
      </c>
      <c r="AB494" s="7">
        <f t="shared" si="305"/>
        <v>560.5060000000001</v>
      </c>
      <c r="AC494" s="41">
        <f t="shared" si="294"/>
        <v>2242.0240000000003</v>
      </c>
      <c r="AD494" s="27"/>
      <c r="AE494" s="13">
        <f t="shared" si="306"/>
        <v>560.5059999999999</v>
      </c>
      <c r="AF494" s="7"/>
      <c r="AG494" s="15"/>
    </row>
    <row r="495" spans="1:33" ht="12.75">
      <c r="A495" s="43"/>
      <c r="B495" s="42" t="s">
        <v>319</v>
      </c>
      <c r="C495" s="28">
        <v>2019</v>
      </c>
      <c r="D495" s="28">
        <v>5</v>
      </c>
      <c r="E495" s="31" t="s">
        <v>20</v>
      </c>
      <c r="F495" s="41">
        <v>2889.39</v>
      </c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8">
        <f t="shared" si="304"/>
        <v>577.8779999999999</v>
      </c>
      <c r="U495" s="27"/>
      <c r="V495" s="7">
        <f t="shared" si="299"/>
        <v>577.8779999999999</v>
      </c>
      <c r="W495" s="41">
        <v>0</v>
      </c>
      <c r="X495" s="7">
        <f t="shared" si="305"/>
        <v>577.8779999999999</v>
      </c>
      <c r="Y495" s="41">
        <f t="shared" si="292"/>
        <v>577.8779999999999</v>
      </c>
      <c r="Z495" s="7">
        <f t="shared" si="305"/>
        <v>577.8779999999999</v>
      </c>
      <c r="AA495" s="41">
        <f t="shared" si="293"/>
        <v>1155.7559999999999</v>
      </c>
      <c r="AB495" s="7">
        <f t="shared" si="305"/>
        <v>577.8779999999999</v>
      </c>
      <c r="AC495" s="41">
        <f t="shared" si="294"/>
        <v>1733.6339999999998</v>
      </c>
      <c r="AD495" s="27"/>
      <c r="AE495" s="13">
        <f t="shared" si="306"/>
        <v>1155.756</v>
      </c>
      <c r="AF495" s="7"/>
      <c r="AG495" s="15"/>
    </row>
    <row r="496" spans="1:33" ht="12.75">
      <c r="A496" s="43"/>
      <c r="B496" s="42" t="s">
        <v>320</v>
      </c>
      <c r="C496" s="28">
        <v>2019</v>
      </c>
      <c r="D496" s="28">
        <v>5</v>
      </c>
      <c r="E496" s="31" t="s">
        <v>20</v>
      </c>
      <c r="F496" s="41">
        <v>2125.25</v>
      </c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8">
        <f t="shared" si="304"/>
        <v>425.05</v>
      </c>
      <c r="U496" s="27"/>
      <c r="V496" s="7">
        <f t="shared" si="299"/>
        <v>425.05</v>
      </c>
      <c r="W496" s="41">
        <v>0</v>
      </c>
      <c r="X496" s="7">
        <f t="shared" si="305"/>
        <v>425.05</v>
      </c>
      <c r="Y496" s="41">
        <f t="shared" si="292"/>
        <v>425.05</v>
      </c>
      <c r="Z496" s="7">
        <f t="shared" si="305"/>
        <v>425.05</v>
      </c>
      <c r="AA496" s="41">
        <f t="shared" si="293"/>
        <v>850.1</v>
      </c>
      <c r="AB496" s="7">
        <f t="shared" si="305"/>
        <v>425.05</v>
      </c>
      <c r="AC496" s="41">
        <f t="shared" si="294"/>
        <v>1275.15</v>
      </c>
      <c r="AD496" s="27"/>
      <c r="AE496" s="13">
        <f t="shared" si="306"/>
        <v>850.0999999999999</v>
      </c>
      <c r="AF496" s="7"/>
      <c r="AG496" s="15"/>
    </row>
    <row r="497" spans="1:33" ht="12.75">
      <c r="A497" s="43"/>
      <c r="B497" s="42" t="s">
        <v>321</v>
      </c>
      <c r="C497" s="28">
        <v>2019</v>
      </c>
      <c r="D497" s="28">
        <v>5</v>
      </c>
      <c r="E497" s="31" t="s">
        <v>20</v>
      </c>
      <c r="F497" s="41">
        <v>1060.28</v>
      </c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8">
        <f t="shared" si="304"/>
        <v>212.05599999999998</v>
      </c>
      <c r="U497" s="27"/>
      <c r="V497" s="7">
        <f t="shared" si="299"/>
        <v>212.05599999999998</v>
      </c>
      <c r="W497" s="41">
        <v>0</v>
      </c>
      <c r="X497" s="7">
        <f t="shared" si="305"/>
        <v>212.05599999999998</v>
      </c>
      <c r="Y497" s="41">
        <f t="shared" si="292"/>
        <v>212.05599999999998</v>
      </c>
      <c r="Z497" s="7">
        <f t="shared" si="305"/>
        <v>212.05599999999998</v>
      </c>
      <c r="AA497" s="41">
        <f t="shared" si="293"/>
        <v>424.11199999999997</v>
      </c>
      <c r="AB497" s="7">
        <f t="shared" si="305"/>
        <v>212.05599999999998</v>
      </c>
      <c r="AC497" s="41">
        <f t="shared" si="294"/>
        <v>636.1679999999999</v>
      </c>
      <c r="AD497" s="27"/>
      <c r="AE497" s="13">
        <f t="shared" si="306"/>
        <v>424.1120000000001</v>
      </c>
      <c r="AF497" s="7"/>
      <c r="AG497" s="15"/>
    </row>
    <row r="498" spans="1:33" ht="12.75">
      <c r="A498" s="43"/>
      <c r="B498" s="42" t="s">
        <v>322</v>
      </c>
      <c r="C498" s="28">
        <v>2019</v>
      </c>
      <c r="D498" s="28">
        <v>5</v>
      </c>
      <c r="E498" s="31" t="s">
        <v>20</v>
      </c>
      <c r="F498" s="41">
        <v>191.96</v>
      </c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8">
        <f t="shared" si="304"/>
        <v>38.392</v>
      </c>
      <c r="U498" s="27"/>
      <c r="V498" s="7">
        <f t="shared" si="299"/>
        <v>38.392</v>
      </c>
      <c r="W498" s="41">
        <v>0</v>
      </c>
      <c r="X498" s="7">
        <f t="shared" si="305"/>
        <v>38.392</v>
      </c>
      <c r="Y498" s="41">
        <f t="shared" si="292"/>
        <v>38.392</v>
      </c>
      <c r="Z498" s="7">
        <f t="shared" si="305"/>
        <v>38.392</v>
      </c>
      <c r="AA498" s="41">
        <f t="shared" si="293"/>
        <v>76.784</v>
      </c>
      <c r="AB498" s="7">
        <f t="shared" si="305"/>
        <v>38.392</v>
      </c>
      <c r="AC498" s="41">
        <f t="shared" si="294"/>
        <v>115.17600000000002</v>
      </c>
      <c r="AD498" s="27"/>
      <c r="AE498" s="13">
        <f t="shared" si="306"/>
        <v>76.78399999999999</v>
      </c>
      <c r="AF498" s="7"/>
      <c r="AG498" s="15"/>
    </row>
    <row r="499" spans="1:33" ht="12.75">
      <c r="A499" s="43"/>
      <c r="B499" s="42" t="s">
        <v>323</v>
      </c>
      <c r="C499" s="28">
        <v>2019</v>
      </c>
      <c r="D499" s="28">
        <v>5</v>
      </c>
      <c r="E499" s="31" t="s">
        <v>20</v>
      </c>
      <c r="F499" s="41">
        <v>224.87</v>
      </c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8">
        <f t="shared" si="304"/>
        <v>44.974000000000004</v>
      </c>
      <c r="U499" s="27"/>
      <c r="V499" s="7">
        <f t="shared" si="299"/>
        <v>44.974000000000004</v>
      </c>
      <c r="W499" s="41">
        <v>0</v>
      </c>
      <c r="X499" s="7">
        <f t="shared" si="305"/>
        <v>44.974000000000004</v>
      </c>
      <c r="Y499" s="41">
        <f t="shared" si="292"/>
        <v>44.974000000000004</v>
      </c>
      <c r="Z499" s="7">
        <f t="shared" si="305"/>
        <v>44.974000000000004</v>
      </c>
      <c r="AA499" s="41">
        <f t="shared" si="293"/>
        <v>89.94800000000001</v>
      </c>
      <c r="AB499" s="7">
        <f t="shared" si="305"/>
        <v>44.974000000000004</v>
      </c>
      <c r="AC499" s="41">
        <f t="shared" si="294"/>
        <v>134.92200000000003</v>
      </c>
      <c r="AD499" s="27"/>
      <c r="AE499" s="13">
        <f t="shared" si="306"/>
        <v>89.94799999999998</v>
      </c>
      <c r="AF499" s="7"/>
      <c r="AG499" s="15"/>
    </row>
    <row r="500" spans="1:33" ht="12.75">
      <c r="A500" s="43"/>
      <c r="B500" s="42" t="s">
        <v>324</v>
      </c>
      <c r="C500" s="28">
        <v>2019</v>
      </c>
      <c r="D500" s="28">
        <v>5</v>
      </c>
      <c r="E500" s="31" t="s">
        <v>20</v>
      </c>
      <c r="F500" s="41">
        <v>2053.89</v>
      </c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8">
        <f t="shared" si="304"/>
        <v>410.77799999999996</v>
      </c>
      <c r="U500" s="27"/>
      <c r="V500" s="7">
        <f t="shared" si="299"/>
        <v>410.77799999999996</v>
      </c>
      <c r="W500" s="41">
        <v>0</v>
      </c>
      <c r="X500" s="7">
        <f t="shared" si="305"/>
        <v>410.77799999999996</v>
      </c>
      <c r="Y500" s="41">
        <f t="shared" si="292"/>
        <v>410.77799999999996</v>
      </c>
      <c r="Z500" s="7">
        <f t="shared" si="305"/>
        <v>410.77799999999996</v>
      </c>
      <c r="AA500" s="41">
        <f t="shared" si="293"/>
        <v>821.5559999999999</v>
      </c>
      <c r="AB500" s="7">
        <f t="shared" si="305"/>
        <v>410.77799999999996</v>
      </c>
      <c r="AC500" s="41">
        <f t="shared" si="294"/>
        <v>1232.3339999999998</v>
      </c>
      <c r="AD500" s="27"/>
      <c r="AE500" s="13">
        <f t="shared" si="306"/>
        <v>821.556</v>
      </c>
      <c r="AF500" s="7"/>
      <c r="AG500" s="15"/>
    </row>
    <row r="501" spans="1:33" ht="12.75">
      <c r="A501" s="43"/>
      <c r="B501" s="42" t="s">
        <v>325</v>
      </c>
      <c r="C501" s="28">
        <v>2019</v>
      </c>
      <c r="D501" s="28">
        <v>5</v>
      </c>
      <c r="E501" s="31" t="s">
        <v>20</v>
      </c>
      <c r="F501" s="41">
        <v>2090.5</v>
      </c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8">
        <f t="shared" si="304"/>
        <v>418.1</v>
      </c>
      <c r="U501" s="27"/>
      <c r="V501" s="7">
        <f t="shared" si="299"/>
        <v>418.1</v>
      </c>
      <c r="W501" s="41">
        <v>0</v>
      </c>
      <c r="X501" s="7">
        <f t="shared" si="305"/>
        <v>418.1</v>
      </c>
      <c r="Y501" s="41">
        <f t="shared" si="292"/>
        <v>418.1</v>
      </c>
      <c r="Z501" s="7">
        <f t="shared" si="305"/>
        <v>418.1</v>
      </c>
      <c r="AA501" s="41">
        <f t="shared" si="293"/>
        <v>836.2</v>
      </c>
      <c r="AB501" s="7">
        <f t="shared" si="305"/>
        <v>418.1</v>
      </c>
      <c r="AC501" s="41">
        <f t="shared" si="294"/>
        <v>1254.3000000000002</v>
      </c>
      <c r="AD501" s="27"/>
      <c r="AE501" s="13">
        <f t="shared" si="306"/>
        <v>836.1999999999998</v>
      </c>
      <c r="AF501" s="7"/>
      <c r="AG501" s="15"/>
    </row>
    <row r="502" spans="1:33" ht="12.75">
      <c r="A502" s="43"/>
      <c r="B502" s="42" t="s">
        <v>326</v>
      </c>
      <c r="C502" s="28">
        <v>2019</v>
      </c>
      <c r="D502" s="28">
        <v>5</v>
      </c>
      <c r="E502" s="31" t="s">
        <v>20</v>
      </c>
      <c r="F502" s="41">
        <v>5451.5</v>
      </c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8">
        <f t="shared" si="304"/>
        <v>1090.3</v>
      </c>
      <c r="U502" s="27"/>
      <c r="V502" s="7">
        <f t="shared" si="299"/>
        <v>1090.3</v>
      </c>
      <c r="W502" s="41">
        <v>0</v>
      </c>
      <c r="X502" s="7">
        <f t="shared" si="305"/>
        <v>1090.3</v>
      </c>
      <c r="Y502" s="41">
        <f t="shared" si="292"/>
        <v>1090.3</v>
      </c>
      <c r="Z502" s="7">
        <f t="shared" si="305"/>
        <v>1090.3</v>
      </c>
      <c r="AA502" s="41">
        <f t="shared" si="293"/>
        <v>2180.6</v>
      </c>
      <c r="AB502" s="7">
        <f t="shared" si="305"/>
        <v>1090.3</v>
      </c>
      <c r="AC502" s="41">
        <f t="shared" si="294"/>
        <v>3270.8999999999996</v>
      </c>
      <c r="AD502" s="27"/>
      <c r="AE502" s="13">
        <f t="shared" si="306"/>
        <v>2180.6000000000004</v>
      </c>
      <c r="AF502" s="7"/>
      <c r="AG502" s="15"/>
    </row>
    <row r="503" spans="1:33" ht="12.75">
      <c r="A503" s="43"/>
      <c r="B503" s="42" t="s">
        <v>327</v>
      </c>
      <c r="C503" s="28">
        <v>2019</v>
      </c>
      <c r="D503" s="28">
        <v>5</v>
      </c>
      <c r="E503" s="31" t="s">
        <v>20</v>
      </c>
      <c r="F503" s="41">
        <v>1089</v>
      </c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8">
        <f t="shared" si="304"/>
        <v>217.8</v>
      </c>
      <c r="U503" s="27"/>
      <c r="V503" s="7">
        <f t="shared" si="299"/>
        <v>217.8</v>
      </c>
      <c r="W503" s="41">
        <v>0</v>
      </c>
      <c r="X503" s="7">
        <f t="shared" si="305"/>
        <v>217.8</v>
      </c>
      <c r="Y503" s="41">
        <f t="shared" si="292"/>
        <v>217.8</v>
      </c>
      <c r="Z503" s="7">
        <f t="shared" si="305"/>
        <v>217.8</v>
      </c>
      <c r="AA503" s="41">
        <f t="shared" si="293"/>
        <v>435.6</v>
      </c>
      <c r="AB503" s="7">
        <f t="shared" si="305"/>
        <v>217.8</v>
      </c>
      <c r="AC503" s="41">
        <f t="shared" si="294"/>
        <v>653.4000000000001</v>
      </c>
      <c r="AD503" s="27"/>
      <c r="AE503" s="13">
        <f t="shared" si="306"/>
        <v>435.5999999999999</v>
      </c>
      <c r="AF503" s="7"/>
      <c r="AG503" s="15"/>
    </row>
    <row r="504" spans="1:33" ht="12.75">
      <c r="A504" s="43"/>
      <c r="B504" s="42" t="s">
        <v>323</v>
      </c>
      <c r="C504" s="28">
        <v>2019</v>
      </c>
      <c r="D504" s="28">
        <v>5</v>
      </c>
      <c r="E504" s="31" t="s">
        <v>20</v>
      </c>
      <c r="F504" s="41">
        <v>1355.07</v>
      </c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8">
        <f t="shared" si="304"/>
        <v>271.014</v>
      </c>
      <c r="U504" s="27"/>
      <c r="V504" s="7">
        <f t="shared" si="299"/>
        <v>271.014</v>
      </c>
      <c r="W504" s="41">
        <v>0</v>
      </c>
      <c r="X504" s="7">
        <f t="shared" si="305"/>
        <v>271.014</v>
      </c>
      <c r="Y504" s="41">
        <f t="shared" si="292"/>
        <v>271.014</v>
      </c>
      <c r="Z504" s="7">
        <f t="shared" si="305"/>
        <v>271.014</v>
      </c>
      <c r="AA504" s="41">
        <f t="shared" si="293"/>
        <v>542.028</v>
      </c>
      <c r="AB504" s="7">
        <f t="shared" si="305"/>
        <v>271.014</v>
      </c>
      <c r="AC504" s="41">
        <f t="shared" si="294"/>
        <v>813.042</v>
      </c>
      <c r="AD504" s="27"/>
      <c r="AE504" s="13">
        <f t="shared" si="306"/>
        <v>542.0279999999999</v>
      </c>
      <c r="AF504" s="7"/>
      <c r="AG504" s="15"/>
    </row>
    <row r="505" spans="1:33" ht="12.75">
      <c r="A505" s="43"/>
      <c r="B505" s="42" t="s">
        <v>328</v>
      </c>
      <c r="C505" s="28">
        <v>2019</v>
      </c>
      <c r="D505" s="28">
        <v>5</v>
      </c>
      <c r="E505" s="31" t="s">
        <v>20</v>
      </c>
      <c r="F505" s="41">
        <v>187.2</v>
      </c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8">
        <f t="shared" si="304"/>
        <v>37.44</v>
      </c>
      <c r="U505" s="27"/>
      <c r="V505" s="7">
        <f t="shared" si="299"/>
        <v>37.44</v>
      </c>
      <c r="W505" s="41">
        <v>0</v>
      </c>
      <c r="X505" s="7">
        <f t="shared" si="305"/>
        <v>37.44</v>
      </c>
      <c r="Y505" s="41">
        <f t="shared" si="292"/>
        <v>37.44</v>
      </c>
      <c r="Z505" s="7">
        <f t="shared" si="305"/>
        <v>37.44</v>
      </c>
      <c r="AA505" s="41">
        <f t="shared" si="293"/>
        <v>74.88</v>
      </c>
      <c r="AB505" s="7">
        <f t="shared" si="305"/>
        <v>37.44</v>
      </c>
      <c r="AC505" s="41">
        <f t="shared" si="294"/>
        <v>112.32</v>
      </c>
      <c r="AD505" s="27"/>
      <c r="AE505" s="13">
        <f t="shared" si="306"/>
        <v>74.88</v>
      </c>
      <c r="AF505" s="7"/>
      <c r="AG505" s="15"/>
    </row>
    <row r="506" spans="1:33" ht="12.75">
      <c r="A506" s="43"/>
      <c r="B506" s="42" t="s">
        <v>329</v>
      </c>
      <c r="C506" s="28">
        <v>2019</v>
      </c>
      <c r="D506" s="28">
        <v>5</v>
      </c>
      <c r="E506" s="31" t="s">
        <v>20</v>
      </c>
      <c r="F506" s="41">
        <v>177.26</v>
      </c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8">
        <f t="shared" si="304"/>
        <v>35.452</v>
      </c>
      <c r="U506" s="27"/>
      <c r="V506" s="7">
        <f t="shared" si="299"/>
        <v>35.452</v>
      </c>
      <c r="W506" s="41">
        <v>0</v>
      </c>
      <c r="X506" s="7">
        <f t="shared" si="305"/>
        <v>35.452</v>
      </c>
      <c r="Y506" s="41">
        <f t="shared" si="292"/>
        <v>35.452</v>
      </c>
      <c r="Z506" s="7">
        <f t="shared" si="305"/>
        <v>35.452</v>
      </c>
      <c r="AA506" s="41">
        <f t="shared" si="293"/>
        <v>70.904</v>
      </c>
      <c r="AB506" s="7">
        <f t="shared" si="305"/>
        <v>35.452</v>
      </c>
      <c r="AC506" s="41">
        <f t="shared" si="294"/>
        <v>106.356</v>
      </c>
      <c r="AD506" s="27"/>
      <c r="AE506" s="13">
        <f t="shared" si="306"/>
        <v>70.904</v>
      </c>
      <c r="AF506" s="7"/>
      <c r="AG506" s="15"/>
    </row>
    <row r="507" spans="1:33" ht="12.75">
      <c r="A507" s="43"/>
      <c r="B507" s="42" t="s">
        <v>330</v>
      </c>
      <c r="C507" s="28">
        <v>2019</v>
      </c>
      <c r="D507" s="28">
        <v>5</v>
      </c>
      <c r="E507" s="31" t="s">
        <v>20</v>
      </c>
      <c r="F507" s="41">
        <v>5561.99</v>
      </c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8">
        <f t="shared" si="304"/>
        <v>1112.398</v>
      </c>
      <c r="U507" s="27"/>
      <c r="V507" s="7">
        <f t="shared" si="299"/>
        <v>1112.398</v>
      </c>
      <c r="W507" s="41">
        <v>0</v>
      </c>
      <c r="X507" s="7">
        <f t="shared" si="305"/>
        <v>1112.398</v>
      </c>
      <c r="Y507" s="41">
        <f t="shared" si="292"/>
        <v>1112.398</v>
      </c>
      <c r="Z507" s="7">
        <f t="shared" si="305"/>
        <v>1112.398</v>
      </c>
      <c r="AA507" s="41">
        <f t="shared" si="293"/>
        <v>2224.796</v>
      </c>
      <c r="AB507" s="7">
        <f t="shared" si="305"/>
        <v>1112.398</v>
      </c>
      <c r="AC507" s="41">
        <f t="shared" si="294"/>
        <v>3337.1939999999995</v>
      </c>
      <c r="AD507" s="27"/>
      <c r="AE507" s="13">
        <f t="shared" si="306"/>
        <v>2224.7960000000003</v>
      </c>
      <c r="AF507" s="7"/>
      <c r="AG507" s="15"/>
    </row>
    <row r="508" spans="1:33" ht="12.75">
      <c r="A508" s="43"/>
      <c r="B508" s="42" t="s">
        <v>331</v>
      </c>
      <c r="C508" s="28">
        <v>2019</v>
      </c>
      <c r="D508" s="28">
        <v>5</v>
      </c>
      <c r="E508" s="31" t="s">
        <v>20</v>
      </c>
      <c r="F508" s="41">
        <v>369</v>
      </c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8">
        <f t="shared" si="304"/>
        <v>73.8</v>
      </c>
      <c r="U508" s="27"/>
      <c r="V508" s="7">
        <f t="shared" si="299"/>
        <v>73.8</v>
      </c>
      <c r="W508" s="41">
        <v>0</v>
      </c>
      <c r="X508" s="7">
        <f t="shared" si="305"/>
        <v>73.8</v>
      </c>
      <c r="Y508" s="41">
        <f t="shared" si="292"/>
        <v>73.8</v>
      </c>
      <c r="Z508" s="7">
        <f t="shared" si="305"/>
        <v>73.8</v>
      </c>
      <c r="AA508" s="41">
        <f t="shared" si="293"/>
        <v>147.6</v>
      </c>
      <c r="AB508" s="7">
        <f t="shared" si="305"/>
        <v>73.8</v>
      </c>
      <c r="AC508" s="41">
        <f t="shared" si="294"/>
        <v>221.39999999999998</v>
      </c>
      <c r="AD508" s="27"/>
      <c r="AE508" s="13">
        <f t="shared" si="306"/>
        <v>147.60000000000002</v>
      </c>
      <c r="AF508" s="7"/>
      <c r="AG508" s="15"/>
    </row>
    <row r="509" spans="1:33" ht="12.75">
      <c r="A509" s="43"/>
      <c r="B509" s="42" t="s">
        <v>200</v>
      </c>
      <c r="C509" s="28">
        <v>2019</v>
      </c>
      <c r="D509" s="28">
        <v>5</v>
      </c>
      <c r="E509" s="31" t="s">
        <v>20</v>
      </c>
      <c r="F509" s="27">
        <v>287.6</v>
      </c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8">
        <f t="shared" si="304"/>
        <v>57.52</v>
      </c>
      <c r="U509" s="27"/>
      <c r="V509" s="7">
        <f t="shared" si="299"/>
        <v>57.52</v>
      </c>
      <c r="W509" s="27">
        <v>0</v>
      </c>
      <c r="X509" s="7">
        <f t="shared" si="305"/>
        <v>57.52</v>
      </c>
      <c r="Y509" s="27">
        <f t="shared" si="292"/>
        <v>57.52</v>
      </c>
      <c r="Z509" s="7">
        <f t="shared" si="305"/>
        <v>57.52</v>
      </c>
      <c r="AA509" s="27">
        <f t="shared" si="293"/>
        <v>115.04</v>
      </c>
      <c r="AB509" s="7">
        <f t="shared" si="305"/>
        <v>57.52</v>
      </c>
      <c r="AC509" s="27">
        <f t="shared" si="294"/>
        <v>172.56</v>
      </c>
      <c r="AD509" s="27"/>
      <c r="AE509" s="13">
        <f t="shared" si="306"/>
        <v>115.04000000000002</v>
      </c>
      <c r="AF509" s="7"/>
      <c r="AG509" s="15"/>
    </row>
    <row r="510" spans="1:33" ht="12.75">
      <c r="A510" s="26"/>
      <c r="B510" s="28"/>
      <c r="C510" s="28"/>
      <c r="D510" s="28"/>
      <c r="E510" s="28"/>
      <c r="F510" s="15">
        <f>SUM(F456:F509)</f>
        <v>86815.20999999999</v>
      </c>
      <c r="G510" s="15">
        <f aca="true" t="shared" si="308" ref="G510:S510">SUM(G456:G487)</f>
        <v>10337.369999999999</v>
      </c>
      <c r="H510" s="15">
        <f t="shared" si="308"/>
        <v>4022.2675</v>
      </c>
      <c r="I510" s="15">
        <f t="shared" si="308"/>
        <v>12700.9595</v>
      </c>
      <c r="J510" s="15">
        <f t="shared" si="308"/>
        <v>3384.9334999999996</v>
      </c>
      <c r="K510" s="15">
        <f t="shared" si="308"/>
        <v>15245.893</v>
      </c>
      <c r="L510" s="15">
        <f t="shared" si="308"/>
        <v>3235.3255</v>
      </c>
      <c r="M510" s="15">
        <f t="shared" si="308"/>
        <v>18481.2185</v>
      </c>
      <c r="N510" s="15">
        <f t="shared" si="308"/>
        <v>4436.3575</v>
      </c>
      <c r="O510" s="15">
        <f t="shared" si="308"/>
        <v>22917.575999999997</v>
      </c>
      <c r="P510" s="15">
        <f t="shared" si="308"/>
        <v>5331.447499999999</v>
      </c>
      <c r="Q510" s="15">
        <f t="shared" si="308"/>
        <v>28249.0235</v>
      </c>
      <c r="R510" s="15">
        <f t="shared" si="308"/>
        <v>5302.483499999999</v>
      </c>
      <c r="S510" s="15">
        <f t="shared" si="308"/>
        <v>33551.507</v>
      </c>
      <c r="T510" s="15">
        <f>SUM(T456:T509)</f>
        <v>9978.997499999998</v>
      </c>
      <c r="U510" s="15">
        <f>SUM(U456:U494)</f>
        <v>37611.112499999996</v>
      </c>
      <c r="V510" s="15">
        <f aca="true" t="shared" si="309" ref="V510:AC510">SUM(V456:V509)</f>
        <v>9789.215499999998</v>
      </c>
      <c r="W510" s="15">
        <f t="shared" si="309"/>
        <v>42377.37599999999</v>
      </c>
      <c r="X510" s="15">
        <f t="shared" si="309"/>
        <v>8828.183500000001</v>
      </c>
      <c r="Y510" s="15">
        <f t="shared" si="309"/>
        <v>51205.55950000001</v>
      </c>
      <c r="Z510" s="15">
        <f t="shared" si="309"/>
        <v>7578.283500000001</v>
      </c>
      <c r="AA510" s="15">
        <f t="shared" si="309"/>
        <v>58783.842999999986</v>
      </c>
      <c r="AB510" s="15">
        <f t="shared" si="309"/>
        <v>7252.437500000001</v>
      </c>
      <c r="AC510" s="15">
        <f t="shared" si="309"/>
        <v>66036.2805</v>
      </c>
      <c r="AD510" s="15"/>
      <c r="AE510" s="13">
        <f t="shared" si="306"/>
        <v>20778.9295</v>
      </c>
      <c r="AF510" s="7"/>
      <c r="AG510" s="15"/>
    </row>
    <row r="511" spans="1:33" ht="12.75">
      <c r="A511" s="12"/>
      <c r="F511" s="11" t="s">
        <v>14</v>
      </c>
      <c r="G511" s="7"/>
      <c r="H511" s="7"/>
      <c r="I511" s="7"/>
      <c r="J511" s="7"/>
      <c r="K511" s="7"/>
      <c r="L511" s="13"/>
      <c r="M511" s="13"/>
      <c r="N511" s="13"/>
      <c r="O511" s="13"/>
      <c r="P511" s="13"/>
      <c r="Q511" s="13"/>
      <c r="R511" s="13"/>
      <c r="S511" s="13"/>
      <c r="T511" s="7"/>
      <c r="U511" s="13"/>
      <c r="V511" s="7"/>
      <c r="W511" s="13"/>
      <c r="X511" s="7"/>
      <c r="Y511" s="13"/>
      <c r="Z511" s="13"/>
      <c r="AA511" s="13"/>
      <c r="AB511" s="13"/>
      <c r="AC511" s="13"/>
      <c r="AD511" s="7"/>
      <c r="AE511" s="13"/>
      <c r="AF511" s="7"/>
      <c r="AG511" s="15"/>
    </row>
    <row r="512" spans="1:33" ht="12.75">
      <c r="A512" s="12">
        <v>34400005</v>
      </c>
      <c r="B512" t="s">
        <v>157</v>
      </c>
      <c r="C512" t="s">
        <v>19</v>
      </c>
      <c r="D512">
        <v>5</v>
      </c>
      <c r="E512" t="s">
        <v>20</v>
      </c>
      <c r="F512" s="7">
        <v>1615.2</v>
      </c>
      <c r="G512" s="7">
        <v>1615.2</v>
      </c>
      <c r="H512" s="7">
        <v>0</v>
      </c>
      <c r="I512" s="7">
        <f>G512+H512</f>
        <v>1615.2</v>
      </c>
      <c r="J512" s="7">
        <v>0</v>
      </c>
      <c r="K512" s="7">
        <f>I512+J512</f>
        <v>1615.2</v>
      </c>
      <c r="L512" s="7">
        <v>0</v>
      </c>
      <c r="M512" s="7">
        <f>K512+L512</f>
        <v>1615.2</v>
      </c>
      <c r="N512" s="7">
        <v>0</v>
      </c>
      <c r="O512" s="7">
        <f>M512+N512</f>
        <v>1615.2</v>
      </c>
      <c r="P512" s="7">
        <v>0</v>
      </c>
      <c r="Q512" s="7">
        <f>O512+P512</f>
        <v>1615.2</v>
      </c>
      <c r="R512" s="7">
        <v>0</v>
      </c>
      <c r="S512" s="7">
        <f>Q512+R512</f>
        <v>1615.2</v>
      </c>
      <c r="T512" s="7">
        <v>0</v>
      </c>
      <c r="U512" s="7">
        <f>S512+T512</f>
        <v>1615.2</v>
      </c>
      <c r="V512" s="7">
        <v>0</v>
      </c>
      <c r="W512" s="7">
        <f>U512+V512</f>
        <v>1615.2</v>
      </c>
      <c r="X512" s="7">
        <v>0</v>
      </c>
      <c r="Y512" s="7">
        <f>W512+X512</f>
        <v>1615.2</v>
      </c>
      <c r="Z512" s="7">
        <v>0</v>
      </c>
      <c r="AA512" s="7">
        <f>Y512+Z512</f>
        <v>1615.2</v>
      </c>
      <c r="AB512" s="7">
        <v>0</v>
      </c>
      <c r="AC512" s="7">
        <f>AA512+AB512</f>
        <v>1615.2</v>
      </c>
      <c r="AD512" s="7"/>
      <c r="AE512" s="13">
        <f>F512-AC512</f>
        <v>0</v>
      </c>
      <c r="AF512" s="7"/>
      <c r="AG512" s="15"/>
    </row>
    <row r="513" spans="1:33" ht="12.75">
      <c r="A513" s="12"/>
      <c r="B513" t="s">
        <v>157</v>
      </c>
      <c r="C513">
        <v>1998</v>
      </c>
      <c r="D513">
        <v>5</v>
      </c>
      <c r="E513" t="s">
        <v>20</v>
      </c>
      <c r="F513" s="7">
        <v>1795</v>
      </c>
      <c r="G513" s="7">
        <v>1795</v>
      </c>
      <c r="H513" s="7">
        <v>0</v>
      </c>
      <c r="I513" s="7">
        <f>G513+H513</f>
        <v>1795</v>
      </c>
      <c r="J513" s="7">
        <v>0</v>
      </c>
      <c r="K513" s="7">
        <f>I513+J513</f>
        <v>1795</v>
      </c>
      <c r="L513" s="7">
        <v>0</v>
      </c>
      <c r="M513" s="7">
        <f>K513+L513</f>
        <v>1795</v>
      </c>
      <c r="N513" s="7">
        <v>0</v>
      </c>
      <c r="O513" s="7">
        <f>M513+N513</f>
        <v>1795</v>
      </c>
      <c r="P513" s="7">
        <v>0</v>
      </c>
      <c r="Q513" s="7">
        <f>O513+P513</f>
        <v>1795</v>
      </c>
      <c r="R513" s="7">
        <v>0</v>
      </c>
      <c r="S513" s="7">
        <f>Q513+R513</f>
        <v>1795</v>
      </c>
      <c r="T513" s="7">
        <v>0</v>
      </c>
      <c r="U513" s="7">
        <f>S513+T513</f>
        <v>1795</v>
      </c>
      <c r="V513" s="7">
        <v>0</v>
      </c>
      <c r="W513" s="7">
        <f>U513+V513</f>
        <v>1795</v>
      </c>
      <c r="X513" s="7">
        <v>0</v>
      </c>
      <c r="Y513" s="7">
        <f>W513+X513</f>
        <v>1795</v>
      </c>
      <c r="Z513" s="7">
        <v>0</v>
      </c>
      <c r="AA513" s="7">
        <f>Y513+Z513</f>
        <v>1795</v>
      </c>
      <c r="AB513" s="7">
        <v>0</v>
      </c>
      <c r="AC513" s="7">
        <f>AA513+AB513</f>
        <v>1795</v>
      </c>
      <c r="AD513" s="7"/>
      <c r="AE513" s="13">
        <f>F513-AC513</f>
        <v>0</v>
      </c>
      <c r="AF513" s="7"/>
      <c r="AG513" s="15"/>
    </row>
    <row r="514" spans="1:33" ht="12.75">
      <c r="A514" s="12"/>
      <c r="B514" t="s">
        <v>158</v>
      </c>
      <c r="C514">
        <v>2004</v>
      </c>
      <c r="D514">
        <v>5</v>
      </c>
      <c r="E514" t="s">
        <v>20</v>
      </c>
      <c r="F514" s="7">
        <v>671</v>
      </c>
      <c r="G514" s="7">
        <v>671</v>
      </c>
      <c r="H514" s="7">
        <v>0</v>
      </c>
      <c r="I514" s="7">
        <f>G514+H514</f>
        <v>671</v>
      </c>
      <c r="J514" s="7">
        <v>0</v>
      </c>
      <c r="K514" s="7">
        <f>I514+J514</f>
        <v>671</v>
      </c>
      <c r="L514" s="7">
        <v>0</v>
      </c>
      <c r="M514" s="7">
        <f>K514+L514</f>
        <v>671</v>
      </c>
      <c r="N514" s="7">
        <v>0</v>
      </c>
      <c r="O514" s="7">
        <f>M514+N514</f>
        <v>671</v>
      </c>
      <c r="P514" s="7">
        <v>0</v>
      </c>
      <c r="Q514" s="7">
        <f>O514+P514</f>
        <v>671</v>
      </c>
      <c r="R514" s="7">
        <v>0</v>
      </c>
      <c r="S514" s="7">
        <f>Q514+R514</f>
        <v>671</v>
      </c>
      <c r="T514" s="7">
        <v>0</v>
      </c>
      <c r="U514" s="7">
        <f>S514+T514</f>
        <v>671</v>
      </c>
      <c r="V514" s="7">
        <v>0</v>
      </c>
      <c r="W514" s="7">
        <f>U514+V514</f>
        <v>671</v>
      </c>
      <c r="X514" s="7">
        <v>0</v>
      </c>
      <c r="Y514" s="7">
        <f>W514+X514</f>
        <v>671</v>
      </c>
      <c r="Z514" s="7">
        <v>0</v>
      </c>
      <c r="AA514" s="7">
        <f>Y514+Z514</f>
        <v>671</v>
      </c>
      <c r="AB514" s="7">
        <v>0</v>
      </c>
      <c r="AC514" s="7">
        <f>AA514+AB514</f>
        <v>671</v>
      </c>
      <c r="AD514" s="7"/>
      <c r="AE514" s="13">
        <f>F514-AC514</f>
        <v>0</v>
      </c>
      <c r="AF514" s="7"/>
      <c r="AG514" s="15"/>
    </row>
    <row r="515" spans="1:33" ht="12.75">
      <c r="A515" s="12"/>
      <c r="B515" t="s">
        <v>159</v>
      </c>
      <c r="C515">
        <v>2005</v>
      </c>
      <c r="D515">
        <v>5</v>
      </c>
      <c r="E515" t="s">
        <v>20</v>
      </c>
      <c r="F515" s="8">
        <v>1977.34</v>
      </c>
      <c r="G515" s="8">
        <v>1977.34</v>
      </c>
      <c r="H515" s="8">
        <v>0</v>
      </c>
      <c r="I515" s="8">
        <f>G515+H515</f>
        <v>1977.34</v>
      </c>
      <c r="J515" s="8">
        <v>0</v>
      </c>
      <c r="K515" s="8">
        <f>I515+J515</f>
        <v>1977.34</v>
      </c>
      <c r="L515" s="8">
        <v>0</v>
      </c>
      <c r="M515" s="8">
        <f>K515+L515</f>
        <v>1977.34</v>
      </c>
      <c r="N515" s="8">
        <v>0</v>
      </c>
      <c r="O515" s="8">
        <f>M515+N515</f>
        <v>1977.34</v>
      </c>
      <c r="P515" s="8">
        <v>0</v>
      </c>
      <c r="Q515" s="8">
        <f>O515+P515</f>
        <v>1977.34</v>
      </c>
      <c r="R515" s="8">
        <v>0</v>
      </c>
      <c r="S515" s="8">
        <f>Q515+R515</f>
        <v>1977.34</v>
      </c>
      <c r="T515" s="7">
        <v>0</v>
      </c>
      <c r="U515" s="8">
        <f>S515+T515</f>
        <v>1977.34</v>
      </c>
      <c r="V515" s="7">
        <v>0</v>
      </c>
      <c r="W515" s="8">
        <f>U515+V515</f>
        <v>1977.34</v>
      </c>
      <c r="X515" s="7">
        <v>0</v>
      </c>
      <c r="Y515" s="8">
        <f>W515+X515</f>
        <v>1977.34</v>
      </c>
      <c r="Z515" s="7">
        <v>0</v>
      </c>
      <c r="AA515" s="8">
        <f>Y515+Z515</f>
        <v>1977.34</v>
      </c>
      <c r="AB515" s="7">
        <v>0</v>
      </c>
      <c r="AC515" s="8">
        <f>AA515+AB515</f>
        <v>1977.34</v>
      </c>
      <c r="AD515" s="8"/>
      <c r="AE515" s="13">
        <f>F515-AC515</f>
        <v>0</v>
      </c>
      <c r="AF515" s="7"/>
      <c r="AG515" s="15"/>
    </row>
    <row r="516" spans="1:33" ht="12.75">
      <c r="A516" s="12"/>
      <c r="F516" s="13">
        <f>SUM(F512:F515)</f>
        <v>6058.54</v>
      </c>
      <c r="G516" s="13">
        <f aca="true" t="shared" si="310" ref="G516:M516">SUM(G512:G515)</f>
        <v>6058.54</v>
      </c>
      <c r="H516" s="13">
        <f t="shared" si="310"/>
        <v>0</v>
      </c>
      <c r="I516" s="13">
        <f t="shared" si="310"/>
        <v>6058.54</v>
      </c>
      <c r="J516" s="13">
        <f t="shared" si="310"/>
        <v>0</v>
      </c>
      <c r="K516" s="13">
        <f t="shared" si="310"/>
        <v>6058.54</v>
      </c>
      <c r="L516" s="13">
        <f t="shared" si="310"/>
        <v>0</v>
      </c>
      <c r="M516" s="13">
        <f t="shared" si="310"/>
        <v>6058.54</v>
      </c>
      <c r="N516" s="13">
        <f aca="true" t="shared" si="311" ref="N516:T516">SUM(N512:N515)</f>
        <v>0</v>
      </c>
      <c r="O516" s="13">
        <f t="shared" si="311"/>
        <v>6058.54</v>
      </c>
      <c r="P516" s="13">
        <f t="shared" si="311"/>
        <v>0</v>
      </c>
      <c r="Q516" s="13">
        <f t="shared" si="311"/>
        <v>6058.54</v>
      </c>
      <c r="R516" s="13">
        <f t="shared" si="311"/>
        <v>0</v>
      </c>
      <c r="S516" s="13">
        <f t="shared" si="311"/>
        <v>6058.54</v>
      </c>
      <c r="T516" s="13">
        <f t="shared" si="311"/>
        <v>0</v>
      </c>
      <c r="U516" s="13">
        <f aca="true" t="shared" si="312" ref="U516:AA516">SUM(U512:U515)</f>
        <v>6058.54</v>
      </c>
      <c r="V516" s="13">
        <f t="shared" si="312"/>
        <v>0</v>
      </c>
      <c r="W516" s="13">
        <f t="shared" si="312"/>
        <v>6058.54</v>
      </c>
      <c r="X516" s="13">
        <f t="shared" si="312"/>
        <v>0</v>
      </c>
      <c r="Y516" s="13">
        <f t="shared" si="312"/>
        <v>6058.54</v>
      </c>
      <c r="Z516" s="13">
        <f t="shared" si="312"/>
        <v>0</v>
      </c>
      <c r="AA516" s="13">
        <f t="shared" si="312"/>
        <v>6058.54</v>
      </c>
      <c r="AB516" s="13">
        <f>SUM(AB512:AB515)</f>
        <v>0</v>
      </c>
      <c r="AC516" s="13">
        <f>SUM(AC512:AC515)</f>
        <v>6058.54</v>
      </c>
      <c r="AD516" s="13"/>
      <c r="AE516" s="13">
        <f>F516-AC516</f>
        <v>0</v>
      </c>
      <c r="AF516" s="7"/>
      <c r="AG516" s="15"/>
    </row>
    <row r="517" spans="1:33" ht="12.75">
      <c r="A517" s="12"/>
      <c r="F517" s="11" t="s">
        <v>14</v>
      </c>
      <c r="G517" s="7"/>
      <c r="H517" s="7"/>
      <c r="I517" s="7"/>
      <c r="J517" s="7"/>
      <c r="K517" s="7"/>
      <c r="L517" s="13"/>
      <c r="M517" s="13"/>
      <c r="N517" s="13"/>
      <c r="O517" s="13"/>
      <c r="P517" s="13"/>
      <c r="Q517" s="13"/>
      <c r="R517" s="13"/>
      <c r="S517" s="13"/>
      <c r="T517" s="7"/>
      <c r="U517" s="13"/>
      <c r="V517" s="7"/>
      <c r="W517" s="13"/>
      <c r="X517" s="7"/>
      <c r="Y517" s="13"/>
      <c r="Z517" s="13"/>
      <c r="AA517" s="13"/>
      <c r="AB517" s="13"/>
      <c r="AC517" s="13"/>
      <c r="AD517" s="7"/>
      <c r="AE517" s="13"/>
      <c r="AF517" s="7"/>
      <c r="AG517" s="15"/>
    </row>
    <row r="518" spans="1:33" ht="12.75">
      <c r="A518" s="26">
        <v>34500005</v>
      </c>
      <c r="B518" s="28" t="s">
        <v>160</v>
      </c>
      <c r="C518" s="28" t="s">
        <v>56</v>
      </c>
      <c r="D518" s="28">
        <v>5</v>
      </c>
      <c r="E518" s="28" t="s">
        <v>20</v>
      </c>
      <c r="F518" s="25">
        <v>441.25</v>
      </c>
      <c r="G518" s="25">
        <v>441.25</v>
      </c>
      <c r="H518" s="25">
        <v>0</v>
      </c>
      <c r="I518" s="25">
        <f>G518+H518</f>
        <v>441.25</v>
      </c>
      <c r="J518" s="25">
        <v>0</v>
      </c>
      <c r="K518" s="25">
        <f aca="true" t="shared" si="313" ref="K518:K524">I518+J518</f>
        <v>441.25</v>
      </c>
      <c r="L518" s="25">
        <v>0</v>
      </c>
      <c r="M518" s="25">
        <f aca="true" t="shared" si="314" ref="M518:M526">K518+L518</f>
        <v>441.25</v>
      </c>
      <c r="N518" s="25">
        <v>0</v>
      </c>
      <c r="O518" s="25">
        <f aca="true" t="shared" si="315" ref="O518:O527">M518+N518</f>
        <v>441.25</v>
      </c>
      <c r="P518" s="25">
        <v>0</v>
      </c>
      <c r="Q518" s="25">
        <f aca="true" t="shared" si="316" ref="Q518:Q527">O518+P518</f>
        <v>441.25</v>
      </c>
      <c r="R518" s="25">
        <v>0</v>
      </c>
      <c r="S518" s="25">
        <f aca="true" t="shared" si="317" ref="S518:S526">Q518+R518</f>
        <v>441.25</v>
      </c>
      <c r="T518" s="7">
        <v>0</v>
      </c>
      <c r="U518" s="25">
        <f aca="true" t="shared" si="318" ref="U518:W526">S518+T518</f>
        <v>441.25</v>
      </c>
      <c r="V518" s="7">
        <v>0</v>
      </c>
      <c r="W518" s="25">
        <f t="shared" si="318"/>
        <v>441.25</v>
      </c>
      <c r="X518" s="7">
        <v>0</v>
      </c>
      <c r="Y518" s="25">
        <f aca="true" t="shared" si="319" ref="Y518:Y526">W518+X518</f>
        <v>441.25</v>
      </c>
      <c r="Z518" s="7">
        <v>0</v>
      </c>
      <c r="AA518" s="25">
        <f aca="true" t="shared" si="320" ref="AA518:AA526">Y518+Z518</f>
        <v>441.25</v>
      </c>
      <c r="AB518" s="7">
        <v>0</v>
      </c>
      <c r="AC518" s="25">
        <f aca="true" t="shared" si="321" ref="AC518:AC526">AA518+AB518</f>
        <v>441.25</v>
      </c>
      <c r="AD518" s="25"/>
      <c r="AE518" s="13">
        <f aca="true" t="shared" si="322" ref="AE518:AE530">F518-AC518</f>
        <v>0</v>
      </c>
      <c r="AF518" s="7"/>
      <c r="AG518" s="15"/>
    </row>
    <row r="519" spans="1:33" ht="12.75">
      <c r="A519" s="26"/>
      <c r="B519" s="28" t="s">
        <v>160</v>
      </c>
      <c r="C519" s="28">
        <v>2001</v>
      </c>
      <c r="D519" s="28">
        <v>5</v>
      </c>
      <c r="E519" s="28" t="s">
        <v>20</v>
      </c>
      <c r="F519" s="25">
        <v>998</v>
      </c>
      <c r="G519" s="25">
        <v>998</v>
      </c>
      <c r="H519" s="25">
        <v>0</v>
      </c>
      <c r="I519" s="25">
        <f>G519+H519</f>
        <v>998</v>
      </c>
      <c r="J519" s="25">
        <v>0</v>
      </c>
      <c r="K519" s="25">
        <f t="shared" si="313"/>
        <v>998</v>
      </c>
      <c r="L519" s="25">
        <v>0</v>
      </c>
      <c r="M519" s="25">
        <f t="shared" si="314"/>
        <v>998</v>
      </c>
      <c r="N519" s="25">
        <v>0</v>
      </c>
      <c r="O519" s="25">
        <f t="shared" si="315"/>
        <v>998</v>
      </c>
      <c r="P519" s="25">
        <v>0</v>
      </c>
      <c r="Q519" s="25">
        <f t="shared" si="316"/>
        <v>998</v>
      </c>
      <c r="R519" s="25">
        <v>0</v>
      </c>
      <c r="S519" s="25">
        <f t="shared" si="317"/>
        <v>998</v>
      </c>
      <c r="T519" s="7">
        <v>0</v>
      </c>
      <c r="U519" s="25">
        <f t="shared" si="318"/>
        <v>998</v>
      </c>
      <c r="V519" s="7">
        <v>0</v>
      </c>
      <c r="W519" s="25">
        <f t="shared" si="318"/>
        <v>998</v>
      </c>
      <c r="X519" s="7">
        <v>0</v>
      </c>
      <c r="Y519" s="25">
        <f t="shared" si="319"/>
        <v>998</v>
      </c>
      <c r="Z519" s="7">
        <v>0</v>
      </c>
      <c r="AA519" s="25">
        <f t="shared" si="320"/>
        <v>998</v>
      </c>
      <c r="AB519" s="7">
        <v>0</v>
      </c>
      <c r="AC519" s="25">
        <f t="shared" si="321"/>
        <v>998</v>
      </c>
      <c r="AD519" s="25"/>
      <c r="AE519" s="13">
        <f t="shared" si="322"/>
        <v>0</v>
      </c>
      <c r="AF519" s="7"/>
      <c r="AG519" s="15"/>
    </row>
    <row r="520" spans="1:33" ht="12.75">
      <c r="A520" s="26"/>
      <c r="B520" s="28" t="s">
        <v>160</v>
      </c>
      <c r="C520" s="28">
        <v>2002</v>
      </c>
      <c r="D520" s="28">
        <v>5</v>
      </c>
      <c r="E520" s="28" t="s">
        <v>20</v>
      </c>
      <c r="F520" s="25">
        <v>19681.49</v>
      </c>
      <c r="G520" s="25">
        <v>19681.49</v>
      </c>
      <c r="H520" s="25">
        <v>0</v>
      </c>
      <c r="I520" s="25">
        <f>G520+H520</f>
        <v>19681.49</v>
      </c>
      <c r="J520" s="25">
        <v>0</v>
      </c>
      <c r="K520" s="25">
        <f t="shared" si="313"/>
        <v>19681.49</v>
      </c>
      <c r="L520" s="25">
        <v>0</v>
      </c>
      <c r="M520" s="25">
        <f t="shared" si="314"/>
        <v>19681.49</v>
      </c>
      <c r="N520" s="25">
        <v>0</v>
      </c>
      <c r="O520" s="25">
        <f t="shared" si="315"/>
        <v>19681.49</v>
      </c>
      <c r="P520" s="25">
        <v>0</v>
      </c>
      <c r="Q520" s="25">
        <f t="shared" si="316"/>
        <v>19681.49</v>
      </c>
      <c r="R520" s="25">
        <v>0</v>
      </c>
      <c r="S520" s="25">
        <f t="shared" si="317"/>
        <v>19681.49</v>
      </c>
      <c r="T520" s="7">
        <v>0</v>
      </c>
      <c r="U520" s="25">
        <f t="shared" si="318"/>
        <v>19681.49</v>
      </c>
      <c r="V520" s="7">
        <v>0</v>
      </c>
      <c r="W520" s="25">
        <f t="shared" si="318"/>
        <v>19681.49</v>
      </c>
      <c r="X520" s="7">
        <v>0</v>
      </c>
      <c r="Y520" s="25">
        <f t="shared" si="319"/>
        <v>19681.49</v>
      </c>
      <c r="Z520" s="7">
        <v>0</v>
      </c>
      <c r="AA520" s="25">
        <f t="shared" si="320"/>
        <v>19681.49</v>
      </c>
      <c r="AB520" s="7">
        <v>0</v>
      </c>
      <c r="AC520" s="25">
        <f t="shared" si="321"/>
        <v>19681.49</v>
      </c>
      <c r="AD520" s="25"/>
      <c r="AE520" s="13">
        <f t="shared" si="322"/>
        <v>0</v>
      </c>
      <c r="AF520" s="7"/>
      <c r="AG520" s="15"/>
    </row>
    <row r="521" spans="1:33" ht="12.75">
      <c r="A521" s="26"/>
      <c r="B521" s="31" t="s">
        <v>194</v>
      </c>
      <c r="C521" s="28">
        <v>2012</v>
      </c>
      <c r="D521" s="28"/>
      <c r="E521" s="28"/>
      <c r="F521" s="25">
        <v>-16222.5</v>
      </c>
      <c r="G521" s="25"/>
      <c r="H521" s="25"/>
      <c r="I521" s="25">
        <v>-16222.5</v>
      </c>
      <c r="J521" s="25">
        <v>0</v>
      </c>
      <c r="K521" s="25">
        <f>I521+J521</f>
        <v>-16222.5</v>
      </c>
      <c r="L521" s="25">
        <v>0</v>
      </c>
      <c r="M521" s="25">
        <f t="shared" si="314"/>
        <v>-16222.5</v>
      </c>
      <c r="N521" s="25">
        <v>0</v>
      </c>
      <c r="O521" s="25">
        <f t="shared" si="315"/>
        <v>-16222.5</v>
      </c>
      <c r="P521" s="25">
        <v>0</v>
      </c>
      <c r="Q521" s="25">
        <f t="shared" si="316"/>
        <v>-16222.5</v>
      </c>
      <c r="R521" s="25">
        <v>0</v>
      </c>
      <c r="S521" s="25">
        <f t="shared" si="317"/>
        <v>-16222.5</v>
      </c>
      <c r="T521" s="7">
        <v>0</v>
      </c>
      <c r="U521" s="25">
        <f t="shared" si="318"/>
        <v>-16222.5</v>
      </c>
      <c r="V521" s="7">
        <v>0</v>
      </c>
      <c r="W521" s="25">
        <f t="shared" si="318"/>
        <v>-16222.5</v>
      </c>
      <c r="X521" s="7">
        <v>0</v>
      </c>
      <c r="Y521" s="25">
        <f t="shared" si="319"/>
        <v>-16222.5</v>
      </c>
      <c r="Z521" s="7">
        <v>0</v>
      </c>
      <c r="AA521" s="25">
        <f t="shared" si="320"/>
        <v>-16222.5</v>
      </c>
      <c r="AB521" s="7">
        <v>0</v>
      </c>
      <c r="AC521" s="25">
        <f t="shared" si="321"/>
        <v>-16222.5</v>
      </c>
      <c r="AD521" s="25"/>
      <c r="AE521" s="13">
        <f t="shared" si="322"/>
        <v>0</v>
      </c>
      <c r="AF521" s="7"/>
      <c r="AG521" s="15"/>
    </row>
    <row r="522" spans="1:33" ht="12.75">
      <c r="A522" s="26"/>
      <c r="B522" s="28" t="s">
        <v>161</v>
      </c>
      <c r="C522" s="28">
        <v>2006</v>
      </c>
      <c r="D522" s="28">
        <v>5</v>
      </c>
      <c r="E522" s="28" t="s">
        <v>20</v>
      </c>
      <c r="F522" s="25">
        <v>565</v>
      </c>
      <c r="G522" s="25">
        <v>508.5</v>
      </c>
      <c r="H522" s="25">
        <v>56.5</v>
      </c>
      <c r="I522" s="25">
        <f>G522+H522</f>
        <v>565</v>
      </c>
      <c r="J522" s="25">
        <v>0</v>
      </c>
      <c r="K522" s="25">
        <f t="shared" si="313"/>
        <v>565</v>
      </c>
      <c r="L522" s="25">
        <v>0</v>
      </c>
      <c r="M522" s="25">
        <f t="shared" si="314"/>
        <v>565</v>
      </c>
      <c r="N522" s="25">
        <v>0</v>
      </c>
      <c r="O522" s="25">
        <f t="shared" si="315"/>
        <v>565</v>
      </c>
      <c r="P522" s="25">
        <v>0</v>
      </c>
      <c r="Q522" s="25">
        <f t="shared" si="316"/>
        <v>565</v>
      </c>
      <c r="R522" s="25">
        <v>0</v>
      </c>
      <c r="S522" s="25">
        <f t="shared" si="317"/>
        <v>565</v>
      </c>
      <c r="T522" s="7">
        <v>0</v>
      </c>
      <c r="U522" s="25">
        <f t="shared" si="318"/>
        <v>565</v>
      </c>
      <c r="V522" s="7">
        <v>0</v>
      </c>
      <c r="W522" s="25">
        <f t="shared" si="318"/>
        <v>565</v>
      </c>
      <c r="X522" s="7">
        <v>0</v>
      </c>
      <c r="Y522" s="25">
        <f t="shared" si="319"/>
        <v>565</v>
      </c>
      <c r="Z522" s="7">
        <v>0</v>
      </c>
      <c r="AA522" s="25">
        <f t="shared" si="320"/>
        <v>565</v>
      </c>
      <c r="AB522" s="7">
        <v>0</v>
      </c>
      <c r="AC522" s="25">
        <f t="shared" si="321"/>
        <v>565</v>
      </c>
      <c r="AD522" s="25"/>
      <c r="AE522" s="13">
        <f t="shared" si="322"/>
        <v>0</v>
      </c>
      <c r="AF522" s="7"/>
      <c r="AG522" s="15"/>
    </row>
    <row r="523" spans="1:33" ht="12.75">
      <c r="A523" s="26"/>
      <c r="B523" s="28" t="s">
        <v>162</v>
      </c>
      <c r="C523" s="28">
        <v>2009</v>
      </c>
      <c r="D523" s="28">
        <v>5</v>
      </c>
      <c r="E523" s="28" t="s">
        <v>20</v>
      </c>
      <c r="F523" s="25">
        <v>6280</v>
      </c>
      <c r="G523" s="25">
        <v>1884</v>
      </c>
      <c r="H523" s="25">
        <f>F523/D523</f>
        <v>1256</v>
      </c>
      <c r="I523" s="25">
        <f>G523+H523</f>
        <v>3140</v>
      </c>
      <c r="J523" s="25">
        <f>F523/D523</f>
        <v>1256</v>
      </c>
      <c r="K523" s="25">
        <f t="shared" si="313"/>
        <v>4396</v>
      </c>
      <c r="L523" s="25">
        <f>$F523/$D523</f>
        <v>1256</v>
      </c>
      <c r="M523" s="25">
        <f t="shared" si="314"/>
        <v>5652</v>
      </c>
      <c r="N523" s="25">
        <v>628</v>
      </c>
      <c r="O523" s="25">
        <f t="shared" si="315"/>
        <v>6280</v>
      </c>
      <c r="P523" s="25">
        <v>0</v>
      </c>
      <c r="Q523" s="25">
        <f t="shared" si="316"/>
        <v>6280</v>
      </c>
      <c r="R523" s="25">
        <v>0</v>
      </c>
      <c r="S523" s="25">
        <f t="shared" si="317"/>
        <v>6280</v>
      </c>
      <c r="T523" s="7">
        <v>0</v>
      </c>
      <c r="U523" s="25">
        <f t="shared" si="318"/>
        <v>6280</v>
      </c>
      <c r="V523" s="7">
        <v>0</v>
      </c>
      <c r="W523" s="25">
        <f t="shared" si="318"/>
        <v>6280</v>
      </c>
      <c r="X523" s="7">
        <v>0</v>
      </c>
      <c r="Y523" s="25">
        <f t="shared" si="319"/>
        <v>6280</v>
      </c>
      <c r="Z523" s="7">
        <v>0</v>
      </c>
      <c r="AA523" s="25">
        <f t="shared" si="320"/>
        <v>6280</v>
      </c>
      <c r="AB523" s="7">
        <v>0</v>
      </c>
      <c r="AC523" s="25">
        <f t="shared" si="321"/>
        <v>6280</v>
      </c>
      <c r="AD523" s="25"/>
      <c r="AE523" s="13">
        <f t="shared" si="322"/>
        <v>0</v>
      </c>
      <c r="AF523" s="7"/>
      <c r="AG523" s="15"/>
    </row>
    <row r="524" spans="1:33" ht="12.75">
      <c r="A524" s="26"/>
      <c r="B524" s="28" t="s">
        <v>163</v>
      </c>
      <c r="C524" s="28">
        <v>2010</v>
      </c>
      <c r="D524" s="28">
        <v>5</v>
      </c>
      <c r="E524" s="28" t="s">
        <v>20</v>
      </c>
      <c r="F524" s="32">
        <v>2500</v>
      </c>
      <c r="G524" s="32">
        <v>0</v>
      </c>
      <c r="H524" s="32">
        <f>F524/D524</f>
        <v>500</v>
      </c>
      <c r="I524" s="32">
        <f>G524+H524</f>
        <v>500</v>
      </c>
      <c r="J524" s="32">
        <f>F524/D524</f>
        <v>500</v>
      </c>
      <c r="K524" s="32">
        <f t="shared" si="313"/>
        <v>1000</v>
      </c>
      <c r="L524" s="32">
        <f>$F524/$D524</f>
        <v>500</v>
      </c>
      <c r="M524" s="32">
        <f t="shared" si="314"/>
        <v>1500</v>
      </c>
      <c r="N524" s="32">
        <f>F524/D524</f>
        <v>500</v>
      </c>
      <c r="O524" s="32">
        <f t="shared" si="315"/>
        <v>2000</v>
      </c>
      <c r="P524" s="32">
        <f>+F524/D524</f>
        <v>500</v>
      </c>
      <c r="Q524" s="32">
        <f t="shared" si="316"/>
        <v>2500</v>
      </c>
      <c r="R524" s="32">
        <v>0</v>
      </c>
      <c r="S524" s="32">
        <f t="shared" si="317"/>
        <v>2500</v>
      </c>
      <c r="T524" s="7">
        <v>0</v>
      </c>
      <c r="U524" s="32">
        <f t="shared" si="318"/>
        <v>2500</v>
      </c>
      <c r="V524" s="7">
        <v>0</v>
      </c>
      <c r="W524" s="32">
        <f t="shared" si="318"/>
        <v>2500</v>
      </c>
      <c r="X524" s="7">
        <v>0</v>
      </c>
      <c r="Y524" s="32">
        <f t="shared" si="319"/>
        <v>2500</v>
      </c>
      <c r="Z524" s="7">
        <v>0</v>
      </c>
      <c r="AA524" s="32">
        <f t="shared" si="320"/>
        <v>2500</v>
      </c>
      <c r="AB524" s="7">
        <v>0</v>
      </c>
      <c r="AC524" s="32">
        <f t="shared" si="321"/>
        <v>2500</v>
      </c>
      <c r="AD524" s="32"/>
      <c r="AE524" s="13">
        <f t="shared" si="322"/>
        <v>0</v>
      </c>
      <c r="AF524" s="7"/>
      <c r="AG524" s="15"/>
    </row>
    <row r="525" spans="1:33" ht="12.75">
      <c r="A525" s="29"/>
      <c r="B525" s="31" t="s">
        <v>195</v>
      </c>
      <c r="C525" s="28">
        <v>2012</v>
      </c>
      <c r="D525" s="28">
        <v>5</v>
      </c>
      <c r="E525" s="31" t="s">
        <v>20</v>
      </c>
      <c r="F525" s="32">
        <v>24900</v>
      </c>
      <c r="G525" s="32"/>
      <c r="H525" s="32"/>
      <c r="I525" s="32">
        <v>0</v>
      </c>
      <c r="J525" s="32">
        <f>F525/D525</f>
        <v>4980</v>
      </c>
      <c r="K525" s="32">
        <f>I525+J525</f>
        <v>4980</v>
      </c>
      <c r="L525" s="32">
        <f>$F525/$D525</f>
        <v>4980</v>
      </c>
      <c r="M525" s="32">
        <f t="shared" si="314"/>
        <v>9960</v>
      </c>
      <c r="N525" s="32">
        <f>F525/D525</f>
        <v>4980</v>
      </c>
      <c r="O525" s="32">
        <f t="shared" si="315"/>
        <v>14940</v>
      </c>
      <c r="P525" s="32">
        <f>+F525/D525</f>
        <v>4980</v>
      </c>
      <c r="Q525" s="32">
        <f t="shared" si="316"/>
        <v>19920</v>
      </c>
      <c r="R525" s="32">
        <f>+F525/D525</f>
        <v>4980</v>
      </c>
      <c r="S525" s="32">
        <f t="shared" si="317"/>
        <v>24900</v>
      </c>
      <c r="T525" s="7">
        <v>0</v>
      </c>
      <c r="U525" s="32">
        <f t="shared" si="318"/>
        <v>24900</v>
      </c>
      <c r="V525" s="7">
        <v>0</v>
      </c>
      <c r="W525" s="32">
        <f t="shared" si="318"/>
        <v>24900</v>
      </c>
      <c r="X525" s="7">
        <v>0</v>
      </c>
      <c r="Y525" s="32">
        <f t="shared" si="319"/>
        <v>24900</v>
      </c>
      <c r="Z525" s="7">
        <v>0</v>
      </c>
      <c r="AA525" s="32">
        <f t="shared" si="320"/>
        <v>24900</v>
      </c>
      <c r="AB525" s="7">
        <v>0</v>
      </c>
      <c r="AC525" s="32">
        <f t="shared" si="321"/>
        <v>24900</v>
      </c>
      <c r="AD525" s="27"/>
      <c r="AE525" s="13">
        <f t="shared" si="322"/>
        <v>0</v>
      </c>
      <c r="AF525" s="7"/>
      <c r="AG525" s="15"/>
    </row>
    <row r="526" spans="1:33" ht="12.75">
      <c r="A526" s="29"/>
      <c r="B526" s="31" t="s">
        <v>234</v>
      </c>
      <c r="C526" s="28">
        <v>2013</v>
      </c>
      <c r="D526" s="28"/>
      <c r="E526" s="31"/>
      <c r="F526" s="32">
        <v>-500</v>
      </c>
      <c r="G526" s="32"/>
      <c r="H526" s="32"/>
      <c r="I526" s="32"/>
      <c r="J526" s="32"/>
      <c r="K526" s="32">
        <v>0</v>
      </c>
      <c r="L526" s="32">
        <v>0</v>
      </c>
      <c r="M526" s="32">
        <f t="shared" si="314"/>
        <v>0</v>
      </c>
      <c r="N526" s="32">
        <v>0</v>
      </c>
      <c r="O526" s="32">
        <f t="shared" si="315"/>
        <v>0</v>
      </c>
      <c r="P526" s="32">
        <v>0</v>
      </c>
      <c r="Q526" s="32">
        <f t="shared" si="316"/>
        <v>0</v>
      </c>
      <c r="R526" s="32">
        <v>0</v>
      </c>
      <c r="S526" s="32">
        <f t="shared" si="317"/>
        <v>0</v>
      </c>
      <c r="T526" s="7">
        <v>0</v>
      </c>
      <c r="U526" s="32">
        <f t="shared" si="318"/>
        <v>0</v>
      </c>
      <c r="V526" s="7">
        <v>0</v>
      </c>
      <c r="W526" s="32">
        <f t="shared" si="318"/>
        <v>0</v>
      </c>
      <c r="X526" s="7">
        <v>0</v>
      </c>
      <c r="Y526" s="32">
        <f t="shared" si="319"/>
        <v>0</v>
      </c>
      <c r="Z526" s="7">
        <v>-500</v>
      </c>
      <c r="AA526" s="32">
        <f t="shared" si="320"/>
        <v>-500</v>
      </c>
      <c r="AB526" s="7">
        <v>0</v>
      </c>
      <c r="AC526" s="32">
        <f t="shared" si="321"/>
        <v>-500</v>
      </c>
      <c r="AD526" s="27"/>
      <c r="AE526" s="13">
        <f t="shared" si="322"/>
        <v>0</v>
      </c>
      <c r="AF526" s="7"/>
      <c r="AG526" s="15"/>
    </row>
    <row r="527" spans="1:33" ht="12.75">
      <c r="A527" s="29"/>
      <c r="B527" s="31" t="s">
        <v>147</v>
      </c>
      <c r="C527" s="28">
        <v>2014</v>
      </c>
      <c r="D527" s="28">
        <v>5</v>
      </c>
      <c r="E527" s="31" t="s">
        <v>20</v>
      </c>
      <c r="F527" s="41">
        <v>783.02</v>
      </c>
      <c r="G527" s="41"/>
      <c r="H527" s="41"/>
      <c r="I527" s="41"/>
      <c r="J527" s="41"/>
      <c r="K527" s="41"/>
      <c r="L527" s="41"/>
      <c r="M527" s="41">
        <v>0</v>
      </c>
      <c r="N527" s="41">
        <f>F527/D527</f>
        <v>156.60399999999998</v>
      </c>
      <c r="O527" s="41">
        <f t="shared" si="315"/>
        <v>156.60399999999998</v>
      </c>
      <c r="P527" s="41">
        <f>+F527/D527</f>
        <v>156.60399999999998</v>
      </c>
      <c r="Q527" s="41">
        <f t="shared" si="316"/>
        <v>313.20799999999997</v>
      </c>
      <c r="R527" s="41">
        <f>+F527/D527</f>
        <v>156.60399999999998</v>
      </c>
      <c r="S527" s="41">
        <f>Q527+R527</f>
        <v>469.81199999999995</v>
      </c>
      <c r="T527" s="7">
        <f>F527/D527</f>
        <v>156.60399999999998</v>
      </c>
      <c r="U527" s="41">
        <f>S527+T527</f>
        <v>626.4159999999999</v>
      </c>
      <c r="V527" s="7">
        <f>F527/D527</f>
        <v>156.60399999999998</v>
      </c>
      <c r="W527" s="41">
        <f>U527+V527</f>
        <v>783.02</v>
      </c>
      <c r="X527" s="7">
        <f>H527/F527</f>
        <v>0</v>
      </c>
      <c r="Y527" s="41">
        <f>W527+X527</f>
        <v>783.02</v>
      </c>
      <c r="Z527" s="7">
        <v>0</v>
      </c>
      <c r="AA527" s="41">
        <f>Y527+Z527</f>
        <v>783.02</v>
      </c>
      <c r="AB527" s="7">
        <v>0</v>
      </c>
      <c r="AC527" s="41">
        <f>AA527+AB527</f>
        <v>783.02</v>
      </c>
      <c r="AD527" s="27"/>
      <c r="AE527" s="13">
        <f t="shared" si="322"/>
        <v>0</v>
      </c>
      <c r="AF527" s="7"/>
      <c r="AG527" s="15"/>
    </row>
    <row r="528" spans="1:33" ht="12.75">
      <c r="A528" s="43"/>
      <c r="B528" s="31" t="s">
        <v>276</v>
      </c>
      <c r="C528" s="28">
        <v>2016</v>
      </c>
      <c r="D528" s="28">
        <v>5</v>
      </c>
      <c r="E528" s="31" t="s">
        <v>20</v>
      </c>
      <c r="F528" s="27">
        <v>12000</v>
      </c>
      <c r="G528" s="27"/>
      <c r="H528" s="27"/>
      <c r="I528" s="27"/>
      <c r="J528" s="27"/>
      <c r="K528" s="27"/>
      <c r="L528" s="27"/>
      <c r="M528" s="27"/>
      <c r="N528" s="27"/>
      <c r="O528" s="27">
        <v>0</v>
      </c>
      <c r="P528" s="32">
        <v>0</v>
      </c>
      <c r="Q528" s="27">
        <v>0</v>
      </c>
      <c r="R528" s="41">
        <f>+F528/D528</f>
        <v>2400</v>
      </c>
      <c r="S528" s="41">
        <f>Q528+R528</f>
        <v>2400</v>
      </c>
      <c r="T528" s="7">
        <f>F528/D528</f>
        <v>2400</v>
      </c>
      <c r="U528" s="41">
        <f>S528+T528</f>
        <v>4800</v>
      </c>
      <c r="V528" s="7">
        <f>F528/D528</f>
        <v>2400</v>
      </c>
      <c r="W528" s="41">
        <f>U528+V528</f>
        <v>7200</v>
      </c>
      <c r="X528" s="7">
        <f>$F528/$D528</f>
        <v>2400</v>
      </c>
      <c r="Y528" s="41">
        <f>W528+X528</f>
        <v>9600</v>
      </c>
      <c r="Z528" s="7">
        <f>$F528/$D528</f>
        <v>2400</v>
      </c>
      <c r="AA528" s="41">
        <f>Y528+Z528</f>
        <v>12000</v>
      </c>
      <c r="AB528" s="7">
        <v>0</v>
      </c>
      <c r="AC528" s="41">
        <f>AA528+AB528</f>
        <v>12000</v>
      </c>
      <c r="AD528" s="27"/>
      <c r="AE528" s="13">
        <f t="shared" si="322"/>
        <v>0</v>
      </c>
      <c r="AF528" s="7"/>
      <c r="AG528" s="15"/>
    </row>
    <row r="529" spans="1:33" ht="12.75">
      <c r="A529" s="43" t="s">
        <v>236</v>
      </c>
      <c r="B529" s="57" t="s">
        <v>362</v>
      </c>
      <c r="C529" s="28">
        <v>2021</v>
      </c>
      <c r="D529" s="28">
        <v>5</v>
      </c>
      <c r="E529" s="31" t="s">
        <v>20</v>
      </c>
      <c r="F529" s="27">
        <f>17500+349.99</f>
        <v>17849.99</v>
      </c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8"/>
      <c r="U529" s="27"/>
      <c r="V529" s="7"/>
      <c r="W529" s="27"/>
      <c r="X529" s="7"/>
      <c r="Y529" s="27"/>
      <c r="Z529" s="7"/>
      <c r="AA529" s="27"/>
      <c r="AB529" s="7">
        <f>$F529/$D529</f>
        <v>3569.9980000000005</v>
      </c>
      <c r="AC529" s="27">
        <f>AA529+AB529</f>
        <v>3569.9980000000005</v>
      </c>
      <c r="AD529" s="27"/>
      <c r="AE529" s="13">
        <f t="shared" si="322"/>
        <v>14279.992000000002</v>
      </c>
      <c r="AF529" s="7"/>
      <c r="AG529" s="15"/>
    </row>
    <row r="530" spans="1:33" ht="12.75">
      <c r="A530" s="26"/>
      <c r="B530" s="28"/>
      <c r="C530" s="28"/>
      <c r="D530" s="28"/>
      <c r="E530" s="28"/>
      <c r="F530" s="15">
        <f>SUM(F518:F529)</f>
        <v>69276.25</v>
      </c>
      <c r="G530" s="15">
        <f aca="true" t="shared" si="323" ref="G530:N530">SUM(G518:G527)</f>
        <v>23513.24</v>
      </c>
      <c r="H530" s="15">
        <f t="shared" si="323"/>
        <v>1812.5</v>
      </c>
      <c r="I530" s="15">
        <f t="shared" si="323"/>
        <v>9103.240000000002</v>
      </c>
      <c r="J530" s="15">
        <f t="shared" si="323"/>
        <v>6736</v>
      </c>
      <c r="K530" s="15">
        <f t="shared" si="323"/>
        <v>15839.240000000002</v>
      </c>
      <c r="L530" s="15">
        <f t="shared" si="323"/>
        <v>6736</v>
      </c>
      <c r="M530" s="15">
        <f t="shared" si="323"/>
        <v>22575.24</v>
      </c>
      <c r="N530" s="15">
        <f t="shared" si="323"/>
        <v>6264.604</v>
      </c>
      <c r="O530" s="15">
        <f>SUM(O518:O527)</f>
        <v>28839.844</v>
      </c>
      <c r="P530" s="15">
        <f>SUM(P518:P527)</f>
        <v>5636.604</v>
      </c>
      <c r="Q530" s="15">
        <f>SUM(Q518:Q527)</f>
        <v>34476.448000000004</v>
      </c>
      <c r="R530" s="15">
        <f aca="true" t="shared" si="324" ref="R530:W530">SUM(R518:R528)</f>
        <v>7536.604</v>
      </c>
      <c r="S530" s="15">
        <f t="shared" si="324"/>
        <v>42013.052</v>
      </c>
      <c r="T530" s="15">
        <f t="shared" si="324"/>
        <v>2556.604</v>
      </c>
      <c r="U530" s="15">
        <f t="shared" si="324"/>
        <v>44569.656</v>
      </c>
      <c r="V530" s="15">
        <f t="shared" si="324"/>
        <v>2556.604</v>
      </c>
      <c r="W530" s="15">
        <f t="shared" si="324"/>
        <v>47126.26</v>
      </c>
      <c r="X530" s="15">
        <f>SUM(X518:X528)</f>
        <v>2400</v>
      </c>
      <c r="Y530" s="15">
        <f>SUM(Y518:Y528)</f>
        <v>49526.26</v>
      </c>
      <c r="Z530" s="15">
        <f>SUM(Z518:Z528)</f>
        <v>1900</v>
      </c>
      <c r="AA530" s="15">
        <f>SUM(AA518:AA528)</f>
        <v>51426.26</v>
      </c>
      <c r="AB530" s="15">
        <f>SUM(AB518:AB529)</f>
        <v>3569.9980000000005</v>
      </c>
      <c r="AC530" s="15">
        <f>SUM(AC518:AC529)</f>
        <v>54996.258</v>
      </c>
      <c r="AD530" s="15"/>
      <c r="AE530" s="13">
        <f t="shared" si="322"/>
        <v>14279.991999999998</v>
      </c>
      <c r="AF530" s="7"/>
      <c r="AG530" s="15"/>
    </row>
    <row r="531" spans="1:33" ht="12.75">
      <c r="A531" s="26"/>
      <c r="B531" s="28"/>
      <c r="C531" s="28"/>
      <c r="D531" s="28"/>
      <c r="E531" s="28"/>
      <c r="F531" s="11" t="s">
        <v>14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7"/>
      <c r="U531" s="15"/>
      <c r="V531" s="7"/>
      <c r="W531" s="15"/>
      <c r="X531" s="7"/>
      <c r="Y531" s="15"/>
      <c r="Z531" s="15"/>
      <c r="AA531" s="15"/>
      <c r="AB531" s="15"/>
      <c r="AC531" s="15"/>
      <c r="AD531" s="15"/>
      <c r="AE531" s="13"/>
      <c r="AF531" s="7"/>
      <c r="AG531" s="15"/>
    </row>
    <row r="532" spans="1:33" ht="12.75">
      <c r="A532" s="12"/>
      <c r="F532" s="11"/>
      <c r="G532" s="7"/>
      <c r="H532" s="7"/>
      <c r="I532" s="7"/>
      <c r="J532" s="7"/>
      <c r="K532" s="7"/>
      <c r="L532" s="13"/>
      <c r="M532" s="13"/>
      <c r="N532" s="13"/>
      <c r="O532" s="13"/>
      <c r="P532" s="13"/>
      <c r="Q532" s="13"/>
      <c r="R532" s="13"/>
      <c r="S532" s="13"/>
      <c r="T532" s="7"/>
      <c r="U532" s="13"/>
      <c r="V532" s="7"/>
      <c r="W532" s="13"/>
      <c r="X532" s="7"/>
      <c r="Y532" s="13"/>
      <c r="Z532" s="13"/>
      <c r="AA532" s="13"/>
      <c r="AB532" s="13"/>
      <c r="AC532" s="13"/>
      <c r="AD532" s="7"/>
      <c r="AE532" s="13">
        <f aca="true" t="shared" si="325" ref="AE532:AE545">F532-AC532</f>
        <v>0</v>
      </c>
      <c r="AF532" s="7"/>
      <c r="AG532" s="15"/>
    </row>
    <row r="533" spans="1:33" ht="12.75">
      <c r="A533" s="26">
        <v>34600005</v>
      </c>
      <c r="B533" s="28" t="s">
        <v>164</v>
      </c>
      <c r="C533" s="28" t="s">
        <v>28</v>
      </c>
      <c r="D533" s="28">
        <v>5</v>
      </c>
      <c r="E533" s="28" t="s">
        <v>20</v>
      </c>
      <c r="F533" s="25">
        <v>7955.94</v>
      </c>
      <c r="G533" s="25">
        <v>7955.94</v>
      </c>
      <c r="H533" s="25">
        <v>0</v>
      </c>
      <c r="I533" s="25">
        <f aca="true" t="shared" si="326" ref="I533:I539">G533+H533</f>
        <v>7955.94</v>
      </c>
      <c r="J533" s="25">
        <v>0</v>
      </c>
      <c r="K533" s="25">
        <f aca="true" t="shared" si="327" ref="K533:K539">I533+J533</f>
        <v>7955.94</v>
      </c>
      <c r="L533" s="25">
        <v>0</v>
      </c>
      <c r="M533" s="25">
        <f aca="true" t="shared" si="328" ref="M533:M540">K533+L533</f>
        <v>7955.94</v>
      </c>
      <c r="N533" s="25">
        <v>0</v>
      </c>
      <c r="O533" s="25">
        <f aca="true" t="shared" si="329" ref="O533:O540">M533+N533</f>
        <v>7955.94</v>
      </c>
      <c r="P533" s="25">
        <v>0</v>
      </c>
      <c r="Q533" s="25">
        <f aca="true" t="shared" si="330" ref="Q533:Q540">O533+P533</f>
        <v>7955.94</v>
      </c>
      <c r="R533" s="25">
        <v>0</v>
      </c>
      <c r="S533" s="25">
        <f aca="true" t="shared" si="331" ref="S533:S541">Q533+R533</f>
        <v>7955.94</v>
      </c>
      <c r="T533" s="7">
        <v>0</v>
      </c>
      <c r="U533" s="25">
        <f aca="true" t="shared" si="332" ref="U533:W541">S533+T533</f>
        <v>7955.94</v>
      </c>
      <c r="V533" s="7">
        <v>0</v>
      </c>
      <c r="W533" s="25">
        <f t="shared" si="332"/>
        <v>7955.94</v>
      </c>
      <c r="X533" s="7">
        <v>0</v>
      </c>
      <c r="Y533" s="25">
        <f aca="true" t="shared" si="333" ref="Y533:Y542">W533+X533</f>
        <v>7955.94</v>
      </c>
      <c r="Z533" s="7">
        <v>0</v>
      </c>
      <c r="AA533" s="25">
        <f aca="true" t="shared" si="334" ref="AA533:AA542">Y533+Z533</f>
        <v>7955.94</v>
      </c>
      <c r="AB533" s="7">
        <v>0</v>
      </c>
      <c r="AC533" s="25">
        <f aca="true" t="shared" si="335" ref="AC533:AC544">AA533+AB533</f>
        <v>7955.94</v>
      </c>
      <c r="AD533" s="25"/>
      <c r="AE533" s="13">
        <f t="shared" si="325"/>
        <v>0</v>
      </c>
      <c r="AF533" s="7"/>
      <c r="AG533" s="15"/>
    </row>
    <row r="534" spans="1:33" ht="12.75">
      <c r="A534" s="26"/>
      <c r="B534" s="28" t="s">
        <v>164</v>
      </c>
      <c r="C534" s="28">
        <v>2003</v>
      </c>
      <c r="D534" s="28">
        <v>5</v>
      </c>
      <c r="E534" s="28" t="s">
        <v>20</v>
      </c>
      <c r="F534" s="25">
        <v>5900</v>
      </c>
      <c r="G534" s="25">
        <v>5900</v>
      </c>
      <c r="H534" s="25">
        <v>0</v>
      </c>
      <c r="I534" s="25">
        <f t="shared" si="326"/>
        <v>5900</v>
      </c>
      <c r="J534" s="25">
        <v>0</v>
      </c>
      <c r="K534" s="25">
        <f t="shared" si="327"/>
        <v>5900</v>
      </c>
      <c r="L534" s="25">
        <v>0</v>
      </c>
      <c r="M534" s="25">
        <f t="shared" si="328"/>
        <v>5900</v>
      </c>
      <c r="N534" s="25">
        <v>0</v>
      </c>
      <c r="O534" s="25">
        <f t="shared" si="329"/>
        <v>5900</v>
      </c>
      <c r="P534" s="25">
        <v>0</v>
      </c>
      <c r="Q534" s="25">
        <f t="shared" si="330"/>
        <v>5900</v>
      </c>
      <c r="R534" s="25">
        <v>0</v>
      </c>
      <c r="S534" s="25">
        <f t="shared" si="331"/>
        <v>5900</v>
      </c>
      <c r="T534" s="7">
        <v>0</v>
      </c>
      <c r="U534" s="25">
        <f t="shared" si="332"/>
        <v>5900</v>
      </c>
      <c r="V534" s="7">
        <v>0</v>
      </c>
      <c r="W534" s="25">
        <f t="shared" si="332"/>
        <v>5900</v>
      </c>
      <c r="X534" s="7">
        <v>0</v>
      </c>
      <c r="Y534" s="25">
        <f t="shared" si="333"/>
        <v>5900</v>
      </c>
      <c r="Z534" s="7">
        <v>0</v>
      </c>
      <c r="AA534" s="25">
        <f t="shared" si="334"/>
        <v>5900</v>
      </c>
      <c r="AB534" s="7">
        <v>0</v>
      </c>
      <c r="AC534" s="25">
        <f t="shared" si="335"/>
        <v>5900</v>
      </c>
      <c r="AD534" s="25"/>
      <c r="AE534" s="13">
        <f t="shared" si="325"/>
        <v>0</v>
      </c>
      <c r="AF534" s="7"/>
      <c r="AG534" s="15"/>
    </row>
    <row r="535" spans="1:33" ht="12.75">
      <c r="A535" s="26"/>
      <c r="B535" s="28" t="s">
        <v>165</v>
      </c>
      <c r="C535" s="28">
        <v>2005</v>
      </c>
      <c r="D535" s="28">
        <v>5</v>
      </c>
      <c r="E535" s="28" t="s">
        <v>20</v>
      </c>
      <c r="F535" s="25">
        <v>798</v>
      </c>
      <c r="G535" s="25">
        <v>798</v>
      </c>
      <c r="H535" s="25">
        <v>0</v>
      </c>
      <c r="I535" s="25">
        <f t="shared" si="326"/>
        <v>798</v>
      </c>
      <c r="J535" s="25">
        <v>0</v>
      </c>
      <c r="K535" s="25">
        <f t="shared" si="327"/>
        <v>798</v>
      </c>
      <c r="L535" s="25">
        <v>0</v>
      </c>
      <c r="M535" s="25">
        <f t="shared" si="328"/>
        <v>798</v>
      </c>
      <c r="N535" s="25">
        <v>0</v>
      </c>
      <c r="O535" s="25">
        <f t="shared" si="329"/>
        <v>798</v>
      </c>
      <c r="P535" s="25">
        <v>0</v>
      </c>
      <c r="Q535" s="25">
        <f t="shared" si="330"/>
        <v>798</v>
      </c>
      <c r="R535" s="25">
        <v>0</v>
      </c>
      <c r="S535" s="25">
        <f t="shared" si="331"/>
        <v>798</v>
      </c>
      <c r="T535" s="7">
        <v>0</v>
      </c>
      <c r="U535" s="25">
        <f t="shared" si="332"/>
        <v>798</v>
      </c>
      <c r="V535" s="7">
        <v>0</v>
      </c>
      <c r="W535" s="25">
        <f t="shared" si="332"/>
        <v>798</v>
      </c>
      <c r="X535" s="7">
        <v>0</v>
      </c>
      <c r="Y535" s="25">
        <f t="shared" si="333"/>
        <v>798</v>
      </c>
      <c r="Z535" s="7">
        <v>0</v>
      </c>
      <c r="AA535" s="25">
        <f t="shared" si="334"/>
        <v>798</v>
      </c>
      <c r="AB535" s="7">
        <v>0</v>
      </c>
      <c r="AC535" s="25">
        <f t="shared" si="335"/>
        <v>798</v>
      </c>
      <c r="AD535" s="25"/>
      <c r="AE535" s="13">
        <f t="shared" si="325"/>
        <v>0</v>
      </c>
      <c r="AF535" s="7"/>
      <c r="AG535" s="15"/>
    </row>
    <row r="536" spans="1:33" ht="12.75">
      <c r="A536" s="26"/>
      <c r="B536" s="28" t="s">
        <v>166</v>
      </c>
      <c r="C536" s="28">
        <v>2007</v>
      </c>
      <c r="D536" s="28">
        <v>5</v>
      </c>
      <c r="E536" s="28" t="s">
        <v>20</v>
      </c>
      <c r="F536" s="25">
        <v>120581.56</v>
      </c>
      <c r="G536" s="25">
        <v>84407.09</v>
      </c>
      <c r="H536" s="25">
        <f aca="true" t="shared" si="336" ref="H536:H542">F536/D536</f>
        <v>24116.311999999998</v>
      </c>
      <c r="I536" s="25">
        <f t="shared" si="326"/>
        <v>108523.402</v>
      </c>
      <c r="J536" s="25">
        <v>12058.16</v>
      </c>
      <c r="K536" s="25">
        <f t="shared" si="327"/>
        <v>120581.562</v>
      </c>
      <c r="L536" s="25">
        <v>0</v>
      </c>
      <c r="M536" s="25">
        <f t="shared" si="328"/>
        <v>120581.562</v>
      </c>
      <c r="N536" s="25">
        <v>0</v>
      </c>
      <c r="O536" s="25">
        <f t="shared" si="329"/>
        <v>120581.562</v>
      </c>
      <c r="P536" s="25">
        <v>0</v>
      </c>
      <c r="Q536" s="25">
        <f t="shared" si="330"/>
        <v>120581.562</v>
      </c>
      <c r="R536" s="25">
        <v>0</v>
      </c>
      <c r="S536" s="25">
        <f t="shared" si="331"/>
        <v>120581.562</v>
      </c>
      <c r="T536" s="7">
        <v>0</v>
      </c>
      <c r="U536" s="25">
        <f t="shared" si="332"/>
        <v>120581.562</v>
      </c>
      <c r="V536" s="7">
        <v>0</v>
      </c>
      <c r="W536" s="25">
        <f t="shared" si="332"/>
        <v>120581.562</v>
      </c>
      <c r="X536" s="7">
        <v>0</v>
      </c>
      <c r="Y536" s="25">
        <f t="shared" si="333"/>
        <v>120581.562</v>
      </c>
      <c r="Z536" s="7">
        <v>0</v>
      </c>
      <c r="AA536" s="25">
        <f t="shared" si="334"/>
        <v>120581.562</v>
      </c>
      <c r="AB536" s="7">
        <v>0</v>
      </c>
      <c r="AC536" s="25">
        <f t="shared" si="335"/>
        <v>120581.562</v>
      </c>
      <c r="AD536" s="25"/>
      <c r="AE536" s="13">
        <f t="shared" si="325"/>
        <v>-0.0020000000076834112</v>
      </c>
      <c r="AF536" s="7"/>
      <c r="AG536" s="15"/>
    </row>
    <row r="537" spans="1:33" ht="12.75">
      <c r="A537" s="26"/>
      <c r="B537" s="28" t="s">
        <v>164</v>
      </c>
      <c r="C537" s="28">
        <v>2008</v>
      </c>
      <c r="D537" s="28">
        <v>5</v>
      </c>
      <c r="E537" s="28" t="s">
        <v>20</v>
      </c>
      <c r="F537" s="25">
        <v>33305.49</v>
      </c>
      <c r="G537" s="25">
        <v>16652.75</v>
      </c>
      <c r="H537" s="25">
        <f t="shared" si="336"/>
        <v>6661.098</v>
      </c>
      <c r="I537" s="25">
        <f t="shared" si="326"/>
        <v>23313.847999999998</v>
      </c>
      <c r="J537" s="25">
        <f aca="true" t="shared" si="337" ref="J537:J542">F537/D537</f>
        <v>6661.098</v>
      </c>
      <c r="K537" s="25">
        <f t="shared" si="327"/>
        <v>29974.945999999996</v>
      </c>
      <c r="L537" s="25">
        <v>3330.54</v>
      </c>
      <c r="M537" s="25">
        <f t="shared" si="328"/>
        <v>33305.486</v>
      </c>
      <c r="N537" s="25">
        <v>0</v>
      </c>
      <c r="O537" s="25">
        <f t="shared" si="329"/>
        <v>33305.486</v>
      </c>
      <c r="P537" s="25">
        <v>0</v>
      </c>
      <c r="Q537" s="25">
        <f t="shared" si="330"/>
        <v>33305.486</v>
      </c>
      <c r="R537" s="25">
        <v>0</v>
      </c>
      <c r="S537" s="25">
        <f t="shared" si="331"/>
        <v>33305.486</v>
      </c>
      <c r="T537" s="7">
        <v>0</v>
      </c>
      <c r="U537" s="25">
        <f t="shared" si="332"/>
        <v>33305.486</v>
      </c>
      <c r="V537" s="7">
        <v>0</v>
      </c>
      <c r="W537" s="25">
        <f t="shared" si="332"/>
        <v>33305.486</v>
      </c>
      <c r="X537" s="7">
        <v>0</v>
      </c>
      <c r="Y537" s="25">
        <f t="shared" si="333"/>
        <v>33305.486</v>
      </c>
      <c r="Z537" s="7">
        <v>0</v>
      </c>
      <c r="AA537" s="25">
        <f t="shared" si="334"/>
        <v>33305.486</v>
      </c>
      <c r="AB537" s="7">
        <v>0</v>
      </c>
      <c r="AC537" s="25">
        <f t="shared" si="335"/>
        <v>33305.486</v>
      </c>
      <c r="AD537" s="25"/>
      <c r="AE537" s="13">
        <f t="shared" si="325"/>
        <v>0.004000000000814907</v>
      </c>
      <c r="AF537" s="7"/>
      <c r="AG537" s="15"/>
    </row>
    <row r="538" spans="1:33" ht="12.75">
      <c r="A538" s="26"/>
      <c r="B538" s="28" t="s">
        <v>167</v>
      </c>
      <c r="C538" s="28">
        <v>2009</v>
      </c>
      <c r="D538" s="28">
        <v>5</v>
      </c>
      <c r="E538" s="28" t="s">
        <v>20</v>
      </c>
      <c r="F538" s="32">
        <v>707</v>
      </c>
      <c r="G538" s="32">
        <v>212.1</v>
      </c>
      <c r="H538" s="32">
        <f t="shared" si="336"/>
        <v>141.4</v>
      </c>
      <c r="I538" s="32">
        <f t="shared" si="326"/>
        <v>353.5</v>
      </c>
      <c r="J538" s="32">
        <f t="shared" si="337"/>
        <v>141.4</v>
      </c>
      <c r="K538" s="32">
        <f t="shared" si="327"/>
        <v>494.9</v>
      </c>
      <c r="L538" s="32">
        <f>$F538/$D538</f>
        <v>141.4</v>
      </c>
      <c r="M538" s="32">
        <f t="shared" si="328"/>
        <v>636.3</v>
      </c>
      <c r="N538" s="32">
        <v>70.7</v>
      </c>
      <c r="O538" s="32">
        <f t="shared" si="329"/>
        <v>707</v>
      </c>
      <c r="P538" s="32">
        <v>0</v>
      </c>
      <c r="Q538" s="32">
        <f t="shared" si="330"/>
        <v>707</v>
      </c>
      <c r="R538" s="32">
        <v>0</v>
      </c>
      <c r="S538" s="32">
        <f t="shared" si="331"/>
        <v>707</v>
      </c>
      <c r="T538" s="7">
        <v>0</v>
      </c>
      <c r="U538" s="32">
        <f t="shared" si="332"/>
        <v>707</v>
      </c>
      <c r="V538" s="7">
        <v>0</v>
      </c>
      <c r="W538" s="32">
        <f t="shared" si="332"/>
        <v>707</v>
      </c>
      <c r="X538" s="7">
        <v>0</v>
      </c>
      <c r="Y538" s="32">
        <f t="shared" si="333"/>
        <v>707</v>
      </c>
      <c r="Z538" s="7">
        <v>0</v>
      </c>
      <c r="AA538" s="32">
        <f t="shared" si="334"/>
        <v>707</v>
      </c>
      <c r="AB538" s="7">
        <v>0</v>
      </c>
      <c r="AC538" s="32">
        <f t="shared" si="335"/>
        <v>707</v>
      </c>
      <c r="AD538" s="32"/>
      <c r="AE538" s="13">
        <f t="shared" si="325"/>
        <v>0</v>
      </c>
      <c r="AF538" s="7"/>
      <c r="AG538" s="15"/>
    </row>
    <row r="539" spans="1:33" ht="12.75">
      <c r="A539" s="29"/>
      <c r="B539" s="31" t="s">
        <v>164</v>
      </c>
      <c r="C539" s="28">
        <v>2011</v>
      </c>
      <c r="D539" s="28">
        <v>5</v>
      </c>
      <c r="E539" s="31" t="s">
        <v>20</v>
      </c>
      <c r="F539" s="32">
        <v>4955.91</v>
      </c>
      <c r="G539" s="32">
        <v>0</v>
      </c>
      <c r="H539" s="32">
        <f t="shared" si="336"/>
        <v>991.182</v>
      </c>
      <c r="I539" s="32">
        <f t="shared" si="326"/>
        <v>991.182</v>
      </c>
      <c r="J539" s="32">
        <f t="shared" si="337"/>
        <v>991.182</v>
      </c>
      <c r="K539" s="32">
        <f t="shared" si="327"/>
        <v>1982.364</v>
      </c>
      <c r="L539" s="32">
        <f>$F539/$D539</f>
        <v>991.182</v>
      </c>
      <c r="M539" s="32">
        <f t="shared" si="328"/>
        <v>2973.5460000000003</v>
      </c>
      <c r="N539" s="32">
        <f>F539/D539</f>
        <v>991.182</v>
      </c>
      <c r="O539" s="32">
        <f t="shared" si="329"/>
        <v>3964.728</v>
      </c>
      <c r="P539" s="32">
        <f>+F539/D539</f>
        <v>991.182</v>
      </c>
      <c r="Q539" s="32">
        <f t="shared" si="330"/>
        <v>4955.91</v>
      </c>
      <c r="R539" s="32">
        <v>0</v>
      </c>
      <c r="S539" s="32">
        <f t="shared" si="331"/>
        <v>4955.91</v>
      </c>
      <c r="T539" s="7">
        <v>0</v>
      </c>
      <c r="U539" s="32">
        <f t="shared" si="332"/>
        <v>4955.91</v>
      </c>
      <c r="V539" s="7">
        <v>0</v>
      </c>
      <c r="W539" s="32">
        <f t="shared" si="332"/>
        <v>4955.91</v>
      </c>
      <c r="X539" s="7">
        <v>0</v>
      </c>
      <c r="Y539" s="32">
        <f t="shared" si="333"/>
        <v>4955.91</v>
      </c>
      <c r="Z539" s="7">
        <v>0</v>
      </c>
      <c r="AA539" s="32">
        <f t="shared" si="334"/>
        <v>4955.91</v>
      </c>
      <c r="AB539" s="7">
        <v>0</v>
      </c>
      <c r="AC539" s="32">
        <f t="shared" si="335"/>
        <v>4955.91</v>
      </c>
      <c r="AD539" s="32"/>
      <c r="AE539" s="13">
        <f t="shared" si="325"/>
        <v>0</v>
      </c>
      <c r="AF539" s="7"/>
      <c r="AG539" s="15"/>
    </row>
    <row r="540" spans="1:33" ht="12.75">
      <c r="A540" s="29"/>
      <c r="B540" s="31" t="s">
        <v>204</v>
      </c>
      <c r="C540" s="28">
        <v>2012</v>
      </c>
      <c r="D540" s="28">
        <v>5</v>
      </c>
      <c r="E540" s="31" t="s">
        <v>20</v>
      </c>
      <c r="F540" s="41">
        <v>1563.16</v>
      </c>
      <c r="G540" s="41"/>
      <c r="H540" s="41">
        <f t="shared" si="336"/>
        <v>312.632</v>
      </c>
      <c r="I540" s="41">
        <v>0</v>
      </c>
      <c r="J540" s="41">
        <f t="shared" si="337"/>
        <v>312.632</v>
      </c>
      <c r="K540" s="41">
        <f>I540+J540</f>
        <v>312.632</v>
      </c>
      <c r="L540" s="41">
        <f>$F540/$D540</f>
        <v>312.632</v>
      </c>
      <c r="M540" s="41">
        <f t="shared" si="328"/>
        <v>625.264</v>
      </c>
      <c r="N540" s="41">
        <f>F540/D540</f>
        <v>312.632</v>
      </c>
      <c r="O540" s="41">
        <f t="shared" si="329"/>
        <v>937.896</v>
      </c>
      <c r="P540" s="41">
        <f>+F540/D540</f>
        <v>312.632</v>
      </c>
      <c r="Q540" s="41">
        <f t="shared" si="330"/>
        <v>1250.528</v>
      </c>
      <c r="R540" s="41">
        <f>+F540/D540</f>
        <v>312.632</v>
      </c>
      <c r="S540" s="41">
        <f t="shared" si="331"/>
        <v>1563.16</v>
      </c>
      <c r="T540" s="7">
        <v>0</v>
      </c>
      <c r="U540" s="41">
        <f t="shared" si="332"/>
        <v>1563.16</v>
      </c>
      <c r="V540" s="7">
        <v>0</v>
      </c>
      <c r="W540" s="41">
        <f t="shared" si="332"/>
        <v>1563.16</v>
      </c>
      <c r="X540" s="7">
        <v>0</v>
      </c>
      <c r="Y540" s="41">
        <f t="shared" si="333"/>
        <v>1563.16</v>
      </c>
      <c r="Z540" s="7">
        <v>0</v>
      </c>
      <c r="AA540" s="41">
        <f t="shared" si="334"/>
        <v>1563.16</v>
      </c>
      <c r="AB540" s="7">
        <v>0</v>
      </c>
      <c r="AC540" s="41">
        <f t="shared" si="335"/>
        <v>1563.16</v>
      </c>
      <c r="AD540" s="27"/>
      <c r="AE540" s="13">
        <f t="shared" si="325"/>
        <v>0</v>
      </c>
      <c r="AF540" s="7"/>
      <c r="AG540" s="15"/>
    </row>
    <row r="541" spans="1:33" ht="12.75">
      <c r="A541" s="43"/>
      <c r="B541" s="31" t="s">
        <v>277</v>
      </c>
      <c r="C541" s="28">
        <v>2016</v>
      </c>
      <c r="D541" s="28">
        <v>5</v>
      </c>
      <c r="E541" s="31" t="s">
        <v>20</v>
      </c>
      <c r="F541" s="27">
        <v>3072.55</v>
      </c>
      <c r="G541" s="27"/>
      <c r="H541" s="27">
        <f t="shared" si="336"/>
        <v>614.51</v>
      </c>
      <c r="I541" s="27"/>
      <c r="J541" s="27">
        <f t="shared" si="337"/>
        <v>614.51</v>
      </c>
      <c r="K541" s="27"/>
      <c r="L541" s="27"/>
      <c r="M541" s="27"/>
      <c r="N541" s="27"/>
      <c r="O541" s="27"/>
      <c r="P541" s="27"/>
      <c r="Q541" s="27">
        <v>0</v>
      </c>
      <c r="R541" s="41">
        <f>+F541/D541</f>
        <v>614.51</v>
      </c>
      <c r="S541" s="41">
        <f t="shared" si="331"/>
        <v>614.51</v>
      </c>
      <c r="T541" s="7">
        <f>F541/D541</f>
        <v>614.51</v>
      </c>
      <c r="U541" s="41">
        <f t="shared" si="332"/>
        <v>1229.02</v>
      </c>
      <c r="V541" s="7">
        <f>F541/D541</f>
        <v>614.51</v>
      </c>
      <c r="W541" s="41">
        <f t="shared" si="332"/>
        <v>1843.53</v>
      </c>
      <c r="X541" s="7">
        <f>$F541/$D541</f>
        <v>614.51</v>
      </c>
      <c r="Y541" s="41">
        <f t="shared" si="333"/>
        <v>2458.04</v>
      </c>
      <c r="Z541" s="7">
        <f>$F541/$D541</f>
        <v>614.51</v>
      </c>
      <c r="AA541" s="41">
        <f t="shared" si="334"/>
        <v>3072.55</v>
      </c>
      <c r="AB541" s="7">
        <v>0</v>
      </c>
      <c r="AC541" s="41">
        <f t="shared" si="335"/>
        <v>3072.55</v>
      </c>
      <c r="AD541" s="27"/>
      <c r="AE541" s="13">
        <f t="shared" si="325"/>
        <v>0</v>
      </c>
      <c r="AF541" s="7"/>
      <c r="AG541" s="15"/>
    </row>
    <row r="542" spans="1:33" ht="12.75">
      <c r="A542" s="43"/>
      <c r="B542" s="42" t="s">
        <v>332</v>
      </c>
      <c r="C542" s="28">
        <v>2019</v>
      </c>
      <c r="D542" s="28">
        <v>5</v>
      </c>
      <c r="E542" s="31" t="s">
        <v>20</v>
      </c>
      <c r="F542" s="27">
        <v>3019.27</v>
      </c>
      <c r="G542" s="27"/>
      <c r="H542" s="27">
        <f t="shared" si="336"/>
        <v>603.854</v>
      </c>
      <c r="I542" s="27"/>
      <c r="J542" s="27">
        <f t="shared" si="337"/>
        <v>603.854</v>
      </c>
      <c r="K542" s="27"/>
      <c r="L542" s="27"/>
      <c r="M542" s="27"/>
      <c r="N542" s="27"/>
      <c r="O542" s="27"/>
      <c r="P542" s="27"/>
      <c r="Q542" s="27"/>
      <c r="R542" s="41"/>
      <c r="S542" s="41"/>
      <c r="T542" s="7"/>
      <c r="U542" s="41"/>
      <c r="V542" s="7"/>
      <c r="W542" s="41">
        <v>0</v>
      </c>
      <c r="X542" s="7">
        <f>$F542/$D542</f>
        <v>603.854</v>
      </c>
      <c r="Y542" s="41">
        <f t="shared" si="333"/>
        <v>603.854</v>
      </c>
      <c r="Z542" s="7">
        <f>$F542/$D542</f>
        <v>603.854</v>
      </c>
      <c r="AA542" s="41">
        <f t="shared" si="334"/>
        <v>1207.708</v>
      </c>
      <c r="AB542" s="7">
        <f>$F542/$D542</f>
        <v>603.854</v>
      </c>
      <c r="AC542" s="41">
        <f t="shared" si="335"/>
        <v>1811.5620000000001</v>
      </c>
      <c r="AD542" s="27"/>
      <c r="AE542" s="13">
        <f t="shared" si="325"/>
        <v>1207.7079999999999</v>
      </c>
      <c r="AF542" s="7"/>
      <c r="AG542" s="15"/>
    </row>
    <row r="543" spans="1:33" ht="12.75">
      <c r="A543" s="43"/>
      <c r="B543" s="42" t="s">
        <v>358</v>
      </c>
      <c r="C543" s="28">
        <v>2021</v>
      </c>
      <c r="D543" s="28">
        <v>5</v>
      </c>
      <c r="E543" s="31" t="s">
        <v>20</v>
      </c>
      <c r="F543" s="27">
        <v>549.99</v>
      </c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41"/>
      <c r="S543" s="41"/>
      <c r="T543" s="7"/>
      <c r="U543" s="41"/>
      <c r="V543" s="7"/>
      <c r="W543" s="41"/>
      <c r="X543" s="7"/>
      <c r="Y543" s="41"/>
      <c r="Z543" s="7"/>
      <c r="AA543" s="41"/>
      <c r="AB543" s="7">
        <f>$F543/$D543</f>
        <v>109.998</v>
      </c>
      <c r="AC543" s="41">
        <f t="shared" si="335"/>
        <v>109.998</v>
      </c>
      <c r="AD543" s="27"/>
      <c r="AE543" s="13">
        <f t="shared" si="325"/>
        <v>439.992</v>
      </c>
      <c r="AF543" s="7"/>
      <c r="AG543" s="15"/>
    </row>
    <row r="544" spans="1:33" ht="12.75">
      <c r="A544" s="43"/>
      <c r="B544" s="42" t="s">
        <v>361</v>
      </c>
      <c r="C544" s="28">
        <v>2021</v>
      </c>
      <c r="D544" s="28">
        <v>5</v>
      </c>
      <c r="E544" s="31" t="s">
        <v>20</v>
      </c>
      <c r="F544" s="27">
        <v>8625</v>
      </c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41"/>
      <c r="S544" s="41"/>
      <c r="T544" s="7"/>
      <c r="U544" s="41"/>
      <c r="V544" s="7"/>
      <c r="W544" s="41"/>
      <c r="X544" s="7"/>
      <c r="Y544" s="41"/>
      <c r="Z544" s="7"/>
      <c r="AA544" s="41"/>
      <c r="AB544" s="7">
        <f>$F544/$D544</f>
        <v>1725</v>
      </c>
      <c r="AC544" s="41">
        <f t="shared" si="335"/>
        <v>1725</v>
      </c>
      <c r="AD544" s="27"/>
      <c r="AE544" s="13">
        <f t="shared" si="325"/>
        <v>6900</v>
      </c>
      <c r="AF544" s="7"/>
      <c r="AG544" s="15"/>
    </row>
    <row r="545" spans="1:33" ht="12.75">
      <c r="A545" s="26"/>
      <c r="B545" s="28"/>
      <c r="C545" s="28"/>
      <c r="D545" s="28"/>
      <c r="E545" s="28"/>
      <c r="F545" s="15">
        <f>SUM(F533:F544)</f>
        <v>191033.86999999997</v>
      </c>
      <c r="G545" s="15">
        <f>SUM(G533:G539)</f>
        <v>115925.88</v>
      </c>
      <c r="H545" s="15">
        <f>SUM(H533:H544)</f>
        <v>33440.988</v>
      </c>
      <c r="I545" s="15">
        <f aca="true" t="shared" si="338" ref="I545:N545">SUM(I533:I540)</f>
        <v>147835.872</v>
      </c>
      <c r="J545" s="15">
        <f>SUM(J533:J544)</f>
        <v>21382.836000000003</v>
      </c>
      <c r="K545" s="15">
        <f t="shared" si="338"/>
        <v>168000.344</v>
      </c>
      <c r="L545" s="15">
        <f t="shared" si="338"/>
        <v>4775.754</v>
      </c>
      <c r="M545" s="15">
        <f t="shared" si="338"/>
        <v>172776.098</v>
      </c>
      <c r="N545" s="15">
        <f t="shared" si="338"/>
        <v>1374.5140000000001</v>
      </c>
      <c r="O545" s="15">
        <f>SUM(O533:O540)</f>
        <v>174150.61200000002</v>
      </c>
      <c r="P545" s="15">
        <f>SUM(P533:P540)</f>
        <v>1303.814</v>
      </c>
      <c r="Q545" s="15">
        <f>SUM(Q533:Q540)</f>
        <v>175454.426</v>
      </c>
      <c r="R545" s="15">
        <f>SUM(R533:R541)</f>
        <v>927.142</v>
      </c>
      <c r="S545" s="15">
        <f>SUM(S533:S541)</f>
        <v>176381.56800000003</v>
      </c>
      <c r="T545" s="15">
        <f>SUM(T533:T541)</f>
        <v>614.51</v>
      </c>
      <c r="U545" s="15">
        <f>SUM(U533:U541)</f>
        <v>176996.078</v>
      </c>
      <c r="V545" s="15">
        <f>SUM(V533:V541)</f>
        <v>614.51</v>
      </c>
      <c r="W545" s="15">
        <f>SUM(W533:W542)</f>
        <v>177610.58800000002</v>
      </c>
      <c r="X545" s="15">
        <f>SUM(X533:X542)</f>
        <v>1218.364</v>
      </c>
      <c r="Y545" s="15">
        <f>SUM(Y533:Y542)</f>
        <v>178828.95200000002</v>
      </c>
      <c r="Z545" s="15">
        <f>SUM(Z533:Z542)</f>
        <v>1218.364</v>
      </c>
      <c r="AA545" s="15">
        <f>SUM(AA533:AA542)</f>
        <v>180047.31600000002</v>
      </c>
      <c r="AB545" s="15">
        <f>SUM(AB533:AB544)</f>
        <v>2438.852</v>
      </c>
      <c r="AC545" s="15">
        <f>SUM(AC533:AC544)</f>
        <v>182486.168</v>
      </c>
      <c r="AD545" s="15"/>
      <c r="AE545" s="13">
        <f t="shared" si="325"/>
        <v>8547.701999999961</v>
      </c>
      <c r="AF545" s="7"/>
      <c r="AG545" s="15"/>
    </row>
    <row r="546" spans="1:33" ht="12.75">
      <c r="A546" s="12"/>
      <c r="F546" s="11" t="s">
        <v>14</v>
      </c>
      <c r="G546" s="7"/>
      <c r="H546" s="7"/>
      <c r="I546" s="7"/>
      <c r="J546" s="7"/>
      <c r="K546" s="7"/>
      <c r="L546" s="13"/>
      <c r="M546" s="13"/>
      <c r="N546" s="13"/>
      <c r="O546" s="13"/>
      <c r="P546" s="13"/>
      <c r="Q546" s="13"/>
      <c r="R546" s="13"/>
      <c r="S546" s="13"/>
      <c r="T546" s="7"/>
      <c r="U546" s="13"/>
      <c r="V546" s="7"/>
      <c r="W546" s="13"/>
      <c r="X546" s="7"/>
      <c r="Y546" s="13"/>
      <c r="Z546" s="13"/>
      <c r="AA546" s="13"/>
      <c r="AB546" s="13"/>
      <c r="AC546" s="13"/>
      <c r="AD546" s="7"/>
      <c r="AE546" s="13"/>
      <c r="AF546" s="7"/>
      <c r="AG546" s="15"/>
    </row>
    <row r="547" spans="1:33" ht="12.75">
      <c r="A547" s="12">
        <v>34700005</v>
      </c>
      <c r="B547" t="s">
        <v>168</v>
      </c>
      <c r="C547" t="s">
        <v>59</v>
      </c>
      <c r="D547">
        <v>5</v>
      </c>
      <c r="E547" t="s">
        <v>20</v>
      </c>
      <c r="F547" s="7">
        <v>3814.31</v>
      </c>
      <c r="G547" s="7">
        <v>3814.31</v>
      </c>
      <c r="H547" s="7">
        <v>0</v>
      </c>
      <c r="I547" s="7">
        <f>G547+H547</f>
        <v>3814.31</v>
      </c>
      <c r="J547" s="7">
        <v>0</v>
      </c>
      <c r="K547" s="7">
        <f>I547+J547</f>
        <v>3814.31</v>
      </c>
      <c r="L547" s="7">
        <v>0</v>
      </c>
      <c r="M547" s="7">
        <f>K547+L547</f>
        <v>3814.31</v>
      </c>
      <c r="N547" s="7">
        <v>0</v>
      </c>
      <c r="O547" s="7">
        <f>M547+N547</f>
        <v>3814.31</v>
      </c>
      <c r="P547" s="7">
        <v>0</v>
      </c>
      <c r="Q547" s="7">
        <f>O547+P547</f>
        <v>3814.31</v>
      </c>
      <c r="R547" s="7">
        <v>0</v>
      </c>
      <c r="S547" s="7">
        <f>Q547+R547</f>
        <v>3814.31</v>
      </c>
      <c r="T547" s="7">
        <v>0</v>
      </c>
      <c r="U547" s="7">
        <f>S547+T547</f>
        <v>3814.31</v>
      </c>
      <c r="V547" s="7">
        <v>0</v>
      </c>
      <c r="W547" s="7">
        <f>U547+V547</f>
        <v>3814.31</v>
      </c>
      <c r="X547" s="7">
        <v>0</v>
      </c>
      <c r="Y547" s="7">
        <f>W547+X547</f>
        <v>3814.31</v>
      </c>
      <c r="Z547" s="7">
        <v>0</v>
      </c>
      <c r="AA547" s="7">
        <f>Y547+Z547</f>
        <v>3814.31</v>
      </c>
      <c r="AB547" s="7">
        <v>0</v>
      </c>
      <c r="AC547" s="7">
        <f>AA547+AB547</f>
        <v>3814.31</v>
      </c>
      <c r="AD547" s="7"/>
      <c r="AE547" s="13">
        <f aca="true" t="shared" si="339" ref="AE547:AE552">F547-AC547</f>
        <v>0</v>
      </c>
      <c r="AF547" s="7"/>
      <c r="AG547" s="15"/>
    </row>
    <row r="548" spans="1:33" ht="12.75">
      <c r="A548" s="12"/>
      <c r="B548" t="s">
        <v>168</v>
      </c>
      <c r="C548">
        <v>2002</v>
      </c>
      <c r="D548">
        <v>5</v>
      </c>
      <c r="E548" t="s">
        <v>20</v>
      </c>
      <c r="F548" s="7">
        <v>1889.57</v>
      </c>
      <c r="G548" s="7">
        <v>1889.57</v>
      </c>
      <c r="H548" s="7">
        <v>0</v>
      </c>
      <c r="I548" s="7">
        <f>G548+H548</f>
        <v>1889.57</v>
      </c>
      <c r="J548" s="7">
        <v>0</v>
      </c>
      <c r="K548" s="7">
        <f>I548+J548</f>
        <v>1889.57</v>
      </c>
      <c r="L548" s="7">
        <v>0</v>
      </c>
      <c r="M548" s="7">
        <f>K548+L548</f>
        <v>1889.57</v>
      </c>
      <c r="N548" s="7">
        <v>0</v>
      </c>
      <c r="O548" s="7">
        <f>M548+N548</f>
        <v>1889.57</v>
      </c>
      <c r="P548" s="7">
        <v>0</v>
      </c>
      <c r="Q548" s="7">
        <f>O548+P548</f>
        <v>1889.57</v>
      </c>
      <c r="R548" s="7">
        <v>0</v>
      </c>
      <c r="S548" s="7">
        <f>Q548+R548</f>
        <v>1889.57</v>
      </c>
      <c r="T548" s="7">
        <v>0</v>
      </c>
      <c r="U548" s="7">
        <f>S548+T548</f>
        <v>1889.57</v>
      </c>
      <c r="V548" s="7">
        <v>0</v>
      </c>
      <c r="W548" s="7">
        <f>U548+V548</f>
        <v>1889.57</v>
      </c>
      <c r="X548" s="7">
        <v>0</v>
      </c>
      <c r="Y548" s="7">
        <f>W548+X548</f>
        <v>1889.57</v>
      </c>
      <c r="Z548" s="7">
        <v>0</v>
      </c>
      <c r="AA548" s="7">
        <f>Y548+Z548</f>
        <v>1889.57</v>
      </c>
      <c r="AB548" s="7">
        <v>0</v>
      </c>
      <c r="AC548" s="7">
        <f>AA548+AB548</f>
        <v>1889.57</v>
      </c>
      <c r="AD548" s="7"/>
      <c r="AE548" s="13">
        <f t="shared" si="339"/>
        <v>0</v>
      </c>
      <c r="AF548" s="7"/>
      <c r="AG548" s="15"/>
    </row>
    <row r="549" spans="1:33" ht="12.75">
      <c r="A549" s="12"/>
      <c r="B549" t="s">
        <v>168</v>
      </c>
      <c r="C549">
        <v>2003</v>
      </c>
      <c r="D549">
        <v>5</v>
      </c>
      <c r="E549" t="s">
        <v>20</v>
      </c>
      <c r="F549" s="7">
        <v>4742.76</v>
      </c>
      <c r="G549" s="7">
        <v>4742.76</v>
      </c>
      <c r="H549" s="7">
        <v>0</v>
      </c>
      <c r="I549" s="7">
        <f>G549+H549</f>
        <v>4742.76</v>
      </c>
      <c r="J549" s="7">
        <v>0</v>
      </c>
      <c r="K549" s="7">
        <f>I549+J549</f>
        <v>4742.76</v>
      </c>
      <c r="L549" s="7">
        <v>0</v>
      </c>
      <c r="M549" s="7">
        <f>K549+L549</f>
        <v>4742.76</v>
      </c>
      <c r="N549" s="7">
        <v>0</v>
      </c>
      <c r="O549" s="7">
        <f>M549+N549</f>
        <v>4742.76</v>
      </c>
      <c r="P549" s="7">
        <v>0</v>
      </c>
      <c r="Q549" s="7">
        <f>O549+P549</f>
        <v>4742.76</v>
      </c>
      <c r="R549" s="7">
        <v>0</v>
      </c>
      <c r="S549" s="7">
        <f>Q549+R549</f>
        <v>4742.76</v>
      </c>
      <c r="T549" s="7">
        <v>0</v>
      </c>
      <c r="U549" s="7">
        <f>S549+T549</f>
        <v>4742.76</v>
      </c>
      <c r="V549" s="7">
        <v>0</v>
      </c>
      <c r="W549" s="7">
        <f>U549+V549</f>
        <v>4742.76</v>
      </c>
      <c r="X549" s="7">
        <v>0</v>
      </c>
      <c r="Y549" s="7">
        <f>W549+X549</f>
        <v>4742.76</v>
      </c>
      <c r="Z549" s="7">
        <v>0</v>
      </c>
      <c r="AA549" s="7">
        <f>Y549+Z549</f>
        <v>4742.76</v>
      </c>
      <c r="AB549" s="7">
        <v>0</v>
      </c>
      <c r="AC549" s="7">
        <f>AA549+AB549</f>
        <v>4742.76</v>
      </c>
      <c r="AD549" s="7"/>
      <c r="AE549" s="13">
        <f t="shared" si="339"/>
        <v>0</v>
      </c>
      <c r="AF549" s="7"/>
      <c r="AG549" s="15"/>
    </row>
    <row r="550" spans="1:33" ht="12.75">
      <c r="A550" s="12"/>
      <c r="B550" t="s">
        <v>169</v>
      </c>
      <c r="C550">
        <v>2006</v>
      </c>
      <c r="D550">
        <v>5</v>
      </c>
      <c r="E550" t="s">
        <v>20</v>
      </c>
      <c r="F550" s="40">
        <v>365.27</v>
      </c>
      <c r="G550" s="8">
        <v>328.73</v>
      </c>
      <c r="H550" s="8">
        <v>36.54</v>
      </c>
      <c r="I550" s="8">
        <f>G550+H550</f>
        <v>365.27000000000004</v>
      </c>
      <c r="J550" s="8">
        <v>0</v>
      </c>
      <c r="K550" s="8">
        <f>I550+J550</f>
        <v>365.27000000000004</v>
      </c>
      <c r="L550" s="8">
        <v>0</v>
      </c>
      <c r="M550" s="8">
        <f>K550+L550</f>
        <v>365.27000000000004</v>
      </c>
      <c r="N550" s="8">
        <v>0</v>
      </c>
      <c r="O550" s="8">
        <f>M550+N550</f>
        <v>365.27000000000004</v>
      </c>
      <c r="P550" s="8">
        <v>0</v>
      </c>
      <c r="Q550" s="8">
        <f>O550+P550</f>
        <v>365.27000000000004</v>
      </c>
      <c r="R550" s="8">
        <v>0</v>
      </c>
      <c r="S550" s="8">
        <f>Q550+R550</f>
        <v>365.27000000000004</v>
      </c>
      <c r="T550" s="7">
        <v>0</v>
      </c>
      <c r="U550" s="8">
        <f>S550+T550</f>
        <v>365.27000000000004</v>
      </c>
      <c r="V550" s="7">
        <v>0</v>
      </c>
      <c r="W550" s="8">
        <f>U550+V550</f>
        <v>365.27000000000004</v>
      </c>
      <c r="X550" s="7">
        <v>0</v>
      </c>
      <c r="Y550" s="8">
        <f>W550+X550</f>
        <v>365.27000000000004</v>
      </c>
      <c r="Z550" s="7">
        <v>0</v>
      </c>
      <c r="AA550" s="8">
        <f>Y550+Z550</f>
        <v>365.27000000000004</v>
      </c>
      <c r="AB550" s="7">
        <v>0</v>
      </c>
      <c r="AC550" s="40">
        <f>AA550+AB550</f>
        <v>365.27000000000004</v>
      </c>
      <c r="AD550" s="8"/>
      <c r="AE550" s="13">
        <f t="shared" si="339"/>
        <v>0</v>
      </c>
      <c r="AF550" s="7"/>
      <c r="AG550" s="15"/>
    </row>
    <row r="551" spans="1:33" ht="12.75">
      <c r="A551" s="12"/>
      <c r="B551" t="s">
        <v>359</v>
      </c>
      <c r="C551">
        <v>2021</v>
      </c>
      <c r="D551">
        <v>5</v>
      </c>
      <c r="E551" t="s">
        <v>20</v>
      </c>
      <c r="F551" s="8">
        <v>18350</v>
      </c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7"/>
      <c r="U551" s="8"/>
      <c r="V551" s="7"/>
      <c r="W551" s="8"/>
      <c r="X551" s="7"/>
      <c r="Y551" s="8"/>
      <c r="Z551" s="7"/>
      <c r="AA551" s="8"/>
      <c r="AB551" s="7">
        <f>F551/5</f>
        <v>3670</v>
      </c>
      <c r="AC551" s="8">
        <f>AA551+AB551</f>
        <v>3670</v>
      </c>
      <c r="AD551" s="8"/>
      <c r="AE551" s="13">
        <f t="shared" si="339"/>
        <v>14680</v>
      </c>
      <c r="AF551" s="7"/>
      <c r="AG551" s="15"/>
    </row>
    <row r="552" spans="1:33" ht="12.75">
      <c r="A552" s="12"/>
      <c r="F552" s="13">
        <f>SUM(F547:F551)</f>
        <v>29161.91</v>
      </c>
      <c r="G552" s="13">
        <f aca="true" t="shared" si="340" ref="G552:M552">SUM(G547:G550)</f>
        <v>10775.369999999999</v>
      </c>
      <c r="H552" s="13">
        <f t="shared" si="340"/>
        <v>36.54</v>
      </c>
      <c r="I552" s="13">
        <f t="shared" si="340"/>
        <v>10811.91</v>
      </c>
      <c r="J552" s="13">
        <f t="shared" si="340"/>
        <v>0</v>
      </c>
      <c r="K552" s="13">
        <f t="shared" si="340"/>
        <v>10811.91</v>
      </c>
      <c r="L552" s="13">
        <f t="shared" si="340"/>
        <v>0</v>
      </c>
      <c r="M552" s="13">
        <f t="shared" si="340"/>
        <v>10811.91</v>
      </c>
      <c r="N552" s="13">
        <f aca="true" t="shared" si="341" ref="N552:T552">SUM(N547:N550)</f>
        <v>0</v>
      </c>
      <c r="O552" s="13">
        <f t="shared" si="341"/>
        <v>10811.91</v>
      </c>
      <c r="P552" s="13">
        <f t="shared" si="341"/>
        <v>0</v>
      </c>
      <c r="Q552" s="13">
        <f t="shared" si="341"/>
        <v>10811.91</v>
      </c>
      <c r="R552" s="13">
        <f t="shared" si="341"/>
        <v>0</v>
      </c>
      <c r="S552" s="13">
        <f t="shared" si="341"/>
        <v>10811.91</v>
      </c>
      <c r="T552" s="13">
        <f t="shared" si="341"/>
        <v>0</v>
      </c>
      <c r="U552" s="13">
        <f aca="true" t="shared" si="342" ref="U552:AA552">SUM(U547:U550)</f>
        <v>10811.91</v>
      </c>
      <c r="V552" s="13">
        <f t="shared" si="342"/>
        <v>0</v>
      </c>
      <c r="W552" s="13">
        <f t="shared" si="342"/>
        <v>10811.91</v>
      </c>
      <c r="X552" s="13">
        <f t="shared" si="342"/>
        <v>0</v>
      </c>
      <c r="Y552" s="13">
        <f t="shared" si="342"/>
        <v>10811.91</v>
      </c>
      <c r="Z552" s="13">
        <f t="shared" si="342"/>
        <v>0</v>
      </c>
      <c r="AA552" s="13">
        <f t="shared" si="342"/>
        <v>10811.91</v>
      </c>
      <c r="AB552" s="13">
        <f>SUM(AB547:AB551)</f>
        <v>3670</v>
      </c>
      <c r="AC552" s="13">
        <f>SUM(AC547:AC551)</f>
        <v>14481.91</v>
      </c>
      <c r="AD552" s="13"/>
      <c r="AE552" s="13">
        <f t="shared" si="339"/>
        <v>14680</v>
      </c>
      <c r="AF552" s="7"/>
      <c r="AG552" s="15"/>
    </row>
    <row r="553" spans="1:33" ht="12.75">
      <c r="A553" s="12"/>
      <c r="F553" s="11" t="s">
        <v>14</v>
      </c>
      <c r="G553" s="7"/>
      <c r="H553" s="7"/>
      <c r="I553" s="7"/>
      <c r="J553" s="7"/>
      <c r="K553" s="7"/>
      <c r="L553" s="13"/>
      <c r="M553" s="13"/>
      <c r="N553" s="13"/>
      <c r="O553" s="13"/>
      <c r="P553" s="13"/>
      <c r="Q553" s="13"/>
      <c r="R553" s="13"/>
      <c r="S553" s="13"/>
      <c r="T553" s="7"/>
      <c r="U553" s="13"/>
      <c r="V553" s="7"/>
      <c r="W553" s="13"/>
      <c r="X553" s="7"/>
      <c r="Y553" s="13"/>
      <c r="Z553" s="13"/>
      <c r="AA553" s="13"/>
      <c r="AB553" s="13"/>
      <c r="AC553" s="13"/>
      <c r="AD553" s="7"/>
      <c r="AE553" s="13"/>
      <c r="AF553" s="7"/>
      <c r="AG553" s="15"/>
    </row>
    <row r="554" spans="1:33" ht="12.75">
      <c r="A554" s="26">
        <v>34800005</v>
      </c>
      <c r="B554" s="28" t="s">
        <v>170</v>
      </c>
      <c r="C554" s="28" t="s">
        <v>25</v>
      </c>
      <c r="D554" s="28">
        <v>5</v>
      </c>
      <c r="E554" s="28" t="s">
        <v>20</v>
      </c>
      <c r="F554" s="25">
        <v>16395.5</v>
      </c>
      <c r="G554" s="25">
        <v>16395.5</v>
      </c>
      <c r="H554" s="25">
        <v>0</v>
      </c>
      <c r="I554" s="25">
        <f>G554+H554</f>
        <v>16395.5</v>
      </c>
      <c r="J554" s="25">
        <v>0</v>
      </c>
      <c r="K554" s="25">
        <f>I554+J554</f>
        <v>16395.5</v>
      </c>
      <c r="L554" s="25">
        <v>0</v>
      </c>
      <c r="M554" s="25">
        <f aca="true" t="shared" si="343" ref="M554:M560">K554+L554</f>
        <v>16395.5</v>
      </c>
      <c r="N554" s="25">
        <v>0</v>
      </c>
      <c r="O554" s="25">
        <f aca="true" t="shared" si="344" ref="O554:O560">M554+N554</f>
        <v>16395.5</v>
      </c>
      <c r="P554" s="25">
        <v>0</v>
      </c>
      <c r="Q554" s="25">
        <f aca="true" t="shared" si="345" ref="Q554:Q574">O554+P554</f>
        <v>16395.5</v>
      </c>
      <c r="R554" s="25">
        <v>0</v>
      </c>
      <c r="S554" s="25">
        <f aca="true" t="shared" si="346" ref="S554:S582">Q554+R554</f>
        <v>16395.5</v>
      </c>
      <c r="T554" s="7">
        <v>0</v>
      </c>
      <c r="U554" s="25">
        <f aca="true" t="shared" si="347" ref="U554:W583">S554+T554</f>
        <v>16395.5</v>
      </c>
      <c r="V554" s="7">
        <v>0</v>
      </c>
      <c r="W554" s="25">
        <f t="shared" si="347"/>
        <v>16395.5</v>
      </c>
      <c r="X554" s="7">
        <v>0</v>
      </c>
      <c r="Y554" s="25">
        <f aca="true" t="shared" si="348" ref="Y554:Y583">W554+X554</f>
        <v>16395.5</v>
      </c>
      <c r="Z554" s="7">
        <v>0</v>
      </c>
      <c r="AA554" s="25">
        <f aca="true" t="shared" si="349" ref="AA554:AA589">Y554+Z554</f>
        <v>16395.5</v>
      </c>
      <c r="AB554" s="7">
        <v>0</v>
      </c>
      <c r="AC554" s="25">
        <f aca="true" t="shared" si="350" ref="AC554:AC589">AA554+AB554</f>
        <v>16395.5</v>
      </c>
      <c r="AD554" s="25"/>
      <c r="AE554" s="13">
        <f aca="true" t="shared" si="351" ref="AE554:AE595">F554-AC554</f>
        <v>0</v>
      </c>
      <c r="AF554" s="7"/>
      <c r="AG554" s="15"/>
    </row>
    <row r="555" spans="1:33" ht="12.75">
      <c r="A555" s="26"/>
      <c r="B555" s="28" t="s">
        <v>171</v>
      </c>
      <c r="C555" s="28">
        <v>2006</v>
      </c>
      <c r="D555" s="28">
        <v>5</v>
      </c>
      <c r="E555" s="28" t="s">
        <v>20</v>
      </c>
      <c r="F555" s="25">
        <v>4840</v>
      </c>
      <c r="G555" s="25">
        <v>4356</v>
      </c>
      <c r="H555" s="25">
        <v>484</v>
      </c>
      <c r="I555" s="25">
        <f>G555+H555</f>
        <v>4840</v>
      </c>
      <c r="J555" s="25">
        <v>0</v>
      </c>
      <c r="K555" s="25">
        <f>I555+J555</f>
        <v>4840</v>
      </c>
      <c r="L555" s="25">
        <v>0</v>
      </c>
      <c r="M555" s="25">
        <f t="shared" si="343"/>
        <v>4840</v>
      </c>
      <c r="N555" s="25">
        <v>0</v>
      </c>
      <c r="O555" s="25">
        <f t="shared" si="344"/>
        <v>4840</v>
      </c>
      <c r="P555" s="25">
        <v>0</v>
      </c>
      <c r="Q555" s="25">
        <f t="shared" si="345"/>
        <v>4840</v>
      </c>
      <c r="R555" s="25">
        <v>0</v>
      </c>
      <c r="S555" s="25">
        <f t="shared" si="346"/>
        <v>4840</v>
      </c>
      <c r="T555" s="7">
        <v>0</v>
      </c>
      <c r="U555" s="25">
        <f t="shared" si="347"/>
        <v>4840</v>
      </c>
      <c r="V555" s="7">
        <v>0</v>
      </c>
      <c r="W555" s="25">
        <f t="shared" si="347"/>
        <v>4840</v>
      </c>
      <c r="X555" s="7">
        <v>0</v>
      </c>
      <c r="Y555" s="25">
        <f t="shared" si="348"/>
        <v>4840</v>
      </c>
      <c r="Z555" s="7">
        <v>0</v>
      </c>
      <c r="AA555" s="25">
        <f t="shared" si="349"/>
        <v>4840</v>
      </c>
      <c r="AB555" s="7">
        <v>0</v>
      </c>
      <c r="AC555" s="25">
        <f t="shared" si="350"/>
        <v>4840</v>
      </c>
      <c r="AD555" s="25"/>
      <c r="AE555" s="13">
        <f t="shared" si="351"/>
        <v>0</v>
      </c>
      <c r="AF555" s="7"/>
      <c r="AG555" s="15"/>
    </row>
    <row r="556" spans="1:33" ht="12.75">
      <c r="A556" s="26"/>
      <c r="B556" s="31" t="s">
        <v>205</v>
      </c>
      <c r="C556" s="28">
        <v>2012</v>
      </c>
      <c r="D556" s="28"/>
      <c r="E556" s="28"/>
      <c r="F556" s="25">
        <v>-4840</v>
      </c>
      <c r="G556" s="25"/>
      <c r="H556" s="25"/>
      <c r="I556" s="25">
        <v>-4840</v>
      </c>
      <c r="J556" s="25"/>
      <c r="K556" s="25">
        <v>-4840</v>
      </c>
      <c r="L556" s="25">
        <v>0</v>
      </c>
      <c r="M556" s="25">
        <f t="shared" si="343"/>
        <v>-4840</v>
      </c>
      <c r="N556" s="25">
        <v>0</v>
      </c>
      <c r="O556" s="25">
        <f t="shared" si="344"/>
        <v>-4840</v>
      </c>
      <c r="P556" s="25">
        <v>0</v>
      </c>
      <c r="Q556" s="25">
        <f t="shared" si="345"/>
        <v>-4840</v>
      </c>
      <c r="R556" s="25">
        <v>0</v>
      </c>
      <c r="S556" s="25">
        <f t="shared" si="346"/>
        <v>-4840</v>
      </c>
      <c r="T556" s="7">
        <v>0</v>
      </c>
      <c r="U556" s="25">
        <f t="shared" si="347"/>
        <v>-4840</v>
      </c>
      <c r="V556" s="7">
        <v>0</v>
      </c>
      <c r="W556" s="25">
        <f t="shared" si="347"/>
        <v>-4840</v>
      </c>
      <c r="X556" s="7">
        <v>0</v>
      </c>
      <c r="Y556" s="25">
        <f t="shared" si="348"/>
        <v>-4840</v>
      </c>
      <c r="Z556" s="7">
        <v>0</v>
      </c>
      <c r="AA556" s="25">
        <f t="shared" si="349"/>
        <v>-4840</v>
      </c>
      <c r="AB556" s="7">
        <v>0</v>
      </c>
      <c r="AC556" s="25">
        <f t="shared" si="350"/>
        <v>-4840</v>
      </c>
      <c r="AD556" s="25"/>
      <c r="AE556" s="13">
        <f t="shared" si="351"/>
        <v>0</v>
      </c>
      <c r="AF556" s="7"/>
      <c r="AG556" s="15"/>
    </row>
    <row r="557" spans="1:33" ht="12.75">
      <c r="A557" s="26"/>
      <c r="B557" s="28" t="s">
        <v>172</v>
      </c>
      <c r="C557" s="28">
        <v>2008</v>
      </c>
      <c r="D557" s="28">
        <v>5</v>
      </c>
      <c r="E557" s="28" t="s">
        <v>20</v>
      </c>
      <c r="F557" s="25">
        <v>473.19</v>
      </c>
      <c r="G557" s="25">
        <v>236.6</v>
      </c>
      <c r="H557" s="25">
        <f>F557/D557</f>
        <v>94.638</v>
      </c>
      <c r="I557" s="25">
        <f>G557+H557</f>
        <v>331.238</v>
      </c>
      <c r="J557" s="25">
        <f>F557/D557</f>
        <v>94.638</v>
      </c>
      <c r="K557" s="25">
        <f>I557+J557</f>
        <v>425.876</v>
      </c>
      <c r="L557" s="25">
        <v>47.31</v>
      </c>
      <c r="M557" s="25">
        <f t="shared" si="343"/>
        <v>473.186</v>
      </c>
      <c r="N557" s="25">
        <v>0</v>
      </c>
      <c r="O557" s="25">
        <f t="shared" si="344"/>
        <v>473.186</v>
      </c>
      <c r="P557" s="25">
        <v>0</v>
      </c>
      <c r="Q557" s="25">
        <f t="shared" si="345"/>
        <v>473.186</v>
      </c>
      <c r="R557" s="25">
        <v>0</v>
      </c>
      <c r="S557" s="25">
        <f t="shared" si="346"/>
        <v>473.186</v>
      </c>
      <c r="T557" s="7">
        <v>0</v>
      </c>
      <c r="U557" s="25">
        <f t="shared" si="347"/>
        <v>473.186</v>
      </c>
      <c r="V557" s="7">
        <v>0</v>
      </c>
      <c r="W557" s="25">
        <f t="shared" si="347"/>
        <v>473.186</v>
      </c>
      <c r="X557" s="7">
        <v>0</v>
      </c>
      <c r="Y557" s="25">
        <f t="shared" si="348"/>
        <v>473.186</v>
      </c>
      <c r="Z557" s="7">
        <v>0</v>
      </c>
      <c r="AA557" s="25">
        <f t="shared" si="349"/>
        <v>473.186</v>
      </c>
      <c r="AB557" s="7">
        <v>0</v>
      </c>
      <c r="AC557" s="25">
        <f t="shared" si="350"/>
        <v>473.186</v>
      </c>
      <c r="AD557" s="25"/>
      <c r="AE557" s="13">
        <f t="shared" si="351"/>
        <v>0.004000000000019099</v>
      </c>
      <c r="AF557" s="7"/>
      <c r="AG557" s="15"/>
    </row>
    <row r="558" spans="1:33" ht="12.75">
      <c r="A558" s="26"/>
      <c r="B558" s="28" t="s">
        <v>173</v>
      </c>
      <c r="C558" s="28">
        <v>2009</v>
      </c>
      <c r="D558" s="28">
        <v>5</v>
      </c>
      <c r="E558" s="28" t="s">
        <v>20</v>
      </c>
      <c r="F558" s="32">
        <v>900</v>
      </c>
      <c r="G558" s="32">
        <v>270</v>
      </c>
      <c r="H558" s="32">
        <f>F558/D558</f>
        <v>180</v>
      </c>
      <c r="I558" s="32">
        <f>G558+H558</f>
        <v>450</v>
      </c>
      <c r="J558" s="32">
        <f>F558/D558</f>
        <v>180</v>
      </c>
      <c r="K558" s="32">
        <f>I558+J558</f>
        <v>630</v>
      </c>
      <c r="L558" s="32">
        <f aca="true" t="shared" si="352" ref="L558:L589">$F558/$D558</f>
        <v>180</v>
      </c>
      <c r="M558" s="32">
        <f t="shared" si="343"/>
        <v>810</v>
      </c>
      <c r="N558" s="32">
        <v>90</v>
      </c>
      <c r="O558" s="32">
        <f t="shared" si="344"/>
        <v>900</v>
      </c>
      <c r="P558" s="32">
        <v>0</v>
      </c>
      <c r="Q558" s="32">
        <f t="shared" si="345"/>
        <v>900</v>
      </c>
      <c r="R558" s="32">
        <v>0</v>
      </c>
      <c r="S558" s="32">
        <f t="shared" si="346"/>
        <v>900</v>
      </c>
      <c r="T558" s="7">
        <v>0</v>
      </c>
      <c r="U558" s="32">
        <f t="shared" si="347"/>
        <v>900</v>
      </c>
      <c r="V558" s="7">
        <v>0</v>
      </c>
      <c r="W558" s="32">
        <f t="shared" si="347"/>
        <v>900</v>
      </c>
      <c r="X558" s="7">
        <v>0</v>
      </c>
      <c r="Y558" s="32">
        <f t="shared" si="348"/>
        <v>900</v>
      </c>
      <c r="Z558" s="7">
        <v>0</v>
      </c>
      <c r="AA558" s="32">
        <f t="shared" si="349"/>
        <v>900</v>
      </c>
      <c r="AB558" s="7">
        <v>0</v>
      </c>
      <c r="AC558" s="32">
        <f t="shared" si="350"/>
        <v>900</v>
      </c>
      <c r="AD558" s="32"/>
      <c r="AE558" s="13">
        <f t="shared" si="351"/>
        <v>0</v>
      </c>
      <c r="AF558" s="7"/>
      <c r="AG558" s="15"/>
    </row>
    <row r="559" spans="1:33" ht="12.75">
      <c r="A559" s="29"/>
      <c r="B559" s="31" t="s">
        <v>206</v>
      </c>
      <c r="C559" s="28">
        <v>2012</v>
      </c>
      <c r="D559" s="28">
        <v>5</v>
      </c>
      <c r="E559" s="31" t="s">
        <v>20</v>
      </c>
      <c r="F559" s="32">
        <v>3799</v>
      </c>
      <c r="G559" s="32"/>
      <c r="H559" s="32"/>
      <c r="I559" s="32">
        <v>0</v>
      </c>
      <c r="J559" s="32">
        <f>F559/D559</f>
        <v>759.8</v>
      </c>
      <c r="K559" s="32">
        <f>I559+J559</f>
        <v>759.8</v>
      </c>
      <c r="L559" s="32">
        <f t="shared" si="352"/>
        <v>759.8</v>
      </c>
      <c r="M559" s="32">
        <f t="shared" si="343"/>
        <v>1519.6</v>
      </c>
      <c r="N559" s="32">
        <f aca="true" t="shared" si="353" ref="N559:N589">F559/D559</f>
        <v>759.8</v>
      </c>
      <c r="O559" s="32">
        <f t="shared" si="344"/>
        <v>2279.3999999999996</v>
      </c>
      <c r="P559" s="32">
        <f>+F559/D559</f>
        <v>759.8</v>
      </c>
      <c r="Q559" s="32">
        <f t="shared" si="345"/>
        <v>3039.2</v>
      </c>
      <c r="R559" s="32">
        <f>+F559/D559</f>
        <v>759.8</v>
      </c>
      <c r="S559" s="32">
        <f t="shared" si="346"/>
        <v>3799</v>
      </c>
      <c r="T559" s="7">
        <v>0</v>
      </c>
      <c r="U559" s="32">
        <f t="shared" si="347"/>
        <v>3799</v>
      </c>
      <c r="V559" s="7">
        <v>0</v>
      </c>
      <c r="W559" s="32">
        <f t="shared" si="347"/>
        <v>3799</v>
      </c>
      <c r="X559" s="7">
        <v>0</v>
      </c>
      <c r="Y559" s="32">
        <f t="shared" si="348"/>
        <v>3799</v>
      </c>
      <c r="Z559" s="7">
        <v>0</v>
      </c>
      <c r="AA559" s="32">
        <f t="shared" si="349"/>
        <v>3799</v>
      </c>
      <c r="AB559" s="7">
        <v>0</v>
      </c>
      <c r="AC559" s="32">
        <f t="shared" si="350"/>
        <v>3799</v>
      </c>
      <c r="AD559" s="32"/>
      <c r="AE559" s="13">
        <f t="shared" si="351"/>
        <v>0</v>
      </c>
      <c r="AF559" s="7"/>
      <c r="AG559" s="15"/>
    </row>
    <row r="560" spans="1:33" ht="12.75">
      <c r="A560" s="29"/>
      <c r="B560" s="31" t="s">
        <v>36</v>
      </c>
      <c r="C560" s="28">
        <v>2012</v>
      </c>
      <c r="D560" s="28">
        <v>5</v>
      </c>
      <c r="E560" s="31" t="s">
        <v>20</v>
      </c>
      <c r="F560" s="32">
        <v>399.99</v>
      </c>
      <c r="G560" s="32"/>
      <c r="H560" s="32"/>
      <c r="I560" s="32">
        <v>0</v>
      </c>
      <c r="J560" s="32">
        <f>F560/D560</f>
        <v>79.998</v>
      </c>
      <c r="K560" s="32">
        <f>I560+J560</f>
        <v>79.998</v>
      </c>
      <c r="L560" s="32">
        <f t="shared" si="352"/>
        <v>79.998</v>
      </c>
      <c r="M560" s="32">
        <f t="shared" si="343"/>
        <v>159.996</v>
      </c>
      <c r="N560" s="32">
        <f t="shared" si="353"/>
        <v>79.998</v>
      </c>
      <c r="O560" s="32">
        <f t="shared" si="344"/>
        <v>239.99400000000003</v>
      </c>
      <c r="P560" s="32">
        <f aca="true" t="shared" si="354" ref="P560:P574">+F560/D560</f>
        <v>79.998</v>
      </c>
      <c r="Q560" s="32">
        <f t="shared" si="345"/>
        <v>319.992</v>
      </c>
      <c r="R560" s="32">
        <f aca="true" t="shared" si="355" ref="R560:R578">+F560/D560</f>
        <v>79.998</v>
      </c>
      <c r="S560" s="32">
        <f t="shared" si="346"/>
        <v>399.99</v>
      </c>
      <c r="T560" s="7">
        <v>0</v>
      </c>
      <c r="U560" s="32">
        <f t="shared" si="347"/>
        <v>399.99</v>
      </c>
      <c r="V560" s="7">
        <v>0</v>
      </c>
      <c r="W560" s="32">
        <f t="shared" si="347"/>
        <v>399.99</v>
      </c>
      <c r="X560" s="7">
        <v>0</v>
      </c>
      <c r="Y560" s="32">
        <f t="shared" si="348"/>
        <v>399.99</v>
      </c>
      <c r="Z560" s="7">
        <v>0</v>
      </c>
      <c r="AA560" s="32">
        <f t="shared" si="349"/>
        <v>399.99</v>
      </c>
      <c r="AB560" s="7">
        <v>0</v>
      </c>
      <c r="AC560" s="32">
        <f t="shared" si="350"/>
        <v>399.99</v>
      </c>
      <c r="AD560" s="27"/>
      <c r="AE560" s="13">
        <f t="shared" si="351"/>
        <v>0</v>
      </c>
      <c r="AF560" s="7"/>
      <c r="AG560" s="15"/>
    </row>
    <row r="561" spans="1:33" ht="12.75">
      <c r="A561" s="29"/>
      <c r="B561" s="31" t="s">
        <v>228</v>
      </c>
      <c r="C561" s="28">
        <v>2013</v>
      </c>
      <c r="D561" s="28">
        <v>5</v>
      </c>
      <c r="E561" s="31" t="s">
        <v>20</v>
      </c>
      <c r="F561" s="32">
        <v>4095</v>
      </c>
      <c r="G561" s="32"/>
      <c r="H561" s="32"/>
      <c r="I561" s="32"/>
      <c r="J561" s="32"/>
      <c r="K561" s="32">
        <v>0</v>
      </c>
      <c r="L561" s="32">
        <f t="shared" si="352"/>
        <v>819</v>
      </c>
      <c r="M561" s="32">
        <f aca="true" t="shared" si="356" ref="M561:O569">K561+L561</f>
        <v>819</v>
      </c>
      <c r="N561" s="32">
        <f t="shared" si="353"/>
        <v>819</v>
      </c>
      <c r="O561" s="32">
        <f t="shared" si="356"/>
        <v>1638</v>
      </c>
      <c r="P561" s="32">
        <f t="shared" si="354"/>
        <v>819</v>
      </c>
      <c r="Q561" s="32">
        <f t="shared" si="345"/>
        <v>2457</v>
      </c>
      <c r="R561" s="32">
        <f t="shared" si="355"/>
        <v>819</v>
      </c>
      <c r="S561" s="32">
        <f t="shared" si="346"/>
        <v>3276</v>
      </c>
      <c r="T561" s="7">
        <f aca="true" t="shared" si="357" ref="T561:T589">F561/D561</f>
        <v>819</v>
      </c>
      <c r="U561" s="32">
        <f t="shared" si="347"/>
        <v>4095</v>
      </c>
      <c r="V561" s="7">
        <f aca="true" t="shared" si="358" ref="V561:V566">H561/F561</f>
        <v>0</v>
      </c>
      <c r="W561" s="32">
        <f t="shared" si="347"/>
        <v>4095</v>
      </c>
      <c r="X561" s="7">
        <v>0</v>
      </c>
      <c r="Y561" s="32">
        <f t="shared" si="348"/>
        <v>4095</v>
      </c>
      <c r="Z561" s="7">
        <v>0</v>
      </c>
      <c r="AA561" s="32">
        <f t="shared" si="349"/>
        <v>4095</v>
      </c>
      <c r="AB561" s="7">
        <v>0</v>
      </c>
      <c r="AC561" s="32">
        <f t="shared" si="350"/>
        <v>4095</v>
      </c>
      <c r="AD561" s="27"/>
      <c r="AE561" s="13">
        <f t="shared" si="351"/>
        <v>0</v>
      </c>
      <c r="AF561" s="7"/>
      <c r="AG561" s="15"/>
    </row>
    <row r="562" spans="1:33" ht="12.75">
      <c r="A562" s="29"/>
      <c r="B562" s="31" t="s">
        <v>229</v>
      </c>
      <c r="C562" s="28">
        <v>2013</v>
      </c>
      <c r="D562" s="28">
        <v>5</v>
      </c>
      <c r="E562" s="31" t="s">
        <v>20</v>
      </c>
      <c r="F562" s="32">
        <v>4000</v>
      </c>
      <c r="G562" s="32"/>
      <c r="H562" s="32"/>
      <c r="I562" s="32"/>
      <c r="J562" s="32"/>
      <c r="K562" s="32">
        <v>0</v>
      </c>
      <c r="L562" s="32">
        <f t="shared" si="352"/>
        <v>800</v>
      </c>
      <c r="M562" s="32">
        <f t="shared" si="356"/>
        <v>800</v>
      </c>
      <c r="N562" s="32">
        <f t="shared" si="353"/>
        <v>800</v>
      </c>
      <c r="O562" s="32">
        <f t="shared" si="356"/>
        <v>1600</v>
      </c>
      <c r="P562" s="32">
        <f t="shared" si="354"/>
        <v>800</v>
      </c>
      <c r="Q562" s="32">
        <f t="shared" si="345"/>
        <v>2400</v>
      </c>
      <c r="R562" s="32">
        <f t="shared" si="355"/>
        <v>800</v>
      </c>
      <c r="S562" s="32">
        <f t="shared" si="346"/>
        <v>3200</v>
      </c>
      <c r="T562" s="7">
        <f t="shared" si="357"/>
        <v>800</v>
      </c>
      <c r="U562" s="32">
        <f t="shared" si="347"/>
        <v>4000</v>
      </c>
      <c r="V562" s="7">
        <f t="shared" si="358"/>
        <v>0</v>
      </c>
      <c r="W562" s="32">
        <f t="shared" si="347"/>
        <v>4000</v>
      </c>
      <c r="X562" s="7">
        <v>0</v>
      </c>
      <c r="Y562" s="32">
        <f t="shared" si="348"/>
        <v>4000</v>
      </c>
      <c r="Z562" s="7">
        <v>0</v>
      </c>
      <c r="AA562" s="32">
        <f t="shared" si="349"/>
        <v>4000</v>
      </c>
      <c r="AB562" s="7">
        <v>0</v>
      </c>
      <c r="AC562" s="32">
        <f t="shared" si="350"/>
        <v>4000</v>
      </c>
      <c r="AD562" s="27"/>
      <c r="AE562" s="13">
        <f t="shared" si="351"/>
        <v>0</v>
      </c>
      <c r="AF562" s="7"/>
      <c r="AG562" s="15"/>
    </row>
    <row r="563" spans="1:33" ht="12.75">
      <c r="A563" s="29"/>
      <c r="B563" s="31" t="s">
        <v>230</v>
      </c>
      <c r="C563" s="28">
        <v>2013</v>
      </c>
      <c r="D563" s="28">
        <v>5</v>
      </c>
      <c r="E563" s="31" t="s">
        <v>20</v>
      </c>
      <c r="F563" s="32">
        <v>816.2</v>
      </c>
      <c r="G563" s="32"/>
      <c r="H563" s="32"/>
      <c r="I563" s="32"/>
      <c r="J563" s="32"/>
      <c r="K563" s="32">
        <v>0</v>
      </c>
      <c r="L563" s="32">
        <f t="shared" si="352"/>
        <v>163.24</v>
      </c>
      <c r="M563" s="32">
        <f t="shared" si="356"/>
        <v>163.24</v>
      </c>
      <c r="N563" s="32">
        <f t="shared" si="353"/>
        <v>163.24</v>
      </c>
      <c r="O563" s="32">
        <f t="shared" si="356"/>
        <v>326.48</v>
      </c>
      <c r="P563" s="32">
        <f t="shared" si="354"/>
        <v>163.24</v>
      </c>
      <c r="Q563" s="32">
        <f t="shared" si="345"/>
        <v>489.72</v>
      </c>
      <c r="R563" s="32">
        <f t="shared" si="355"/>
        <v>163.24</v>
      </c>
      <c r="S563" s="32">
        <f t="shared" si="346"/>
        <v>652.96</v>
      </c>
      <c r="T563" s="7">
        <f t="shared" si="357"/>
        <v>163.24</v>
      </c>
      <c r="U563" s="32">
        <f t="shared" si="347"/>
        <v>816.2</v>
      </c>
      <c r="V563" s="7">
        <f t="shared" si="358"/>
        <v>0</v>
      </c>
      <c r="W563" s="32">
        <f t="shared" si="347"/>
        <v>816.2</v>
      </c>
      <c r="X563" s="7">
        <v>0</v>
      </c>
      <c r="Y563" s="32">
        <f t="shared" si="348"/>
        <v>816.2</v>
      </c>
      <c r="Z563" s="7">
        <v>0</v>
      </c>
      <c r="AA563" s="32">
        <f t="shared" si="349"/>
        <v>816.2</v>
      </c>
      <c r="AB563" s="7">
        <v>0</v>
      </c>
      <c r="AC563" s="32">
        <f t="shared" si="350"/>
        <v>816.2</v>
      </c>
      <c r="AD563" s="27"/>
      <c r="AE563" s="13">
        <f t="shared" si="351"/>
        <v>0</v>
      </c>
      <c r="AF563" s="7"/>
      <c r="AG563" s="15"/>
    </row>
    <row r="564" spans="1:33" ht="12.75">
      <c r="A564" s="29"/>
      <c r="B564" s="31" t="s">
        <v>231</v>
      </c>
      <c r="C564" s="28">
        <v>2013</v>
      </c>
      <c r="D564" s="28">
        <v>5</v>
      </c>
      <c r="E564" s="31" t="s">
        <v>20</v>
      </c>
      <c r="F564" s="32">
        <v>2330</v>
      </c>
      <c r="G564" s="32"/>
      <c r="H564" s="32"/>
      <c r="I564" s="32"/>
      <c r="J564" s="32"/>
      <c r="K564" s="32">
        <v>0</v>
      </c>
      <c r="L564" s="32">
        <f t="shared" si="352"/>
        <v>466</v>
      </c>
      <c r="M564" s="32">
        <f t="shared" si="356"/>
        <v>466</v>
      </c>
      <c r="N564" s="32">
        <f t="shared" si="353"/>
        <v>466</v>
      </c>
      <c r="O564" s="32">
        <f t="shared" si="356"/>
        <v>932</v>
      </c>
      <c r="P564" s="32">
        <f t="shared" si="354"/>
        <v>466</v>
      </c>
      <c r="Q564" s="32">
        <f t="shared" si="345"/>
        <v>1398</v>
      </c>
      <c r="R564" s="32">
        <f t="shared" si="355"/>
        <v>466</v>
      </c>
      <c r="S564" s="32">
        <f t="shared" si="346"/>
        <v>1864</v>
      </c>
      <c r="T564" s="7">
        <f t="shared" si="357"/>
        <v>466</v>
      </c>
      <c r="U564" s="32">
        <f t="shared" si="347"/>
        <v>2330</v>
      </c>
      <c r="V564" s="7">
        <f t="shared" si="358"/>
        <v>0</v>
      </c>
      <c r="W564" s="32">
        <f t="shared" si="347"/>
        <v>2330</v>
      </c>
      <c r="X564" s="7">
        <v>0</v>
      </c>
      <c r="Y564" s="32">
        <f t="shared" si="348"/>
        <v>2330</v>
      </c>
      <c r="Z564" s="7">
        <v>0</v>
      </c>
      <c r="AA564" s="32">
        <f t="shared" si="349"/>
        <v>2330</v>
      </c>
      <c r="AB564" s="7">
        <v>0</v>
      </c>
      <c r="AC564" s="32">
        <f t="shared" si="350"/>
        <v>2330</v>
      </c>
      <c r="AD564" s="27"/>
      <c r="AE564" s="13">
        <f t="shared" si="351"/>
        <v>0</v>
      </c>
      <c r="AF564" s="7"/>
      <c r="AG564" s="15"/>
    </row>
    <row r="565" spans="1:33" ht="12.75">
      <c r="A565" s="29"/>
      <c r="B565" s="31" t="s">
        <v>232</v>
      </c>
      <c r="C565" s="28">
        <v>2013</v>
      </c>
      <c r="D565" s="28">
        <v>5</v>
      </c>
      <c r="E565" s="31" t="s">
        <v>20</v>
      </c>
      <c r="F565" s="32">
        <v>73799</v>
      </c>
      <c r="G565" s="32"/>
      <c r="H565" s="32"/>
      <c r="I565" s="32"/>
      <c r="J565" s="32"/>
      <c r="K565" s="32">
        <v>0</v>
      </c>
      <c r="L565" s="32">
        <f t="shared" si="352"/>
        <v>14759.8</v>
      </c>
      <c r="M565" s="32">
        <f t="shared" si="356"/>
        <v>14759.8</v>
      </c>
      <c r="N565" s="32">
        <f t="shared" si="353"/>
        <v>14759.8</v>
      </c>
      <c r="O565" s="32">
        <f t="shared" si="356"/>
        <v>29519.6</v>
      </c>
      <c r="P565" s="32">
        <f t="shared" si="354"/>
        <v>14759.8</v>
      </c>
      <c r="Q565" s="32">
        <f t="shared" si="345"/>
        <v>44279.399999999994</v>
      </c>
      <c r="R565" s="32">
        <f t="shared" si="355"/>
        <v>14759.8</v>
      </c>
      <c r="S565" s="32">
        <f t="shared" si="346"/>
        <v>59039.2</v>
      </c>
      <c r="T565" s="7">
        <f t="shared" si="357"/>
        <v>14759.8</v>
      </c>
      <c r="U565" s="32">
        <f t="shared" si="347"/>
        <v>73799</v>
      </c>
      <c r="V565" s="7">
        <f t="shared" si="358"/>
        <v>0</v>
      </c>
      <c r="W565" s="32">
        <f t="shared" si="347"/>
        <v>73799</v>
      </c>
      <c r="X565" s="7">
        <v>0</v>
      </c>
      <c r="Y565" s="32">
        <f t="shared" si="348"/>
        <v>73799</v>
      </c>
      <c r="Z565" s="7">
        <v>0</v>
      </c>
      <c r="AA565" s="32">
        <f t="shared" si="349"/>
        <v>73799</v>
      </c>
      <c r="AB565" s="7">
        <v>0</v>
      </c>
      <c r="AC565" s="32">
        <f t="shared" si="350"/>
        <v>73799</v>
      </c>
      <c r="AD565" s="27"/>
      <c r="AE565" s="13">
        <f t="shared" si="351"/>
        <v>0</v>
      </c>
      <c r="AF565" s="7"/>
      <c r="AG565" s="15"/>
    </row>
    <row r="566" spans="1:33" ht="12.75">
      <c r="A566" s="29"/>
      <c r="B566" s="31" t="s">
        <v>233</v>
      </c>
      <c r="C566" s="28">
        <v>2013</v>
      </c>
      <c r="D566" s="28">
        <v>5</v>
      </c>
      <c r="E566" s="31" t="s">
        <v>20</v>
      </c>
      <c r="F566" s="32">
        <v>9280</v>
      </c>
      <c r="G566" s="32"/>
      <c r="H566" s="32"/>
      <c r="I566" s="32"/>
      <c r="J566" s="32"/>
      <c r="K566" s="32">
        <v>0</v>
      </c>
      <c r="L566" s="32">
        <f t="shared" si="352"/>
        <v>1856</v>
      </c>
      <c r="M566" s="32">
        <f t="shared" si="356"/>
        <v>1856</v>
      </c>
      <c r="N566" s="32">
        <f t="shared" si="353"/>
        <v>1856</v>
      </c>
      <c r="O566" s="32">
        <f t="shared" si="356"/>
        <v>3712</v>
      </c>
      <c r="P566" s="32">
        <f t="shared" si="354"/>
        <v>1856</v>
      </c>
      <c r="Q566" s="32">
        <f t="shared" si="345"/>
        <v>5568</v>
      </c>
      <c r="R566" s="32">
        <f t="shared" si="355"/>
        <v>1856</v>
      </c>
      <c r="S566" s="32">
        <f t="shared" si="346"/>
        <v>7424</v>
      </c>
      <c r="T566" s="7">
        <f t="shared" si="357"/>
        <v>1856</v>
      </c>
      <c r="U566" s="32">
        <f t="shared" si="347"/>
        <v>9280</v>
      </c>
      <c r="V566" s="7">
        <f t="shared" si="358"/>
        <v>0</v>
      </c>
      <c r="W566" s="32">
        <f t="shared" si="347"/>
        <v>9280</v>
      </c>
      <c r="X566" s="7">
        <v>0</v>
      </c>
      <c r="Y566" s="32">
        <f t="shared" si="348"/>
        <v>9280</v>
      </c>
      <c r="Z566" s="7">
        <v>0</v>
      </c>
      <c r="AA566" s="32">
        <f t="shared" si="349"/>
        <v>9280</v>
      </c>
      <c r="AB566" s="7">
        <v>0</v>
      </c>
      <c r="AC566" s="32">
        <f t="shared" si="350"/>
        <v>9280</v>
      </c>
      <c r="AD566" s="27"/>
      <c r="AE566" s="13">
        <f t="shared" si="351"/>
        <v>0</v>
      </c>
      <c r="AF566" s="7"/>
      <c r="AG566" s="15"/>
    </row>
    <row r="567" spans="1:33" ht="12.75">
      <c r="A567" s="29"/>
      <c r="B567" s="31" t="s">
        <v>246</v>
      </c>
      <c r="C567" s="28">
        <v>2014</v>
      </c>
      <c r="D567" s="28">
        <v>5</v>
      </c>
      <c r="E567" s="31" t="s">
        <v>20</v>
      </c>
      <c r="F567" s="32">
        <v>129.55</v>
      </c>
      <c r="G567" s="32"/>
      <c r="H567" s="32"/>
      <c r="I567" s="32"/>
      <c r="J567" s="32"/>
      <c r="K567" s="32"/>
      <c r="L567" s="32">
        <f t="shared" si="352"/>
        <v>25.910000000000004</v>
      </c>
      <c r="M567" s="32">
        <v>0</v>
      </c>
      <c r="N567" s="32">
        <f t="shared" si="353"/>
        <v>25.910000000000004</v>
      </c>
      <c r="O567" s="32">
        <f t="shared" si="356"/>
        <v>25.910000000000004</v>
      </c>
      <c r="P567" s="32">
        <f t="shared" si="354"/>
        <v>25.910000000000004</v>
      </c>
      <c r="Q567" s="32">
        <f t="shared" si="345"/>
        <v>51.82000000000001</v>
      </c>
      <c r="R567" s="32">
        <f t="shared" si="355"/>
        <v>25.910000000000004</v>
      </c>
      <c r="S567" s="32">
        <f t="shared" si="346"/>
        <v>77.73000000000002</v>
      </c>
      <c r="T567" s="7">
        <f t="shared" si="357"/>
        <v>25.910000000000004</v>
      </c>
      <c r="U567" s="32">
        <f t="shared" si="347"/>
        <v>103.64000000000001</v>
      </c>
      <c r="V567" s="7">
        <f>F567/D567</f>
        <v>25.910000000000004</v>
      </c>
      <c r="W567" s="32">
        <f t="shared" si="347"/>
        <v>129.55</v>
      </c>
      <c r="X567" s="7">
        <f>H567/F567</f>
        <v>0</v>
      </c>
      <c r="Y567" s="32">
        <f t="shared" si="348"/>
        <v>129.55</v>
      </c>
      <c r="Z567" s="7">
        <v>0</v>
      </c>
      <c r="AA567" s="32">
        <f t="shared" si="349"/>
        <v>129.55</v>
      </c>
      <c r="AB567" s="7">
        <v>0</v>
      </c>
      <c r="AC567" s="32">
        <f t="shared" si="350"/>
        <v>129.55</v>
      </c>
      <c r="AD567" s="27"/>
      <c r="AE567" s="13">
        <f t="shared" si="351"/>
        <v>0</v>
      </c>
      <c r="AF567" s="7"/>
      <c r="AG567" s="15"/>
    </row>
    <row r="568" spans="1:33" ht="12.75">
      <c r="A568" s="29"/>
      <c r="B568" s="31" t="s">
        <v>247</v>
      </c>
      <c r="C568" s="28">
        <v>2014</v>
      </c>
      <c r="D568" s="28">
        <v>5</v>
      </c>
      <c r="E568" s="31" t="s">
        <v>20</v>
      </c>
      <c r="F568" s="32">
        <v>3886</v>
      </c>
      <c r="G568" s="32"/>
      <c r="H568" s="32"/>
      <c r="I568" s="32"/>
      <c r="J568" s="32"/>
      <c r="K568" s="32"/>
      <c r="L568" s="32">
        <f t="shared" si="352"/>
        <v>777.2</v>
      </c>
      <c r="M568" s="32">
        <v>0</v>
      </c>
      <c r="N568" s="32">
        <f t="shared" si="353"/>
        <v>777.2</v>
      </c>
      <c r="O568" s="32">
        <f t="shared" si="356"/>
        <v>777.2</v>
      </c>
      <c r="P568" s="32">
        <f t="shared" si="354"/>
        <v>777.2</v>
      </c>
      <c r="Q568" s="32">
        <f t="shared" si="345"/>
        <v>1554.4</v>
      </c>
      <c r="R568" s="32">
        <f t="shared" si="355"/>
        <v>777.2</v>
      </c>
      <c r="S568" s="32">
        <f t="shared" si="346"/>
        <v>2331.6000000000004</v>
      </c>
      <c r="T568" s="7">
        <f t="shared" si="357"/>
        <v>777.2</v>
      </c>
      <c r="U568" s="32">
        <f t="shared" si="347"/>
        <v>3108.8</v>
      </c>
      <c r="V568" s="7">
        <f>F568/D568</f>
        <v>777.2</v>
      </c>
      <c r="W568" s="32">
        <f t="shared" si="347"/>
        <v>3886</v>
      </c>
      <c r="X568" s="7">
        <f>H568/F568</f>
        <v>0</v>
      </c>
      <c r="Y568" s="32">
        <f t="shared" si="348"/>
        <v>3886</v>
      </c>
      <c r="Z568" s="7">
        <v>0</v>
      </c>
      <c r="AA568" s="32">
        <f t="shared" si="349"/>
        <v>3886</v>
      </c>
      <c r="AB568" s="7">
        <v>0</v>
      </c>
      <c r="AC568" s="32">
        <f t="shared" si="350"/>
        <v>3886</v>
      </c>
      <c r="AD568" s="27"/>
      <c r="AE568" s="13">
        <f t="shared" si="351"/>
        <v>0</v>
      </c>
      <c r="AF568" s="7"/>
      <c r="AG568" s="15"/>
    </row>
    <row r="569" spans="1:33" ht="12.75">
      <c r="A569" s="29"/>
      <c r="B569" s="31" t="s">
        <v>248</v>
      </c>
      <c r="C569" s="28">
        <v>2014</v>
      </c>
      <c r="D569" s="28">
        <v>5</v>
      </c>
      <c r="E569" s="31" t="s">
        <v>20</v>
      </c>
      <c r="F569" s="32">
        <v>238.61</v>
      </c>
      <c r="G569" s="32"/>
      <c r="H569" s="32"/>
      <c r="I569" s="32"/>
      <c r="J569" s="32"/>
      <c r="K569" s="32"/>
      <c r="L569" s="32">
        <f t="shared" si="352"/>
        <v>47.722</v>
      </c>
      <c r="M569" s="32">
        <v>0</v>
      </c>
      <c r="N569" s="32">
        <f t="shared" si="353"/>
        <v>47.722</v>
      </c>
      <c r="O569" s="32">
        <f t="shared" si="356"/>
        <v>47.722</v>
      </c>
      <c r="P569" s="32">
        <f t="shared" si="354"/>
        <v>47.722</v>
      </c>
      <c r="Q569" s="32">
        <f t="shared" si="345"/>
        <v>95.444</v>
      </c>
      <c r="R569" s="32">
        <f t="shared" si="355"/>
        <v>47.722</v>
      </c>
      <c r="S569" s="32">
        <f t="shared" si="346"/>
        <v>143.166</v>
      </c>
      <c r="T569" s="7">
        <f t="shared" si="357"/>
        <v>47.722</v>
      </c>
      <c r="U569" s="32">
        <f t="shared" si="347"/>
        <v>190.888</v>
      </c>
      <c r="V569" s="7">
        <f>F569/D569</f>
        <v>47.722</v>
      </c>
      <c r="W569" s="32">
        <f t="shared" si="347"/>
        <v>238.61</v>
      </c>
      <c r="X569" s="7">
        <f>H569/F569</f>
        <v>0</v>
      </c>
      <c r="Y569" s="32">
        <f t="shared" si="348"/>
        <v>238.61</v>
      </c>
      <c r="Z569" s="7">
        <v>0</v>
      </c>
      <c r="AA569" s="32">
        <f t="shared" si="349"/>
        <v>238.61</v>
      </c>
      <c r="AB569" s="7">
        <v>0</v>
      </c>
      <c r="AC569" s="32">
        <f t="shared" si="350"/>
        <v>238.61</v>
      </c>
      <c r="AD569" s="27"/>
      <c r="AE569" s="13">
        <f t="shared" si="351"/>
        <v>0</v>
      </c>
      <c r="AF569" s="7"/>
      <c r="AG569" s="15"/>
    </row>
    <row r="570" spans="1:33" ht="12.75">
      <c r="A570" s="29"/>
      <c r="B570" s="31" t="s">
        <v>263</v>
      </c>
      <c r="C570" s="28">
        <v>2015</v>
      </c>
      <c r="D570" s="28">
        <v>5</v>
      </c>
      <c r="E570" s="31" t="s">
        <v>20</v>
      </c>
      <c r="F570" s="32">
        <v>9571.44</v>
      </c>
      <c r="G570" s="32"/>
      <c r="H570" s="32"/>
      <c r="I570" s="32"/>
      <c r="J570" s="32"/>
      <c r="K570" s="32"/>
      <c r="L570" s="32">
        <f t="shared" si="352"/>
        <v>1914.288</v>
      </c>
      <c r="M570" s="32"/>
      <c r="N570" s="32">
        <f t="shared" si="353"/>
        <v>1914.288</v>
      </c>
      <c r="O570" s="32">
        <v>0</v>
      </c>
      <c r="P570" s="32">
        <f t="shared" si="354"/>
        <v>1914.288</v>
      </c>
      <c r="Q570" s="32">
        <f t="shared" si="345"/>
        <v>1914.288</v>
      </c>
      <c r="R570" s="32">
        <f t="shared" si="355"/>
        <v>1914.288</v>
      </c>
      <c r="S570" s="32">
        <f t="shared" si="346"/>
        <v>3828.576</v>
      </c>
      <c r="T570" s="7">
        <f t="shared" si="357"/>
        <v>1914.288</v>
      </c>
      <c r="U570" s="32">
        <f t="shared" si="347"/>
        <v>5742.864</v>
      </c>
      <c r="V570" s="7">
        <f>F570/D570</f>
        <v>1914.288</v>
      </c>
      <c r="W570" s="32">
        <f t="shared" si="347"/>
        <v>7657.152</v>
      </c>
      <c r="X570" s="7">
        <f aca="true" t="shared" si="359" ref="X570:X592">$F570/$D570</f>
        <v>1914.288</v>
      </c>
      <c r="Y570" s="32">
        <f t="shared" si="348"/>
        <v>9571.44</v>
      </c>
      <c r="Z570" s="7">
        <v>0</v>
      </c>
      <c r="AA570" s="32">
        <f t="shared" si="349"/>
        <v>9571.44</v>
      </c>
      <c r="AB570" s="7">
        <v>0</v>
      </c>
      <c r="AC570" s="32">
        <f t="shared" si="350"/>
        <v>9571.44</v>
      </c>
      <c r="AD570" s="27"/>
      <c r="AE570" s="13">
        <f t="shared" si="351"/>
        <v>0</v>
      </c>
      <c r="AF570" s="7"/>
      <c r="AG570" s="15"/>
    </row>
    <row r="571" spans="1:33" ht="12.75">
      <c r="A571" s="29"/>
      <c r="B571" s="31" t="s">
        <v>264</v>
      </c>
      <c r="C571" s="28">
        <v>2015</v>
      </c>
      <c r="D571" s="28">
        <v>5</v>
      </c>
      <c r="E571" s="31" t="s">
        <v>20</v>
      </c>
      <c r="F571" s="32">
        <v>3817</v>
      </c>
      <c r="G571" s="32"/>
      <c r="H571" s="32"/>
      <c r="I571" s="32"/>
      <c r="J571" s="32"/>
      <c r="K571" s="32"/>
      <c r="L571" s="32">
        <f t="shared" si="352"/>
        <v>763.4</v>
      </c>
      <c r="M571" s="32"/>
      <c r="N571" s="32">
        <f t="shared" si="353"/>
        <v>763.4</v>
      </c>
      <c r="O571" s="32">
        <v>0</v>
      </c>
      <c r="P571" s="32">
        <f t="shared" si="354"/>
        <v>763.4</v>
      </c>
      <c r="Q571" s="32">
        <f t="shared" si="345"/>
        <v>763.4</v>
      </c>
      <c r="R571" s="32">
        <f t="shared" si="355"/>
        <v>763.4</v>
      </c>
      <c r="S571" s="32">
        <f t="shared" si="346"/>
        <v>1526.8</v>
      </c>
      <c r="T571" s="7">
        <f t="shared" si="357"/>
        <v>763.4</v>
      </c>
      <c r="U571" s="32">
        <f t="shared" si="347"/>
        <v>2290.2</v>
      </c>
      <c r="V571" s="7">
        <f aca="true" t="shared" si="360" ref="V571:V589">F571/D571</f>
        <v>763.4</v>
      </c>
      <c r="W571" s="32">
        <f t="shared" si="347"/>
        <v>3053.6</v>
      </c>
      <c r="X571" s="7">
        <f t="shared" si="359"/>
        <v>763.4</v>
      </c>
      <c r="Y571" s="32">
        <f t="shared" si="348"/>
        <v>3817</v>
      </c>
      <c r="Z571" s="7">
        <v>0</v>
      </c>
      <c r="AA571" s="32">
        <f t="shared" si="349"/>
        <v>3817</v>
      </c>
      <c r="AB571" s="7">
        <v>0</v>
      </c>
      <c r="AC571" s="32">
        <f t="shared" si="350"/>
        <v>3817</v>
      </c>
      <c r="AD571" s="27"/>
      <c r="AE571" s="13">
        <f t="shared" si="351"/>
        <v>0</v>
      </c>
      <c r="AF571" s="7"/>
      <c r="AG571" s="15"/>
    </row>
    <row r="572" spans="1:33" ht="12.75">
      <c r="A572" s="29"/>
      <c r="B572" s="31" t="s">
        <v>265</v>
      </c>
      <c r="C572" s="28">
        <v>2015</v>
      </c>
      <c r="D572" s="28">
        <v>5</v>
      </c>
      <c r="E572" s="31" t="s">
        <v>20</v>
      </c>
      <c r="F572" s="32">
        <v>89.99</v>
      </c>
      <c r="G572" s="32"/>
      <c r="H572" s="32"/>
      <c r="I572" s="32"/>
      <c r="J572" s="32"/>
      <c r="K572" s="32"/>
      <c r="L572" s="32">
        <f t="shared" si="352"/>
        <v>17.997999999999998</v>
      </c>
      <c r="M572" s="32"/>
      <c r="N572" s="32">
        <f t="shared" si="353"/>
        <v>17.997999999999998</v>
      </c>
      <c r="O572" s="32">
        <v>0</v>
      </c>
      <c r="P572" s="32">
        <f t="shared" si="354"/>
        <v>17.997999999999998</v>
      </c>
      <c r="Q572" s="32">
        <f t="shared" si="345"/>
        <v>17.997999999999998</v>
      </c>
      <c r="R572" s="32">
        <f t="shared" si="355"/>
        <v>17.997999999999998</v>
      </c>
      <c r="S572" s="32">
        <f t="shared" si="346"/>
        <v>35.995999999999995</v>
      </c>
      <c r="T572" s="7">
        <f t="shared" si="357"/>
        <v>17.997999999999998</v>
      </c>
      <c r="U572" s="32">
        <f t="shared" si="347"/>
        <v>53.99399999999999</v>
      </c>
      <c r="V572" s="7">
        <f t="shared" si="360"/>
        <v>17.997999999999998</v>
      </c>
      <c r="W572" s="32">
        <f t="shared" si="347"/>
        <v>71.99199999999999</v>
      </c>
      <c r="X572" s="7">
        <f t="shared" si="359"/>
        <v>17.997999999999998</v>
      </c>
      <c r="Y572" s="32">
        <f t="shared" si="348"/>
        <v>89.98999999999998</v>
      </c>
      <c r="Z572" s="7">
        <v>0</v>
      </c>
      <c r="AA572" s="32">
        <f t="shared" si="349"/>
        <v>89.98999999999998</v>
      </c>
      <c r="AB572" s="7">
        <v>0</v>
      </c>
      <c r="AC572" s="32">
        <f t="shared" si="350"/>
        <v>89.98999999999998</v>
      </c>
      <c r="AD572" s="27"/>
      <c r="AE572" s="13">
        <f t="shared" si="351"/>
        <v>0</v>
      </c>
      <c r="AF572" s="7"/>
      <c r="AG572" s="15"/>
    </row>
    <row r="573" spans="1:33" ht="12.75">
      <c r="A573" s="29"/>
      <c r="B573" s="31" t="s">
        <v>266</v>
      </c>
      <c r="C573" s="28">
        <v>2015</v>
      </c>
      <c r="D573" s="28">
        <v>5</v>
      </c>
      <c r="E573" s="31" t="s">
        <v>20</v>
      </c>
      <c r="F573" s="32">
        <v>499.99</v>
      </c>
      <c r="G573" s="32"/>
      <c r="H573" s="32"/>
      <c r="I573" s="32"/>
      <c r="J573" s="32"/>
      <c r="K573" s="32"/>
      <c r="L573" s="32">
        <f t="shared" si="352"/>
        <v>99.998</v>
      </c>
      <c r="M573" s="32"/>
      <c r="N573" s="32">
        <f t="shared" si="353"/>
        <v>99.998</v>
      </c>
      <c r="O573" s="32">
        <v>0</v>
      </c>
      <c r="P573" s="32">
        <f t="shared" si="354"/>
        <v>99.998</v>
      </c>
      <c r="Q573" s="32">
        <f t="shared" si="345"/>
        <v>99.998</v>
      </c>
      <c r="R573" s="32">
        <f t="shared" si="355"/>
        <v>99.998</v>
      </c>
      <c r="S573" s="32">
        <f t="shared" si="346"/>
        <v>199.996</v>
      </c>
      <c r="T573" s="7">
        <f t="shared" si="357"/>
        <v>99.998</v>
      </c>
      <c r="U573" s="32">
        <f t="shared" si="347"/>
        <v>299.994</v>
      </c>
      <c r="V573" s="7">
        <f t="shared" si="360"/>
        <v>99.998</v>
      </c>
      <c r="W573" s="32">
        <f t="shared" si="347"/>
        <v>399.992</v>
      </c>
      <c r="X573" s="7">
        <f t="shared" si="359"/>
        <v>99.998</v>
      </c>
      <c r="Y573" s="32">
        <f t="shared" si="348"/>
        <v>499.99</v>
      </c>
      <c r="Z573" s="7">
        <v>0</v>
      </c>
      <c r="AA573" s="32">
        <f t="shared" si="349"/>
        <v>499.99</v>
      </c>
      <c r="AB573" s="7">
        <v>0</v>
      </c>
      <c r="AC573" s="32">
        <f t="shared" si="350"/>
        <v>499.99</v>
      </c>
      <c r="AD573" s="27"/>
      <c r="AE573" s="13">
        <f t="shared" si="351"/>
        <v>0</v>
      </c>
      <c r="AF573" s="7"/>
      <c r="AG573" s="15"/>
    </row>
    <row r="574" spans="1:33" ht="12.75">
      <c r="A574" s="29"/>
      <c r="B574" s="31" t="s">
        <v>267</v>
      </c>
      <c r="C574" s="28">
        <v>2015</v>
      </c>
      <c r="D574" s="28">
        <v>5</v>
      </c>
      <c r="E574" s="31" t="s">
        <v>20</v>
      </c>
      <c r="F574" s="41">
        <v>394.96</v>
      </c>
      <c r="G574" s="41"/>
      <c r="H574" s="41"/>
      <c r="I574" s="41"/>
      <c r="J574" s="41"/>
      <c r="K574" s="41"/>
      <c r="L574" s="41">
        <f t="shared" si="352"/>
        <v>78.99199999999999</v>
      </c>
      <c r="M574" s="41"/>
      <c r="N574" s="41">
        <f t="shared" si="353"/>
        <v>78.99199999999999</v>
      </c>
      <c r="O574" s="41">
        <v>0</v>
      </c>
      <c r="P574" s="41">
        <f t="shared" si="354"/>
        <v>78.99199999999999</v>
      </c>
      <c r="Q574" s="41">
        <f t="shared" si="345"/>
        <v>78.99199999999999</v>
      </c>
      <c r="R574" s="32">
        <f t="shared" si="355"/>
        <v>78.99199999999999</v>
      </c>
      <c r="S574" s="41">
        <f t="shared" si="346"/>
        <v>157.98399999999998</v>
      </c>
      <c r="T574" s="7">
        <f t="shared" si="357"/>
        <v>78.99199999999999</v>
      </c>
      <c r="U574" s="41">
        <f t="shared" si="347"/>
        <v>236.97599999999997</v>
      </c>
      <c r="V574" s="7">
        <f t="shared" si="360"/>
        <v>78.99199999999999</v>
      </c>
      <c r="W574" s="41">
        <f t="shared" si="347"/>
        <v>315.96799999999996</v>
      </c>
      <c r="X574" s="7">
        <f t="shared" si="359"/>
        <v>78.99199999999999</v>
      </c>
      <c r="Y574" s="41">
        <f t="shared" si="348"/>
        <v>394.9599999999999</v>
      </c>
      <c r="Z574" s="7">
        <v>0</v>
      </c>
      <c r="AA574" s="41">
        <f t="shared" si="349"/>
        <v>394.9599999999999</v>
      </c>
      <c r="AB574" s="7">
        <v>0</v>
      </c>
      <c r="AC574" s="41">
        <f t="shared" si="350"/>
        <v>394.9599999999999</v>
      </c>
      <c r="AD574" s="27"/>
      <c r="AE574" s="13">
        <f t="shared" si="351"/>
        <v>0</v>
      </c>
      <c r="AF574" s="7"/>
      <c r="AG574" s="15"/>
    </row>
    <row r="575" spans="1:33" ht="12.75">
      <c r="A575" s="29"/>
      <c r="B575" s="31" t="s">
        <v>278</v>
      </c>
      <c r="C575" s="28">
        <v>2016</v>
      </c>
      <c r="D575" s="28">
        <v>5</v>
      </c>
      <c r="E575" s="31" t="s">
        <v>20</v>
      </c>
      <c r="F575" s="41">
        <v>1057</v>
      </c>
      <c r="G575" s="41"/>
      <c r="H575" s="41"/>
      <c r="I575" s="41"/>
      <c r="J575" s="41"/>
      <c r="K575" s="41"/>
      <c r="L575" s="41">
        <f t="shared" si="352"/>
        <v>211.4</v>
      </c>
      <c r="M575" s="41"/>
      <c r="N575" s="41">
        <f t="shared" si="353"/>
        <v>211.4</v>
      </c>
      <c r="O575" s="41"/>
      <c r="P575" s="41"/>
      <c r="Q575" s="41">
        <v>0</v>
      </c>
      <c r="R575" s="32">
        <f t="shared" si="355"/>
        <v>211.4</v>
      </c>
      <c r="S575" s="41">
        <f t="shared" si="346"/>
        <v>211.4</v>
      </c>
      <c r="T575" s="7">
        <f t="shared" si="357"/>
        <v>211.4</v>
      </c>
      <c r="U575" s="41">
        <f t="shared" si="347"/>
        <v>422.8</v>
      </c>
      <c r="V575" s="7">
        <f t="shared" si="360"/>
        <v>211.4</v>
      </c>
      <c r="W575" s="41">
        <f t="shared" si="347"/>
        <v>634.2</v>
      </c>
      <c r="X575" s="7">
        <f t="shared" si="359"/>
        <v>211.4</v>
      </c>
      <c r="Y575" s="41">
        <f t="shared" si="348"/>
        <v>845.6</v>
      </c>
      <c r="Z575" s="7">
        <f aca="true" t="shared" si="361" ref="Z575:Z592">$F575/$D575</f>
        <v>211.4</v>
      </c>
      <c r="AA575" s="41">
        <f t="shared" si="349"/>
        <v>1057</v>
      </c>
      <c r="AB575" s="7">
        <v>0</v>
      </c>
      <c r="AC575" s="41">
        <f t="shared" si="350"/>
        <v>1057</v>
      </c>
      <c r="AD575" s="27"/>
      <c r="AE575" s="13">
        <f t="shared" si="351"/>
        <v>0</v>
      </c>
      <c r="AF575" s="7"/>
      <c r="AG575" s="15"/>
    </row>
    <row r="576" spans="1:33" ht="12.75">
      <c r="A576" s="29"/>
      <c r="B576" s="31" t="s">
        <v>279</v>
      </c>
      <c r="C576" s="28">
        <v>2016</v>
      </c>
      <c r="D576" s="28">
        <v>5</v>
      </c>
      <c r="E576" s="31" t="s">
        <v>20</v>
      </c>
      <c r="F576" s="41">
        <v>229.99</v>
      </c>
      <c r="G576" s="41"/>
      <c r="H576" s="41"/>
      <c r="I576" s="41"/>
      <c r="J576" s="41"/>
      <c r="K576" s="41"/>
      <c r="L576" s="41">
        <f t="shared" si="352"/>
        <v>45.998000000000005</v>
      </c>
      <c r="M576" s="41"/>
      <c r="N576" s="41">
        <f t="shared" si="353"/>
        <v>45.998000000000005</v>
      </c>
      <c r="O576" s="41"/>
      <c r="P576" s="41"/>
      <c r="Q576" s="41">
        <v>0</v>
      </c>
      <c r="R576" s="32">
        <f t="shared" si="355"/>
        <v>45.998000000000005</v>
      </c>
      <c r="S576" s="41">
        <f t="shared" si="346"/>
        <v>45.998000000000005</v>
      </c>
      <c r="T576" s="7">
        <f t="shared" si="357"/>
        <v>45.998000000000005</v>
      </c>
      <c r="U576" s="41">
        <f t="shared" si="347"/>
        <v>91.99600000000001</v>
      </c>
      <c r="V576" s="7">
        <f t="shared" si="360"/>
        <v>45.998000000000005</v>
      </c>
      <c r="W576" s="41">
        <f t="shared" si="347"/>
        <v>137.99400000000003</v>
      </c>
      <c r="X576" s="7">
        <f t="shared" si="359"/>
        <v>45.998000000000005</v>
      </c>
      <c r="Y576" s="41">
        <f t="shared" si="348"/>
        <v>183.99200000000002</v>
      </c>
      <c r="Z576" s="7">
        <f t="shared" si="361"/>
        <v>45.998000000000005</v>
      </c>
      <c r="AA576" s="41">
        <f t="shared" si="349"/>
        <v>229.99</v>
      </c>
      <c r="AB576" s="7">
        <v>0</v>
      </c>
      <c r="AC576" s="41">
        <f t="shared" si="350"/>
        <v>229.99</v>
      </c>
      <c r="AD576" s="27"/>
      <c r="AE576" s="13">
        <f t="shared" si="351"/>
        <v>0</v>
      </c>
      <c r="AF576" s="7"/>
      <c r="AG576" s="15"/>
    </row>
    <row r="577" spans="1:33" ht="12.75">
      <c r="A577" s="29"/>
      <c r="B577" s="31" t="s">
        <v>230</v>
      </c>
      <c r="C577" s="28">
        <v>2016</v>
      </c>
      <c r="D577" s="28">
        <v>5</v>
      </c>
      <c r="E577" s="31" t="s">
        <v>20</v>
      </c>
      <c r="F577" s="41">
        <v>2952</v>
      </c>
      <c r="G577" s="41"/>
      <c r="H577" s="41"/>
      <c r="I577" s="41"/>
      <c r="J577" s="41"/>
      <c r="K577" s="41"/>
      <c r="L577" s="41">
        <f t="shared" si="352"/>
        <v>590.4</v>
      </c>
      <c r="M577" s="41"/>
      <c r="N577" s="41">
        <f t="shared" si="353"/>
        <v>590.4</v>
      </c>
      <c r="O577" s="41"/>
      <c r="P577" s="41"/>
      <c r="Q577" s="41">
        <v>0</v>
      </c>
      <c r="R577" s="32">
        <f t="shared" si="355"/>
        <v>590.4</v>
      </c>
      <c r="S577" s="41">
        <f t="shared" si="346"/>
        <v>590.4</v>
      </c>
      <c r="T577" s="7">
        <f t="shared" si="357"/>
        <v>590.4</v>
      </c>
      <c r="U577" s="41">
        <f t="shared" si="347"/>
        <v>1180.8</v>
      </c>
      <c r="V577" s="7">
        <f t="shared" si="360"/>
        <v>590.4</v>
      </c>
      <c r="W577" s="41">
        <f t="shared" si="347"/>
        <v>1771.1999999999998</v>
      </c>
      <c r="X577" s="7">
        <f t="shared" si="359"/>
        <v>590.4</v>
      </c>
      <c r="Y577" s="41">
        <f t="shared" si="348"/>
        <v>2361.6</v>
      </c>
      <c r="Z577" s="7">
        <f t="shared" si="361"/>
        <v>590.4</v>
      </c>
      <c r="AA577" s="41">
        <f t="shared" si="349"/>
        <v>2952</v>
      </c>
      <c r="AB577" s="7">
        <v>0</v>
      </c>
      <c r="AC577" s="41">
        <f t="shared" si="350"/>
        <v>2952</v>
      </c>
      <c r="AD577" s="27"/>
      <c r="AE577" s="13">
        <f t="shared" si="351"/>
        <v>0</v>
      </c>
      <c r="AF577" s="7"/>
      <c r="AG577" s="15"/>
    </row>
    <row r="578" spans="1:33" ht="12.75">
      <c r="A578" s="43"/>
      <c r="B578" s="31" t="s">
        <v>280</v>
      </c>
      <c r="C578" s="28">
        <v>2016</v>
      </c>
      <c r="D578" s="28">
        <v>5</v>
      </c>
      <c r="E578" s="31" t="s">
        <v>20</v>
      </c>
      <c r="F578" s="41">
        <v>130.95</v>
      </c>
      <c r="G578" s="27"/>
      <c r="H578" s="27"/>
      <c r="I578" s="27"/>
      <c r="J578" s="27"/>
      <c r="K578" s="27"/>
      <c r="L578" s="27">
        <f t="shared" si="352"/>
        <v>26.189999999999998</v>
      </c>
      <c r="M578" s="27"/>
      <c r="N578" s="27">
        <f t="shared" si="353"/>
        <v>26.189999999999998</v>
      </c>
      <c r="O578" s="27"/>
      <c r="P578" s="32"/>
      <c r="Q578" s="32">
        <v>0</v>
      </c>
      <c r="R578" s="32">
        <f t="shared" si="355"/>
        <v>26.189999999999998</v>
      </c>
      <c r="S578" s="41">
        <f t="shared" si="346"/>
        <v>26.189999999999998</v>
      </c>
      <c r="T578" s="7">
        <f t="shared" si="357"/>
        <v>26.189999999999998</v>
      </c>
      <c r="U578" s="41">
        <f t="shared" si="347"/>
        <v>52.379999999999995</v>
      </c>
      <c r="V578" s="7">
        <f t="shared" si="360"/>
        <v>26.189999999999998</v>
      </c>
      <c r="W578" s="41">
        <f t="shared" si="347"/>
        <v>78.57</v>
      </c>
      <c r="X578" s="7">
        <f t="shared" si="359"/>
        <v>26.189999999999998</v>
      </c>
      <c r="Y578" s="41">
        <f t="shared" si="348"/>
        <v>104.75999999999999</v>
      </c>
      <c r="Z578" s="7">
        <f t="shared" si="361"/>
        <v>26.189999999999998</v>
      </c>
      <c r="AA578" s="41">
        <f t="shared" si="349"/>
        <v>130.95</v>
      </c>
      <c r="AB578" s="7">
        <v>0</v>
      </c>
      <c r="AC578" s="41">
        <f t="shared" si="350"/>
        <v>130.95</v>
      </c>
      <c r="AD578" s="27"/>
      <c r="AE578" s="13">
        <f t="shared" si="351"/>
        <v>0</v>
      </c>
      <c r="AF578" s="7"/>
      <c r="AG578" s="15"/>
    </row>
    <row r="579" spans="1:33" ht="12.75">
      <c r="A579" s="43"/>
      <c r="B579" s="31" t="s">
        <v>290</v>
      </c>
      <c r="C579" s="28">
        <v>2017</v>
      </c>
      <c r="D579" s="28">
        <v>5</v>
      </c>
      <c r="E579" s="31" t="s">
        <v>20</v>
      </c>
      <c r="F579" s="41">
        <v>19750</v>
      </c>
      <c r="G579" s="27"/>
      <c r="H579" s="27"/>
      <c r="I579" s="27"/>
      <c r="J579" s="27"/>
      <c r="K579" s="27"/>
      <c r="L579" s="27">
        <f t="shared" si="352"/>
        <v>3950</v>
      </c>
      <c r="M579" s="27"/>
      <c r="N579" s="27">
        <f t="shared" si="353"/>
        <v>3950</v>
      </c>
      <c r="O579" s="27"/>
      <c r="P579" s="32"/>
      <c r="Q579" s="32">
        <v>0</v>
      </c>
      <c r="R579" s="32">
        <v>0</v>
      </c>
      <c r="S579" s="41">
        <f t="shared" si="346"/>
        <v>0</v>
      </c>
      <c r="T579" s="7">
        <f t="shared" si="357"/>
        <v>3950</v>
      </c>
      <c r="U579" s="41">
        <f t="shared" si="347"/>
        <v>3950</v>
      </c>
      <c r="V579" s="7">
        <f t="shared" si="360"/>
        <v>3950</v>
      </c>
      <c r="W579" s="41">
        <f t="shared" si="347"/>
        <v>7900</v>
      </c>
      <c r="X579" s="7">
        <f t="shared" si="359"/>
        <v>3950</v>
      </c>
      <c r="Y579" s="41">
        <f t="shared" si="348"/>
        <v>11850</v>
      </c>
      <c r="Z579" s="7">
        <f t="shared" si="361"/>
        <v>3950</v>
      </c>
      <c r="AA579" s="41">
        <f t="shared" si="349"/>
        <v>15800</v>
      </c>
      <c r="AB579" s="7">
        <f aca="true" t="shared" si="362" ref="AB579:AB595">$F579/$D579</f>
        <v>3950</v>
      </c>
      <c r="AC579" s="41">
        <f t="shared" si="350"/>
        <v>19750</v>
      </c>
      <c r="AD579" s="27"/>
      <c r="AE579" s="13">
        <f t="shared" si="351"/>
        <v>0</v>
      </c>
      <c r="AF579" s="7"/>
      <c r="AG579" s="15"/>
    </row>
    <row r="580" spans="1:33" ht="12.75">
      <c r="A580" s="43"/>
      <c r="B580" s="31" t="s">
        <v>291</v>
      </c>
      <c r="C580" s="28">
        <v>2017</v>
      </c>
      <c r="D580" s="28">
        <v>5</v>
      </c>
      <c r="E580" s="31" t="s">
        <v>20</v>
      </c>
      <c r="F580" s="41">
        <v>1900.94</v>
      </c>
      <c r="G580" s="27"/>
      <c r="H580" s="27"/>
      <c r="I580" s="27"/>
      <c r="J580" s="27"/>
      <c r="K580" s="27"/>
      <c r="L580" s="27">
        <f t="shared" si="352"/>
        <v>380.188</v>
      </c>
      <c r="M580" s="27"/>
      <c r="N580" s="27">
        <f t="shared" si="353"/>
        <v>380.188</v>
      </c>
      <c r="O580" s="27"/>
      <c r="P580" s="32"/>
      <c r="Q580" s="32">
        <v>0</v>
      </c>
      <c r="R580" s="32">
        <v>0</v>
      </c>
      <c r="S580" s="41">
        <f t="shared" si="346"/>
        <v>0</v>
      </c>
      <c r="T580" s="7">
        <f t="shared" si="357"/>
        <v>380.188</v>
      </c>
      <c r="U580" s="41">
        <f t="shared" si="347"/>
        <v>380.188</v>
      </c>
      <c r="V580" s="7">
        <f t="shared" si="360"/>
        <v>380.188</v>
      </c>
      <c r="W580" s="41">
        <f t="shared" si="347"/>
        <v>760.376</v>
      </c>
      <c r="X580" s="7">
        <f t="shared" si="359"/>
        <v>380.188</v>
      </c>
      <c r="Y580" s="41">
        <f t="shared" si="348"/>
        <v>1140.5639999999999</v>
      </c>
      <c r="Z580" s="7">
        <f t="shared" si="361"/>
        <v>380.188</v>
      </c>
      <c r="AA580" s="41">
        <f t="shared" si="349"/>
        <v>1520.752</v>
      </c>
      <c r="AB580" s="7">
        <f t="shared" si="362"/>
        <v>380.188</v>
      </c>
      <c r="AC580" s="41">
        <f t="shared" si="350"/>
        <v>1900.94</v>
      </c>
      <c r="AD580" s="27"/>
      <c r="AE580" s="13">
        <f t="shared" si="351"/>
        <v>0</v>
      </c>
      <c r="AF580" s="7"/>
      <c r="AG580" s="15"/>
    </row>
    <row r="581" spans="1:33" ht="12.75">
      <c r="A581" s="43"/>
      <c r="B581" s="31" t="s">
        <v>292</v>
      </c>
      <c r="C581" s="28">
        <v>2017</v>
      </c>
      <c r="D581" s="28">
        <v>5</v>
      </c>
      <c r="E581" s="31" t="s">
        <v>20</v>
      </c>
      <c r="F581" s="41">
        <v>1270.1</v>
      </c>
      <c r="G581" s="27"/>
      <c r="H581" s="27"/>
      <c r="I581" s="27"/>
      <c r="J581" s="27"/>
      <c r="K581" s="27"/>
      <c r="L581" s="27">
        <f t="shared" si="352"/>
        <v>254.01999999999998</v>
      </c>
      <c r="M581" s="27"/>
      <c r="N581" s="27">
        <f t="shared" si="353"/>
        <v>254.01999999999998</v>
      </c>
      <c r="O581" s="27"/>
      <c r="P581" s="32"/>
      <c r="Q581" s="32">
        <v>0</v>
      </c>
      <c r="R581" s="32">
        <v>0</v>
      </c>
      <c r="S581" s="41">
        <f t="shared" si="346"/>
        <v>0</v>
      </c>
      <c r="T581" s="7">
        <f t="shared" si="357"/>
        <v>254.01999999999998</v>
      </c>
      <c r="U581" s="41">
        <f t="shared" si="347"/>
        <v>254.01999999999998</v>
      </c>
      <c r="V581" s="7">
        <f t="shared" si="360"/>
        <v>254.01999999999998</v>
      </c>
      <c r="W581" s="41">
        <f t="shared" si="347"/>
        <v>508.03999999999996</v>
      </c>
      <c r="X581" s="7">
        <f t="shared" si="359"/>
        <v>254.01999999999998</v>
      </c>
      <c r="Y581" s="41">
        <f t="shared" si="348"/>
        <v>762.06</v>
      </c>
      <c r="Z581" s="7">
        <f t="shared" si="361"/>
        <v>254.01999999999998</v>
      </c>
      <c r="AA581" s="41">
        <f t="shared" si="349"/>
        <v>1016.0799999999999</v>
      </c>
      <c r="AB581" s="7">
        <f t="shared" si="362"/>
        <v>254.01999999999998</v>
      </c>
      <c r="AC581" s="41">
        <f t="shared" si="350"/>
        <v>1270.1</v>
      </c>
      <c r="AD581" s="27"/>
      <c r="AE581" s="13">
        <f t="shared" si="351"/>
        <v>0</v>
      </c>
      <c r="AF581" s="7"/>
      <c r="AG581" s="15"/>
    </row>
    <row r="582" spans="1:33" ht="12.75">
      <c r="A582" s="43"/>
      <c r="B582" s="31" t="s">
        <v>293</v>
      </c>
      <c r="C582" s="28">
        <v>2017</v>
      </c>
      <c r="D582" s="28">
        <v>5</v>
      </c>
      <c r="E582" s="31" t="s">
        <v>20</v>
      </c>
      <c r="F582" s="41">
        <v>1330.41</v>
      </c>
      <c r="G582" s="41"/>
      <c r="H582" s="41"/>
      <c r="I582" s="41"/>
      <c r="J582" s="41"/>
      <c r="K582" s="41"/>
      <c r="L582" s="41">
        <f t="shared" si="352"/>
        <v>266.082</v>
      </c>
      <c r="M582" s="41"/>
      <c r="N582" s="41">
        <f t="shared" si="353"/>
        <v>266.082</v>
      </c>
      <c r="O582" s="41"/>
      <c r="P582" s="41"/>
      <c r="Q582" s="41">
        <v>0</v>
      </c>
      <c r="R582" s="41">
        <v>0</v>
      </c>
      <c r="S582" s="41">
        <f t="shared" si="346"/>
        <v>0</v>
      </c>
      <c r="T582" s="40">
        <f t="shared" si="357"/>
        <v>266.082</v>
      </c>
      <c r="U582" s="41">
        <f t="shared" si="347"/>
        <v>266.082</v>
      </c>
      <c r="V582" s="40">
        <f t="shared" si="360"/>
        <v>266.082</v>
      </c>
      <c r="W582" s="41">
        <f t="shared" si="347"/>
        <v>532.164</v>
      </c>
      <c r="X582" s="7">
        <f t="shared" si="359"/>
        <v>266.082</v>
      </c>
      <c r="Y582" s="41">
        <f t="shared" si="348"/>
        <v>798.246</v>
      </c>
      <c r="Z582" s="7">
        <f t="shared" si="361"/>
        <v>266.082</v>
      </c>
      <c r="AA582" s="41">
        <f t="shared" si="349"/>
        <v>1064.328</v>
      </c>
      <c r="AB582" s="7">
        <f t="shared" si="362"/>
        <v>266.082</v>
      </c>
      <c r="AC582" s="41">
        <f t="shared" si="350"/>
        <v>1330.4099999999999</v>
      </c>
      <c r="AD582" s="41"/>
      <c r="AE582" s="13">
        <f t="shared" si="351"/>
        <v>0</v>
      </c>
      <c r="AF582" s="7"/>
      <c r="AG582" s="15"/>
    </row>
    <row r="583" spans="1:33" ht="12.75">
      <c r="A583" s="43"/>
      <c r="B583" s="31" t="s">
        <v>306</v>
      </c>
      <c r="C583" s="28">
        <v>2018</v>
      </c>
      <c r="D583" s="28">
        <v>5</v>
      </c>
      <c r="E583" s="31" t="s">
        <v>20</v>
      </c>
      <c r="F583" s="41">
        <v>1896.98</v>
      </c>
      <c r="G583" s="41"/>
      <c r="H583" s="41"/>
      <c r="I583" s="41"/>
      <c r="J583" s="41"/>
      <c r="K583" s="41"/>
      <c r="L583" s="41">
        <f t="shared" si="352"/>
        <v>379.396</v>
      </c>
      <c r="M583" s="41"/>
      <c r="N583" s="41">
        <f t="shared" si="353"/>
        <v>379.396</v>
      </c>
      <c r="O583" s="41"/>
      <c r="P583" s="41"/>
      <c r="Q583" s="41"/>
      <c r="R583" s="41"/>
      <c r="S583" s="41"/>
      <c r="T583" s="40">
        <f t="shared" si="357"/>
        <v>379.396</v>
      </c>
      <c r="U583" s="41">
        <v>0</v>
      </c>
      <c r="V583" s="40">
        <f t="shared" si="360"/>
        <v>379.396</v>
      </c>
      <c r="W583" s="41">
        <f t="shared" si="347"/>
        <v>379.396</v>
      </c>
      <c r="X583" s="7">
        <f t="shared" si="359"/>
        <v>379.396</v>
      </c>
      <c r="Y583" s="41">
        <f t="shared" si="348"/>
        <v>758.792</v>
      </c>
      <c r="Z583" s="7">
        <f t="shared" si="361"/>
        <v>379.396</v>
      </c>
      <c r="AA583" s="41">
        <f t="shared" si="349"/>
        <v>1138.188</v>
      </c>
      <c r="AB583" s="7">
        <f t="shared" si="362"/>
        <v>379.396</v>
      </c>
      <c r="AC583" s="41">
        <f t="shared" si="350"/>
        <v>1517.584</v>
      </c>
      <c r="AD583" s="41"/>
      <c r="AE583" s="13">
        <f t="shared" si="351"/>
        <v>379.39599999999996</v>
      </c>
      <c r="AF583" s="7"/>
      <c r="AG583" s="15"/>
    </row>
    <row r="584" spans="1:33" ht="12.75">
      <c r="A584" s="43"/>
      <c r="B584" s="31" t="s">
        <v>307</v>
      </c>
      <c r="C584" s="28">
        <v>2018</v>
      </c>
      <c r="D584" s="28">
        <v>5</v>
      </c>
      <c r="E584" s="31" t="s">
        <v>20</v>
      </c>
      <c r="F584" s="41">
        <v>329.98</v>
      </c>
      <c r="G584" s="41"/>
      <c r="H584" s="41"/>
      <c r="I584" s="41"/>
      <c r="J584" s="41"/>
      <c r="K584" s="41"/>
      <c r="L584" s="41">
        <f t="shared" si="352"/>
        <v>65.99600000000001</v>
      </c>
      <c r="M584" s="41"/>
      <c r="N584" s="41">
        <f t="shared" si="353"/>
        <v>65.99600000000001</v>
      </c>
      <c r="O584" s="41"/>
      <c r="P584" s="41"/>
      <c r="Q584" s="41"/>
      <c r="R584" s="41"/>
      <c r="S584" s="41"/>
      <c r="T584" s="40">
        <f t="shared" si="357"/>
        <v>65.99600000000001</v>
      </c>
      <c r="U584" s="41">
        <v>0</v>
      </c>
      <c r="V584" s="40">
        <f t="shared" si="360"/>
        <v>65.99600000000001</v>
      </c>
      <c r="W584" s="41">
        <f>U584+V584</f>
        <v>65.99600000000001</v>
      </c>
      <c r="X584" s="7">
        <f t="shared" si="359"/>
        <v>65.99600000000001</v>
      </c>
      <c r="Y584" s="41">
        <f aca="true" t="shared" si="363" ref="Y584:Y589">W584+X584</f>
        <v>131.99200000000002</v>
      </c>
      <c r="Z584" s="7">
        <f t="shared" si="361"/>
        <v>65.99600000000001</v>
      </c>
      <c r="AA584" s="41">
        <f t="shared" si="349"/>
        <v>197.98800000000003</v>
      </c>
      <c r="AB584" s="7">
        <f t="shared" si="362"/>
        <v>65.99600000000001</v>
      </c>
      <c r="AC584" s="41">
        <f t="shared" si="350"/>
        <v>263.98400000000004</v>
      </c>
      <c r="AD584" s="27"/>
      <c r="AE584" s="13">
        <f t="shared" si="351"/>
        <v>65.99599999999998</v>
      </c>
      <c r="AF584" s="7"/>
      <c r="AG584" s="15"/>
    </row>
    <row r="585" spans="1:33" ht="12.75">
      <c r="A585" s="43"/>
      <c r="B585" s="42" t="s">
        <v>333</v>
      </c>
      <c r="C585" s="28">
        <v>2019</v>
      </c>
      <c r="D585" s="28">
        <v>5</v>
      </c>
      <c r="E585" s="31" t="s">
        <v>20</v>
      </c>
      <c r="F585" s="41">
        <v>136.5</v>
      </c>
      <c r="G585" s="41"/>
      <c r="H585" s="41"/>
      <c r="I585" s="41"/>
      <c r="J585" s="41"/>
      <c r="K585" s="41"/>
      <c r="L585" s="41">
        <f t="shared" si="352"/>
        <v>27.3</v>
      </c>
      <c r="M585" s="41"/>
      <c r="N585" s="41">
        <f t="shared" si="353"/>
        <v>27.3</v>
      </c>
      <c r="O585" s="41"/>
      <c r="P585" s="41"/>
      <c r="Q585" s="41"/>
      <c r="R585" s="41"/>
      <c r="S585" s="41"/>
      <c r="T585" s="40">
        <f t="shared" si="357"/>
        <v>27.3</v>
      </c>
      <c r="U585" s="41"/>
      <c r="V585" s="40">
        <f t="shared" si="360"/>
        <v>27.3</v>
      </c>
      <c r="W585" s="41">
        <v>0</v>
      </c>
      <c r="X585" s="7">
        <f t="shared" si="359"/>
        <v>27.3</v>
      </c>
      <c r="Y585" s="41">
        <f t="shared" si="363"/>
        <v>27.3</v>
      </c>
      <c r="Z585" s="7">
        <f t="shared" si="361"/>
        <v>27.3</v>
      </c>
      <c r="AA585" s="41">
        <f t="shared" si="349"/>
        <v>54.6</v>
      </c>
      <c r="AB585" s="7">
        <f t="shared" si="362"/>
        <v>27.3</v>
      </c>
      <c r="AC585" s="41">
        <f t="shared" si="350"/>
        <v>81.9</v>
      </c>
      <c r="AD585" s="27"/>
      <c r="AE585" s="13">
        <f t="shared" si="351"/>
        <v>54.599999999999994</v>
      </c>
      <c r="AF585" s="7"/>
      <c r="AG585" s="15"/>
    </row>
    <row r="586" spans="1:33" ht="12.75">
      <c r="A586" s="43"/>
      <c r="B586" s="42" t="s">
        <v>334</v>
      </c>
      <c r="C586" s="28">
        <v>2019</v>
      </c>
      <c r="D586" s="28">
        <v>5</v>
      </c>
      <c r="E586" s="31" t="s">
        <v>20</v>
      </c>
      <c r="F586" s="41">
        <v>934.16</v>
      </c>
      <c r="G586" s="41"/>
      <c r="H586" s="41"/>
      <c r="I586" s="41"/>
      <c r="J586" s="41"/>
      <c r="K586" s="41"/>
      <c r="L586" s="41">
        <f t="shared" si="352"/>
        <v>186.832</v>
      </c>
      <c r="M586" s="41"/>
      <c r="N586" s="41">
        <f t="shared" si="353"/>
        <v>186.832</v>
      </c>
      <c r="O586" s="41"/>
      <c r="P586" s="41"/>
      <c r="Q586" s="41"/>
      <c r="R586" s="41"/>
      <c r="S586" s="41"/>
      <c r="T586" s="40">
        <f t="shared" si="357"/>
        <v>186.832</v>
      </c>
      <c r="U586" s="41"/>
      <c r="V586" s="40">
        <f t="shared" si="360"/>
        <v>186.832</v>
      </c>
      <c r="W586" s="41">
        <v>0</v>
      </c>
      <c r="X586" s="7">
        <f t="shared" si="359"/>
        <v>186.832</v>
      </c>
      <c r="Y586" s="41">
        <f t="shared" si="363"/>
        <v>186.832</v>
      </c>
      <c r="Z586" s="7">
        <f t="shared" si="361"/>
        <v>186.832</v>
      </c>
      <c r="AA586" s="41">
        <f t="shared" si="349"/>
        <v>373.664</v>
      </c>
      <c r="AB586" s="7">
        <f t="shared" si="362"/>
        <v>186.832</v>
      </c>
      <c r="AC586" s="41">
        <f t="shared" si="350"/>
        <v>560.496</v>
      </c>
      <c r="AD586" s="27"/>
      <c r="AE586" s="13">
        <f t="shared" si="351"/>
        <v>373.664</v>
      </c>
      <c r="AF586" s="7"/>
      <c r="AG586" s="15"/>
    </row>
    <row r="587" spans="1:33" ht="12.75">
      <c r="A587" s="43"/>
      <c r="B587" s="42" t="s">
        <v>335</v>
      </c>
      <c r="C587" s="28">
        <v>2019</v>
      </c>
      <c r="D587" s="28">
        <v>5</v>
      </c>
      <c r="E587" s="31" t="s">
        <v>20</v>
      </c>
      <c r="F587" s="41">
        <v>263.96</v>
      </c>
      <c r="G587" s="41"/>
      <c r="H587" s="41"/>
      <c r="I587" s="41"/>
      <c r="J587" s="41"/>
      <c r="K587" s="41"/>
      <c r="L587" s="41">
        <f t="shared" si="352"/>
        <v>52.791999999999994</v>
      </c>
      <c r="M587" s="41"/>
      <c r="N587" s="41">
        <f t="shared" si="353"/>
        <v>52.791999999999994</v>
      </c>
      <c r="O587" s="41"/>
      <c r="P587" s="41"/>
      <c r="Q587" s="41"/>
      <c r="R587" s="41"/>
      <c r="S587" s="41"/>
      <c r="T587" s="40">
        <f t="shared" si="357"/>
        <v>52.791999999999994</v>
      </c>
      <c r="U587" s="41"/>
      <c r="V587" s="40">
        <f t="shared" si="360"/>
        <v>52.791999999999994</v>
      </c>
      <c r="W587" s="41">
        <v>0</v>
      </c>
      <c r="X587" s="7">
        <f t="shared" si="359"/>
        <v>52.791999999999994</v>
      </c>
      <c r="Y587" s="41">
        <f t="shared" si="363"/>
        <v>52.791999999999994</v>
      </c>
      <c r="Z587" s="7">
        <f t="shared" si="361"/>
        <v>52.791999999999994</v>
      </c>
      <c r="AA587" s="41">
        <f t="shared" si="349"/>
        <v>105.58399999999999</v>
      </c>
      <c r="AB587" s="7">
        <f t="shared" si="362"/>
        <v>52.791999999999994</v>
      </c>
      <c r="AC587" s="41">
        <f t="shared" si="350"/>
        <v>158.37599999999998</v>
      </c>
      <c r="AD587" s="27"/>
      <c r="AE587" s="13">
        <f t="shared" si="351"/>
        <v>105.584</v>
      </c>
      <c r="AF587" s="7"/>
      <c r="AG587" s="15"/>
    </row>
    <row r="588" spans="1:33" ht="12.75">
      <c r="A588" s="43"/>
      <c r="B588" s="42" t="s">
        <v>336</v>
      </c>
      <c r="C588" s="28">
        <v>2019</v>
      </c>
      <c r="D588" s="28">
        <v>5</v>
      </c>
      <c r="E588" s="31" t="s">
        <v>20</v>
      </c>
      <c r="F588" s="41">
        <v>241.31</v>
      </c>
      <c r="G588" s="41"/>
      <c r="H588" s="41"/>
      <c r="I588" s="41"/>
      <c r="J588" s="41"/>
      <c r="K588" s="41"/>
      <c r="L588" s="41">
        <f t="shared" si="352"/>
        <v>48.262</v>
      </c>
      <c r="M588" s="41"/>
      <c r="N588" s="41">
        <f t="shared" si="353"/>
        <v>48.262</v>
      </c>
      <c r="O588" s="41"/>
      <c r="P588" s="41"/>
      <c r="Q588" s="41"/>
      <c r="R588" s="41"/>
      <c r="S588" s="41"/>
      <c r="T588" s="40">
        <f t="shared" si="357"/>
        <v>48.262</v>
      </c>
      <c r="U588" s="41"/>
      <c r="V588" s="40">
        <f t="shared" si="360"/>
        <v>48.262</v>
      </c>
      <c r="W588" s="41">
        <v>0</v>
      </c>
      <c r="X588" s="7">
        <f t="shared" si="359"/>
        <v>48.262</v>
      </c>
      <c r="Y588" s="41">
        <f t="shared" si="363"/>
        <v>48.262</v>
      </c>
      <c r="Z588" s="7">
        <f t="shared" si="361"/>
        <v>48.262</v>
      </c>
      <c r="AA588" s="41">
        <f t="shared" si="349"/>
        <v>96.524</v>
      </c>
      <c r="AB588" s="7">
        <f t="shared" si="362"/>
        <v>48.262</v>
      </c>
      <c r="AC588" s="41">
        <f t="shared" si="350"/>
        <v>144.786</v>
      </c>
      <c r="AD588" s="27"/>
      <c r="AE588" s="13">
        <f t="shared" si="351"/>
        <v>96.524</v>
      </c>
      <c r="AF588" s="7"/>
      <c r="AG588" s="15"/>
    </row>
    <row r="589" spans="1:33" ht="12.75">
      <c r="A589" s="43"/>
      <c r="B589" s="42" t="s">
        <v>337</v>
      </c>
      <c r="C589" s="28">
        <v>2019</v>
      </c>
      <c r="D589" s="28">
        <v>5</v>
      </c>
      <c r="E589" s="31" t="s">
        <v>20</v>
      </c>
      <c r="F589" s="41">
        <v>296.75</v>
      </c>
      <c r="G589" s="41"/>
      <c r="H589" s="41"/>
      <c r="I589" s="41"/>
      <c r="J589" s="41"/>
      <c r="K589" s="41"/>
      <c r="L589" s="41">
        <f t="shared" si="352"/>
        <v>59.35</v>
      </c>
      <c r="M589" s="41"/>
      <c r="N589" s="41">
        <f t="shared" si="353"/>
        <v>59.35</v>
      </c>
      <c r="O589" s="41"/>
      <c r="P589" s="41"/>
      <c r="Q589" s="41"/>
      <c r="R589" s="41"/>
      <c r="S589" s="41"/>
      <c r="T589" s="40">
        <f t="shared" si="357"/>
        <v>59.35</v>
      </c>
      <c r="U589" s="41"/>
      <c r="V589" s="40">
        <f t="shared" si="360"/>
        <v>59.35</v>
      </c>
      <c r="W589" s="41">
        <v>0</v>
      </c>
      <c r="X589" s="7">
        <f t="shared" si="359"/>
        <v>59.35</v>
      </c>
      <c r="Y589" s="41">
        <f t="shared" si="363"/>
        <v>59.35</v>
      </c>
      <c r="Z589" s="7">
        <f t="shared" si="361"/>
        <v>59.35</v>
      </c>
      <c r="AA589" s="41">
        <f t="shared" si="349"/>
        <v>118.7</v>
      </c>
      <c r="AB589" s="7">
        <f t="shared" si="362"/>
        <v>59.35</v>
      </c>
      <c r="AC589" s="41">
        <f t="shared" si="350"/>
        <v>178.05</v>
      </c>
      <c r="AD589" s="27"/>
      <c r="AE589" s="13">
        <f t="shared" si="351"/>
        <v>118.69999999999999</v>
      </c>
      <c r="AF589" s="7"/>
      <c r="AG589" s="15"/>
    </row>
    <row r="590" spans="1:33" ht="12.75">
      <c r="A590" s="43"/>
      <c r="B590" s="42" t="s">
        <v>338</v>
      </c>
      <c r="C590" s="28">
        <v>2019</v>
      </c>
      <c r="D590" s="28">
        <v>5</v>
      </c>
      <c r="E590" s="31" t="s">
        <v>20</v>
      </c>
      <c r="F590" s="41">
        <v>875</v>
      </c>
      <c r="G590" s="41"/>
      <c r="H590" s="41"/>
      <c r="I590" s="41"/>
      <c r="J590" s="41"/>
      <c r="K590" s="41"/>
      <c r="L590" s="41">
        <f>$F590/$D590</f>
        <v>175</v>
      </c>
      <c r="M590" s="41"/>
      <c r="N590" s="41">
        <f>F590/D590</f>
        <v>175</v>
      </c>
      <c r="O590" s="41"/>
      <c r="P590" s="41"/>
      <c r="Q590" s="41"/>
      <c r="R590" s="41"/>
      <c r="S590" s="41"/>
      <c r="T590" s="40">
        <f>F590/D590</f>
        <v>175</v>
      </c>
      <c r="U590" s="41"/>
      <c r="V590" s="40">
        <f>F590/D590</f>
        <v>175</v>
      </c>
      <c r="W590" s="41">
        <v>0</v>
      </c>
      <c r="X590" s="40">
        <f t="shared" si="359"/>
        <v>175</v>
      </c>
      <c r="Y590" s="41">
        <f>W590+X590</f>
        <v>175</v>
      </c>
      <c r="Z590" s="40">
        <f t="shared" si="361"/>
        <v>175</v>
      </c>
      <c r="AA590" s="41">
        <f>Y590+Z590</f>
        <v>350</v>
      </c>
      <c r="AB590" s="40">
        <f t="shared" si="362"/>
        <v>175</v>
      </c>
      <c r="AC590" s="41">
        <f aca="true" t="shared" si="364" ref="AC590:AC595">AA590+AB590</f>
        <v>525</v>
      </c>
      <c r="AD590" s="27"/>
      <c r="AE590" s="13">
        <f t="shared" si="351"/>
        <v>350</v>
      </c>
      <c r="AF590" s="7"/>
      <c r="AG590" s="15"/>
    </row>
    <row r="591" spans="1:33" ht="12.75">
      <c r="A591" s="43"/>
      <c r="B591" s="42" t="s">
        <v>352</v>
      </c>
      <c r="C591" s="28">
        <v>2020</v>
      </c>
      <c r="D591" s="28">
        <v>5</v>
      </c>
      <c r="E591" s="31" t="s">
        <v>20</v>
      </c>
      <c r="F591" s="41">
        <v>1152.32</v>
      </c>
      <c r="G591" s="41"/>
      <c r="H591" s="41"/>
      <c r="I591" s="41"/>
      <c r="J591" s="41"/>
      <c r="K591" s="41"/>
      <c r="L591" s="41">
        <f>$F591/$D591</f>
        <v>230.464</v>
      </c>
      <c r="M591" s="41"/>
      <c r="N591" s="41">
        <f>F591/D591</f>
        <v>230.464</v>
      </c>
      <c r="O591" s="41"/>
      <c r="P591" s="41"/>
      <c r="Q591" s="41"/>
      <c r="R591" s="41"/>
      <c r="S591" s="41"/>
      <c r="T591" s="40">
        <f>F591/D591</f>
        <v>230.464</v>
      </c>
      <c r="U591" s="41"/>
      <c r="V591" s="40">
        <f>F591/D591</f>
        <v>230.464</v>
      </c>
      <c r="W591" s="41"/>
      <c r="X591" s="40">
        <f t="shared" si="359"/>
        <v>230.464</v>
      </c>
      <c r="Y591" s="41">
        <v>0</v>
      </c>
      <c r="Z591" s="40">
        <f t="shared" si="361"/>
        <v>230.464</v>
      </c>
      <c r="AA591" s="41">
        <f>Y591+Z591</f>
        <v>230.464</v>
      </c>
      <c r="AB591" s="40">
        <f t="shared" si="362"/>
        <v>230.464</v>
      </c>
      <c r="AC591" s="41">
        <f t="shared" si="364"/>
        <v>460.928</v>
      </c>
      <c r="AD591" s="27"/>
      <c r="AE591" s="13">
        <f t="shared" si="351"/>
        <v>691.3919999999999</v>
      </c>
      <c r="AF591" s="7"/>
      <c r="AG591" s="15"/>
    </row>
    <row r="592" spans="1:31" ht="12.75">
      <c r="A592" s="43"/>
      <c r="B592" s="42" t="s">
        <v>353</v>
      </c>
      <c r="C592" s="28">
        <v>2020</v>
      </c>
      <c r="D592" s="28">
        <v>5</v>
      </c>
      <c r="E592" s="31" t="s">
        <v>20</v>
      </c>
      <c r="F592" s="41">
        <v>3518</v>
      </c>
      <c r="L592" s="41">
        <f>$F592/$D592</f>
        <v>703.6</v>
      </c>
      <c r="N592" s="41">
        <f>F592/D592</f>
        <v>703.6</v>
      </c>
      <c r="T592" s="40">
        <f>F592/D592</f>
        <v>703.6</v>
      </c>
      <c r="V592" s="40">
        <f>F592/D592</f>
        <v>703.6</v>
      </c>
      <c r="X592" s="7">
        <f t="shared" si="359"/>
        <v>703.6</v>
      </c>
      <c r="Y592" s="41">
        <v>0</v>
      </c>
      <c r="Z592" s="7">
        <f t="shared" si="361"/>
        <v>703.6</v>
      </c>
      <c r="AA592" s="27">
        <f>Y592+Z592</f>
        <v>703.6</v>
      </c>
      <c r="AB592" s="7">
        <f t="shared" si="362"/>
        <v>703.6</v>
      </c>
      <c r="AC592" s="27">
        <f t="shared" si="364"/>
        <v>1407.2</v>
      </c>
      <c r="AE592" s="13">
        <f t="shared" si="351"/>
        <v>2110.8</v>
      </c>
    </row>
    <row r="593" spans="1:31" ht="12.75">
      <c r="A593" s="43"/>
      <c r="B593" s="42" t="s">
        <v>356</v>
      </c>
      <c r="C593" s="28">
        <v>2021</v>
      </c>
      <c r="D593" s="28">
        <v>5</v>
      </c>
      <c r="E593" s="31" t="s">
        <v>20</v>
      </c>
      <c r="F593" s="41">
        <v>1702</v>
      </c>
      <c r="L593" s="41"/>
      <c r="N593" s="41"/>
      <c r="T593" s="40"/>
      <c r="V593" s="40"/>
      <c r="X593" s="7"/>
      <c r="Y593" s="41"/>
      <c r="Z593" s="7"/>
      <c r="AA593" s="27"/>
      <c r="AB593" s="7">
        <f t="shared" si="362"/>
        <v>340.4</v>
      </c>
      <c r="AC593" s="27">
        <f t="shared" si="364"/>
        <v>340.4</v>
      </c>
      <c r="AE593" s="13">
        <f t="shared" si="351"/>
        <v>1361.6</v>
      </c>
    </row>
    <row r="594" spans="1:31" ht="12.75">
      <c r="A594" s="43"/>
      <c r="B594" s="42" t="s">
        <v>356</v>
      </c>
      <c r="C594" s="28">
        <v>2021</v>
      </c>
      <c r="D594" s="28">
        <v>5</v>
      </c>
      <c r="E594" s="31" t="s">
        <v>20</v>
      </c>
      <c r="F594" s="41">
        <v>451</v>
      </c>
      <c r="L594" s="41"/>
      <c r="N594" s="41"/>
      <c r="T594" s="40"/>
      <c r="V594" s="40"/>
      <c r="X594" s="7"/>
      <c r="Y594" s="41"/>
      <c r="Z594" s="7"/>
      <c r="AA594" s="27"/>
      <c r="AB594" s="7">
        <f t="shared" si="362"/>
        <v>90.2</v>
      </c>
      <c r="AC594" s="27">
        <f t="shared" si="364"/>
        <v>90.2</v>
      </c>
      <c r="AE594" s="13">
        <f t="shared" si="351"/>
        <v>360.8</v>
      </c>
    </row>
    <row r="595" spans="1:31" ht="12.75">
      <c r="A595" s="43"/>
      <c r="B595" s="42" t="s">
        <v>357</v>
      </c>
      <c r="C595" s="28">
        <v>2021</v>
      </c>
      <c r="D595" s="28">
        <v>5</v>
      </c>
      <c r="E595" s="31" t="s">
        <v>20</v>
      </c>
      <c r="F595" s="41">
        <v>399.99</v>
      </c>
      <c r="L595" s="41"/>
      <c r="N595" s="41"/>
      <c r="T595" s="40"/>
      <c r="V595" s="40"/>
      <c r="X595" s="7"/>
      <c r="Y595" s="41"/>
      <c r="Z595" s="7"/>
      <c r="AA595" s="27"/>
      <c r="AB595" s="7">
        <f t="shared" si="362"/>
        <v>79.998</v>
      </c>
      <c r="AC595" s="27">
        <f t="shared" si="364"/>
        <v>79.998</v>
      </c>
      <c r="AE595" s="13">
        <f t="shared" si="351"/>
        <v>319.992</v>
      </c>
    </row>
    <row r="596" spans="1:31" ht="12.75">
      <c r="A596" s="43"/>
      <c r="B596" s="42"/>
      <c r="C596" s="28"/>
      <c r="D596" s="28"/>
      <c r="E596" s="31"/>
      <c r="F596" s="41"/>
      <c r="L596" s="41"/>
      <c r="N596" s="41"/>
      <c r="T596" s="40"/>
      <c r="V596" s="40"/>
      <c r="X596" s="7"/>
      <c r="Y596" s="41"/>
      <c r="Z596" s="7"/>
      <c r="AA596" s="27"/>
      <c r="AB596" s="7"/>
      <c r="AC596" s="27"/>
      <c r="AE596" s="13"/>
    </row>
    <row r="597" spans="1:33" ht="12.75">
      <c r="A597" s="43"/>
      <c r="B597" s="31"/>
      <c r="C597" s="28"/>
      <c r="D597" s="28"/>
      <c r="E597" s="31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8"/>
      <c r="U597" s="27"/>
      <c r="V597" s="7"/>
      <c r="W597" s="27"/>
      <c r="X597" s="7"/>
      <c r="Y597" s="27"/>
      <c r="Z597" s="27"/>
      <c r="AA597" s="27"/>
      <c r="AB597" s="27"/>
      <c r="AC597" s="27"/>
      <c r="AD597" s="27"/>
      <c r="AE597" s="13"/>
      <c r="AF597" s="7"/>
      <c r="AG597" s="15"/>
    </row>
    <row r="598" spans="1:33" ht="12.75">
      <c r="A598" s="26"/>
      <c r="B598" s="28"/>
      <c r="C598" s="28"/>
      <c r="D598" s="28"/>
      <c r="E598" s="28"/>
      <c r="F598" s="15">
        <f>SUM(F554:F595)</f>
        <v>175734.76</v>
      </c>
      <c r="G598" s="15">
        <f aca="true" t="shared" si="365" ref="G598:AA598">SUM(G554:G592)</f>
        <v>21258.1</v>
      </c>
      <c r="H598" s="15">
        <f t="shared" si="365"/>
        <v>758.638</v>
      </c>
      <c r="I598" s="15">
        <f t="shared" si="365"/>
        <v>17176.738</v>
      </c>
      <c r="J598" s="15">
        <f t="shared" si="365"/>
        <v>1114.4360000000001</v>
      </c>
      <c r="K598" s="15">
        <f t="shared" si="365"/>
        <v>18291.174</v>
      </c>
      <c r="L598" s="15">
        <f>SUM(L554:L595)</f>
        <v>31309.925999999996</v>
      </c>
      <c r="M598" s="15">
        <f t="shared" si="365"/>
        <v>38222.322</v>
      </c>
      <c r="N598" s="15">
        <f>SUM(N554:N595)</f>
        <v>31172.615999999995</v>
      </c>
      <c r="O598" s="15">
        <f t="shared" si="365"/>
        <v>58866.992000000006</v>
      </c>
      <c r="P598" s="15">
        <f t="shared" si="365"/>
        <v>23429.346</v>
      </c>
      <c r="Q598" s="15">
        <f t="shared" si="365"/>
        <v>82296.338</v>
      </c>
      <c r="R598" s="15">
        <f t="shared" si="365"/>
        <v>24303.334000000003</v>
      </c>
      <c r="S598" s="15">
        <f t="shared" si="365"/>
        <v>106599.67199999999</v>
      </c>
      <c r="T598" s="15">
        <f>SUM(T554:T595)</f>
        <v>30242.817999999996</v>
      </c>
      <c r="U598" s="15">
        <f t="shared" si="365"/>
        <v>134913.49800000002</v>
      </c>
      <c r="V598" s="15">
        <f>SUM(V554:V595)</f>
        <v>11378.778</v>
      </c>
      <c r="W598" s="15">
        <f t="shared" si="365"/>
        <v>144808.67600000004</v>
      </c>
      <c r="X598" s="15">
        <f>SUM(X554:X595)</f>
        <v>10527.946000000002</v>
      </c>
      <c r="Y598" s="15">
        <f t="shared" si="365"/>
        <v>154402.558</v>
      </c>
      <c r="Z598" s="15">
        <f>SUM(Z554:Z595)</f>
        <v>7653.270000000001</v>
      </c>
      <c r="AA598" s="15">
        <f t="shared" si="365"/>
        <v>162055.82800000004</v>
      </c>
      <c r="AB598" s="15">
        <f>SUM(AB554:AB595)</f>
        <v>7289.880000000001</v>
      </c>
      <c r="AC598" s="15">
        <f>SUM(AC554:AC595)</f>
        <v>169345.708</v>
      </c>
      <c r="AD598" s="15"/>
      <c r="AE598" s="15">
        <f>SUM(AE554:AE595)</f>
        <v>6389.052000000001</v>
      </c>
      <c r="AF598" s="7"/>
      <c r="AG598" s="15"/>
    </row>
    <row r="599" spans="1:31" ht="12.75">
      <c r="A599" s="12"/>
      <c r="F599" s="11" t="s">
        <v>14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2.75">
      <c r="A600" s="12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3" ht="13.5" thickBot="1">
      <c r="A601" s="12"/>
      <c r="F601" s="16">
        <f>F7+F11+F15+F21+F27+F34+F42+F53+F57+F59+F61+F63+F65+F74+F76+F78+F86+F88+F114+F116+F118+F121+F123+F128+F132+F134+F136+F140+F144+F149+F153+F157+F159+F161+F165+F167+F169+F171+F173+F177+F179+F183+F185+F189+F193+F195+F199+F203+F207+F211+F213+F215+F217+F219+F221+F225+F229+F231+F233+F235+F239+F241+F243+F245+F247+F251+F253+F255+F259+F281+F283+F308+F312+F314+F323+F325+F327+F338+F383+F405+F429+F454+F510+F516+F530+F545+F552+F598+F257+F329</f>
        <v>16033291.589999996</v>
      </c>
      <c r="G601" s="16">
        <f aca="true" t="shared" si="366" ref="G601:AA601">G7+G11+G13+G21+G27+G34+G42+G53+G55+G59+G61+G63+G65+G74+G76+G78+G86+G88+G114+G116+G118+G121+G123+G128+G132+G134+G136+G140+G144+G149+G153+G157+G159+G161+G165+G167+G169+G171+G173+G177+G179+G183+G185+G189+G193+G195+G199+G203+G207+G211+G213+G215+G217+G219+G221+G225+G229+G231+G233+G235+G239+G241+G243+G245+G247+G251+G253+G255+G259+G281+G283+G308+G312+G314+G323+G325+G327+G338+G383+G405+G429+G454+G510+G516+G530+G545+G552+G598+G257+G329</f>
        <v>3363600.9599999995</v>
      </c>
      <c r="H601" s="16">
        <f t="shared" si="366"/>
        <v>296588.1229</v>
      </c>
      <c r="I601" s="16">
        <f t="shared" si="366"/>
        <v>4813977.7192</v>
      </c>
      <c r="J601" s="16">
        <f t="shared" si="366"/>
        <v>314325.63578846917</v>
      </c>
      <c r="K601" s="16">
        <f t="shared" si="366"/>
        <v>5124947.526988468</v>
      </c>
      <c r="L601" s="16">
        <f t="shared" si="366"/>
        <v>330310.29429999995</v>
      </c>
      <c r="M601" s="16">
        <f t="shared" si="366"/>
        <v>5441867.56328847</v>
      </c>
      <c r="N601" s="16">
        <f t="shared" si="366"/>
        <v>310710.4545</v>
      </c>
      <c r="O601" s="16">
        <f t="shared" si="366"/>
        <v>5736754.595388471</v>
      </c>
      <c r="P601" s="16">
        <f t="shared" si="366"/>
        <v>323199.1370500001</v>
      </c>
      <c r="Q601" s="16">
        <f t="shared" si="366"/>
        <v>6059374.93043847</v>
      </c>
      <c r="R601" s="16">
        <f t="shared" si="366"/>
        <v>360840.9019999999</v>
      </c>
      <c r="S601" s="16">
        <f t="shared" si="366"/>
        <v>6385850.532438469</v>
      </c>
      <c r="T601" s="16">
        <f t="shared" si="366"/>
        <v>443989.07330000005</v>
      </c>
      <c r="U601" s="16">
        <f t="shared" si="366"/>
        <v>6786074.753738471</v>
      </c>
      <c r="V601" s="16">
        <f t="shared" si="366"/>
        <v>445774.0316</v>
      </c>
      <c r="W601" s="16">
        <f t="shared" si="366"/>
        <v>7176964.723338473</v>
      </c>
      <c r="X601" s="16">
        <f t="shared" si="366"/>
        <v>442639.8806</v>
      </c>
      <c r="Y601" s="16">
        <f t="shared" si="366"/>
        <v>7618670.5399384685</v>
      </c>
      <c r="Z601" s="16">
        <f t="shared" si="366"/>
        <v>425740.9191</v>
      </c>
      <c r="AA601" s="16">
        <f t="shared" si="366"/>
        <v>8044411.459038469</v>
      </c>
      <c r="AB601" s="16">
        <f>AB7+AB11+AB15+AB21+AB27+AB34+AB42+AB53+AB57+AB59+AB61+AB63+AB65+AB74+AB76+AB78+AB86+AB88+AB114+AB116+AB118+AB121+AB123+AB128+AB132+AB134+AB136+AB140+AB144+AB149+AB153+AB157+AB159+AB161+AB165+AB167+AB169+AB171+AB173+AB177+AB179+AB183+AB185+AB189+AB193+AB195+AB199+AB203+AB207+AB211+AB213+AB215+AB217+AB219+AB221+AB225+AB229+AB231+AB233+AB235+AB239+AB241+AB243+AB245+AB247+AB251+AB253+AB255+AB259+AB281+AB283+AB308+AB312+AB314+AB323+AB325+AB327+AB338+AB383+AB405+AB429+AB454+AB510+AB516+AB530+AB545+AB552+AB598+AB257+AB329</f>
        <v>418590.10610000003</v>
      </c>
      <c r="AC601" s="16">
        <f>AC7+AC11+AC13+AC21+AC27+AC34+AC42+AC53+AC57+AC59+AC61+AC63+AC65+AC74+AC76+AC78+AC86+AC88+AC114+AC116+AC118+AC121+AC123+AC128+AC132+AC134+AC136+AC140+AC144+AC149+AC153+AC157+AC159+AC161+AC165+AC167+AC169+AC171+AC173+AC177+AC179+AC183+AC185+AC189+AC193+AC195+AC199+AC203+AC207+AC211+AC213+AC215+AC217+AC219+AC221+AC225+AC229+AC231+AC233+AC235+AC239+AC241+AC243+AC245+AC247+AC251+AC253+AC255+AC259+AC281+AC283+AC308+AC312+AC314+AC323+AC325+AC327+AC338+AC383+AC405+AC429+AC454+AC510+AC516+AC530+AC545+AC552+AC598+AC257+AC329</f>
        <v>8463001.56513847</v>
      </c>
      <c r="AD601" s="16"/>
      <c r="AE601" s="16">
        <f>AE7+AE11+AE15+AE21+AE27+AE34+AE42+AE53+AE57+AE59+AE61+AE63+AE65+AE74+AE76+AE78+AE86+AE88+AE114+AE116+AE118+AE121+AE123+AE128+AE132+AE134+AE136+AE140+AE144+AE149+AE153+AE157+AE159+AE161+AE165+AE167+AE169+AE171+AE173+AE177+AE179+AE183+AE185+AE189+AE193+AE195+AE199+AE203+AE207+AE211+AE213+AE215+AE217+AE219+AE221+AE225+AE229+AE231+AE233+AE235+AE239+AE241+AE243+AE245+AE247+AE251+AE253+AE255+AE259+AE281+AE283+AE308+AE312+AE314+AE323+AE325+AE327+AE338+AE383+AE405+AE429+AE454+AE510+AE516+AE530+AE545+AE552+AE598+AE257+AE329</f>
        <v>7603810.567661534</v>
      </c>
      <c r="AF601" s="7">
        <f>F601-Y601</f>
        <v>8414621.050061528</v>
      </c>
      <c r="AG601" s="7">
        <f>AE601-AF601</f>
        <v>-810810.4823999936</v>
      </c>
    </row>
    <row r="602" spans="1:31" ht="13.5" thickTop="1">
      <c r="A602" s="12"/>
      <c r="F602" s="7"/>
      <c r="G602" s="11"/>
      <c r="H602" s="11"/>
      <c r="L602" s="11"/>
      <c r="M602" s="11" t="s">
        <v>174</v>
      </c>
      <c r="N602" s="11" t="s">
        <v>175</v>
      </c>
      <c r="O602" s="11"/>
      <c r="P602" s="11"/>
      <c r="Q602" s="11"/>
      <c r="R602" s="11"/>
      <c r="S602" s="11"/>
      <c r="T602" s="11"/>
      <c r="U602" s="47"/>
      <c r="V602" s="11"/>
      <c r="W602" s="11"/>
      <c r="Y602" s="11"/>
      <c r="Z602" s="47"/>
      <c r="AB602" s="11" t="s">
        <v>175</v>
      </c>
      <c r="AC602" s="11" t="s">
        <v>176</v>
      </c>
      <c r="AD602" s="7"/>
      <c r="AE602" s="7"/>
    </row>
    <row r="603" spans="1:31" ht="12.75">
      <c r="A603" s="12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2.75">
      <c r="A604" s="12" t="s">
        <v>178</v>
      </c>
      <c r="F604" s="12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Y604" s="7"/>
      <c r="Z604" s="7"/>
      <c r="AA604" s="7"/>
      <c r="AB604" s="7"/>
      <c r="AC604" s="7"/>
      <c r="AD604" s="7"/>
      <c r="AE604" s="7"/>
    </row>
    <row r="605" spans="1:31" ht="12.75">
      <c r="A605" s="12" t="s">
        <v>374</v>
      </c>
      <c r="F605" s="13"/>
      <c r="G605" s="7"/>
      <c r="H605" s="7"/>
      <c r="I605" s="2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2.75">
      <c r="A606" s="12" t="s">
        <v>179</v>
      </c>
      <c r="F606" s="14"/>
      <c r="G606" s="7"/>
      <c r="H606" s="7"/>
      <c r="I606" s="7"/>
      <c r="J606" s="7"/>
      <c r="K606" s="8"/>
      <c r="L606" s="36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2.75">
      <c r="A607" s="12"/>
      <c r="E607" s="10"/>
      <c r="F607" s="14"/>
      <c r="G607" s="7"/>
      <c r="H607" s="7"/>
      <c r="I607" s="25"/>
      <c r="J607" s="7"/>
      <c r="K607" s="3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2.75">
      <c r="A608" s="55" t="s">
        <v>355</v>
      </c>
      <c r="E608" s="10"/>
      <c r="F608" s="14"/>
      <c r="G608" s="7"/>
      <c r="H608" s="7"/>
      <c r="I608" s="3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2.75">
      <c r="A609" s="26"/>
      <c r="E609" s="10"/>
      <c r="F609" s="14"/>
      <c r="G609" s="7"/>
      <c r="H609" s="7"/>
      <c r="I609" s="3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2.75">
      <c r="A610" s="12" t="s">
        <v>339</v>
      </c>
      <c r="E610" s="10"/>
      <c r="F610" s="14"/>
      <c r="G610" s="7"/>
      <c r="H610" s="7"/>
      <c r="I610" s="3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2.75">
      <c r="A611" s="12"/>
      <c r="B611" s="51" t="s">
        <v>340</v>
      </c>
      <c r="E611" s="10"/>
      <c r="F611" s="14">
        <v>160963</v>
      </c>
      <c r="G611" s="7"/>
      <c r="H611" s="7"/>
      <c r="I611" s="33"/>
      <c r="J611" s="14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60" t="s">
        <v>370</v>
      </c>
      <c r="AC611" s="7"/>
      <c r="AD611" s="7"/>
      <c r="AE611" s="7"/>
    </row>
    <row r="612" spans="1:31" ht="12.75">
      <c r="A612" s="12"/>
      <c r="B612" s="51" t="s">
        <v>372</v>
      </c>
      <c r="E612" s="10"/>
      <c r="F612" s="14">
        <v>131831.31</v>
      </c>
      <c r="G612" s="7"/>
      <c r="H612" s="7"/>
      <c r="I612" s="33"/>
      <c r="J612" s="14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60" t="s">
        <v>371</v>
      </c>
      <c r="AC612" s="7"/>
      <c r="AD612" s="7"/>
      <c r="AE612" s="7"/>
    </row>
    <row r="613" spans="1:31" ht="12.75">
      <c r="A613" s="12"/>
      <c r="B613" s="52" t="s">
        <v>341</v>
      </c>
      <c r="E613" s="10"/>
      <c r="F613" s="53" t="s">
        <v>373</v>
      </c>
      <c r="G613" s="7"/>
      <c r="H613" s="7"/>
      <c r="I613" s="21"/>
      <c r="J613" s="14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2.75">
      <c r="A614" s="12"/>
      <c r="F614" s="14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2.75">
      <c r="A615" s="12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2.75">
      <c r="A616" s="12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2.75">
      <c r="A617" s="12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2.75">
      <c r="A618" s="12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2.75">
      <c r="A619" s="12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2.75">
      <c r="A620" s="12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2.75">
      <c r="A621" s="12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6:31" ht="12"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6:31" ht="12"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6:31" ht="12"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6:31" ht="12"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6:31" ht="12"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6:31" ht="12"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6:31" ht="12"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6:31" ht="12"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6:31" ht="12"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6:31" ht="12"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6:31" ht="12"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6:31" ht="12"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6:31" ht="12"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6:31" ht="12"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6:31" ht="12"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6:31" ht="12"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6:31" ht="12"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6:31" ht="12"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6:31" ht="12"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6:31" ht="12"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6:31" ht="12"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6:31" ht="12"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6:31" ht="12"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6:31" ht="12"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6:31" ht="12"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6:31" ht="12"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6:31" ht="12"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6:31" ht="12"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6:31" ht="12"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6:31" ht="12"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6:31" ht="12"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6:31" ht="12"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6:31" ht="12"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6:31" ht="12"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6:31" ht="12"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6:31" ht="12"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6:31" ht="12"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6:31" ht="12"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6:31" ht="12"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6:31" ht="12"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6:31" ht="12"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6:31" ht="12"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6:31" ht="12"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6:31" ht="12"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6:31" ht="12"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6:31" ht="12"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6:31" ht="12"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6:31" ht="12"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6:31" ht="12"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6:31" ht="12"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6:31" ht="12"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6:31" ht="12"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6:31" ht="12"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6:31" ht="12"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6:31" ht="12"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6:31" ht="12"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6:31" ht="12"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6:31" ht="12"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6:31" ht="12"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6:31" ht="12"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6:31" ht="12"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6:31" ht="12"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6:31" ht="12"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6:31" ht="12"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6:31" ht="12"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6:31" ht="12"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6:31" ht="12"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6:31" ht="12"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6:31" ht="12"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6:31" ht="12"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6:31" ht="12"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6:31" ht="12"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6:31" ht="12"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6:31" ht="12"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6:31" ht="12"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6:31" ht="12"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6:31" ht="12"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6:31" ht="12"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6:31" ht="12"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6:31" ht="12"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6:31" ht="12"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6:31" ht="12"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6:31" ht="12"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6:31" ht="12"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6:31" ht="12"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6:31" ht="12"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6:31" ht="12"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6:31" ht="12"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6:31" ht="12"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6:31" ht="12"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6:31" ht="12"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6:31" ht="12"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6:31" ht="12"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6:31" ht="12"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6:31" ht="12"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6:31" ht="12"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6:31" ht="12"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6:31" ht="12"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6:31" ht="12"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6:31" ht="12"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6:31" ht="12"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6:31" ht="12"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6:31" ht="12"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6:31" ht="12"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6:31" ht="12"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6:31" ht="12"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6:31" ht="12"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6:31" ht="12"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6:31" ht="12"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6:31" ht="12"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6:31" ht="12"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6:31" ht="12"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6:31" ht="12"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6:31" ht="12"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6:31" ht="12"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6:31" ht="12"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6:31" ht="12"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6:31" ht="12"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6:31" ht="12"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6:31" ht="12"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6:31" ht="12"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6:31" ht="12"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6:31" ht="12"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6:31" ht="12"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6:31" ht="12"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6:31" ht="12"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6:31" ht="12"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6:31" ht="12"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6:31" ht="12"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6:31" ht="12"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6:31" ht="12"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6:31" ht="12"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6:31" ht="12"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6:31" ht="12"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6:31" ht="12"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6:31" ht="12"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6:31" ht="12"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6:31" ht="12"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6:31" ht="12"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6:31" ht="12"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6:31" ht="12"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6:31" ht="12"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6:31" ht="12"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6:31" ht="12"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6:31" ht="12"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6:31" ht="12"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6:31" ht="12"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6:31" ht="12"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6:31" ht="12"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6:31" ht="12"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6:31" ht="12"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6:31" ht="12"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6:31" ht="12"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6:31" ht="12"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6:31" ht="12"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6:31" ht="12"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6:31" ht="12"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6:31" ht="12"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6:31" ht="12"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6:31" ht="12"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6:31" ht="12"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6:31" ht="12"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6:31" ht="12"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6:31" ht="12"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6:31" ht="12"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6:31" ht="12"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6:31" ht="12"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6:31" ht="12"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6:31" ht="12"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6:31" ht="12"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6:31" ht="12"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6:31" ht="12"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6:31" ht="12"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6:31" ht="12"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6:31" ht="12"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6:31" ht="12"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6:31" ht="12"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6:31" ht="12"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6:31" ht="12"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6:31" ht="12"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6:31" ht="12"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6:31" ht="12"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6:31" ht="12"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6:31" ht="12"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6:31" ht="12"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6:31" ht="12"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6:31" ht="12"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6:31" ht="12"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6:31" ht="12"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6:31" ht="12"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6:31" ht="12"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6:31" ht="12"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6:31" ht="12"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6:31" ht="12"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6:31" ht="12"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6:31" ht="12"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6:31" ht="12"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6:31" ht="12"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6:31" ht="12"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6:31" ht="12"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6:31" ht="12"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6:31" ht="12"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6:31" ht="12"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6:31" ht="12"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6:31" ht="12"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6:31" ht="12"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6:31" ht="12"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6:31" ht="12"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6:31" ht="12"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6:31" ht="12"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6:31" ht="12"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6:31" ht="12"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6:31" ht="12"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6:31" ht="12"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6:31" ht="12"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6:31" ht="12"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6:31" ht="12"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6:31" ht="12"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6:31" ht="12"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6:31" ht="12"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6:31" ht="12"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6:31" ht="12"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6:31" ht="12"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6:31" ht="12"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6:31" ht="12"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6:31" ht="12"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6:31" ht="12"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6:31" ht="12"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6:31" ht="12"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6:31" ht="12"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6:31" ht="12"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6:31" ht="12"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6:31" ht="12"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6:31" ht="12"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6:31" ht="12"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6:31" ht="12"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6:31" ht="12"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6:31" ht="12"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6:31" ht="12"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6:31" ht="12"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6:31" ht="12"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6:31" ht="12"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6:31" ht="12"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6:31" ht="12"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6:31" ht="12"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6:31" ht="12"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6:31" ht="12"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6:31" ht="12"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6:31" ht="12"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6:31" ht="12"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6:31" ht="12"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6:31" ht="12"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6:31" ht="12"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6:31" ht="12"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6:31" ht="12"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6:31" ht="12"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6:31" ht="12"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6:31" ht="12"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6:31" ht="12"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6:31" ht="12"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6:31" ht="12"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6:31" ht="12"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6:31" ht="12"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6:31" ht="12"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6:31" ht="12"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6:31" ht="12"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6:31" ht="12"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6:31" ht="12"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6:31" ht="12"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6:31" ht="12"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6:31" ht="12"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6:31" ht="12"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6:31" ht="12"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6:31" ht="12">
      <c r="F895" s="7"/>
      <c r="G895" s="7"/>
      <c r="H895" s="7"/>
      <c r="I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6:9" ht="12">
      <c r="F896" s="7"/>
      <c r="G896" s="7"/>
      <c r="H896" s="7"/>
      <c r="I896" s="7"/>
    </row>
    <row r="897" spans="6:9" ht="12">
      <c r="F897" s="7"/>
      <c r="G897" s="7"/>
      <c r="H897" s="7"/>
      <c r="I897" s="7"/>
    </row>
    <row r="898" spans="6:9" ht="12">
      <c r="F898" s="7"/>
      <c r="G898" s="7"/>
      <c r="H898" s="7"/>
      <c r="I898" s="7"/>
    </row>
    <row r="899" spans="6:9" ht="12">
      <c r="F899" s="7"/>
      <c r="G899" s="7"/>
      <c r="H899" s="7"/>
      <c r="I899" s="7"/>
    </row>
  </sheetData>
  <sheetProtection/>
  <printOptions/>
  <pageMargins left="0.75" right="0.75" top="1" bottom="1" header="0.5" footer="0.5"/>
  <pageSetup horizontalDpi="600" verticalDpi="600" orientation="landscape" scale="53" r:id="rId1"/>
  <rowBreaks count="1" manualBreakCount="1">
    <brk id="34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1.57421875" style="0" customWidth="1"/>
    <col min="2" max="2" width="33.57421875" style="0" bestFit="1" customWidth="1"/>
    <col min="4" max="4" width="4.421875" style="0" bestFit="1" customWidth="1"/>
    <col min="5" max="5" width="7.7109375" style="0" bestFit="1" customWidth="1"/>
    <col min="7" max="7" width="0" style="0" hidden="1" customWidth="1"/>
    <col min="8" max="8" width="12.57421875" style="0" hidden="1" customWidth="1"/>
    <col min="9" max="9" width="10.140625" style="0" hidden="1" customWidth="1"/>
    <col min="10" max="10" width="12.57421875" style="0" hidden="1" customWidth="1"/>
    <col min="11" max="11" width="10.140625" style="0" hidden="1" customWidth="1"/>
    <col min="12" max="12" width="12.57421875" style="0" hidden="1" customWidth="1"/>
    <col min="13" max="13" width="10.140625" style="0" hidden="1" customWidth="1"/>
    <col min="14" max="14" width="12.57421875" style="0" hidden="1" customWidth="1"/>
    <col min="15" max="15" width="10.140625" style="0" hidden="1" customWidth="1"/>
    <col min="16" max="16" width="12.57421875" style="0" hidden="1" customWidth="1"/>
    <col min="17" max="17" width="10.140625" style="0" hidden="1" customWidth="1"/>
    <col min="18" max="18" width="12.57421875" style="0" hidden="1" customWidth="1"/>
    <col min="19" max="19" width="10.140625" style="0" hidden="1" customWidth="1"/>
    <col min="20" max="20" width="12.57421875" style="0" hidden="1" customWidth="1"/>
    <col min="21" max="21" width="10.140625" style="0" hidden="1" customWidth="1"/>
    <col min="22" max="22" width="12.57421875" style="0" hidden="1" customWidth="1"/>
    <col min="23" max="23" width="10.140625" style="0" hidden="1" customWidth="1"/>
    <col min="24" max="24" width="12.57421875" style="0" hidden="1" customWidth="1"/>
    <col min="25" max="25" width="10.140625" style="0" hidden="1" customWidth="1"/>
    <col min="26" max="26" width="12.57421875" style="0" hidden="1" customWidth="1"/>
    <col min="27" max="27" width="10.140625" style="0" hidden="1" customWidth="1"/>
    <col min="28" max="28" width="12.57421875" style="0" bestFit="1" customWidth="1"/>
    <col min="29" max="29" width="10.140625" style="0" bestFit="1" customWidth="1"/>
    <col min="31" max="31" width="4.57421875" style="0" bestFit="1" customWidth="1"/>
  </cols>
  <sheetData>
    <row r="1" ht="12.75">
      <c r="A1" s="2" t="s">
        <v>0</v>
      </c>
    </row>
    <row r="2" ht="12.75">
      <c r="A2" s="2" t="s">
        <v>366</v>
      </c>
    </row>
    <row r="3" ht="12.75">
      <c r="A3" s="9">
        <v>44561</v>
      </c>
    </row>
    <row r="9" spans="1:31" ht="12.75">
      <c r="A9" s="4" t="s">
        <v>2</v>
      </c>
      <c r="B9" s="4" t="s">
        <v>3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10</v>
      </c>
      <c r="H9" s="4" t="s">
        <v>12</v>
      </c>
      <c r="I9" s="5">
        <v>40908</v>
      </c>
      <c r="J9" s="5" t="s">
        <v>12</v>
      </c>
      <c r="K9" s="5">
        <v>41274</v>
      </c>
      <c r="L9" s="5" t="s">
        <v>12</v>
      </c>
      <c r="M9" s="5">
        <v>41639</v>
      </c>
      <c r="N9" s="5" t="s">
        <v>12</v>
      </c>
      <c r="O9" s="5">
        <v>42004</v>
      </c>
      <c r="P9" s="5" t="s">
        <v>12</v>
      </c>
      <c r="Q9" s="5">
        <v>42369</v>
      </c>
      <c r="R9" s="5" t="s">
        <v>12</v>
      </c>
      <c r="S9" s="5">
        <v>42735</v>
      </c>
      <c r="T9" s="5" t="s">
        <v>12</v>
      </c>
      <c r="U9" s="5">
        <v>43100</v>
      </c>
      <c r="V9" s="5" t="s">
        <v>12</v>
      </c>
      <c r="W9" s="5">
        <v>43465</v>
      </c>
      <c r="X9" s="5" t="s">
        <v>12</v>
      </c>
      <c r="Y9" s="5">
        <v>43830</v>
      </c>
      <c r="Z9" s="5" t="s">
        <v>12</v>
      </c>
      <c r="AA9" s="5">
        <v>44196</v>
      </c>
      <c r="AB9" s="5" t="s">
        <v>12</v>
      </c>
      <c r="AC9" s="5">
        <v>44561</v>
      </c>
      <c r="AE9" t="s">
        <v>363</v>
      </c>
    </row>
    <row r="10" spans="1:33" ht="12.75">
      <c r="A10" s="26">
        <v>34100005</v>
      </c>
      <c r="B10" s="28" t="s">
        <v>136</v>
      </c>
      <c r="C10" s="28">
        <v>2004</v>
      </c>
      <c r="D10" s="28">
        <v>5</v>
      </c>
      <c r="E10" s="28" t="s">
        <v>20</v>
      </c>
      <c r="F10" s="25">
        <v>18800</v>
      </c>
      <c r="G10" s="25">
        <v>18800</v>
      </c>
      <c r="H10" s="25">
        <v>0</v>
      </c>
      <c r="I10" s="25">
        <f>G10+H10</f>
        <v>18800</v>
      </c>
      <c r="J10" s="25">
        <v>0</v>
      </c>
      <c r="K10" s="25">
        <f>I10+J10</f>
        <v>18800</v>
      </c>
      <c r="L10" s="25">
        <v>0</v>
      </c>
      <c r="M10" s="25">
        <f>K10+L10</f>
        <v>18800</v>
      </c>
      <c r="N10" s="25">
        <v>0</v>
      </c>
      <c r="O10" s="25">
        <f>M10+N10</f>
        <v>18800</v>
      </c>
      <c r="P10" s="25">
        <v>0</v>
      </c>
      <c r="Q10" s="25">
        <f>O10+P10</f>
        <v>18800</v>
      </c>
      <c r="R10" s="25">
        <v>0</v>
      </c>
      <c r="S10" s="25">
        <f>Q10+R10</f>
        <v>18800</v>
      </c>
      <c r="T10" s="7">
        <v>0</v>
      </c>
      <c r="U10" s="25">
        <f>S10+T10</f>
        <v>18800</v>
      </c>
      <c r="V10" s="7">
        <v>0</v>
      </c>
      <c r="W10" s="25">
        <f>U10+V10</f>
        <v>18800</v>
      </c>
      <c r="X10" s="7">
        <v>0</v>
      </c>
      <c r="Y10" s="25">
        <f>W10+X10</f>
        <v>18800</v>
      </c>
      <c r="Z10" s="7">
        <v>0</v>
      </c>
      <c r="AA10" s="25">
        <f>Y10+Z10</f>
        <v>18800</v>
      </c>
      <c r="AB10" s="7">
        <v>0</v>
      </c>
      <c r="AC10" s="25">
        <f>AA10+AB10</f>
        <v>18800</v>
      </c>
      <c r="AD10" s="25"/>
      <c r="AE10" s="13">
        <f>F10-AC10</f>
        <v>0</v>
      </c>
      <c r="AF10" s="58" t="s">
        <v>364</v>
      </c>
      <c r="AG10" s="15"/>
    </row>
    <row r="11" spans="1:33" ht="12.75">
      <c r="A11" s="26">
        <v>34100005</v>
      </c>
      <c r="B11" s="31" t="s">
        <v>227</v>
      </c>
      <c r="C11" s="28">
        <v>2013</v>
      </c>
      <c r="D11" s="28">
        <v>5</v>
      </c>
      <c r="E11" s="31" t="s">
        <v>20</v>
      </c>
      <c r="F11" s="32">
        <v>11400</v>
      </c>
      <c r="G11" s="32"/>
      <c r="H11" s="32">
        <f>F11/D11</f>
        <v>2280</v>
      </c>
      <c r="I11" s="32"/>
      <c r="J11" s="32">
        <f>F11/D11</f>
        <v>2280</v>
      </c>
      <c r="K11" s="32">
        <v>0</v>
      </c>
      <c r="L11" s="32">
        <f>$F11/$D11</f>
        <v>2280</v>
      </c>
      <c r="M11" s="32">
        <f>K11+L11</f>
        <v>2280</v>
      </c>
      <c r="N11" s="32">
        <f>F11/D11</f>
        <v>2280</v>
      </c>
      <c r="O11" s="32">
        <f>M11+N11</f>
        <v>4560</v>
      </c>
      <c r="P11" s="25">
        <f>+F11/D11</f>
        <v>2280</v>
      </c>
      <c r="Q11" s="32">
        <f>O11+P11</f>
        <v>6840</v>
      </c>
      <c r="R11" s="25">
        <f>+F11/D11</f>
        <v>2280</v>
      </c>
      <c r="S11" s="32">
        <f>Q11+R11</f>
        <v>9120</v>
      </c>
      <c r="T11" s="7">
        <f>F11/D11</f>
        <v>2280</v>
      </c>
      <c r="U11" s="32">
        <f aca="true" t="shared" si="0" ref="U11:W12">S11+T11</f>
        <v>11400</v>
      </c>
      <c r="V11" s="7">
        <v>0</v>
      </c>
      <c r="W11" s="32">
        <f t="shared" si="0"/>
        <v>11400</v>
      </c>
      <c r="X11" s="7">
        <v>0</v>
      </c>
      <c r="Y11" s="32">
        <f>W11+X11</f>
        <v>11400</v>
      </c>
      <c r="Z11" s="7">
        <v>0</v>
      </c>
      <c r="AA11" s="32">
        <f>Y11+Z11</f>
        <v>11400</v>
      </c>
      <c r="AB11" s="7">
        <v>0</v>
      </c>
      <c r="AC11" s="32">
        <f>AA11+AB11</f>
        <v>11400</v>
      </c>
      <c r="AD11" s="27"/>
      <c r="AE11" s="13">
        <f>F11-AC11</f>
        <v>0</v>
      </c>
      <c r="AF11" s="58" t="s">
        <v>364</v>
      </c>
      <c r="AG11" s="15"/>
    </row>
    <row r="12" spans="1:33" ht="12.75">
      <c r="A12" s="26">
        <v>34100005</v>
      </c>
      <c r="B12" s="31" t="s">
        <v>245</v>
      </c>
      <c r="C12" s="28">
        <v>2014</v>
      </c>
      <c r="D12" s="28">
        <v>5</v>
      </c>
      <c r="E12" s="31" t="s">
        <v>20</v>
      </c>
      <c r="F12" s="32">
        <f>17950+859.88+371.88</f>
        <v>19181.760000000002</v>
      </c>
      <c r="G12" s="32"/>
      <c r="H12" s="32"/>
      <c r="I12" s="32"/>
      <c r="J12" s="32"/>
      <c r="K12" s="32"/>
      <c r="L12" s="32"/>
      <c r="M12" s="32">
        <v>0</v>
      </c>
      <c r="N12" s="32">
        <f>F12/D12</f>
        <v>3836.3520000000003</v>
      </c>
      <c r="O12" s="32">
        <f>M12+N12</f>
        <v>3836.3520000000003</v>
      </c>
      <c r="P12" s="32">
        <f>+F12/D12</f>
        <v>3836.3520000000003</v>
      </c>
      <c r="Q12" s="32">
        <f>O12+P12</f>
        <v>7672.704000000001</v>
      </c>
      <c r="R12" s="25">
        <f>+F12/D12</f>
        <v>3836.3520000000003</v>
      </c>
      <c r="S12" s="32">
        <f>Q12+R12</f>
        <v>11509.056</v>
      </c>
      <c r="T12" s="7">
        <f>F12/D12</f>
        <v>3836.3520000000003</v>
      </c>
      <c r="U12" s="32">
        <f t="shared" si="0"/>
        <v>15345.408000000001</v>
      </c>
      <c r="V12" s="7">
        <f>F12/D12</f>
        <v>3836.3520000000003</v>
      </c>
      <c r="W12" s="32">
        <f t="shared" si="0"/>
        <v>19181.760000000002</v>
      </c>
      <c r="X12" s="7">
        <f>H12/F12</f>
        <v>0</v>
      </c>
      <c r="Y12" s="32">
        <f>W12+X12</f>
        <v>19181.760000000002</v>
      </c>
      <c r="Z12" s="7">
        <v>0</v>
      </c>
      <c r="AA12" s="32">
        <f>Y12+Z12</f>
        <v>19181.760000000002</v>
      </c>
      <c r="AB12" s="7">
        <v>0</v>
      </c>
      <c r="AC12" s="32">
        <f>AA12+AB12</f>
        <v>19181.760000000002</v>
      </c>
      <c r="AD12" s="27"/>
      <c r="AE12" s="13">
        <f>F12-AC12</f>
        <v>0</v>
      </c>
      <c r="AF12" s="58" t="s">
        <v>364</v>
      </c>
      <c r="AG12" s="15"/>
    </row>
    <row r="13" spans="1:33" ht="12.75">
      <c r="A13" s="26">
        <v>34100005</v>
      </c>
      <c r="B13" s="28" t="s">
        <v>140</v>
      </c>
      <c r="C13" s="28">
        <v>2008</v>
      </c>
      <c r="D13" s="28">
        <v>5</v>
      </c>
      <c r="E13" s="28" t="s">
        <v>20</v>
      </c>
      <c r="F13" s="25">
        <v>5325</v>
      </c>
      <c r="G13" s="25">
        <v>2662.5</v>
      </c>
      <c r="H13" s="25">
        <f>F13/D13</f>
        <v>1065</v>
      </c>
      <c r="I13" s="25">
        <f>G13+H13</f>
        <v>3727.5</v>
      </c>
      <c r="J13" s="25">
        <f>F13/D13</f>
        <v>1065</v>
      </c>
      <c r="K13" s="25">
        <f>I13+J13</f>
        <v>4792.5</v>
      </c>
      <c r="L13" s="25">
        <v>532.5</v>
      </c>
      <c r="M13" s="25">
        <f>K13+L13</f>
        <v>5325</v>
      </c>
      <c r="N13" s="25">
        <v>0</v>
      </c>
      <c r="O13" s="25">
        <f>M13+N13</f>
        <v>5325</v>
      </c>
      <c r="P13" s="25">
        <v>0</v>
      </c>
      <c r="Q13" s="25">
        <f>O13+P13</f>
        <v>5325</v>
      </c>
      <c r="R13" s="25">
        <v>0</v>
      </c>
      <c r="S13" s="25">
        <f>Q13+R13</f>
        <v>5325</v>
      </c>
      <c r="T13" s="7">
        <v>0</v>
      </c>
      <c r="U13" s="25">
        <f>S13+T13</f>
        <v>5325</v>
      </c>
      <c r="V13" s="7">
        <v>0</v>
      </c>
      <c r="W13" s="25">
        <f>U13+V13</f>
        <v>5325</v>
      </c>
      <c r="X13" s="7">
        <v>0</v>
      </c>
      <c r="Y13" s="25">
        <f>W13+X13</f>
        <v>5325</v>
      </c>
      <c r="Z13" s="7">
        <v>0</v>
      </c>
      <c r="AA13" s="25">
        <f>Y13+Z13</f>
        <v>5325</v>
      </c>
      <c r="AB13" s="7">
        <v>0</v>
      </c>
      <c r="AC13" s="25">
        <f>AA13+AB13</f>
        <v>5325</v>
      </c>
      <c r="AD13" s="25"/>
      <c r="AE13" s="13">
        <f>F13-AC13</f>
        <v>0</v>
      </c>
      <c r="AF13" s="58" t="s">
        <v>364</v>
      </c>
      <c r="AG13" s="15"/>
    </row>
    <row r="15" ht="12.75">
      <c r="A15" s="59" t="s">
        <v>365</v>
      </c>
    </row>
    <row r="17" ht="12.75">
      <c r="A17" s="12" t="s">
        <v>367</v>
      </c>
    </row>
    <row r="18" ht="12.75">
      <c r="A18" s="12" t="s">
        <v>368</v>
      </c>
    </row>
    <row r="19" ht="12.75">
      <c r="A19" s="12" t="s">
        <v>369</v>
      </c>
    </row>
  </sheetData>
  <sheetProtection/>
  <printOptions/>
  <pageMargins left="0.7" right="0.7" top="0.75" bottom="0.75" header="0.3" footer="0.3"/>
  <pageSetup fitToHeight="0" fitToWidth="1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Solutions</dc:creator>
  <cp:keywords/>
  <dc:description/>
  <cp:lastModifiedBy>18595</cp:lastModifiedBy>
  <cp:lastPrinted>2022-02-27T17:02:51Z</cp:lastPrinted>
  <dcterms:created xsi:type="dcterms:W3CDTF">2002-05-02T14:32:32Z</dcterms:created>
  <dcterms:modified xsi:type="dcterms:W3CDTF">2023-04-18T15:22:40Z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North Marshall Water District</vt:lpwstr>
  </property>
  <property fmtid="{D5CDD505-2E9C-101B-9397-08002B2CF9AE}" pid="4" name="PPC_Template_Engagement_Date">
    <vt:lpwstr>12/31/2014</vt:lpwstr>
  </property>
  <property fmtid="{D5CDD505-2E9C-101B-9397-08002B2CF9AE}" pid="5" name="DeleteTemporaryFile">
    <vt:lpwstr>000003S63820220227175657.xls</vt:lpwstr>
  </property>
  <property fmtid="{D5CDD505-2E9C-101B-9397-08002B2CF9AE}" pid="6" name="GFRDocument">
    <vt:lpwstr>1</vt:lpwstr>
  </property>
  <property fmtid="{D5CDD505-2E9C-101B-9397-08002B2CF9AE}" pid="7" name="WebDocument">
    <vt:lpwstr>True</vt:lpwstr>
  </property>
</Properties>
</file>