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esktop\KRWA\N Marshall\RFI 1\"/>
    </mc:Choice>
  </mc:AlternateContent>
  <xr:revisionPtr revIDLastSave="0" documentId="8_{4C187B43-E194-4B3D-B9E9-D4E804F55116}" xr6:coauthVersionLast="47" xr6:coauthVersionMax="47" xr10:uidLastSave="{00000000-0000-0000-0000-000000000000}"/>
  <bookViews>
    <workbookView xWindow="28680" yWindow="270" windowWidth="25440" windowHeight="15270" xr2:uid="{C6CD7777-C1ED-4DAC-AEE2-8F20C9DD5CF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L6" i="1"/>
  <c r="L8" i="1"/>
  <c r="M6" i="1"/>
  <c r="G6" i="1"/>
  <c r="F6" i="1"/>
  <c r="E6" i="1"/>
  <c r="K6" i="1"/>
  <c r="I6" i="1"/>
  <c r="D6" i="1"/>
  <c r="C6" i="1"/>
  <c r="K8" i="1"/>
  <c r="E9" i="1"/>
  <c r="G9" i="1" s="1"/>
  <c r="F9" i="1"/>
  <c r="C9" i="1"/>
  <c r="J10" i="1"/>
  <c r="E10" i="1"/>
  <c r="G10" i="1" s="1"/>
  <c r="K10" i="1"/>
  <c r="M10" i="1" s="1"/>
  <c r="L10" i="1"/>
  <c r="F10" i="1"/>
  <c r="L11" i="1"/>
  <c r="M11" i="1" s="1"/>
  <c r="E11" i="1"/>
  <c r="K11" i="1"/>
  <c r="G11" i="1"/>
  <c r="J11" i="1"/>
  <c r="I11" i="1"/>
  <c r="F11" i="1"/>
  <c r="D11" i="1"/>
  <c r="C11" i="1"/>
  <c r="K12" i="1"/>
  <c r="E12" i="1"/>
  <c r="G12" i="1" s="1"/>
  <c r="M12" i="1"/>
  <c r="L12" i="1"/>
  <c r="J12" i="1"/>
  <c r="I12" i="1"/>
  <c r="F12" i="1"/>
  <c r="D12" i="1"/>
  <c r="C12" i="1"/>
  <c r="D13" i="1"/>
  <c r="K13" i="1"/>
  <c r="E13" i="1"/>
  <c r="L13" i="1"/>
  <c r="M13" i="1" s="1"/>
  <c r="J13" i="1"/>
  <c r="I13" i="1"/>
  <c r="F13" i="1"/>
  <c r="C13" i="1"/>
  <c r="L14" i="1"/>
  <c r="K14" i="1"/>
  <c r="E14" i="1"/>
  <c r="M14" i="1"/>
  <c r="G14" i="1"/>
  <c r="F14" i="1"/>
  <c r="K15" i="1"/>
  <c r="E15" i="1"/>
  <c r="L15" i="1"/>
  <c r="M15" i="1" s="1"/>
  <c r="J15" i="1"/>
  <c r="I15" i="1"/>
  <c r="F15" i="1"/>
  <c r="D15" i="1"/>
  <c r="C15" i="1"/>
  <c r="L16" i="1"/>
  <c r="F16" i="1"/>
  <c r="K16" i="1"/>
  <c r="M16" i="1"/>
  <c r="E16" i="1"/>
  <c r="L17" i="1"/>
  <c r="M17" i="1" s="1"/>
  <c r="F17" i="1"/>
  <c r="K17" i="1"/>
  <c r="E17" i="1"/>
  <c r="D17" i="1"/>
  <c r="C17" i="1"/>
  <c r="M8" i="1" l="1"/>
  <c r="G13" i="1"/>
  <c r="G15" i="1"/>
  <c r="G16" i="1"/>
  <c r="G17" i="1"/>
</calcChain>
</file>

<file path=xl/sharedStrings.xml><?xml version="1.0" encoding="utf-8"?>
<sst xmlns="http://schemas.openxmlformats.org/spreadsheetml/2006/main" count="64" uniqueCount="25">
  <si>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</si>
  <si>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</si>
  <si>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</si>
  <si>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</si>
  <si>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</si>
  <si>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</si>
  <si>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</si>
  <si>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</si>
  <si>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</si>
  <si>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</si>
  <si>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</si>
  <si>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</si>
  <si>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</si>
  <si>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Vendor</t>
  </si>
  <si>
    <t>Chlorine (lbs)</t>
  </si>
  <si>
    <t>Chlorine ($)</t>
  </si>
  <si>
    <t>Brentagg</t>
  </si>
  <si>
    <t>HFSA (lbs)</t>
  </si>
  <si>
    <t>HFSA ($)</t>
  </si>
  <si>
    <t>Hawkins</t>
  </si>
  <si>
    <t>Ortho-phosphate (lbs)</t>
  </si>
  <si>
    <t>Ortho-phosphate ($)</t>
  </si>
  <si>
    <t>Total ($)</t>
  </si>
  <si>
    <t>Trans., Ins &amp; Sec ($)</t>
  </si>
  <si>
    <t>Container Deposit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</si>
</sst>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76A0-C641-4FD2-B600-0FD62489C42A}">
  <dimension ref="A5:R2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16.81640625" customWidth="1"/>
    <col min="2" max="16" width="12.7265625" customWidth="1"/>
  </cols>
  <sheetData>
    <row r="5" spans="1:18" ht="43.5" x14ac:dyDescent="0.35">
      <c r="A5" t="s">
        <v>0</v>
      </c>
      <c r="B5" t="s">
        <v>13</v>
      </c>
      <c r="C5" t="s">
        <v>14</v>
      </c>
      <c r="D5" t="s">
        <v>15</v>
      </c>
      <c r="E5" s="1" t="s">
        <v>24</v>
      </c>
      <c r="F5" s="1" t="s">
        <v>23</v>
      </c>
      <c r="G5" s="1" t="s">
        <v>22</v>
      </c>
      <c r="H5" t="s">
        <v>13</v>
      </c>
      <c r="I5" t="s">
        <v>17</v>
      </c>
      <c r="J5" t="s">
        <v>18</v>
      </c>
      <c r="K5" s="1" t="s">
        <v>24</v>
      </c>
      <c r="L5" s="1" t="s">
        <v>23</v>
      </c>
      <c r="M5" s="1" t="s">
        <v>22</v>
      </c>
      <c r="N5" t="s">
        <v>13</v>
      </c>
      <c r="O5" s="1" t="s">
        <v>20</v>
      </c>
      <c r="P5" s="1" t="s">
        <v>21</v>
      </c>
      <c r="Q5" s="1"/>
      <c r="R5" s="1"/>
    </row>
    <row r="6" spans="1:18" x14ac:dyDescent="0.35">
      <c r="A6" t="s">
        <v>1</v>
      </c>
      <c r="B6" t="s">
        <v>16</v>
      </c>
      <c r="C6">
        <f>600</f>
        <v>600</v>
      </c>
      <c r="D6" s="2">
        <f>678.84</f>
        <v>678.84</v>
      </c>
      <c r="E6" s="2">
        <f>400-400</f>
        <v>0</v>
      </c>
      <c r="F6" s="2">
        <f>82.5/2+35/2</f>
        <v>58.75</v>
      </c>
      <c r="G6" s="3">
        <f>D6+E6+F6</f>
        <v>737.59</v>
      </c>
      <c r="H6" t="s">
        <v>16</v>
      </c>
      <c r="I6">
        <f>2200</f>
        <v>2200</v>
      </c>
      <c r="J6" s="2">
        <v>1342</v>
      </c>
      <c r="K6" s="2">
        <f>200-200</f>
        <v>0</v>
      </c>
      <c r="L6" s="2">
        <f>82.5/2+35/2+20</f>
        <v>78.75</v>
      </c>
      <c r="M6" s="2">
        <f>SUM(J6:L6)</f>
        <v>1420.75</v>
      </c>
      <c r="N6" t="s">
        <v>19</v>
      </c>
    </row>
    <row r="7" spans="1:18" x14ac:dyDescent="0.35">
      <c r="A7" t="s">
        <v>2</v>
      </c>
      <c r="B7" t="s">
        <v>16</v>
      </c>
      <c r="D7" s="2"/>
      <c r="E7" s="2"/>
      <c r="F7" s="2"/>
      <c r="G7" s="3"/>
      <c r="H7" t="s">
        <v>16</v>
      </c>
      <c r="J7" s="2"/>
      <c r="K7" s="2"/>
      <c r="L7" s="2"/>
      <c r="M7" s="2"/>
      <c r="N7" t="s">
        <v>19</v>
      </c>
    </row>
    <row r="8" spans="1:18" x14ac:dyDescent="0.35">
      <c r="A8" t="s">
        <v>3</v>
      </c>
      <c r="B8" t="s">
        <v>16</v>
      </c>
      <c r="D8" s="2"/>
      <c r="E8" s="2"/>
      <c r="F8" s="2"/>
      <c r="G8" s="3"/>
      <c r="H8" t="s">
        <v>16</v>
      </c>
      <c r="I8">
        <v>2200</v>
      </c>
      <c r="J8" s="2">
        <v>1412.4</v>
      </c>
      <c r="K8" s="2">
        <f>200-200</f>
        <v>0</v>
      </c>
      <c r="L8" s="2">
        <f>20+87.5+35</f>
        <v>142.5</v>
      </c>
      <c r="M8" s="2">
        <f>SUM(J8:L8)</f>
        <v>1554.9</v>
      </c>
      <c r="N8" t="s">
        <v>19</v>
      </c>
      <c r="O8">
        <v>2478.5</v>
      </c>
      <c r="P8" s="2">
        <v>2445.92</v>
      </c>
    </row>
    <row r="9" spans="1:18" x14ac:dyDescent="0.35">
      <c r="A9" t="s">
        <v>4</v>
      </c>
      <c r="B9" t="s">
        <v>16</v>
      </c>
      <c r="C9">
        <f>300</f>
        <v>300</v>
      </c>
      <c r="D9" s="2">
        <v>358.92</v>
      </c>
      <c r="E9" s="2">
        <f>200-700</f>
        <v>-500</v>
      </c>
      <c r="F9" s="2">
        <f>132.5+35</f>
        <v>167.5</v>
      </c>
      <c r="G9" s="3">
        <f t="shared" ref="G9:G15" si="0">D9+E9+F9</f>
        <v>26.420000000000016</v>
      </c>
      <c r="H9" t="s">
        <v>16</v>
      </c>
      <c r="J9" s="2"/>
      <c r="K9" s="2"/>
      <c r="L9" s="2"/>
      <c r="M9" s="2"/>
      <c r="N9" t="s">
        <v>19</v>
      </c>
    </row>
    <row r="10" spans="1:18" x14ac:dyDescent="0.35">
      <c r="A10" t="s">
        <v>5</v>
      </c>
      <c r="B10" t="s">
        <v>16</v>
      </c>
      <c r="C10">
        <v>150</v>
      </c>
      <c r="D10" s="2">
        <v>179.46</v>
      </c>
      <c r="E10" s="2">
        <f>100-100</f>
        <v>0</v>
      </c>
      <c r="F10" s="2">
        <f>145/3+35/3</f>
        <v>60</v>
      </c>
      <c r="G10" s="3">
        <f t="shared" si="0"/>
        <v>239.46</v>
      </c>
      <c r="H10" t="s">
        <v>16</v>
      </c>
      <c r="I10">
        <v>2200</v>
      </c>
      <c r="J10" s="2">
        <f>1412.4</f>
        <v>1412.4</v>
      </c>
      <c r="K10" s="2">
        <f>200-200</f>
        <v>0</v>
      </c>
      <c r="L10" s="2">
        <f>145*2/3+35*2/3+20</f>
        <v>140</v>
      </c>
      <c r="M10" s="2">
        <f t="shared" ref="M10:M17" si="1">SUM(J10:L10)</f>
        <v>1552.4</v>
      </c>
      <c r="N10" t="s">
        <v>19</v>
      </c>
    </row>
    <row r="11" spans="1:18" x14ac:dyDescent="0.35">
      <c r="A11" t="s">
        <v>6</v>
      </c>
      <c r="B11" t="s">
        <v>16</v>
      </c>
      <c r="C11">
        <f>300</f>
        <v>300</v>
      </c>
      <c r="D11" s="2">
        <f>358.92</f>
        <v>358.92</v>
      </c>
      <c r="E11" s="2">
        <f>200-500-200</f>
        <v>-500</v>
      </c>
      <c r="F11" s="2">
        <f>145/2+35/2</f>
        <v>90</v>
      </c>
      <c r="G11" s="3">
        <f t="shared" si="0"/>
        <v>-51.079999999999984</v>
      </c>
      <c r="H11" t="s">
        <v>16</v>
      </c>
      <c r="I11">
        <f>1100+1100</f>
        <v>2200</v>
      </c>
      <c r="J11" s="2">
        <f>717.2+717.2</f>
        <v>1434.4</v>
      </c>
      <c r="K11" s="2">
        <f>100+100-150-100</f>
        <v>-50</v>
      </c>
      <c r="L11" s="2">
        <f>10+145+35+145/2+35/2+10</f>
        <v>290</v>
      </c>
      <c r="M11" s="2">
        <f t="shared" si="1"/>
        <v>1674.4</v>
      </c>
      <c r="N11" t="s">
        <v>19</v>
      </c>
      <c r="O11">
        <v>2508</v>
      </c>
      <c r="P11" s="2">
        <v>2475</v>
      </c>
    </row>
    <row r="12" spans="1:18" x14ac:dyDescent="0.35">
      <c r="A12" t="s">
        <v>7</v>
      </c>
      <c r="B12" t="s">
        <v>16</v>
      </c>
      <c r="C12">
        <f>300</f>
        <v>300</v>
      </c>
      <c r="D12" s="2">
        <f>388.92</f>
        <v>388.92</v>
      </c>
      <c r="E12" s="2">
        <f>200-200</f>
        <v>0</v>
      </c>
      <c r="F12" s="2">
        <f>147.5/2+35/2</f>
        <v>91.25</v>
      </c>
      <c r="G12" s="3">
        <f t="shared" si="0"/>
        <v>480.17</v>
      </c>
      <c r="H12" t="s">
        <v>16</v>
      </c>
      <c r="I12">
        <f>1100</f>
        <v>1100</v>
      </c>
      <c r="J12" s="2">
        <f>722.7</f>
        <v>722.7</v>
      </c>
      <c r="K12" s="2">
        <f>100-100</f>
        <v>0</v>
      </c>
      <c r="L12" s="2">
        <f>147.5/2+35/2+10</f>
        <v>101.25</v>
      </c>
      <c r="M12" s="2">
        <f t="shared" si="1"/>
        <v>823.95</v>
      </c>
      <c r="N12" t="s">
        <v>19</v>
      </c>
    </row>
    <row r="13" spans="1:18" x14ac:dyDescent="0.35">
      <c r="A13" t="s">
        <v>8</v>
      </c>
      <c r="B13" t="s">
        <v>16</v>
      </c>
      <c r="C13">
        <f>300+150</f>
        <v>450</v>
      </c>
      <c r="D13" s="2">
        <f>388.92+194.46</f>
        <v>583.38</v>
      </c>
      <c r="E13" s="2">
        <f>200+100-300</f>
        <v>0</v>
      </c>
      <c r="F13" s="2">
        <f>147.5/2+35/2+147.5/2+35/2</f>
        <v>182.5</v>
      </c>
      <c r="G13" s="3">
        <f t="shared" si="0"/>
        <v>765.88</v>
      </c>
      <c r="H13" t="s">
        <v>16</v>
      </c>
      <c r="I13">
        <f>1100+1100</f>
        <v>2200</v>
      </c>
      <c r="J13" s="2">
        <f>722.7+722.7</f>
        <v>1445.4</v>
      </c>
      <c r="K13" s="2">
        <f>100+100-200</f>
        <v>0</v>
      </c>
      <c r="L13" s="2">
        <f>147.5/2+35/2+10+147.5/2+35/2+10</f>
        <v>202.5</v>
      </c>
      <c r="M13" s="2">
        <f t="shared" si="1"/>
        <v>1647.9</v>
      </c>
      <c r="N13" t="s">
        <v>19</v>
      </c>
    </row>
    <row r="14" spans="1:18" x14ac:dyDescent="0.35">
      <c r="A14" t="s">
        <v>9</v>
      </c>
      <c r="B14" t="s">
        <v>16</v>
      </c>
      <c r="C14">
        <v>450</v>
      </c>
      <c r="D14" s="2">
        <v>628.38</v>
      </c>
      <c r="E14" s="2">
        <f>300-200</f>
        <v>100</v>
      </c>
      <c r="F14" s="2">
        <f>165/2+35/2</f>
        <v>100</v>
      </c>
      <c r="G14" s="3">
        <f t="shared" si="0"/>
        <v>828.38</v>
      </c>
      <c r="H14" t="s">
        <v>16</v>
      </c>
      <c r="I14">
        <v>1100</v>
      </c>
      <c r="J14" s="2">
        <v>733.7</v>
      </c>
      <c r="K14" s="2">
        <f>100-100</f>
        <v>0</v>
      </c>
      <c r="L14" s="2">
        <f>165/2+35/2+10</f>
        <v>110</v>
      </c>
      <c r="M14" s="2">
        <f t="shared" si="1"/>
        <v>843.7</v>
      </c>
      <c r="N14" t="s">
        <v>19</v>
      </c>
      <c r="O14">
        <f>1254+1881</f>
        <v>3135</v>
      </c>
      <c r="P14" s="2">
        <f>1237.5+1856.25</f>
        <v>3093.75</v>
      </c>
    </row>
    <row r="15" spans="1:18" x14ac:dyDescent="0.35">
      <c r="A15" t="s">
        <v>10</v>
      </c>
      <c r="B15" t="s">
        <v>16</v>
      </c>
      <c r="C15">
        <f>300+150</f>
        <v>450</v>
      </c>
      <c r="D15" s="2">
        <f>450.42+225.21</f>
        <v>675.63</v>
      </c>
      <c r="E15" s="2">
        <f>200+100-200-100</f>
        <v>0</v>
      </c>
      <c r="F15" s="2">
        <f>165/2+35/2+165/2+35/2</f>
        <v>200</v>
      </c>
      <c r="G15" s="3">
        <f t="shared" si="0"/>
        <v>875.63</v>
      </c>
      <c r="H15" t="s">
        <v>16</v>
      </c>
      <c r="I15">
        <f>1100+550</f>
        <v>1650</v>
      </c>
      <c r="J15" s="2">
        <f>733.7+366.85</f>
        <v>1100.5500000000002</v>
      </c>
      <c r="K15" s="2">
        <f>100+50-150</f>
        <v>0</v>
      </c>
      <c r="L15" s="2">
        <f>10+165/2+35/2+165/2+35/2+5</f>
        <v>215</v>
      </c>
      <c r="M15" s="2">
        <f t="shared" si="1"/>
        <v>1315.5500000000002</v>
      </c>
      <c r="N15" t="s">
        <v>19</v>
      </c>
    </row>
    <row r="16" spans="1:18" x14ac:dyDescent="0.35">
      <c r="A16" t="s">
        <v>11</v>
      </c>
      <c r="B16" t="s">
        <v>16</v>
      </c>
      <c r="C16">
        <v>300</v>
      </c>
      <c r="D16" s="2">
        <v>450.42</v>
      </c>
      <c r="E16" s="2">
        <f>200-200</f>
        <v>0</v>
      </c>
      <c r="F16" s="2">
        <f>165/2+35/2</f>
        <v>100</v>
      </c>
      <c r="G16" s="3">
        <f t="shared" ref="G16" si="2">D16+E16+F16</f>
        <v>550.42000000000007</v>
      </c>
      <c r="H16" t="s">
        <v>16</v>
      </c>
      <c r="I16">
        <v>1100</v>
      </c>
      <c r="J16" s="2">
        <v>733.7</v>
      </c>
      <c r="K16" s="2">
        <f>100-100</f>
        <v>0</v>
      </c>
      <c r="L16" s="2">
        <f>165/2+35/2+10</f>
        <v>110</v>
      </c>
      <c r="M16" s="2">
        <f t="shared" si="1"/>
        <v>843.7</v>
      </c>
      <c r="N16" t="s">
        <v>19</v>
      </c>
    </row>
    <row r="17" spans="1:14" x14ac:dyDescent="0.35">
      <c r="A17" t="s">
        <v>12</v>
      </c>
      <c r="B17" t="s">
        <v>16</v>
      </c>
      <c r="C17">
        <f>300+100</f>
        <v>400</v>
      </c>
      <c r="D17" s="2">
        <f>481.92+481.92</f>
        <v>963.84</v>
      </c>
      <c r="E17" s="2">
        <f>200+200-300</f>
        <v>100</v>
      </c>
      <c r="F17" s="2">
        <f>172.5+35+172.5/2+35/2</f>
        <v>311.25</v>
      </c>
      <c r="G17" s="3">
        <f>D17+E17+F17</f>
        <v>1375.0900000000001</v>
      </c>
      <c r="H17" t="s">
        <v>16</v>
      </c>
      <c r="I17">
        <v>1100</v>
      </c>
      <c r="J17" s="2">
        <v>774.7</v>
      </c>
      <c r="K17" s="2">
        <f>100-100</f>
        <v>0</v>
      </c>
      <c r="L17" s="2">
        <f>172.5/2+35/2</f>
        <v>103.75</v>
      </c>
      <c r="M17" s="2">
        <f t="shared" si="1"/>
        <v>878.45</v>
      </c>
      <c r="N17" t="s">
        <v>19</v>
      </c>
    </row>
    <row r="19" spans="1:14" x14ac:dyDescent="0.35">
      <c r="J19" s="3"/>
    </row>
    <row r="20" spans="1:14" x14ac:dyDescent="0.35">
      <c r="I20" s="3"/>
    </row>
    <row r="21" spans="1:14" x14ac:dyDescent="0.35">
      <c r="H21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AD53-B8BA-406B-A6A6-E61FDED3338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rogercolburn</dc:creator>
  <cp:lastModifiedBy>18595</cp:lastModifiedBy>
  <dcterms:created xsi:type="dcterms:W3CDTF">2023-06-28T13:55:33Z</dcterms:created>
  <dcterms:modified xsi:type="dcterms:W3CDTF">2023-06-29T22:10:55Z</dcterms:modified>
</cp:coreProperties>
</file>