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10" activeTab="2"/>
  </bookViews>
  <sheets>
    <sheet name="2022 Dep" sheetId="1" r:id="rId1"/>
    <sheet name="Disposals" sheetId="2" r:id="rId2"/>
    <sheet name="2022 Dep sorted" sheetId="3" r:id="rId3"/>
  </sheets>
  <definedNames>
    <definedName name="_xlnm.Print_Area" localSheetId="0">'2022 Dep'!$B$1:$AH$498</definedName>
  </definedNames>
  <calcPr fullCalcOnLoad="1"/>
</workbook>
</file>

<file path=xl/sharedStrings.xml><?xml version="1.0" encoding="utf-8"?>
<sst xmlns="http://schemas.openxmlformats.org/spreadsheetml/2006/main" count="1740" uniqueCount="377">
  <si>
    <t>North Marshall Water District</t>
  </si>
  <si>
    <t>Fixed Asset Schedule</t>
  </si>
  <si>
    <t>Account</t>
  </si>
  <si>
    <t>Description</t>
  </si>
  <si>
    <t>Date</t>
  </si>
  <si>
    <t>Acquired</t>
  </si>
  <si>
    <t>Life</t>
  </si>
  <si>
    <t>Method</t>
  </si>
  <si>
    <t>Cost</t>
  </si>
  <si>
    <t>Prior</t>
  </si>
  <si>
    <t>A/D</t>
  </si>
  <si>
    <t>CY</t>
  </si>
  <si>
    <t>Depreciation</t>
  </si>
  <si>
    <t xml:space="preserve">TB </t>
  </si>
  <si>
    <t>Pump. Plant-Structures &amp; Improv.</t>
  </si>
  <si>
    <t>WTP-Structures &amp; Improvements</t>
  </si>
  <si>
    <t>Prior to 1998</t>
  </si>
  <si>
    <t>SL</t>
  </si>
  <si>
    <t>Pump. Plt-Equip-Bel-Air</t>
  </si>
  <si>
    <t>Pump. Plt-Struct &amp; Improv</t>
  </si>
  <si>
    <t xml:space="preserve">SL </t>
  </si>
  <si>
    <t>T &amp; D Plant - Structures &amp; Improvements</t>
  </si>
  <si>
    <t>Prior to 2004</t>
  </si>
  <si>
    <t>Setting Trusses</t>
  </si>
  <si>
    <t>General Plant-Structures &amp; Improvements</t>
  </si>
  <si>
    <t>Prior to 2003</t>
  </si>
  <si>
    <t>Die cut lettering "Carter Brien" Bldg</t>
  </si>
  <si>
    <t>Security System</t>
  </si>
  <si>
    <t>Carter Brien Bldg Improvements</t>
  </si>
  <si>
    <t>Office bldg - Carroll Road</t>
  </si>
  <si>
    <t>Telephone system wiring</t>
  </si>
  <si>
    <t>Lot improvements - Carroll Road</t>
  </si>
  <si>
    <t>Lobby furniture/TV</t>
  </si>
  <si>
    <t>Generator</t>
  </si>
  <si>
    <t>Source of supply - Structure &amp; Improvement</t>
  </si>
  <si>
    <t>Wells &amp; Springs</t>
  </si>
  <si>
    <t>Supply mains</t>
  </si>
  <si>
    <t>Pump. Plt-Other Power Equip</t>
  </si>
  <si>
    <t>Pump. Plt-elect pump equip</t>
  </si>
  <si>
    <t>Pump. Plt-elect pump equip-Bel-Air</t>
  </si>
  <si>
    <t>Pump. Plt-pump motor</t>
  </si>
  <si>
    <t>Pumping plant-diesel pump equip</t>
  </si>
  <si>
    <t>Pumping plant-HYD pump equip</t>
  </si>
  <si>
    <t>Water treatment equip</t>
  </si>
  <si>
    <t>Water treatment equip-Bel-Air</t>
  </si>
  <si>
    <t xml:space="preserve">Water treatment equip  </t>
  </si>
  <si>
    <t>Chemical dispenser</t>
  </si>
  <si>
    <t>T &amp; D Reservoirs/standpipes</t>
  </si>
  <si>
    <t>T&amp;D Mains</t>
  </si>
  <si>
    <t>T &amp; D Maints-Tucker</t>
  </si>
  <si>
    <t>T &amp; D Mains-Griggstown</t>
  </si>
  <si>
    <t>T &amp; D Mains-George Clark</t>
  </si>
  <si>
    <t>T &amp; D Mains-Oak Valley</t>
  </si>
  <si>
    <t>Prior to 2001</t>
  </si>
  <si>
    <t>T &amp; D Mains-Hwy 95</t>
  </si>
  <si>
    <t>T &amp; D Mains-Cypress Road</t>
  </si>
  <si>
    <t>Prior to 2002</t>
  </si>
  <si>
    <t>T &amp; D Mains-Scale Road</t>
  </si>
  <si>
    <t>T &amp; D Mains-East Marshall</t>
  </si>
  <si>
    <t>T &amp; D Mains-Benny Adair</t>
  </si>
  <si>
    <t>T &amp; D Mains-Arbor Lane</t>
  </si>
  <si>
    <t>T &amp; D Mains-Bud Myers</t>
  </si>
  <si>
    <t>T &amp; D Mains-Benton line</t>
  </si>
  <si>
    <t>T &amp; D Mains-Earl Dawson</t>
  </si>
  <si>
    <t>T &amp; D Mains-Kerry Landing</t>
  </si>
  <si>
    <t>T &amp; D Mains-Sample Lane</t>
  </si>
  <si>
    <t>T &amp; D Mains-Jericho Lane</t>
  </si>
  <si>
    <t>T &amp; D Mains-S'more Creek</t>
  </si>
  <si>
    <t>T &amp; D Mains-Pony Express</t>
  </si>
  <si>
    <t>T &amp; D Mains-Dr. Gordon</t>
  </si>
  <si>
    <t>T &amp; D Mains-Churchill</t>
  </si>
  <si>
    <t>T &amp; D Mains-Cambr Shores</t>
  </si>
  <si>
    <t>T &amp; D Mains-Mike Thompson</t>
  </si>
  <si>
    <t>T &amp; D Mains-Tiger Lane</t>
  </si>
  <si>
    <t>T &amp; D Mains-Samuel Lane</t>
  </si>
  <si>
    <t>T &amp; D Mains-First KY Bank</t>
  </si>
  <si>
    <t>T &amp; D Mains-Shady Brook</t>
  </si>
  <si>
    <t>T &amp; D Mains-Billy Watkins</t>
  </si>
  <si>
    <t>T &amp; D Mains-James/Puckett</t>
  </si>
  <si>
    <t>T &amp; D Mains-North Middle</t>
  </si>
  <si>
    <t>T &amp; D Mains-Whispering</t>
  </si>
  <si>
    <t>T &amp; D Mains-Oakland Church</t>
  </si>
  <si>
    <t>T &amp; D Mains-James Martin</t>
  </si>
  <si>
    <t>T &amp; D Mains-Shayce Lane</t>
  </si>
  <si>
    <t>T &amp; D Mains-Scott/Estates</t>
  </si>
  <si>
    <t>T &amp; D Mains-Great Oaks</t>
  </si>
  <si>
    <t>T &amp; D Mains-James Bonnell</t>
  </si>
  <si>
    <t>T &amp; D Mains-Estates/Burke</t>
  </si>
  <si>
    <t>T &amp; D Mains-Estates/Harrell</t>
  </si>
  <si>
    <t>T &amp; D Mains-Maple Ridge</t>
  </si>
  <si>
    <t>T &amp; D Mains/Brent Thompson</t>
  </si>
  <si>
    <t>T &amp; D Mains/Buffalo Road</t>
  </si>
  <si>
    <t>T &amp; D Mains/Lakeview Church</t>
  </si>
  <si>
    <t>T &amp; D Mains/Henry Sledd</t>
  </si>
  <si>
    <t>T &amp; D Mains/Little John</t>
  </si>
  <si>
    <t>Engineering fees-Scale Rd ext</t>
  </si>
  <si>
    <t>Bore 2 Driveways - Hwy 95</t>
  </si>
  <si>
    <t>T &amp; D Mains-Lowery/Coldwater</t>
  </si>
  <si>
    <t>Services-T &amp; D Plant</t>
  </si>
  <si>
    <t>Meters-T &amp; D Plant</t>
  </si>
  <si>
    <t>Drive by system to read meters</t>
  </si>
  <si>
    <t>Visual meter module</t>
  </si>
  <si>
    <t>T &amp; D Plant-Meter installations</t>
  </si>
  <si>
    <t>Cellular IP modem</t>
  </si>
  <si>
    <t>New radio read meters</t>
  </si>
  <si>
    <t>T &amp; D Plant-Meter Inst-David</t>
  </si>
  <si>
    <t>T &amp; D Plant-Meter Install</t>
  </si>
  <si>
    <t>Hydrants</t>
  </si>
  <si>
    <t>Hydrant flow tester</t>
  </si>
  <si>
    <t>Hydrant &amp; adapter</t>
  </si>
  <si>
    <t>Hydrant</t>
  </si>
  <si>
    <t>Other plt &amp; equip-SOS &amp; other</t>
  </si>
  <si>
    <t>T &amp; D Plant-other</t>
  </si>
  <si>
    <t>Pumping plant-other pump equip</t>
  </si>
  <si>
    <t>Computer hardware</t>
  </si>
  <si>
    <t>5 computers</t>
  </si>
  <si>
    <t>Computer/printer</t>
  </si>
  <si>
    <t>Computer - Sherry</t>
  </si>
  <si>
    <t>Router - printer</t>
  </si>
  <si>
    <t>Laptop</t>
  </si>
  <si>
    <t>Computer for drive-thru</t>
  </si>
  <si>
    <t>Computer software</t>
  </si>
  <si>
    <t>Arcview mapping software</t>
  </si>
  <si>
    <t>Software upgrade</t>
  </si>
  <si>
    <t>Mapping program software</t>
  </si>
  <si>
    <t>General plant-office furn/equip</t>
  </si>
  <si>
    <t>Desk, credenza, hutch</t>
  </si>
  <si>
    <t>Canon copier</t>
  </si>
  <si>
    <t>Shredder</t>
  </si>
  <si>
    <t>Glass for conference table</t>
  </si>
  <si>
    <t>TV/DVD unit</t>
  </si>
  <si>
    <t>Desk unit - Paula's office</t>
  </si>
  <si>
    <t>General Plant-Trans Equip</t>
  </si>
  <si>
    <t>Tool box &amp; accessories</t>
  </si>
  <si>
    <t>2006 Ford F150</t>
  </si>
  <si>
    <t>2007 Ford Ranger 5502</t>
  </si>
  <si>
    <t>1 1/2 ton White Ford dump truck</t>
  </si>
  <si>
    <t>Backhoe</t>
  </si>
  <si>
    <t>Forks/Bucket for 580M backhoe</t>
  </si>
  <si>
    <t>Used Car</t>
  </si>
  <si>
    <t>2 Fuel Tanks</t>
  </si>
  <si>
    <t>General Plant-Tools/Shop/Equip</t>
  </si>
  <si>
    <t>Tiller</t>
  </si>
  <si>
    <t>Aquascope leak detector</t>
  </si>
  <si>
    <t>Tripod wench</t>
  </si>
  <si>
    <t>Bel Air storage building</t>
  </si>
  <si>
    <t>Evaporative cool fan</t>
  </si>
  <si>
    <t>Fence</t>
  </si>
  <si>
    <t>Paving</t>
  </si>
  <si>
    <t>Grease gun</t>
  </si>
  <si>
    <t>5' tiller</t>
  </si>
  <si>
    <t>Ultrasonic transducer</t>
  </si>
  <si>
    <t>General Plant-Lab Equip</t>
  </si>
  <si>
    <t>PH meter</t>
  </si>
  <si>
    <t>Tank</t>
  </si>
  <si>
    <t>General Plant-Power Oper. Equip</t>
  </si>
  <si>
    <t>Mesh floor tilt trailer</t>
  </si>
  <si>
    <t>Starter for 60 HP hi server</t>
  </si>
  <si>
    <t>Utility cart (golf cart)</t>
  </si>
  <si>
    <t>General Plant-Comm. Equip</t>
  </si>
  <si>
    <t>Radio</t>
  </si>
  <si>
    <t>Upgrading telemetry equip (SCADA)</t>
  </si>
  <si>
    <t>SCADA service</t>
  </si>
  <si>
    <t>General Plant-Misc Equip</t>
  </si>
  <si>
    <t>Lockout/tagout station</t>
  </si>
  <si>
    <t>General Plant-Other Tang Prop</t>
  </si>
  <si>
    <t>Kodiak mower</t>
  </si>
  <si>
    <t>Time Clock</t>
  </si>
  <si>
    <t>Trailer for mower</t>
  </si>
  <si>
    <t>PY</t>
  </si>
  <si>
    <t>TB  40300000</t>
  </si>
  <si>
    <t>TB 10800003</t>
  </si>
  <si>
    <t>J-2</t>
  </si>
  <si>
    <t>P: To determine if fixed assets are considered reasonable for the current year.</t>
  </si>
  <si>
    <t>C: Based on testing performed, fixed assets appear reasonable in the current year.</t>
  </si>
  <si>
    <t>Door in Lobby/Lock</t>
  </si>
  <si>
    <t>Water Tower Frankfort Disposal</t>
  </si>
  <si>
    <t>Pump. Plt-elect pump equip-Gatterdam</t>
  </si>
  <si>
    <t>T&amp;D Mains-Amber Lane</t>
  </si>
  <si>
    <t>T &amp; D Mains - Hwy 68</t>
  </si>
  <si>
    <t>2 Computers junked - Part of 2004 Computers.</t>
  </si>
  <si>
    <t>HP Full Color MMF Printer</t>
  </si>
  <si>
    <t>Computer/Station 4</t>
  </si>
  <si>
    <t>Notebook Computer/Bobby</t>
  </si>
  <si>
    <t>Fax Machine</t>
  </si>
  <si>
    <t>Digital Security Cameras (2)</t>
  </si>
  <si>
    <t>Drive Thru Stool</t>
  </si>
  <si>
    <t>File Cabinet/Bobby's Office</t>
  </si>
  <si>
    <t>5' tiller stolen (Disposal)</t>
  </si>
  <si>
    <t>Kubota Tractor - Stolen (Disposal)</t>
  </si>
  <si>
    <t>Little Tractor Equipment</t>
  </si>
  <si>
    <t>Metal Detector</t>
  </si>
  <si>
    <t>Asphalt Saw/Cutter</t>
  </si>
  <si>
    <t>Ford SimTap tapping machine</t>
  </si>
  <si>
    <t>Regal Model 3001 One Sensor Chlorine Gas Detect.</t>
  </si>
  <si>
    <t>Shovels</t>
  </si>
  <si>
    <t>2013 Chevy Silverado 1500/4X4</t>
  </si>
  <si>
    <t>2013 Chevy Silverado 1500/2x4</t>
  </si>
  <si>
    <t>Tool Boxes for new trucks</t>
  </si>
  <si>
    <t>Communication Equipment-Apex</t>
  </si>
  <si>
    <t>Kodiak mower (traded in on new)</t>
  </si>
  <si>
    <t>Dixon Ram 52" Deck</t>
  </si>
  <si>
    <t>Meter Disposals related to radio read in 2009</t>
  </si>
  <si>
    <t>Added in 06/07</t>
  </si>
  <si>
    <t>T&amp;D Meters - Mike Miller</t>
  </si>
  <si>
    <t>Mats for Office</t>
  </si>
  <si>
    <t>Trailer Attachments</t>
  </si>
  <si>
    <t>20x82 Trailer</t>
  </si>
  <si>
    <t>Hammerhead Tool</t>
  </si>
  <si>
    <t>Ice Machine</t>
  </si>
  <si>
    <t>Wood Cutter w/Chains</t>
  </si>
  <si>
    <t>Carter Brien Pumping Station Generator</t>
  </si>
  <si>
    <t>6-HP Sub Pump &amp; Motor</t>
  </si>
  <si>
    <t>Tractor Rebate</t>
  </si>
  <si>
    <t>24X24 Storage Building</t>
  </si>
  <si>
    <t>Trash Pump</t>
  </si>
  <si>
    <t>75HP Sub-Motor</t>
  </si>
  <si>
    <t>Computer - Bobby</t>
  </si>
  <si>
    <t>Laptop AMR System</t>
  </si>
  <si>
    <t>Notebook Computer (drive thru)</t>
  </si>
  <si>
    <t>Work Order Program</t>
  </si>
  <si>
    <t>Master Meter - billing software</t>
  </si>
  <si>
    <t>Microsoft Office package</t>
  </si>
  <si>
    <t>Laser measure</t>
  </si>
  <si>
    <t>Truck Bed/Tool Box - Doug Dotson</t>
  </si>
  <si>
    <t>Hydrant Hose &amp; Rack</t>
  </si>
  <si>
    <t>Plant - High School Project</t>
  </si>
  <si>
    <t>T&amp;D Mains/Vasseur Lane</t>
  </si>
  <si>
    <t>20HP Sub-Motor</t>
  </si>
  <si>
    <t>Wifi Extender</t>
  </si>
  <si>
    <t>Computer (2)</t>
  </si>
  <si>
    <t>HP Printer</t>
  </si>
  <si>
    <t>Notebook, backup, router, battery</t>
  </si>
  <si>
    <t>Ford - 1FTFX1EF1EKF59948</t>
  </si>
  <si>
    <t>Kubota U55 mini excavator</t>
  </si>
  <si>
    <t>Shop O Rama- wrench comb</t>
  </si>
  <si>
    <t>Polaris - hand held blower</t>
  </si>
  <si>
    <t>Ditch Witch - 2015 HH Hammerhead</t>
  </si>
  <si>
    <t>Tractor Supply - Pacer Pump 5 HP</t>
  </si>
  <si>
    <t>Draffens - Impact wrench, saw, blade</t>
  </si>
  <si>
    <t>John Deere - Z930R - 1TC930RVJFT030025</t>
  </si>
  <si>
    <t>Adkinson Heating &amp; Air - condensor, furnace, coil</t>
  </si>
  <si>
    <t>Shop O Rama - Iron sump pump</t>
  </si>
  <si>
    <t>Rural King - sprayer</t>
  </si>
  <si>
    <t>Wal-Mart - metal detectors (3)</t>
  </si>
  <si>
    <t>Panasonic Notebook</t>
  </si>
  <si>
    <t>Receiver Master Meter</t>
  </si>
  <si>
    <t>Masterlinx Reading Software</t>
  </si>
  <si>
    <t>Chevy Silverado 2500H</t>
  </si>
  <si>
    <t>Cutt-off Saw Diamond</t>
  </si>
  <si>
    <t>Drill</t>
  </si>
  <si>
    <t>Sprayer Pump</t>
  </si>
  <si>
    <t>Land Scape Rate</t>
  </si>
  <si>
    <t>Dump Truck</t>
  </si>
  <si>
    <t>Locating Kit</t>
  </si>
  <si>
    <t>Low Pressure Ejector</t>
  </si>
  <si>
    <t>Spreader</t>
  </si>
  <si>
    <t>Fa, 24" Barrell</t>
  </si>
  <si>
    <t xml:space="preserve">Router </t>
  </si>
  <si>
    <t>Computer</t>
  </si>
  <si>
    <t>Recordkeeping Package</t>
  </si>
  <si>
    <t>Computer Programming</t>
  </si>
  <si>
    <t>Hamilton 400 Deal Drawer</t>
  </si>
  <si>
    <t>Chairs</t>
  </si>
  <si>
    <t>Vacuum</t>
  </si>
  <si>
    <t>Wrench</t>
  </si>
  <si>
    <t xml:space="preserve">Grinder </t>
  </si>
  <si>
    <t>Vacuum Excavator - Ditch Witch</t>
  </si>
  <si>
    <t xml:space="preserve">Switchover Regulator </t>
  </si>
  <si>
    <t xml:space="preserve">Flags </t>
  </si>
  <si>
    <t>Pumps</t>
  </si>
  <si>
    <t>T &amp; D Plant-USDA Rural Development</t>
  </si>
  <si>
    <t>Lean-To on Back of Building</t>
  </si>
  <si>
    <t>Cell Phones</t>
  </si>
  <si>
    <t>Comdial LCD Display Speakerphone</t>
  </si>
  <si>
    <t xml:space="preserve">2018 Blue Streak Dodge Ram </t>
  </si>
  <si>
    <t>2019 Blue Streak Dodge Ram - 2</t>
  </si>
  <si>
    <t>Pump Sump 3/4 HP</t>
  </si>
  <si>
    <t>HT 103 Pruning Saw</t>
  </si>
  <si>
    <t>Lawn Roller 24 X 36 640 LB</t>
  </si>
  <si>
    <t>Reciprocating Saw</t>
  </si>
  <si>
    <t>Drill, 1/2" 18V</t>
  </si>
  <si>
    <t>Model 695XL-16 Gas Powered</t>
  </si>
  <si>
    <t>Hydro 900 Switchover Regulator</t>
  </si>
  <si>
    <t>36In. Fan</t>
  </si>
  <si>
    <t>Server</t>
  </si>
  <si>
    <t>Samsung 50" TV</t>
  </si>
  <si>
    <t>Monitor and Switches</t>
  </si>
  <si>
    <t>8 IPADs</t>
  </si>
  <si>
    <t>Accounting Module - Ampstun</t>
  </si>
  <si>
    <t>Computer Software - Various</t>
  </si>
  <si>
    <t>2019 Chevy Silverado 2500H</t>
  </si>
  <si>
    <t>Flip Top Body 96" L x 41-1/14" T</t>
  </si>
  <si>
    <t>2019 White Dodge Ram W3500</t>
  </si>
  <si>
    <t>Gooseneck Trailer</t>
  </si>
  <si>
    <t>2019 Dodge Ram Classic</t>
  </si>
  <si>
    <t>Pipe Spreader</t>
  </si>
  <si>
    <t xml:space="preserve">Wrenches </t>
  </si>
  <si>
    <t>Ratchet Wrenches</t>
  </si>
  <si>
    <t>Hand Held Blower</t>
  </si>
  <si>
    <t>Various Wrenches</t>
  </si>
  <si>
    <t>Aqua Tap Standard Drill</t>
  </si>
  <si>
    <t>Warren Rump Pump</t>
  </si>
  <si>
    <t>Various Tools</t>
  </si>
  <si>
    <t>Husqvarna Gas Saw</t>
  </si>
  <si>
    <t>Saw</t>
  </si>
  <si>
    <t>Air Compressor</t>
  </si>
  <si>
    <t>2019 Hammerhead 2.5"</t>
  </si>
  <si>
    <t>Transfer Pump Kit</t>
  </si>
  <si>
    <t>VM810 Locating Kit</t>
  </si>
  <si>
    <t>SUMP Pump</t>
  </si>
  <si>
    <t>Wireless Chan w/4 AC</t>
  </si>
  <si>
    <t>FS 111 RX Trimmer</t>
  </si>
  <si>
    <t>47" Round Point Shovel</t>
  </si>
  <si>
    <t>HAS 56 with Battery/Charger</t>
  </si>
  <si>
    <t xml:space="preserve">Locater </t>
  </si>
  <si>
    <t>Construction in Process</t>
  </si>
  <si>
    <t>Paul Cloud and Associates</t>
  </si>
  <si>
    <t>'Engineering for the Current RD Project in 2020"</t>
  </si>
  <si>
    <t>Ferguson - Meters</t>
  </si>
  <si>
    <t>Satis-factions - 2 computers (office-front windows)</t>
  </si>
  <si>
    <t>Satis-factions - 2 notebook computers (COVID to work from home)</t>
  </si>
  <si>
    <t>Satis-factions - computer (Bobby)</t>
  </si>
  <si>
    <t>Satis-factions - scanner (Karen)</t>
  </si>
  <si>
    <t>Satis-factions - computer (Carter Brien)</t>
  </si>
  <si>
    <t>Satis-factions - computer (conference room/Karen)</t>
  </si>
  <si>
    <t>mPower</t>
  </si>
  <si>
    <t>VISA - Worthington - 4 office chairs</t>
  </si>
  <si>
    <t>Stinson Plumbing - electric water heater for office</t>
  </si>
  <si>
    <t>VISA - tool boxes, light bar, base for computer</t>
  </si>
  <si>
    <t>mPower - receiver/antenna</t>
  </si>
  <si>
    <t>Geotronics of Kentucky</t>
  </si>
  <si>
    <t>Crossroads Lawn &amp; Garden</t>
  </si>
  <si>
    <t>Equipment</t>
  </si>
  <si>
    <t>Security Gates</t>
  </si>
  <si>
    <t>Subpump motor</t>
  </si>
  <si>
    <t>Arrowgold with battery</t>
  </si>
  <si>
    <t>Polaris</t>
  </si>
  <si>
    <t>Value</t>
  </si>
  <si>
    <t>T</t>
  </si>
  <si>
    <t>T - Auditor traced all disposals to supporting documentation. No exceptions noted.</t>
  </si>
  <si>
    <t>Disposals</t>
  </si>
  <si>
    <t>P: To determine if fixed assets disposals are considered reasonable for the current year.</t>
  </si>
  <si>
    <t>S: Disposal listing PBC, supporting invoices and sale receipts</t>
  </si>
  <si>
    <t>C: Based on testing performed, fixed assets disposals appear reasonable in the current year.</t>
  </si>
  <si>
    <t>2020</t>
  </si>
  <si>
    <t>2021</t>
  </si>
  <si>
    <t>RD Project</t>
  </si>
  <si>
    <t>TB 10500000 &amp; 10500005</t>
  </si>
  <si>
    <t>S: Obtained prior year's fixed asset schedule from prior auditor; CY additions invoices from Kimberly</t>
  </si>
  <si>
    <t>Kotter Ready Mix</t>
  </si>
  <si>
    <t>DC Electric</t>
  </si>
  <si>
    <t>Norman E Joiner Jr</t>
  </si>
  <si>
    <t>Kashway Bldg Mat</t>
  </si>
  <si>
    <t>Bill Fondaw Drilling Company</t>
  </si>
  <si>
    <t>Hydro Kinetic</t>
  </si>
  <si>
    <t>Ricks Electric</t>
  </si>
  <si>
    <t>T&amp;D Mains/Guthrie</t>
  </si>
  <si>
    <t>Meters</t>
  </si>
  <si>
    <t>Office Depot</t>
  </si>
  <si>
    <t>Satis-factions</t>
  </si>
  <si>
    <t>Computer Software</t>
  </si>
  <si>
    <t>McKeel Equipment</t>
  </si>
  <si>
    <t>Complete Restoration LLC</t>
  </si>
  <si>
    <t>Barrett Maintenance</t>
  </si>
  <si>
    <t xml:space="preserve">X-Traced to Invoice.  Auditor traced all additions and disposals over 1/6 of PM2 ($13,667).  </t>
  </si>
  <si>
    <t>X</t>
  </si>
  <si>
    <r>
      <t xml:space="preserve">T&amp;D Mains/Hwy 1422 </t>
    </r>
    <r>
      <rPr>
        <b/>
        <sz val="10"/>
        <color indexed="10"/>
        <rFont val="Arial"/>
        <family val="2"/>
      </rPr>
      <t>X</t>
    </r>
  </si>
  <si>
    <r>
      <t xml:space="preserve">T&amp;D Mains/Oak Valley Rd </t>
    </r>
    <r>
      <rPr>
        <b/>
        <sz val="10"/>
        <color indexed="10"/>
        <rFont val="Arial"/>
        <family val="2"/>
      </rPr>
      <t>X</t>
    </r>
  </si>
  <si>
    <r>
      <t xml:space="preserve">T&amp;D Mains/Scale Rd Line Relocation </t>
    </r>
    <r>
      <rPr>
        <b/>
        <sz val="10"/>
        <color indexed="10"/>
        <rFont val="Arial"/>
        <family val="2"/>
      </rPr>
      <t>X</t>
    </r>
  </si>
  <si>
    <t>E-Tel</t>
  </si>
  <si>
    <t>SGP 1/18/2023</t>
  </si>
  <si>
    <t>T&amp;D Mains/Hwy 1422 X</t>
  </si>
  <si>
    <t>T&amp;D Mains/Oak Valley Rd X</t>
  </si>
  <si>
    <t>T&amp;D Mains/Scale Rd Line Relocation X</t>
  </si>
  <si>
    <t>Schedule</t>
  </si>
  <si>
    <t>Calculated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</si>
</sst>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doub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42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" fontId="4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4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1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4"/>
  <sheetViews>
    <sheetView view="pageBreakPreview" zoomScaleSheetLayoutView="100" zoomScalePageLayoutView="0" workbookViewId="0" topLeftCell="A44">
      <selection activeCell="AE58" sqref="AE58"/>
    </sheetView>
  </sheetViews>
  <sheetFormatPr defaultColWidth="9.140625" defaultRowHeight="12.75"/>
  <cols>
    <col min="2" max="2" width="18.28125" style="0" customWidth="1"/>
    <col min="3" max="3" width="45.28125" style="0" customWidth="1"/>
    <col min="4" max="4" width="13.57421875" style="0" bestFit="1" customWidth="1"/>
    <col min="5" max="5" width="9.28125" style="0" bestFit="1" customWidth="1"/>
    <col min="7" max="7" width="27.00390625" style="0" customWidth="1"/>
    <col min="8" max="9" width="16.7109375" style="0" hidden="1" customWidth="1"/>
    <col min="10" max="28" width="16.421875" style="0" hidden="1" customWidth="1"/>
    <col min="29" max="29" width="15.57421875" style="0" hidden="1" customWidth="1"/>
    <col min="30" max="30" width="16.421875" style="0" hidden="1" customWidth="1"/>
    <col min="31" max="32" width="16.421875" style="0" customWidth="1"/>
    <col min="33" max="33" width="10.28125" style="0" bestFit="1" customWidth="1"/>
    <col min="34" max="34" width="17.28125" style="0" customWidth="1"/>
    <col min="35" max="35" width="13.421875" style="0" customWidth="1"/>
    <col min="36" max="36" width="13.140625" style="0" customWidth="1"/>
    <col min="37" max="37" width="12.7109375" style="0" bestFit="1" customWidth="1"/>
  </cols>
  <sheetData>
    <row r="1" spans="2:38" ht="13.5">
      <c r="B1" s="2" t="s">
        <v>0</v>
      </c>
      <c r="C1" s="1"/>
      <c r="D1" s="1"/>
      <c r="E1" s="1"/>
      <c r="F1" s="1"/>
      <c r="G1" s="1"/>
      <c r="H1" s="1"/>
      <c r="I1" s="1"/>
      <c r="K1" s="17"/>
      <c r="M1" s="17"/>
      <c r="O1" s="17"/>
      <c r="P1" s="17"/>
      <c r="Q1" s="17"/>
      <c r="R1" s="17"/>
      <c r="S1" s="17"/>
      <c r="U1" s="17"/>
      <c r="W1" s="17"/>
      <c r="Y1" s="17"/>
      <c r="AA1" s="17"/>
      <c r="AB1" s="17"/>
      <c r="AC1" s="17"/>
      <c r="AD1" s="17"/>
      <c r="AE1" s="17"/>
      <c r="AF1" s="17"/>
      <c r="AG1" s="1"/>
      <c r="AH1" s="17" t="s">
        <v>371</v>
      </c>
      <c r="AI1" s="1"/>
      <c r="AJ1" s="1"/>
      <c r="AK1" s="1"/>
      <c r="AL1" s="1"/>
    </row>
    <row r="2" spans="2:38" ht="13.5">
      <c r="B2" s="2" t="s">
        <v>1</v>
      </c>
      <c r="C2" s="1"/>
      <c r="D2" s="1"/>
      <c r="E2" s="1"/>
      <c r="F2" s="1"/>
      <c r="G2" s="1"/>
      <c r="H2" s="1"/>
      <c r="I2" s="1"/>
      <c r="K2" s="17"/>
      <c r="M2" s="17"/>
      <c r="O2" s="17"/>
      <c r="P2" s="17"/>
      <c r="Q2" s="17"/>
      <c r="R2" s="17"/>
      <c r="S2" s="17"/>
      <c r="U2" s="17"/>
      <c r="W2" s="17"/>
      <c r="Y2" s="17"/>
      <c r="AA2" s="17"/>
      <c r="AB2" s="17"/>
      <c r="AC2" s="17"/>
      <c r="AD2" s="17"/>
      <c r="AE2" s="17"/>
      <c r="AF2" s="17"/>
      <c r="AG2" s="1"/>
      <c r="AH2" s="17" t="s">
        <v>172</v>
      </c>
      <c r="AI2" s="1"/>
      <c r="AJ2" s="1"/>
      <c r="AK2" s="1"/>
      <c r="AL2" s="1"/>
    </row>
    <row r="3" spans="2:38" ht="13.5">
      <c r="B3" s="9">
        <v>44926</v>
      </c>
      <c r="C3" s="1"/>
      <c r="D3" s="44"/>
      <c r="E3" s="1"/>
      <c r="F3" s="1"/>
      <c r="G3" s="1"/>
      <c r="H3" s="1"/>
      <c r="I3" s="1"/>
      <c r="K3" s="18"/>
      <c r="M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"/>
      <c r="AH3" s="1"/>
      <c r="AI3" s="1"/>
      <c r="AJ3" s="1"/>
      <c r="AK3" s="1"/>
      <c r="AL3" s="1"/>
    </row>
    <row r="4" spans="2:38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2.75">
      <c r="B5" s="3"/>
      <c r="C5" s="3"/>
      <c r="D5" s="3" t="s">
        <v>4</v>
      </c>
      <c r="E5" s="3"/>
      <c r="F5" s="3"/>
      <c r="G5" s="3"/>
      <c r="H5" s="3" t="s">
        <v>9</v>
      </c>
      <c r="I5" s="3" t="s">
        <v>11</v>
      </c>
      <c r="J5" s="3" t="s">
        <v>10</v>
      </c>
      <c r="K5" s="3" t="s">
        <v>11</v>
      </c>
      <c r="L5" s="3" t="s">
        <v>10</v>
      </c>
      <c r="M5" s="3" t="s">
        <v>11</v>
      </c>
      <c r="N5" s="3" t="s">
        <v>10</v>
      </c>
      <c r="O5" s="3" t="s">
        <v>11</v>
      </c>
      <c r="P5" s="3" t="s">
        <v>10</v>
      </c>
      <c r="Q5" s="3" t="s">
        <v>11</v>
      </c>
      <c r="R5" s="3" t="s">
        <v>10</v>
      </c>
      <c r="S5" s="3" t="s">
        <v>11</v>
      </c>
      <c r="T5" s="3" t="s">
        <v>10</v>
      </c>
      <c r="U5" s="3" t="s">
        <v>11</v>
      </c>
      <c r="V5" s="3" t="s">
        <v>10</v>
      </c>
      <c r="W5" s="3" t="s">
        <v>11</v>
      </c>
      <c r="X5" s="3" t="s">
        <v>10</v>
      </c>
      <c r="Y5" s="3" t="s">
        <v>11</v>
      </c>
      <c r="Z5" s="3" t="s">
        <v>10</v>
      </c>
      <c r="AA5" s="3" t="s">
        <v>11</v>
      </c>
      <c r="AB5" s="3" t="s">
        <v>10</v>
      </c>
      <c r="AC5" s="3" t="s">
        <v>11</v>
      </c>
      <c r="AD5" s="3" t="s">
        <v>10</v>
      </c>
      <c r="AE5" s="3" t="s">
        <v>11</v>
      </c>
      <c r="AF5" s="3" t="s">
        <v>10</v>
      </c>
      <c r="AG5" s="1"/>
      <c r="AH5" s="1"/>
      <c r="AI5" s="1"/>
      <c r="AJ5" s="1"/>
      <c r="AK5" s="1"/>
      <c r="AL5" s="1"/>
    </row>
    <row r="6" spans="2:38" ht="12.75">
      <c r="B6" s="4" t="s">
        <v>2</v>
      </c>
      <c r="C6" s="4" t="s">
        <v>3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10</v>
      </c>
      <c r="I6" s="4" t="s">
        <v>12</v>
      </c>
      <c r="J6" s="5">
        <v>40908</v>
      </c>
      <c r="K6" s="5" t="s">
        <v>12</v>
      </c>
      <c r="L6" s="5">
        <v>41274</v>
      </c>
      <c r="M6" s="5" t="s">
        <v>12</v>
      </c>
      <c r="N6" s="5">
        <v>41639</v>
      </c>
      <c r="O6" s="5" t="s">
        <v>12</v>
      </c>
      <c r="P6" s="5">
        <v>42004</v>
      </c>
      <c r="Q6" s="5" t="s">
        <v>12</v>
      </c>
      <c r="R6" s="5">
        <v>42369</v>
      </c>
      <c r="S6" s="5" t="s">
        <v>12</v>
      </c>
      <c r="T6" s="5">
        <v>42735</v>
      </c>
      <c r="U6" s="5" t="s">
        <v>12</v>
      </c>
      <c r="V6" s="5">
        <v>43100</v>
      </c>
      <c r="W6" s="5" t="s">
        <v>12</v>
      </c>
      <c r="X6" s="5">
        <v>43465</v>
      </c>
      <c r="Y6" s="5" t="s">
        <v>12</v>
      </c>
      <c r="Z6" s="5">
        <v>43830</v>
      </c>
      <c r="AA6" s="5" t="s">
        <v>12</v>
      </c>
      <c r="AB6" s="5">
        <v>44196</v>
      </c>
      <c r="AC6" s="5" t="s">
        <v>12</v>
      </c>
      <c r="AD6" s="5">
        <v>44561</v>
      </c>
      <c r="AE6" s="5" t="s">
        <v>12</v>
      </c>
      <c r="AF6" s="5">
        <v>44926</v>
      </c>
      <c r="AG6" s="1"/>
      <c r="AH6" s="1"/>
      <c r="AI6" s="1"/>
      <c r="AJ6" s="1"/>
      <c r="AK6" s="1"/>
      <c r="AL6" s="1"/>
    </row>
    <row r="7" spans="2:38" ht="12.75">
      <c r="B7" s="2">
        <v>30400002</v>
      </c>
      <c r="C7" s="6" t="s">
        <v>14</v>
      </c>
      <c r="D7" s="6" t="s">
        <v>16</v>
      </c>
      <c r="E7" s="1">
        <v>50</v>
      </c>
      <c r="F7" s="6" t="s">
        <v>17</v>
      </c>
      <c r="G7" s="7">
        <v>189208.31</v>
      </c>
      <c r="H7" s="7">
        <v>96895.42</v>
      </c>
      <c r="I7" s="7">
        <f>G7/E7</f>
        <v>3784.1662</v>
      </c>
      <c r="J7" s="7">
        <f>H7+I7</f>
        <v>100679.5862</v>
      </c>
      <c r="K7" s="7">
        <f>G7/E7</f>
        <v>3784.1662</v>
      </c>
      <c r="L7" s="7">
        <f>J7+K7</f>
        <v>104463.75240000001</v>
      </c>
      <c r="M7" s="7">
        <f>G7/E7</f>
        <v>3784.1662</v>
      </c>
      <c r="N7" s="7">
        <f>SUM(L7:M7)</f>
        <v>108247.91860000002</v>
      </c>
      <c r="O7" s="7">
        <f>G7/E7</f>
        <v>3784.1662</v>
      </c>
      <c r="P7" s="7">
        <f>SUM(N7:O7)</f>
        <v>112032.08480000003</v>
      </c>
      <c r="Q7" s="7">
        <f>+G7/E7</f>
        <v>3784.1662</v>
      </c>
      <c r="R7" s="7">
        <f>SUM(P7:Q7)</f>
        <v>115816.25100000003</v>
      </c>
      <c r="S7" s="7">
        <f>+G7/E7</f>
        <v>3784.1662</v>
      </c>
      <c r="T7" s="7">
        <f>SUM(R7:S7)</f>
        <v>119600.41720000004</v>
      </c>
      <c r="U7" s="7">
        <f>G7/E7</f>
        <v>3784.1662</v>
      </c>
      <c r="V7" s="7">
        <f>SUM(T7:U7)</f>
        <v>123384.58340000005</v>
      </c>
      <c r="W7" s="7">
        <f>G7/E7</f>
        <v>3784.1662</v>
      </c>
      <c r="X7" s="7">
        <f>SUM(V7:W7)</f>
        <v>127168.74960000005</v>
      </c>
      <c r="Y7" s="7">
        <f>$G$7/$E$7</f>
        <v>3784.1662</v>
      </c>
      <c r="Z7" s="7">
        <f>SUM(X7:Y7)</f>
        <v>130952.91580000006</v>
      </c>
      <c r="AA7" s="7">
        <f>$G$7/$E$7</f>
        <v>3784.1662</v>
      </c>
      <c r="AB7" s="7">
        <f>SUM(Z7:AA7)</f>
        <v>134737.08200000005</v>
      </c>
      <c r="AC7" s="7">
        <f>$G$7/$E$7</f>
        <v>3784.1662</v>
      </c>
      <c r="AD7" s="7">
        <f>SUM(AB7:AC7)</f>
        <v>138521.24820000006</v>
      </c>
      <c r="AE7" s="7">
        <f>$G$7/$E$7</f>
        <v>3784.1662</v>
      </c>
      <c r="AF7" s="7">
        <f aca="true" t="shared" si="0" ref="AF7:AF13">SUM(AD7:AE7)</f>
        <v>142305.41440000007</v>
      </c>
      <c r="AG7" s="7"/>
      <c r="AH7" s="13">
        <f aca="true" t="shared" si="1" ref="AH7:AH13">G7-AF7</f>
        <v>46902.89559999993</v>
      </c>
      <c r="AI7" s="7"/>
      <c r="AJ7" s="15"/>
      <c r="AK7" s="1"/>
      <c r="AL7" s="1"/>
    </row>
    <row r="8" spans="2:38" ht="12.75">
      <c r="B8" s="2"/>
      <c r="C8" s="6" t="s">
        <v>19</v>
      </c>
      <c r="D8" s="1">
        <v>1998</v>
      </c>
      <c r="E8" s="1">
        <v>50</v>
      </c>
      <c r="F8" s="6" t="s">
        <v>17</v>
      </c>
      <c r="G8" s="7">
        <v>230155.1</v>
      </c>
      <c r="H8" s="7">
        <v>57538.76</v>
      </c>
      <c r="I8" s="7">
        <f>G8/E8</f>
        <v>4603.102</v>
      </c>
      <c r="J8" s="7">
        <f>H8+I8</f>
        <v>62141.862</v>
      </c>
      <c r="K8" s="7">
        <f>G8/E8</f>
        <v>4603.102</v>
      </c>
      <c r="L8" s="7">
        <f>J8+K8</f>
        <v>66744.964</v>
      </c>
      <c r="M8" s="7">
        <f>G8/E8</f>
        <v>4603.102</v>
      </c>
      <c r="N8" s="7">
        <f>SUM(L8:M8)</f>
        <v>71348.066</v>
      </c>
      <c r="O8" s="7">
        <f>G8/E8</f>
        <v>4603.102</v>
      </c>
      <c r="P8" s="7">
        <f>SUM(N8:O8)</f>
        <v>75951.168</v>
      </c>
      <c r="Q8" s="7">
        <f>+G8/E8</f>
        <v>4603.102</v>
      </c>
      <c r="R8" s="7">
        <f>SUM(P8:Q8)</f>
        <v>80554.27</v>
      </c>
      <c r="S8" s="7">
        <f>+G8/E8</f>
        <v>4603.102</v>
      </c>
      <c r="T8" s="7">
        <f>SUM(R8:S8)</f>
        <v>85157.372</v>
      </c>
      <c r="U8" s="7">
        <f>G8/E8</f>
        <v>4603.102</v>
      </c>
      <c r="V8" s="7">
        <f>SUM(T8:U8)</f>
        <v>89760.474</v>
      </c>
      <c r="W8" s="7">
        <f>G8/E8</f>
        <v>4603.102</v>
      </c>
      <c r="X8" s="7">
        <f>SUM(V8:W8)</f>
        <v>94363.576</v>
      </c>
      <c r="Y8" s="7">
        <f>$G$8/$E$8</f>
        <v>4603.102</v>
      </c>
      <c r="Z8" s="7">
        <f>SUM(X8:Y8)</f>
        <v>98966.678</v>
      </c>
      <c r="AA8" s="7">
        <f>$G$8/$E$8</f>
        <v>4603.102</v>
      </c>
      <c r="AB8" s="7">
        <f>SUM(Z8:AA8)</f>
        <v>103569.78</v>
      </c>
      <c r="AC8" s="7">
        <f>$G$8/$E$8</f>
        <v>4603.102</v>
      </c>
      <c r="AD8" s="7">
        <f>SUM(AB8:AC8)</f>
        <v>108172.882</v>
      </c>
      <c r="AE8" s="7">
        <f>$G$8/$E$8</f>
        <v>4603.102</v>
      </c>
      <c r="AF8" s="7">
        <f t="shared" si="0"/>
        <v>112775.984</v>
      </c>
      <c r="AG8" s="7"/>
      <c r="AH8" s="13">
        <f t="shared" si="1"/>
        <v>117379.11600000001</v>
      </c>
      <c r="AI8" s="7"/>
      <c r="AJ8" s="15"/>
      <c r="AK8" s="1"/>
      <c r="AL8" s="1"/>
    </row>
    <row r="9" spans="2:38" ht="12.75">
      <c r="B9" s="2"/>
      <c r="C9" s="6" t="s">
        <v>15</v>
      </c>
      <c r="D9" s="1">
        <v>2004</v>
      </c>
      <c r="E9" s="1">
        <v>50</v>
      </c>
      <c r="F9" s="6" t="s">
        <v>17</v>
      </c>
      <c r="G9" s="7">
        <v>173.29</v>
      </c>
      <c r="H9" s="7">
        <v>22.54</v>
      </c>
      <c r="I9" s="7">
        <f>G9/E9</f>
        <v>3.4657999999999998</v>
      </c>
      <c r="J9" s="7">
        <f>H9+I9</f>
        <v>26.0058</v>
      </c>
      <c r="K9" s="7">
        <f>G9/E9</f>
        <v>3.4657999999999998</v>
      </c>
      <c r="L9" s="7">
        <f>J9+K9</f>
        <v>29.471600000000002</v>
      </c>
      <c r="M9" s="7">
        <f>G9/E9</f>
        <v>3.4657999999999998</v>
      </c>
      <c r="N9" s="7">
        <f>SUM(L9:M9)</f>
        <v>32.937400000000004</v>
      </c>
      <c r="O9" s="7">
        <f>G9/E9</f>
        <v>3.4657999999999998</v>
      </c>
      <c r="P9" s="7">
        <f>SUM(N9:O9)</f>
        <v>36.403200000000005</v>
      </c>
      <c r="Q9" s="7">
        <f>+G9/E9</f>
        <v>3.4657999999999998</v>
      </c>
      <c r="R9" s="7">
        <f>SUM(P9:Q9)</f>
        <v>39.86900000000001</v>
      </c>
      <c r="S9" s="7">
        <f>+G9/E9</f>
        <v>3.4657999999999998</v>
      </c>
      <c r="T9" s="7">
        <f>SUM(R9:S9)</f>
        <v>43.33480000000001</v>
      </c>
      <c r="U9" s="7">
        <f>G9/E9</f>
        <v>3.4657999999999998</v>
      </c>
      <c r="V9" s="7">
        <f>SUM(T9:U9)</f>
        <v>46.80060000000001</v>
      </c>
      <c r="W9" s="7">
        <f>G9/E9</f>
        <v>3.4657999999999998</v>
      </c>
      <c r="X9" s="7">
        <f>SUM(V9:W9)</f>
        <v>50.26640000000001</v>
      </c>
      <c r="Y9" s="7">
        <f>$G$9/$E$9</f>
        <v>3.4657999999999998</v>
      </c>
      <c r="Z9" s="7">
        <f>SUM(X9:Y9)</f>
        <v>53.73220000000001</v>
      </c>
      <c r="AA9" s="7">
        <f>$G$9/$E$9</f>
        <v>3.4657999999999998</v>
      </c>
      <c r="AB9" s="7">
        <f>SUM(Z9:AA9)</f>
        <v>57.198000000000015</v>
      </c>
      <c r="AC9" s="7">
        <f>$G$9/$E$9</f>
        <v>3.4657999999999998</v>
      </c>
      <c r="AD9" s="7">
        <f>SUM(AB9:AC9)</f>
        <v>60.663800000000016</v>
      </c>
      <c r="AE9" s="7">
        <f>$G$9/$E$9</f>
        <v>3.4657999999999998</v>
      </c>
      <c r="AF9" s="7">
        <f t="shared" si="0"/>
        <v>64.12960000000001</v>
      </c>
      <c r="AG9" s="7"/>
      <c r="AH9" s="13">
        <f t="shared" si="1"/>
        <v>109.16039999999998</v>
      </c>
      <c r="AI9" s="7"/>
      <c r="AJ9" s="15"/>
      <c r="AK9" s="1"/>
      <c r="AL9" s="1"/>
    </row>
    <row r="10" spans="2:38" ht="12.75">
      <c r="B10" s="2"/>
      <c r="C10" s="6" t="s">
        <v>15</v>
      </c>
      <c r="D10" s="1">
        <v>2006</v>
      </c>
      <c r="E10" s="1">
        <v>50</v>
      </c>
      <c r="F10" s="6" t="s">
        <v>17</v>
      </c>
      <c r="G10" s="39">
        <v>3400</v>
      </c>
      <c r="H10" s="8">
        <v>306</v>
      </c>
      <c r="I10" s="8">
        <f>G10/E10</f>
        <v>68</v>
      </c>
      <c r="J10" s="8">
        <f>H10+I10</f>
        <v>374</v>
      </c>
      <c r="K10" s="8">
        <f>G10/E10</f>
        <v>68</v>
      </c>
      <c r="L10" s="8">
        <f>J10+K10</f>
        <v>442</v>
      </c>
      <c r="M10" s="8">
        <f>G10/E10</f>
        <v>68</v>
      </c>
      <c r="N10" s="8">
        <f>SUM(L10:M10)</f>
        <v>510</v>
      </c>
      <c r="O10" s="8">
        <f>G10/E10</f>
        <v>68</v>
      </c>
      <c r="P10" s="8">
        <f>SUM(N10:O10)</f>
        <v>578</v>
      </c>
      <c r="Q10" s="8">
        <f>+G10/E10</f>
        <v>68</v>
      </c>
      <c r="R10" s="8">
        <f>SUM(P10:Q10)</f>
        <v>646</v>
      </c>
      <c r="S10" s="7">
        <f>+G10/E10</f>
        <v>68</v>
      </c>
      <c r="T10" s="8">
        <f>SUM(R10:S10)</f>
        <v>714</v>
      </c>
      <c r="U10" s="7">
        <f>G10/E10</f>
        <v>68</v>
      </c>
      <c r="V10" s="8">
        <f>SUM(T10:U10)</f>
        <v>782</v>
      </c>
      <c r="W10" s="7">
        <f>G10/E10</f>
        <v>68</v>
      </c>
      <c r="X10" s="8">
        <f>SUM(V10:W10)</f>
        <v>850</v>
      </c>
      <c r="Y10" s="7">
        <f>$G$10/$E$10</f>
        <v>68</v>
      </c>
      <c r="Z10" s="8">
        <f>SUM(X10:Y10)</f>
        <v>918</v>
      </c>
      <c r="AA10" s="7">
        <f>$G$10/$E$10</f>
        <v>68</v>
      </c>
      <c r="AB10" s="8">
        <f>SUM(Z10:AA10)</f>
        <v>986</v>
      </c>
      <c r="AC10" s="7">
        <f>$G$10/$E$10</f>
        <v>68</v>
      </c>
      <c r="AD10" s="7">
        <f>SUM(AB10:AC10)</f>
        <v>1054</v>
      </c>
      <c r="AE10" s="7">
        <f>$G$10/$E$10</f>
        <v>68</v>
      </c>
      <c r="AF10" s="7">
        <f t="shared" si="0"/>
        <v>1122</v>
      </c>
      <c r="AG10" s="7"/>
      <c r="AH10" s="13">
        <f t="shared" si="1"/>
        <v>2278</v>
      </c>
      <c r="AI10" s="7"/>
      <c r="AJ10" s="15"/>
      <c r="AK10" s="1"/>
      <c r="AL10" s="1"/>
    </row>
    <row r="11" spans="2:38" ht="12.75">
      <c r="B11" s="2"/>
      <c r="C11" s="6" t="s">
        <v>350</v>
      </c>
      <c r="D11" s="1">
        <v>2022</v>
      </c>
      <c r="E11" s="1">
        <v>50</v>
      </c>
      <c r="F11" s="6" t="s">
        <v>17</v>
      </c>
      <c r="G11" s="39">
        <v>1696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  <c r="T11" s="8"/>
      <c r="U11" s="7"/>
      <c r="V11" s="8"/>
      <c r="W11" s="7"/>
      <c r="X11" s="8"/>
      <c r="Y11" s="7"/>
      <c r="Z11" s="8"/>
      <c r="AA11" s="7"/>
      <c r="AB11" s="8"/>
      <c r="AC11" s="7"/>
      <c r="AD11" s="7"/>
      <c r="AE11" s="7">
        <f>$G$11/$E$11</f>
        <v>33.92</v>
      </c>
      <c r="AF11" s="7">
        <f t="shared" si="0"/>
        <v>33.92</v>
      </c>
      <c r="AG11" s="7"/>
      <c r="AH11" s="13">
        <f t="shared" si="1"/>
        <v>1662.08</v>
      </c>
      <c r="AI11" s="7"/>
      <c r="AJ11" s="15"/>
      <c r="AK11" s="1"/>
      <c r="AL11" s="1"/>
    </row>
    <row r="12" spans="2:38" ht="12.75">
      <c r="B12" s="2"/>
      <c r="C12" s="6" t="s">
        <v>351</v>
      </c>
      <c r="D12" s="1">
        <v>2022</v>
      </c>
      <c r="E12" s="1">
        <v>50</v>
      </c>
      <c r="F12" s="6" t="s">
        <v>17</v>
      </c>
      <c r="G12" s="39">
        <v>2995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7"/>
      <c r="AD12" s="7"/>
      <c r="AE12" s="7">
        <f>$G$12/$E$12</f>
        <v>59.9</v>
      </c>
      <c r="AF12" s="7">
        <f t="shared" si="0"/>
        <v>59.9</v>
      </c>
      <c r="AG12" s="7"/>
      <c r="AH12" s="13">
        <f t="shared" si="1"/>
        <v>2935.1</v>
      </c>
      <c r="AI12" s="7"/>
      <c r="AJ12" s="15"/>
      <c r="AK12" s="1"/>
      <c r="AL12" s="1"/>
    </row>
    <row r="13" spans="2:38" ht="12.75">
      <c r="B13" s="2"/>
      <c r="C13" s="6" t="s">
        <v>352</v>
      </c>
      <c r="D13" s="1">
        <v>2022</v>
      </c>
      <c r="E13" s="1">
        <v>50</v>
      </c>
      <c r="F13" s="57" t="s">
        <v>17</v>
      </c>
      <c r="G13" s="8">
        <v>2078.74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8"/>
      <c r="U13" s="7"/>
      <c r="V13" s="8"/>
      <c r="W13" s="7"/>
      <c r="X13" s="8"/>
      <c r="Y13" s="7"/>
      <c r="Z13" s="8"/>
      <c r="AA13" s="7"/>
      <c r="AB13" s="8"/>
      <c r="AC13" s="7"/>
      <c r="AD13" s="7"/>
      <c r="AE13" s="7">
        <f>$G$13/$E$13</f>
        <v>41.574799999999996</v>
      </c>
      <c r="AF13" s="7">
        <f t="shared" si="0"/>
        <v>41.574799999999996</v>
      </c>
      <c r="AG13" s="7"/>
      <c r="AH13" s="52">
        <f t="shared" si="1"/>
        <v>2037.1651999999997</v>
      </c>
      <c r="AI13" s="7"/>
      <c r="AJ13" s="15"/>
      <c r="AK13" s="1"/>
      <c r="AL13" s="1"/>
    </row>
    <row r="14" spans="2:38" ht="12.75">
      <c r="B14" s="2">
        <v>30400003</v>
      </c>
      <c r="C14" s="1" t="s">
        <v>15</v>
      </c>
      <c r="D14" s="1" t="s">
        <v>16</v>
      </c>
      <c r="E14" s="1">
        <v>50</v>
      </c>
      <c r="F14" s="1" t="s">
        <v>17</v>
      </c>
      <c r="G14" s="7">
        <v>10146.8</v>
      </c>
      <c r="H14" s="7">
        <v>4260.6</v>
      </c>
      <c r="I14" s="7">
        <f>G14/E14</f>
        <v>202.93599999999998</v>
      </c>
      <c r="J14" s="7">
        <f>H14+I14</f>
        <v>4463.536</v>
      </c>
      <c r="K14" s="7">
        <f>G14/E14</f>
        <v>202.93599999999998</v>
      </c>
      <c r="L14" s="7">
        <f>J14+K14</f>
        <v>4666.472</v>
      </c>
      <c r="M14" s="7">
        <f>G14/E14</f>
        <v>202.93599999999998</v>
      </c>
      <c r="N14" s="7">
        <f>L14+M14</f>
        <v>4869.407999999999</v>
      </c>
      <c r="O14" s="7">
        <f>G14/E14</f>
        <v>202.93599999999998</v>
      </c>
      <c r="P14" s="7">
        <f>N14+O14</f>
        <v>5072.343999999999</v>
      </c>
      <c r="Q14" s="7">
        <f>+G14/E14</f>
        <v>202.93599999999998</v>
      </c>
      <c r="R14" s="7">
        <f>P14+Q14</f>
        <v>5275.279999999999</v>
      </c>
      <c r="S14" s="7">
        <f>+G14/E14</f>
        <v>202.93599999999998</v>
      </c>
      <c r="T14" s="7">
        <f>R14+S14</f>
        <v>5478.2159999999985</v>
      </c>
      <c r="U14" s="7">
        <f>G14/E14</f>
        <v>202.93599999999998</v>
      </c>
      <c r="V14" s="7">
        <f>T14+U14</f>
        <v>5681.151999999998</v>
      </c>
      <c r="W14" s="7">
        <f>G14/E14</f>
        <v>202.93599999999998</v>
      </c>
      <c r="X14" s="7">
        <f>V14+W14</f>
        <v>5884.087999999998</v>
      </c>
      <c r="Y14" s="7">
        <f>$G$14/$E$14</f>
        <v>202.93599999999998</v>
      </c>
      <c r="Z14" s="7">
        <f>X14+Y14</f>
        <v>6087.023999999998</v>
      </c>
      <c r="AA14" s="7">
        <f>$G$14/$E$14</f>
        <v>202.93599999999998</v>
      </c>
      <c r="AB14" s="7">
        <f>Z14+AA14</f>
        <v>6289.959999999997</v>
      </c>
      <c r="AC14" s="7">
        <f>$G$14/$E$14</f>
        <v>202.93599999999998</v>
      </c>
      <c r="AD14" s="7">
        <f>AB14+AC14</f>
        <v>6492.895999999997</v>
      </c>
      <c r="AE14" s="7">
        <f>$G$14/$E$14</f>
        <v>202.93599999999998</v>
      </c>
      <c r="AF14" s="7">
        <f aca="true" t="shared" si="2" ref="AF14:AF19">AD14+AE14</f>
        <v>6695.831999999997</v>
      </c>
      <c r="AG14" s="7"/>
      <c r="AH14" s="13">
        <f aca="true" t="shared" si="3" ref="AH14:AH19">G14-AF14</f>
        <v>3450.9680000000026</v>
      </c>
      <c r="AI14" s="7"/>
      <c r="AJ14" s="15"/>
      <c r="AK14" s="1"/>
      <c r="AL14" s="1"/>
    </row>
    <row r="15" spans="2:38" ht="12.75">
      <c r="B15" s="2"/>
      <c r="C15" s="1" t="s">
        <v>18</v>
      </c>
      <c r="D15" s="1">
        <v>1998</v>
      </c>
      <c r="E15" s="1">
        <v>50</v>
      </c>
      <c r="F15" s="1" t="s">
        <v>20</v>
      </c>
      <c r="G15" s="7">
        <v>10275.67</v>
      </c>
      <c r="H15" s="7">
        <v>5137.86</v>
      </c>
      <c r="I15" s="7">
        <f>G15/E15</f>
        <v>205.5134</v>
      </c>
      <c r="J15" s="7">
        <f>H15+I15</f>
        <v>5343.3733999999995</v>
      </c>
      <c r="K15" s="7">
        <f>G15/E15</f>
        <v>205.5134</v>
      </c>
      <c r="L15" s="7">
        <f>J15+K15</f>
        <v>5548.886799999999</v>
      </c>
      <c r="M15" s="7">
        <f>G15/E15</f>
        <v>205.5134</v>
      </c>
      <c r="N15" s="7">
        <f>L15+M15</f>
        <v>5754.400199999999</v>
      </c>
      <c r="O15" s="7">
        <f>G15/E15</f>
        <v>205.5134</v>
      </c>
      <c r="P15" s="7">
        <f>N15+O15</f>
        <v>5959.913599999999</v>
      </c>
      <c r="Q15" s="7">
        <f>+G15/E15</f>
        <v>205.5134</v>
      </c>
      <c r="R15" s="7">
        <f>P15+Q15</f>
        <v>6165.426999999999</v>
      </c>
      <c r="S15" s="7">
        <f>+G15/E15</f>
        <v>205.5134</v>
      </c>
      <c r="T15" s="7">
        <f>R15+S15</f>
        <v>6370.940399999999</v>
      </c>
      <c r="U15" s="7">
        <f>G15/E15</f>
        <v>205.5134</v>
      </c>
      <c r="V15" s="7">
        <f>T15+U15</f>
        <v>6576.453799999998</v>
      </c>
      <c r="W15" s="7">
        <f>G15/E15</f>
        <v>205.5134</v>
      </c>
      <c r="X15" s="7">
        <f>V15+W15</f>
        <v>6781.967199999998</v>
      </c>
      <c r="Y15" s="7">
        <f>$G$15/$E$15</f>
        <v>205.5134</v>
      </c>
      <c r="Z15" s="7">
        <f>X15+Y15</f>
        <v>6987.480599999998</v>
      </c>
      <c r="AA15" s="7">
        <f>$G$15/$E$15</f>
        <v>205.5134</v>
      </c>
      <c r="AB15" s="7">
        <f>Z15+AA15</f>
        <v>7192.993999999998</v>
      </c>
      <c r="AC15" s="7">
        <f>$G$15/$E$15</f>
        <v>205.5134</v>
      </c>
      <c r="AD15" s="7">
        <f>AB15+AC15</f>
        <v>7398.507399999998</v>
      </c>
      <c r="AE15" s="7">
        <f>$G$15/$E$15</f>
        <v>205.5134</v>
      </c>
      <c r="AF15" s="7">
        <f t="shared" si="2"/>
        <v>7604.0207999999975</v>
      </c>
      <c r="AG15" s="7"/>
      <c r="AH15" s="13">
        <f t="shared" si="3"/>
        <v>2671.6492000000026</v>
      </c>
      <c r="AI15" s="7"/>
      <c r="AJ15" s="15"/>
      <c r="AK15" s="1"/>
      <c r="AL15" s="1"/>
    </row>
    <row r="16" spans="2:38" ht="12.75">
      <c r="B16" s="2"/>
      <c r="C16" s="6" t="s">
        <v>15</v>
      </c>
      <c r="D16" s="1">
        <v>2003</v>
      </c>
      <c r="E16" s="1">
        <v>25</v>
      </c>
      <c r="F16" s="6" t="s">
        <v>20</v>
      </c>
      <c r="G16" s="7">
        <v>2344</v>
      </c>
      <c r="H16" s="7">
        <v>878.7</v>
      </c>
      <c r="I16" s="7">
        <f>G16/E16</f>
        <v>93.76</v>
      </c>
      <c r="J16" s="7">
        <f>H16+I16</f>
        <v>972.46</v>
      </c>
      <c r="K16" s="7">
        <f>G16/E16</f>
        <v>93.76</v>
      </c>
      <c r="L16" s="7">
        <f>J16+K16</f>
        <v>1066.22</v>
      </c>
      <c r="M16" s="7">
        <f>G16/E16</f>
        <v>93.76</v>
      </c>
      <c r="N16" s="7">
        <f>L16+M16</f>
        <v>1159.98</v>
      </c>
      <c r="O16" s="7">
        <f>G16/E16</f>
        <v>93.76</v>
      </c>
      <c r="P16" s="7">
        <f>N16+O16</f>
        <v>1253.74</v>
      </c>
      <c r="Q16" s="7">
        <f>+G16/E16</f>
        <v>93.76</v>
      </c>
      <c r="R16" s="7">
        <f>P16+Q16</f>
        <v>1347.5</v>
      </c>
      <c r="S16" s="7">
        <f>+G16/E16</f>
        <v>93.76</v>
      </c>
      <c r="T16" s="7">
        <f>R16+S16</f>
        <v>1441.26</v>
      </c>
      <c r="U16" s="7">
        <f>G16/E16</f>
        <v>93.76</v>
      </c>
      <c r="V16" s="7">
        <f>T16+U16</f>
        <v>1535.02</v>
      </c>
      <c r="W16" s="7">
        <f>G16/E16</f>
        <v>93.76</v>
      </c>
      <c r="X16" s="7">
        <f>V16+W16</f>
        <v>1628.78</v>
      </c>
      <c r="Y16" s="7">
        <f>$G$16/$E$16</f>
        <v>93.76</v>
      </c>
      <c r="Z16" s="7">
        <f>X16+Y16</f>
        <v>1722.54</v>
      </c>
      <c r="AA16" s="7">
        <f>$G$16/$E$16</f>
        <v>93.76</v>
      </c>
      <c r="AB16" s="7">
        <f>Z16+AA16</f>
        <v>1816.3</v>
      </c>
      <c r="AC16" s="7">
        <f>$G$16/$E$16</f>
        <v>93.76</v>
      </c>
      <c r="AD16" s="7">
        <f>AB16+AC16</f>
        <v>1910.06</v>
      </c>
      <c r="AE16" s="7">
        <f>$G$16/$E$16</f>
        <v>93.76</v>
      </c>
      <c r="AF16" s="7">
        <f t="shared" si="2"/>
        <v>2003.82</v>
      </c>
      <c r="AG16" s="7"/>
      <c r="AH16" s="13">
        <f t="shared" si="3"/>
        <v>340.18000000000006</v>
      </c>
      <c r="AI16" s="7"/>
      <c r="AJ16" s="15"/>
      <c r="AK16" s="1"/>
      <c r="AL16" s="1"/>
    </row>
    <row r="17" spans="2:38" ht="12.75">
      <c r="B17" s="2"/>
      <c r="C17" s="6" t="s">
        <v>15</v>
      </c>
      <c r="D17" s="1">
        <v>2004</v>
      </c>
      <c r="E17" s="1">
        <v>25</v>
      </c>
      <c r="F17" s="6" t="s">
        <v>20</v>
      </c>
      <c r="G17" s="39">
        <v>488.86</v>
      </c>
      <c r="H17" s="8">
        <v>127.09</v>
      </c>
      <c r="I17" s="8">
        <f>G17/E17</f>
        <v>19.5544</v>
      </c>
      <c r="J17" s="8">
        <f>H17+I17</f>
        <v>146.64440000000002</v>
      </c>
      <c r="K17" s="8">
        <f>G17/E17</f>
        <v>19.5544</v>
      </c>
      <c r="L17" s="8">
        <f>J17+K17</f>
        <v>166.1988</v>
      </c>
      <c r="M17" s="8">
        <f>G17/E17</f>
        <v>19.5544</v>
      </c>
      <c r="N17" s="8">
        <f>L17+M17</f>
        <v>185.7532</v>
      </c>
      <c r="O17" s="8">
        <f>G17/E17</f>
        <v>19.5544</v>
      </c>
      <c r="P17" s="8">
        <f>N17+O17</f>
        <v>205.30759999999998</v>
      </c>
      <c r="Q17" s="8">
        <f>+G17/E17</f>
        <v>19.5544</v>
      </c>
      <c r="R17" s="8">
        <f>P17+Q17</f>
        <v>224.86199999999997</v>
      </c>
      <c r="S17" s="7">
        <f>+G17/E17</f>
        <v>19.5544</v>
      </c>
      <c r="T17" s="8">
        <f>R17+S17</f>
        <v>244.41639999999995</v>
      </c>
      <c r="U17" s="7">
        <f>G17/E17</f>
        <v>19.5544</v>
      </c>
      <c r="V17" s="8">
        <f>T17+U17</f>
        <v>263.97079999999994</v>
      </c>
      <c r="W17" s="7">
        <f>G17/E17</f>
        <v>19.5544</v>
      </c>
      <c r="X17" s="8">
        <f>V17+W17</f>
        <v>283.5251999999999</v>
      </c>
      <c r="Y17" s="7">
        <f>$G$17/$E$17</f>
        <v>19.5544</v>
      </c>
      <c r="Z17" s="8">
        <f>X17+Y17</f>
        <v>303.0795999999999</v>
      </c>
      <c r="AA17" s="7">
        <f>$G$17/$E$17</f>
        <v>19.5544</v>
      </c>
      <c r="AB17" s="8">
        <f>Z17+AA17</f>
        <v>322.6339999999999</v>
      </c>
      <c r="AC17" s="7">
        <f>$G$17/$E$17</f>
        <v>19.5544</v>
      </c>
      <c r="AD17" s="39">
        <f>AB17+AC17</f>
        <v>342.1883999999999</v>
      </c>
      <c r="AE17" s="7">
        <f>$G$17/$E$17</f>
        <v>19.5544</v>
      </c>
      <c r="AF17" s="40">
        <f t="shared" si="2"/>
        <v>361.7427999999999</v>
      </c>
      <c r="AG17" s="7"/>
      <c r="AH17" s="13">
        <f t="shared" si="3"/>
        <v>127.11720000000014</v>
      </c>
      <c r="AI17" s="7"/>
      <c r="AJ17" s="15"/>
      <c r="AK17" s="1"/>
      <c r="AL17" s="1"/>
    </row>
    <row r="18" spans="2:38" ht="12.75">
      <c r="B18" s="2"/>
      <c r="C18" s="6" t="s">
        <v>353</v>
      </c>
      <c r="D18" s="1">
        <v>2022</v>
      </c>
      <c r="E18" s="1">
        <v>50</v>
      </c>
      <c r="F18" s="6" t="s">
        <v>17</v>
      </c>
      <c r="G18" s="39">
        <v>395.28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>
        <f>$G$18/$E$18</f>
        <v>7.9056</v>
      </c>
      <c r="AF18" s="40">
        <f t="shared" si="2"/>
        <v>7.9056</v>
      </c>
      <c r="AG18" s="7"/>
      <c r="AH18" s="13">
        <f t="shared" si="3"/>
        <v>387.3744</v>
      </c>
      <c r="AI18" s="7"/>
      <c r="AJ18" s="15"/>
      <c r="AK18" s="1"/>
      <c r="AL18" s="1"/>
    </row>
    <row r="19" spans="2:38" ht="12.75">
      <c r="B19" s="2"/>
      <c r="C19" s="6" t="s">
        <v>352</v>
      </c>
      <c r="D19" s="1">
        <v>2022</v>
      </c>
      <c r="E19" s="1">
        <v>50</v>
      </c>
      <c r="F19" s="6" t="s">
        <v>17</v>
      </c>
      <c r="G19" s="8">
        <v>11234.59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  <c r="T19" s="8"/>
      <c r="U19" s="7"/>
      <c r="V19" s="8"/>
      <c r="W19" s="7"/>
      <c r="X19" s="8"/>
      <c r="Y19" s="7"/>
      <c r="Z19" s="8"/>
      <c r="AA19" s="7"/>
      <c r="AB19" s="8"/>
      <c r="AC19" s="7"/>
      <c r="AD19" s="8"/>
      <c r="AE19" s="7">
        <f>$G$19/$E$19</f>
        <v>224.6918</v>
      </c>
      <c r="AF19" s="8">
        <f t="shared" si="2"/>
        <v>224.6918</v>
      </c>
      <c r="AG19" s="7"/>
      <c r="AH19" s="58">
        <f t="shared" si="3"/>
        <v>11009.8982</v>
      </c>
      <c r="AI19" s="7"/>
      <c r="AJ19" s="15"/>
      <c r="AK19" s="1"/>
      <c r="AL19" s="1"/>
    </row>
    <row r="20" spans="2:38" ht="12.75">
      <c r="B20" s="2">
        <v>30400004</v>
      </c>
      <c r="C20" s="6" t="s">
        <v>21</v>
      </c>
      <c r="D20" s="6" t="s">
        <v>22</v>
      </c>
      <c r="E20" s="1">
        <v>50</v>
      </c>
      <c r="F20" s="6" t="s">
        <v>20</v>
      </c>
      <c r="G20" s="7">
        <f>1778742.39</f>
        <v>1778742.39</v>
      </c>
      <c r="H20" s="7">
        <v>1324283.24</v>
      </c>
      <c r="I20" s="7">
        <f>G20/E20</f>
        <v>35574.847799999996</v>
      </c>
      <c r="J20" s="7">
        <f>H20+I20</f>
        <v>1359858.0878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3"/>
      <c r="AI20" s="7"/>
      <c r="AJ20" s="15"/>
      <c r="AK20" s="1"/>
      <c r="AL20" s="1"/>
    </row>
    <row r="21" spans="2:38" ht="12.75">
      <c r="B21" s="2"/>
      <c r="C21" s="6" t="s">
        <v>176</v>
      </c>
      <c r="D21" s="20">
        <v>41228</v>
      </c>
      <c r="E21" s="1">
        <v>50</v>
      </c>
      <c r="F21" s="6" t="s">
        <v>17</v>
      </c>
      <c r="G21" s="7">
        <v>-26309</v>
      </c>
      <c r="H21" s="7"/>
      <c r="I21" s="7"/>
      <c r="J21" s="21">
        <v>-26309</v>
      </c>
      <c r="K21" s="21"/>
      <c r="L21" s="21"/>
      <c r="M21" s="33"/>
      <c r="N21" s="33"/>
      <c r="O21" s="33"/>
      <c r="P21" s="33"/>
      <c r="Q21" s="33"/>
      <c r="R21" s="33"/>
      <c r="S21" s="33"/>
      <c r="T21" s="33"/>
      <c r="U21" s="7"/>
      <c r="V21" s="33"/>
      <c r="W21" s="7"/>
      <c r="X21" s="33"/>
      <c r="Y21" s="7"/>
      <c r="Z21" s="33"/>
      <c r="AA21" s="33"/>
      <c r="AB21" s="33"/>
      <c r="AC21" s="33"/>
      <c r="AD21" s="33"/>
      <c r="AE21" s="33"/>
      <c r="AF21" s="33"/>
      <c r="AG21" s="7"/>
      <c r="AH21" s="15"/>
      <c r="AI21" s="7"/>
      <c r="AJ21" s="15"/>
      <c r="AK21" s="1"/>
      <c r="AL21" s="1"/>
    </row>
    <row r="22" spans="2:38" ht="12.75">
      <c r="B22" s="2"/>
      <c r="C22" s="6" t="s">
        <v>21</v>
      </c>
      <c r="D22" s="6" t="s">
        <v>9</v>
      </c>
      <c r="E22" s="1">
        <v>50</v>
      </c>
      <c r="F22" s="6" t="s">
        <v>17</v>
      </c>
      <c r="G22" s="7">
        <f>SUM(G20:G21)</f>
        <v>1752433.39</v>
      </c>
      <c r="H22" s="7"/>
      <c r="I22" s="7"/>
      <c r="J22" s="7">
        <f>SUM(J20:J21)</f>
        <v>1333549.0878</v>
      </c>
      <c r="K22" s="7">
        <f>G22/E22</f>
        <v>35048.667799999996</v>
      </c>
      <c r="L22" s="7">
        <f aca="true" t="shared" si="4" ref="L22:L29">J22+K22</f>
        <v>1368597.7556</v>
      </c>
      <c r="M22" s="7">
        <f>G22/E22</f>
        <v>35048.667799999996</v>
      </c>
      <c r="N22" s="7">
        <f aca="true" t="shared" si="5" ref="N22:N29">L22+M22</f>
        <v>1403646.4234</v>
      </c>
      <c r="O22" s="7">
        <f>G22/E22</f>
        <v>35048.667799999996</v>
      </c>
      <c r="P22" s="7">
        <f aca="true" t="shared" si="6" ref="P22:P29">N22+O22</f>
        <v>1438695.0912</v>
      </c>
      <c r="Q22" s="7">
        <f>G22/E22</f>
        <v>35048.667799999996</v>
      </c>
      <c r="R22" s="7">
        <f aca="true" t="shared" si="7" ref="R22:R29">P22+Q22</f>
        <v>1473743.7589999998</v>
      </c>
      <c r="S22" s="7">
        <f>G22/E22</f>
        <v>35048.667799999996</v>
      </c>
      <c r="T22" s="7">
        <f>R22+S22</f>
        <v>1508792.4267999998</v>
      </c>
      <c r="U22" s="7">
        <f>G22/E22</f>
        <v>35048.667799999996</v>
      </c>
      <c r="V22" s="7">
        <f>T22+U22</f>
        <v>1543841.0945999997</v>
      </c>
      <c r="W22" s="7">
        <f>G22/E22</f>
        <v>35048.667799999996</v>
      </c>
      <c r="X22" s="7">
        <f>V22+W22</f>
        <v>1578889.7623999997</v>
      </c>
      <c r="Y22" s="7">
        <f>$G$22/$E$22</f>
        <v>35048.667799999996</v>
      </c>
      <c r="Z22" s="7">
        <f>X22+Y22</f>
        <v>1613938.4301999996</v>
      </c>
      <c r="AA22" s="7">
        <f>$G$22/$E$22</f>
        <v>35048.667799999996</v>
      </c>
      <c r="AB22" s="7">
        <f>Z22+AA22</f>
        <v>1648987.0979999995</v>
      </c>
      <c r="AC22" s="7">
        <f>$G$22/$E$22</f>
        <v>35048.667799999996</v>
      </c>
      <c r="AD22" s="7">
        <f>AB22+AC22</f>
        <v>1684035.7657999995</v>
      </c>
      <c r="AE22" s="7">
        <f>$G$22/$E$22</f>
        <v>35048.667799999996</v>
      </c>
      <c r="AF22" s="7">
        <f>AD22+AE22</f>
        <v>1719084.4335999994</v>
      </c>
      <c r="AG22" s="7"/>
      <c r="AH22" s="13">
        <f>G22-AF22</f>
        <v>33348.95640000049</v>
      </c>
      <c r="AI22" s="7"/>
      <c r="AJ22" s="15"/>
      <c r="AK22" s="1"/>
      <c r="AL22" s="1"/>
    </row>
    <row r="23" spans="2:38" ht="12.75">
      <c r="B23" s="2"/>
      <c r="C23" s="6" t="s">
        <v>21</v>
      </c>
      <c r="D23" s="1">
        <v>2004</v>
      </c>
      <c r="E23" s="1">
        <v>50</v>
      </c>
      <c r="F23" s="6" t="s">
        <v>17</v>
      </c>
      <c r="G23" s="7">
        <v>2805.42</v>
      </c>
      <c r="H23" s="7">
        <v>364.71</v>
      </c>
      <c r="I23" s="7">
        <f>G23/E23</f>
        <v>56.1084</v>
      </c>
      <c r="J23" s="7">
        <f aca="true" t="shared" si="8" ref="J23:J29">H23+I23</f>
        <v>420.8184</v>
      </c>
      <c r="K23" s="7">
        <f>G23/E23</f>
        <v>56.1084</v>
      </c>
      <c r="L23" s="7">
        <f t="shared" si="4"/>
        <v>476.9268</v>
      </c>
      <c r="M23" s="7">
        <f>G23/E23</f>
        <v>56.1084</v>
      </c>
      <c r="N23" s="7">
        <f t="shared" si="5"/>
        <v>533.0352</v>
      </c>
      <c r="O23" s="7">
        <f>G23/E23</f>
        <v>56.1084</v>
      </c>
      <c r="P23" s="7">
        <f t="shared" si="6"/>
        <v>589.1436</v>
      </c>
      <c r="Q23" s="7">
        <f>G23/E23</f>
        <v>56.1084</v>
      </c>
      <c r="R23" s="7">
        <f t="shared" si="7"/>
        <v>645.252</v>
      </c>
      <c r="S23" s="7">
        <f>G23/E23</f>
        <v>56.1084</v>
      </c>
      <c r="T23" s="7">
        <f>R23+S23</f>
        <v>701.3603999999999</v>
      </c>
      <c r="U23" s="7">
        <f>G23/E23</f>
        <v>56.1084</v>
      </c>
      <c r="V23" s="7">
        <f>T23+U23</f>
        <v>757.4687999999999</v>
      </c>
      <c r="W23" s="7">
        <f>G23/E23</f>
        <v>56.1084</v>
      </c>
      <c r="X23" s="7">
        <f>V23+W23</f>
        <v>813.5771999999998</v>
      </c>
      <c r="Y23" s="7">
        <f>$G$23/$E$23</f>
        <v>56.1084</v>
      </c>
      <c r="Z23" s="7">
        <f>X23+Y23</f>
        <v>869.6855999999998</v>
      </c>
      <c r="AA23" s="7">
        <f>$G$23/$E$23</f>
        <v>56.1084</v>
      </c>
      <c r="AB23" s="7">
        <f>Z23+AA23</f>
        <v>925.7939999999998</v>
      </c>
      <c r="AC23" s="7">
        <f>$G$23/$E$23</f>
        <v>56.1084</v>
      </c>
      <c r="AD23" s="7">
        <f>AB23+AC23</f>
        <v>981.9023999999997</v>
      </c>
      <c r="AE23" s="7">
        <f>$G$23/$E$23</f>
        <v>56.1084</v>
      </c>
      <c r="AF23" s="7">
        <f>AD23+AE23</f>
        <v>1038.0107999999998</v>
      </c>
      <c r="AG23" s="7"/>
      <c r="AH23" s="13">
        <f>G23-AF23</f>
        <v>1767.4092000000003</v>
      </c>
      <c r="AI23" s="7"/>
      <c r="AJ23" s="15"/>
      <c r="AK23" s="1"/>
      <c r="AL23" s="1"/>
    </row>
    <row r="24" spans="2:38" ht="12.75">
      <c r="B24" s="2"/>
      <c r="C24" s="6" t="s">
        <v>23</v>
      </c>
      <c r="D24" s="1">
        <v>2009</v>
      </c>
      <c r="E24" s="1">
        <v>50</v>
      </c>
      <c r="F24" s="6" t="s">
        <v>17</v>
      </c>
      <c r="G24" s="39">
        <v>945</v>
      </c>
      <c r="H24" s="8">
        <v>28.35</v>
      </c>
      <c r="I24" s="8">
        <f>G24/E24</f>
        <v>18.9</v>
      </c>
      <c r="J24" s="8">
        <f t="shared" si="8"/>
        <v>47.25</v>
      </c>
      <c r="K24" s="8">
        <f>G24/E24</f>
        <v>18.9</v>
      </c>
      <c r="L24" s="8">
        <f t="shared" si="4"/>
        <v>66.15</v>
      </c>
      <c r="M24" s="8">
        <f>G24/E24</f>
        <v>18.9</v>
      </c>
      <c r="N24" s="8">
        <f t="shared" si="5"/>
        <v>85.05000000000001</v>
      </c>
      <c r="O24" s="8">
        <f>G24/E24</f>
        <v>18.9</v>
      </c>
      <c r="P24" s="8">
        <f t="shared" si="6"/>
        <v>103.95000000000002</v>
      </c>
      <c r="Q24" s="8">
        <f>G24/E24</f>
        <v>18.9</v>
      </c>
      <c r="R24" s="8">
        <f t="shared" si="7"/>
        <v>122.85000000000002</v>
      </c>
      <c r="S24" s="7">
        <f>G24/E24</f>
        <v>18.9</v>
      </c>
      <c r="T24" s="8">
        <f>R24+S24</f>
        <v>141.75000000000003</v>
      </c>
      <c r="U24" s="7">
        <f>G24/E24</f>
        <v>18.9</v>
      </c>
      <c r="V24" s="8">
        <f>T24+U24</f>
        <v>160.65000000000003</v>
      </c>
      <c r="W24" s="7">
        <f>G24/E24</f>
        <v>18.9</v>
      </c>
      <c r="X24" s="8">
        <f>V24+W24</f>
        <v>179.55000000000004</v>
      </c>
      <c r="Y24" s="7">
        <f>$G$24/$E$24</f>
        <v>18.9</v>
      </c>
      <c r="Z24" s="8">
        <f>X24+Y24</f>
        <v>198.45000000000005</v>
      </c>
      <c r="AA24" s="7">
        <f>$G24/$E24</f>
        <v>18.9</v>
      </c>
      <c r="AB24" s="7">
        <f>Z24+AA24</f>
        <v>217.35000000000005</v>
      </c>
      <c r="AC24" s="7">
        <f>$G24/$E24</f>
        <v>18.9</v>
      </c>
      <c r="AD24" s="7">
        <f>AB24+AC24</f>
        <v>236.25000000000006</v>
      </c>
      <c r="AE24" s="7">
        <f>$G24/$E24</f>
        <v>18.9</v>
      </c>
      <c r="AF24" s="7">
        <f>AD24+AE24</f>
        <v>255.15000000000006</v>
      </c>
      <c r="AG24" s="7"/>
      <c r="AH24" s="52">
        <f>G24-AF24</f>
        <v>689.8499999999999</v>
      </c>
      <c r="AI24" s="7"/>
      <c r="AJ24" s="15"/>
      <c r="AK24" s="1"/>
      <c r="AL24" s="1"/>
    </row>
    <row r="25" spans="2:38" ht="12.75">
      <c r="B25" s="2">
        <v>30400005</v>
      </c>
      <c r="C25" s="6" t="s">
        <v>24</v>
      </c>
      <c r="D25" s="6" t="s">
        <v>25</v>
      </c>
      <c r="E25" s="1">
        <v>50</v>
      </c>
      <c r="F25" s="6" t="s">
        <v>17</v>
      </c>
      <c r="G25" s="7">
        <v>73463.37</v>
      </c>
      <c r="H25" s="7">
        <v>73463.37</v>
      </c>
      <c r="I25" s="7">
        <v>0</v>
      </c>
      <c r="J25" s="7">
        <f t="shared" si="8"/>
        <v>73463.37</v>
      </c>
      <c r="K25" s="7">
        <f aca="true" t="shared" si="9" ref="K25:K30">G25/E25</f>
        <v>1469.2674</v>
      </c>
      <c r="L25" s="7">
        <f t="shared" si="4"/>
        <v>74932.63739999999</v>
      </c>
      <c r="M25" s="7">
        <v>-1469.27</v>
      </c>
      <c r="N25" s="7">
        <f t="shared" si="5"/>
        <v>73463.36739999999</v>
      </c>
      <c r="O25" s="7">
        <v>0</v>
      </c>
      <c r="P25" s="7">
        <f t="shared" si="6"/>
        <v>73463.36739999999</v>
      </c>
      <c r="Q25" s="7">
        <v>0</v>
      </c>
      <c r="R25" s="7">
        <f t="shared" si="7"/>
        <v>73463.36739999999</v>
      </c>
      <c r="S25" s="7">
        <v>0</v>
      </c>
      <c r="T25" s="7">
        <f aca="true" t="shared" si="10" ref="T25:T30">R25+S25</f>
        <v>73463.36739999999</v>
      </c>
      <c r="U25" s="7">
        <v>0</v>
      </c>
      <c r="V25" s="7">
        <f aca="true" t="shared" si="11" ref="V25:V30">T25+U25</f>
        <v>73463.36739999999</v>
      </c>
      <c r="W25" s="7">
        <v>0</v>
      </c>
      <c r="X25" s="7">
        <f aca="true" t="shared" si="12" ref="X25:X30">V25+W25</f>
        <v>73463.36739999999</v>
      </c>
      <c r="Y25" s="7">
        <v>0</v>
      </c>
      <c r="Z25" s="7">
        <f aca="true" t="shared" si="13" ref="Z25:Z30">X25+Y25</f>
        <v>73463.36739999999</v>
      </c>
      <c r="AA25" s="7">
        <v>0</v>
      </c>
      <c r="AB25" s="7">
        <f aca="true" t="shared" si="14" ref="AB25:AB30">Z25+AA25</f>
        <v>73463.36739999999</v>
      </c>
      <c r="AC25" s="7">
        <v>0</v>
      </c>
      <c r="AD25" s="7">
        <f aca="true" t="shared" si="15" ref="AD25:AD30">AB25+AC25</f>
        <v>73463.36739999999</v>
      </c>
      <c r="AE25" s="7">
        <v>0</v>
      </c>
      <c r="AF25" s="7">
        <f aca="true" t="shared" si="16" ref="AF25:AF30">AD25+AE25</f>
        <v>73463.36739999999</v>
      </c>
      <c r="AG25" s="7"/>
      <c r="AH25" s="13">
        <f aca="true" t="shared" si="17" ref="AH25:AH31">G25-AF25</f>
        <v>0.0026000000070780516</v>
      </c>
      <c r="AI25" s="7"/>
      <c r="AJ25" s="15"/>
      <c r="AK25" s="1"/>
      <c r="AL25" s="1"/>
    </row>
    <row r="26" spans="2:38" ht="12.75">
      <c r="B26" s="2"/>
      <c r="C26" s="6" t="s">
        <v>24</v>
      </c>
      <c r="D26" s="1">
        <v>2003</v>
      </c>
      <c r="E26" s="1">
        <v>25</v>
      </c>
      <c r="F26" s="6" t="s">
        <v>17</v>
      </c>
      <c r="G26" s="7">
        <v>3495</v>
      </c>
      <c r="H26" s="7">
        <v>1048.5</v>
      </c>
      <c r="I26" s="7">
        <f>G26/E26</f>
        <v>139.8</v>
      </c>
      <c r="J26" s="7">
        <f t="shared" si="8"/>
        <v>1188.3</v>
      </c>
      <c r="K26" s="7">
        <f t="shared" si="9"/>
        <v>139.8</v>
      </c>
      <c r="L26" s="7">
        <f t="shared" si="4"/>
        <v>1328.1</v>
      </c>
      <c r="M26" s="7">
        <f>G26/E26</f>
        <v>139.8</v>
      </c>
      <c r="N26" s="7">
        <f t="shared" si="5"/>
        <v>1467.8999999999999</v>
      </c>
      <c r="O26" s="7">
        <f>G26/E26</f>
        <v>139.8</v>
      </c>
      <c r="P26" s="7">
        <f t="shared" si="6"/>
        <v>1607.6999999999998</v>
      </c>
      <c r="Q26" s="7">
        <f>+G26/E26</f>
        <v>139.8</v>
      </c>
      <c r="R26" s="7">
        <f t="shared" si="7"/>
        <v>1747.4999999999998</v>
      </c>
      <c r="S26" s="7">
        <f>+G26/E26</f>
        <v>139.8</v>
      </c>
      <c r="T26" s="7">
        <f t="shared" si="10"/>
        <v>1887.2999999999997</v>
      </c>
      <c r="U26" s="7">
        <f>G26/E26</f>
        <v>139.8</v>
      </c>
      <c r="V26" s="7">
        <f t="shared" si="11"/>
        <v>2027.0999999999997</v>
      </c>
      <c r="W26" s="7">
        <f>G26/E26</f>
        <v>139.8</v>
      </c>
      <c r="X26" s="7">
        <f t="shared" si="12"/>
        <v>2166.8999999999996</v>
      </c>
      <c r="Y26" s="7">
        <f>$G$26/$E$26</f>
        <v>139.8</v>
      </c>
      <c r="Z26" s="7">
        <f t="shared" si="13"/>
        <v>2306.7</v>
      </c>
      <c r="AA26" s="7">
        <f>$G$26/$E$26</f>
        <v>139.8</v>
      </c>
      <c r="AB26" s="7">
        <f t="shared" si="14"/>
        <v>2446.5</v>
      </c>
      <c r="AC26" s="7">
        <f>$G$26/$E$26</f>
        <v>139.8</v>
      </c>
      <c r="AD26" s="7">
        <f t="shared" si="15"/>
        <v>2586.3</v>
      </c>
      <c r="AE26" s="7">
        <f>$G$26/$E$26</f>
        <v>139.8</v>
      </c>
      <c r="AF26" s="7">
        <f t="shared" si="16"/>
        <v>2726.1000000000004</v>
      </c>
      <c r="AG26" s="7"/>
      <c r="AH26" s="13">
        <f t="shared" si="17"/>
        <v>768.8999999999996</v>
      </c>
      <c r="AI26" s="7"/>
      <c r="AJ26" s="15"/>
      <c r="AK26" s="1"/>
      <c r="AL26" s="1"/>
    </row>
    <row r="27" spans="2:38" ht="12.75">
      <c r="B27" s="2"/>
      <c r="C27" s="6" t="s">
        <v>26</v>
      </c>
      <c r="D27" s="1">
        <v>2006</v>
      </c>
      <c r="E27" s="1">
        <v>25</v>
      </c>
      <c r="F27" s="6" t="s">
        <v>17</v>
      </c>
      <c r="G27" s="7">
        <v>1075</v>
      </c>
      <c r="H27" s="7">
        <v>193.5</v>
      </c>
      <c r="I27" s="7">
        <f>G27/E27</f>
        <v>43</v>
      </c>
      <c r="J27" s="7">
        <f t="shared" si="8"/>
        <v>236.5</v>
      </c>
      <c r="K27" s="7">
        <f t="shared" si="9"/>
        <v>43</v>
      </c>
      <c r="L27" s="7">
        <f t="shared" si="4"/>
        <v>279.5</v>
      </c>
      <c r="M27" s="7">
        <f>G27/E27</f>
        <v>43</v>
      </c>
      <c r="N27" s="7">
        <f t="shared" si="5"/>
        <v>322.5</v>
      </c>
      <c r="O27" s="7">
        <f>G27/E27</f>
        <v>43</v>
      </c>
      <c r="P27" s="7">
        <f t="shared" si="6"/>
        <v>365.5</v>
      </c>
      <c r="Q27" s="7">
        <f>+G27/E27</f>
        <v>43</v>
      </c>
      <c r="R27" s="7">
        <f t="shared" si="7"/>
        <v>408.5</v>
      </c>
      <c r="S27" s="7">
        <f>+G27/E27</f>
        <v>43</v>
      </c>
      <c r="T27" s="7">
        <f t="shared" si="10"/>
        <v>451.5</v>
      </c>
      <c r="U27" s="7">
        <f>G27/E27</f>
        <v>43</v>
      </c>
      <c r="V27" s="7">
        <f t="shared" si="11"/>
        <v>494.5</v>
      </c>
      <c r="W27" s="7">
        <f>G27/E27</f>
        <v>43</v>
      </c>
      <c r="X27" s="7">
        <f t="shared" si="12"/>
        <v>537.5</v>
      </c>
      <c r="Y27" s="7">
        <f>$G$27/$E$27</f>
        <v>43</v>
      </c>
      <c r="Z27" s="7">
        <f t="shared" si="13"/>
        <v>580.5</v>
      </c>
      <c r="AA27" s="7">
        <f>$G$27/$E$27</f>
        <v>43</v>
      </c>
      <c r="AB27" s="7">
        <f t="shared" si="14"/>
        <v>623.5</v>
      </c>
      <c r="AC27" s="7">
        <f>$G$27/$E$27</f>
        <v>43</v>
      </c>
      <c r="AD27" s="7">
        <f t="shared" si="15"/>
        <v>666.5</v>
      </c>
      <c r="AE27" s="7">
        <f>$G$27/$E$27</f>
        <v>43</v>
      </c>
      <c r="AF27" s="7">
        <f t="shared" si="16"/>
        <v>709.5</v>
      </c>
      <c r="AG27" s="7"/>
      <c r="AH27" s="13">
        <f t="shared" si="17"/>
        <v>365.5</v>
      </c>
      <c r="AI27" s="7"/>
      <c r="AJ27" s="15"/>
      <c r="AK27" s="1"/>
      <c r="AL27" s="1"/>
    </row>
    <row r="28" spans="2:38" ht="12.75">
      <c r="B28" s="2"/>
      <c r="C28" s="6" t="s">
        <v>27</v>
      </c>
      <c r="D28" s="1">
        <v>2009</v>
      </c>
      <c r="E28" s="1">
        <v>25</v>
      </c>
      <c r="F28" s="6" t="s">
        <v>17</v>
      </c>
      <c r="G28" s="7">
        <v>2003</v>
      </c>
      <c r="H28" s="7">
        <v>120.18</v>
      </c>
      <c r="I28" s="7">
        <f>G28/E28</f>
        <v>80.12</v>
      </c>
      <c r="J28" s="7">
        <f t="shared" si="8"/>
        <v>200.3</v>
      </c>
      <c r="K28" s="7">
        <f t="shared" si="9"/>
        <v>80.12</v>
      </c>
      <c r="L28" s="7">
        <f t="shared" si="4"/>
        <v>280.42</v>
      </c>
      <c r="M28" s="7">
        <f>G28/E28</f>
        <v>80.12</v>
      </c>
      <c r="N28" s="7">
        <f t="shared" si="5"/>
        <v>360.54</v>
      </c>
      <c r="O28" s="7">
        <f>G28/E28</f>
        <v>80.12</v>
      </c>
      <c r="P28" s="7">
        <f t="shared" si="6"/>
        <v>440.66</v>
      </c>
      <c r="Q28" s="7">
        <f>+G28/E28</f>
        <v>80.12</v>
      </c>
      <c r="R28" s="7">
        <f t="shared" si="7"/>
        <v>520.78</v>
      </c>
      <c r="S28" s="7">
        <f>+G28/E28</f>
        <v>80.12</v>
      </c>
      <c r="T28" s="7">
        <f t="shared" si="10"/>
        <v>600.9</v>
      </c>
      <c r="U28" s="7">
        <f>G28/E28</f>
        <v>80.12</v>
      </c>
      <c r="V28" s="7">
        <f t="shared" si="11"/>
        <v>681.02</v>
      </c>
      <c r="W28" s="7">
        <f>G28/E28</f>
        <v>80.12</v>
      </c>
      <c r="X28" s="7">
        <f t="shared" si="12"/>
        <v>761.14</v>
      </c>
      <c r="Y28" s="7">
        <f>$G$28/$E$28</f>
        <v>80.12</v>
      </c>
      <c r="Z28" s="7">
        <f t="shared" si="13"/>
        <v>841.26</v>
      </c>
      <c r="AA28" s="7">
        <f>$G$28/$E$28</f>
        <v>80.12</v>
      </c>
      <c r="AB28" s="7">
        <f t="shared" si="14"/>
        <v>921.38</v>
      </c>
      <c r="AC28" s="7">
        <f>$G$28/$E$28</f>
        <v>80.12</v>
      </c>
      <c r="AD28" s="7">
        <f t="shared" si="15"/>
        <v>1001.5</v>
      </c>
      <c r="AE28" s="7">
        <f>$G$28/$E$28</f>
        <v>80.12</v>
      </c>
      <c r="AF28" s="7">
        <f t="shared" si="16"/>
        <v>1081.62</v>
      </c>
      <c r="AG28" s="7"/>
      <c r="AH28" s="13">
        <f t="shared" si="17"/>
        <v>921.3800000000001</v>
      </c>
      <c r="AI28" s="7"/>
      <c r="AJ28" s="15"/>
      <c r="AK28" s="1"/>
      <c r="AL28" s="1"/>
    </row>
    <row r="29" spans="2:38" ht="12.75">
      <c r="B29" s="2"/>
      <c r="C29" s="6" t="s">
        <v>28</v>
      </c>
      <c r="D29" s="1">
        <v>2009</v>
      </c>
      <c r="E29" s="1">
        <v>25</v>
      </c>
      <c r="F29" s="6" t="s">
        <v>17</v>
      </c>
      <c r="G29" s="7">
        <v>22773.15</v>
      </c>
      <c r="H29" s="7">
        <v>1366.39</v>
      </c>
      <c r="I29" s="7">
        <f>G29/E29</f>
        <v>910.926</v>
      </c>
      <c r="J29" s="7">
        <f t="shared" si="8"/>
        <v>2277.3160000000003</v>
      </c>
      <c r="K29" s="7">
        <f t="shared" si="9"/>
        <v>910.926</v>
      </c>
      <c r="L29" s="7">
        <f t="shared" si="4"/>
        <v>3188.242</v>
      </c>
      <c r="M29" s="7">
        <f>G29/E29</f>
        <v>910.926</v>
      </c>
      <c r="N29" s="7">
        <f t="shared" si="5"/>
        <v>4099.168000000001</v>
      </c>
      <c r="O29" s="7">
        <f>G29/E29</f>
        <v>910.926</v>
      </c>
      <c r="P29" s="7">
        <f t="shared" si="6"/>
        <v>5010.094000000001</v>
      </c>
      <c r="Q29" s="7">
        <f>+G29/E29</f>
        <v>910.926</v>
      </c>
      <c r="R29" s="7">
        <f t="shared" si="7"/>
        <v>5921.020000000001</v>
      </c>
      <c r="S29" s="7">
        <f>+G29/E29</f>
        <v>910.926</v>
      </c>
      <c r="T29" s="7">
        <f t="shared" si="10"/>
        <v>6831.946000000002</v>
      </c>
      <c r="U29" s="7">
        <f>G29/E29</f>
        <v>910.926</v>
      </c>
      <c r="V29" s="7">
        <f t="shared" si="11"/>
        <v>7742.872000000002</v>
      </c>
      <c r="W29" s="7">
        <f>G29/E29</f>
        <v>910.926</v>
      </c>
      <c r="X29" s="7">
        <f t="shared" si="12"/>
        <v>8653.798000000003</v>
      </c>
      <c r="Y29" s="7">
        <f>$G$29/$E$29</f>
        <v>910.926</v>
      </c>
      <c r="Z29" s="7">
        <f t="shared" si="13"/>
        <v>9564.724000000002</v>
      </c>
      <c r="AA29" s="7">
        <f>$G$29/$E$29</f>
        <v>910.926</v>
      </c>
      <c r="AB29" s="7">
        <f t="shared" si="14"/>
        <v>10475.650000000001</v>
      </c>
      <c r="AC29" s="7">
        <f>$G$29/$E$29</f>
        <v>910.926</v>
      </c>
      <c r="AD29" s="7">
        <f t="shared" si="15"/>
        <v>11386.576000000001</v>
      </c>
      <c r="AE29" s="7">
        <f>$G$29/$E$29</f>
        <v>910.926</v>
      </c>
      <c r="AF29" s="7">
        <f t="shared" si="16"/>
        <v>12297.502</v>
      </c>
      <c r="AG29" s="7"/>
      <c r="AH29" s="13">
        <f t="shared" si="17"/>
        <v>10475.648000000001</v>
      </c>
      <c r="AI29" s="7"/>
      <c r="AJ29" s="15"/>
      <c r="AK29" s="1"/>
      <c r="AL29" s="1"/>
    </row>
    <row r="30" spans="2:38" ht="12.75">
      <c r="B30" s="45"/>
      <c r="C30" s="23" t="s">
        <v>28</v>
      </c>
      <c r="D30" s="24">
        <v>2017</v>
      </c>
      <c r="E30" s="24">
        <v>25</v>
      </c>
      <c r="F30" s="23" t="s">
        <v>17</v>
      </c>
      <c r="G30" s="27">
        <v>14470.05</v>
      </c>
      <c r="H30" s="8"/>
      <c r="I30" s="8">
        <f>G30/E30</f>
        <v>578.802</v>
      </c>
      <c r="J30" s="8"/>
      <c r="K30" s="8">
        <f t="shared" si="9"/>
        <v>578.802</v>
      </c>
      <c r="L30" s="8"/>
      <c r="M30" s="8">
        <f>G30/E30</f>
        <v>578.802</v>
      </c>
      <c r="N30" s="8"/>
      <c r="O30" s="8">
        <f>G30/E30</f>
        <v>578.802</v>
      </c>
      <c r="P30" s="8"/>
      <c r="Q30" s="8">
        <f>+G30/E30</f>
        <v>578.802</v>
      </c>
      <c r="R30" s="8">
        <v>0</v>
      </c>
      <c r="S30" s="7">
        <v>0</v>
      </c>
      <c r="T30" s="7">
        <f t="shared" si="10"/>
        <v>0</v>
      </c>
      <c r="U30" s="7">
        <f>G30/E30</f>
        <v>578.802</v>
      </c>
      <c r="V30" s="7">
        <f t="shared" si="11"/>
        <v>578.802</v>
      </c>
      <c r="W30" s="7">
        <f>G30/E30</f>
        <v>578.802</v>
      </c>
      <c r="X30" s="7">
        <f t="shared" si="12"/>
        <v>1157.604</v>
      </c>
      <c r="Y30" s="7">
        <f>$G$30/$E$30</f>
        <v>578.802</v>
      </c>
      <c r="Z30" s="7">
        <f t="shared" si="13"/>
        <v>1736.406</v>
      </c>
      <c r="AA30" s="7">
        <f>$G$30/$E$30</f>
        <v>578.802</v>
      </c>
      <c r="AB30" s="7">
        <f t="shared" si="14"/>
        <v>2315.208</v>
      </c>
      <c r="AC30" s="7">
        <f>$G$30/$E$30</f>
        <v>578.802</v>
      </c>
      <c r="AD30" s="7">
        <f t="shared" si="15"/>
        <v>2894.01</v>
      </c>
      <c r="AE30" s="7">
        <f>$G$30/$E$30</f>
        <v>578.802</v>
      </c>
      <c r="AF30" s="7">
        <f t="shared" si="16"/>
        <v>3472.8120000000004</v>
      </c>
      <c r="AG30" s="7"/>
      <c r="AH30" s="13">
        <f t="shared" si="17"/>
        <v>10997.238</v>
      </c>
      <c r="AI30" s="7"/>
      <c r="AJ30" s="15"/>
      <c r="AK30" s="1"/>
      <c r="AL30" s="1"/>
    </row>
    <row r="31" spans="2:38" ht="12.75">
      <c r="B31" s="45"/>
      <c r="C31" s="23" t="s">
        <v>354</v>
      </c>
      <c r="D31" s="24">
        <v>2022</v>
      </c>
      <c r="E31" s="24">
        <v>25</v>
      </c>
      <c r="F31" s="23" t="s">
        <v>17</v>
      </c>
      <c r="G31" s="27">
        <v>11004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f>$G$30/$E$30</f>
        <v>578.802</v>
      </c>
      <c r="AF31" s="7">
        <f>AD31+AE31</f>
        <v>578.802</v>
      </c>
      <c r="AG31" s="7"/>
      <c r="AH31" s="52">
        <f t="shared" si="17"/>
        <v>10425.198</v>
      </c>
      <c r="AI31" s="7"/>
      <c r="AJ31" s="15"/>
      <c r="AK31" s="1"/>
      <c r="AL31" s="1"/>
    </row>
    <row r="32" spans="2:38" ht="12.75">
      <c r="B32" s="22">
        <v>30400006</v>
      </c>
      <c r="C32" s="23" t="s">
        <v>29</v>
      </c>
      <c r="D32" s="24">
        <v>2009</v>
      </c>
      <c r="E32" s="24">
        <v>50</v>
      </c>
      <c r="F32" s="23" t="s">
        <v>17</v>
      </c>
      <c r="G32" s="25">
        <v>385755</v>
      </c>
      <c r="H32" s="25">
        <v>11572.65</v>
      </c>
      <c r="I32" s="25">
        <f aca="true" t="shared" si="18" ref="I32:I37">G32/E32</f>
        <v>7715.1</v>
      </c>
      <c r="J32" s="25">
        <f aca="true" t="shared" si="19" ref="J32:J37">H32+I32</f>
        <v>19287.75</v>
      </c>
      <c r="K32" s="25">
        <f aca="true" t="shared" si="20" ref="K32:K39">G32/E32</f>
        <v>7715.1</v>
      </c>
      <c r="L32" s="25">
        <f aca="true" t="shared" si="21" ref="L32:L38">J32+K32</f>
        <v>27002.85</v>
      </c>
      <c r="M32" s="25">
        <f aca="true" t="shared" si="22" ref="M32:M39">G32/E32</f>
        <v>7715.1</v>
      </c>
      <c r="N32" s="25">
        <f aca="true" t="shared" si="23" ref="N32:N38">L32+M32</f>
        <v>34717.95</v>
      </c>
      <c r="O32" s="25">
        <f aca="true" t="shared" si="24" ref="O32:O39">G32/E32</f>
        <v>7715.1</v>
      </c>
      <c r="P32" s="25">
        <f aca="true" t="shared" si="25" ref="P32:P39">N32+O32</f>
        <v>42433.049999999996</v>
      </c>
      <c r="Q32" s="25">
        <f aca="true" t="shared" si="26" ref="Q32:Q39">G32/E32</f>
        <v>7715.1</v>
      </c>
      <c r="R32" s="25">
        <f aca="true" t="shared" si="27" ref="R32:R39">P32+Q32</f>
        <v>50148.149999999994</v>
      </c>
      <c r="S32" s="25">
        <f aca="true" t="shared" si="28" ref="S32:S39">G32/E32</f>
        <v>7715.1</v>
      </c>
      <c r="T32" s="25">
        <f aca="true" t="shared" si="29" ref="T32:T39">R32+S32</f>
        <v>57863.24999999999</v>
      </c>
      <c r="U32" s="7">
        <f aca="true" t="shared" si="30" ref="U32:U39">G32/E32</f>
        <v>7715.1</v>
      </c>
      <c r="V32" s="25">
        <f aca="true" t="shared" si="31" ref="V32:V39">T32+U32</f>
        <v>65578.34999999999</v>
      </c>
      <c r="W32" s="7">
        <f aca="true" t="shared" si="32" ref="W32:W40">G32/E32</f>
        <v>7715.1</v>
      </c>
      <c r="X32" s="25">
        <f aca="true" t="shared" si="33" ref="X32:X40">V32+W32</f>
        <v>73293.45</v>
      </c>
      <c r="Y32" s="7">
        <f>$G$32/$E$32</f>
        <v>7715.1</v>
      </c>
      <c r="Z32" s="25">
        <f aca="true" t="shared" si="34" ref="Z32:Z40">X32+Y32</f>
        <v>81008.55</v>
      </c>
      <c r="AA32" s="7">
        <f>$G$32/$E$32</f>
        <v>7715.1</v>
      </c>
      <c r="AB32" s="25">
        <f aca="true" t="shared" si="35" ref="AB32:AB40">Z32+AA32</f>
        <v>88723.65000000001</v>
      </c>
      <c r="AC32" s="7">
        <f>$G$32/$E$32</f>
        <v>7715.1</v>
      </c>
      <c r="AD32" s="25">
        <f aca="true" t="shared" si="36" ref="AD32:AD40">AB32+AC32</f>
        <v>96438.75000000001</v>
      </c>
      <c r="AE32" s="7">
        <f>$G$32/$E$32</f>
        <v>7715.1</v>
      </c>
      <c r="AF32" s="25">
        <f aca="true" t="shared" si="37" ref="AF32:AF40">AD32+AE32</f>
        <v>104153.85000000002</v>
      </c>
      <c r="AG32" s="7"/>
      <c r="AH32" s="13">
        <f aca="true" t="shared" si="38" ref="AH32:AH40">G32-AF32</f>
        <v>281601.14999999997</v>
      </c>
      <c r="AI32" s="7"/>
      <c r="AJ32" s="15"/>
      <c r="AK32" s="1"/>
      <c r="AL32" s="1"/>
    </row>
    <row r="33" spans="2:38" ht="12.75">
      <c r="B33" s="22"/>
      <c r="C33" s="23" t="s">
        <v>30</v>
      </c>
      <c r="D33" s="24">
        <v>2009</v>
      </c>
      <c r="E33" s="24">
        <v>50</v>
      </c>
      <c r="F33" s="23" t="s">
        <v>17</v>
      </c>
      <c r="G33" s="25">
        <v>3512.2</v>
      </c>
      <c r="H33" s="25">
        <v>105.36</v>
      </c>
      <c r="I33" s="25">
        <f t="shared" si="18"/>
        <v>70.244</v>
      </c>
      <c r="J33" s="25">
        <f t="shared" si="19"/>
        <v>175.60399999999998</v>
      </c>
      <c r="K33" s="25">
        <f t="shared" si="20"/>
        <v>70.244</v>
      </c>
      <c r="L33" s="25">
        <f t="shared" si="21"/>
        <v>245.84799999999998</v>
      </c>
      <c r="M33" s="25">
        <f t="shared" si="22"/>
        <v>70.244</v>
      </c>
      <c r="N33" s="25">
        <f t="shared" si="23"/>
        <v>316.092</v>
      </c>
      <c r="O33" s="25">
        <f t="shared" si="24"/>
        <v>70.244</v>
      </c>
      <c r="P33" s="25">
        <f t="shared" si="25"/>
        <v>386.336</v>
      </c>
      <c r="Q33" s="25">
        <f t="shared" si="26"/>
        <v>70.244</v>
      </c>
      <c r="R33" s="25">
        <f t="shared" si="27"/>
        <v>456.58000000000004</v>
      </c>
      <c r="S33" s="25">
        <f t="shared" si="28"/>
        <v>70.244</v>
      </c>
      <c r="T33" s="25">
        <f t="shared" si="29"/>
        <v>526.8240000000001</v>
      </c>
      <c r="U33" s="7">
        <f t="shared" si="30"/>
        <v>70.244</v>
      </c>
      <c r="V33" s="25">
        <f t="shared" si="31"/>
        <v>597.0680000000001</v>
      </c>
      <c r="W33" s="7">
        <f t="shared" si="32"/>
        <v>70.244</v>
      </c>
      <c r="X33" s="25">
        <f t="shared" si="33"/>
        <v>667.3120000000001</v>
      </c>
      <c r="Y33" s="7">
        <f>$G$33/$E$33</f>
        <v>70.244</v>
      </c>
      <c r="Z33" s="25">
        <f t="shared" si="34"/>
        <v>737.5560000000002</v>
      </c>
      <c r="AA33" s="7">
        <f>$G$33/$E$33</f>
        <v>70.244</v>
      </c>
      <c r="AB33" s="25">
        <f t="shared" si="35"/>
        <v>807.8000000000002</v>
      </c>
      <c r="AC33" s="7">
        <f>$G$33/$E$33</f>
        <v>70.244</v>
      </c>
      <c r="AD33" s="25">
        <f t="shared" si="36"/>
        <v>878.0440000000002</v>
      </c>
      <c r="AE33" s="7">
        <f>$G$33/$E$33</f>
        <v>70.244</v>
      </c>
      <c r="AF33" s="25">
        <f t="shared" si="37"/>
        <v>948.2880000000002</v>
      </c>
      <c r="AG33" s="7"/>
      <c r="AH33" s="13">
        <f t="shared" si="38"/>
        <v>2563.9119999999994</v>
      </c>
      <c r="AI33" s="7"/>
      <c r="AJ33" s="15"/>
      <c r="AK33" s="1"/>
      <c r="AL33" s="1"/>
    </row>
    <row r="34" spans="2:38" ht="12.75">
      <c r="B34" s="22"/>
      <c r="C34" s="23" t="s">
        <v>31</v>
      </c>
      <c r="D34" s="24">
        <v>2009</v>
      </c>
      <c r="E34" s="24">
        <v>25</v>
      </c>
      <c r="F34" s="23" t="s">
        <v>17</v>
      </c>
      <c r="G34" s="25">
        <v>27584.28</v>
      </c>
      <c r="H34" s="25">
        <v>1655.06</v>
      </c>
      <c r="I34" s="25">
        <f t="shared" si="18"/>
        <v>1103.3712</v>
      </c>
      <c r="J34" s="25">
        <f t="shared" si="19"/>
        <v>2758.4312</v>
      </c>
      <c r="K34" s="25">
        <f t="shared" si="20"/>
        <v>1103.3712</v>
      </c>
      <c r="L34" s="25">
        <f t="shared" si="21"/>
        <v>3861.8024</v>
      </c>
      <c r="M34" s="25">
        <f t="shared" si="22"/>
        <v>1103.3712</v>
      </c>
      <c r="N34" s="25">
        <f t="shared" si="23"/>
        <v>4965.1736</v>
      </c>
      <c r="O34" s="25">
        <f t="shared" si="24"/>
        <v>1103.3712</v>
      </c>
      <c r="P34" s="25">
        <f t="shared" si="25"/>
        <v>6068.5448</v>
      </c>
      <c r="Q34" s="25">
        <f t="shared" si="26"/>
        <v>1103.3712</v>
      </c>
      <c r="R34" s="25">
        <f t="shared" si="27"/>
        <v>7171.915999999999</v>
      </c>
      <c r="S34" s="25">
        <f t="shared" si="28"/>
        <v>1103.3712</v>
      </c>
      <c r="T34" s="25">
        <f t="shared" si="29"/>
        <v>8275.287199999999</v>
      </c>
      <c r="U34" s="7">
        <f t="shared" si="30"/>
        <v>1103.3712</v>
      </c>
      <c r="V34" s="25">
        <f t="shared" si="31"/>
        <v>9378.658399999998</v>
      </c>
      <c r="W34" s="7">
        <f t="shared" si="32"/>
        <v>1103.3712</v>
      </c>
      <c r="X34" s="25">
        <f t="shared" si="33"/>
        <v>10482.029599999998</v>
      </c>
      <c r="Y34" s="7">
        <f>$G$34/$E$34</f>
        <v>1103.3712</v>
      </c>
      <c r="Z34" s="25">
        <f t="shared" si="34"/>
        <v>11585.400799999998</v>
      </c>
      <c r="AA34" s="7">
        <f>$G$34/$E$34</f>
        <v>1103.3712</v>
      </c>
      <c r="AB34" s="25">
        <f t="shared" si="35"/>
        <v>12688.771999999997</v>
      </c>
      <c r="AC34" s="7">
        <f>$G$34/$E$34</f>
        <v>1103.3712</v>
      </c>
      <c r="AD34" s="25">
        <f t="shared" si="36"/>
        <v>13792.143199999997</v>
      </c>
      <c r="AE34" s="7">
        <f>$G$34/$E$34</f>
        <v>1103.3712</v>
      </c>
      <c r="AF34" s="25">
        <f t="shared" si="37"/>
        <v>14895.514399999996</v>
      </c>
      <c r="AG34" s="7"/>
      <c r="AH34" s="13">
        <f t="shared" si="38"/>
        <v>12688.765600000002</v>
      </c>
      <c r="AI34" s="7"/>
      <c r="AJ34" s="15"/>
      <c r="AK34" s="1"/>
      <c r="AL34" s="1"/>
    </row>
    <row r="35" spans="2:38" ht="12.75">
      <c r="B35" s="22"/>
      <c r="C35" s="24" t="s">
        <v>32</v>
      </c>
      <c r="D35" s="24">
        <v>2009</v>
      </c>
      <c r="E35" s="24">
        <v>10</v>
      </c>
      <c r="F35" s="23" t="s">
        <v>17</v>
      </c>
      <c r="G35" s="25">
        <v>1968.95</v>
      </c>
      <c r="H35" s="25">
        <v>295.35</v>
      </c>
      <c r="I35" s="25">
        <f t="shared" si="18"/>
        <v>196.895</v>
      </c>
      <c r="J35" s="25">
        <f t="shared" si="19"/>
        <v>492.245</v>
      </c>
      <c r="K35" s="25">
        <f t="shared" si="20"/>
        <v>196.895</v>
      </c>
      <c r="L35" s="25">
        <f t="shared" si="21"/>
        <v>689.14</v>
      </c>
      <c r="M35" s="25">
        <f t="shared" si="22"/>
        <v>196.895</v>
      </c>
      <c r="N35" s="25">
        <f t="shared" si="23"/>
        <v>886.035</v>
      </c>
      <c r="O35" s="25">
        <f t="shared" si="24"/>
        <v>196.895</v>
      </c>
      <c r="P35" s="25">
        <f t="shared" si="25"/>
        <v>1082.93</v>
      </c>
      <c r="Q35" s="25">
        <f t="shared" si="26"/>
        <v>196.895</v>
      </c>
      <c r="R35" s="25">
        <f t="shared" si="27"/>
        <v>1279.825</v>
      </c>
      <c r="S35" s="25">
        <f t="shared" si="28"/>
        <v>196.895</v>
      </c>
      <c r="T35" s="25">
        <f t="shared" si="29"/>
        <v>1476.72</v>
      </c>
      <c r="U35" s="7">
        <f t="shared" si="30"/>
        <v>196.895</v>
      </c>
      <c r="V35" s="25">
        <f t="shared" si="31"/>
        <v>1673.615</v>
      </c>
      <c r="W35" s="7">
        <f t="shared" si="32"/>
        <v>196.895</v>
      </c>
      <c r="X35" s="25">
        <f t="shared" si="33"/>
        <v>1870.51</v>
      </c>
      <c r="Y35" s="7">
        <v>98.44</v>
      </c>
      <c r="Z35" s="25">
        <f t="shared" si="34"/>
        <v>1968.95</v>
      </c>
      <c r="AA35" s="7">
        <v>0</v>
      </c>
      <c r="AB35" s="25">
        <f t="shared" si="35"/>
        <v>1968.95</v>
      </c>
      <c r="AC35" s="7">
        <v>0</v>
      </c>
      <c r="AD35" s="25">
        <f t="shared" si="36"/>
        <v>1968.95</v>
      </c>
      <c r="AE35" s="7">
        <v>0</v>
      </c>
      <c r="AF35" s="25">
        <f t="shared" si="37"/>
        <v>1968.95</v>
      </c>
      <c r="AG35" s="7"/>
      <c r="AH35" s="13">
        <f t="shared" si="38"/>
        <v>0</v>
      </c>
      <c r="AI35" s="7"/>
      <c r="AJ35" s="15"/>
      <c r="AK35" s="1"/>
      <c r="AL35" s="1"/>
    </row>
    <row r="36" spans="2:36" ht="12.75">
      <c r="B36" s="26"/>
      <c r="C36" s="23" t="s">
        <v>33</v>
      </c>
      <c r="D36" s="24">
        <v>2010</v>
      </c>
      <c r="E36" s="24">
        <v>50</v>
      </c>
      <c r="F36" s="23" t="s">
        <v>17</v>
      </c>
      <c r="G36" s="25">
        <v>6643.33</v>
      </c>
      <c r="H36" s="25">
        <v>66.43</v>
      </c>
      <c r="I36" s="25">
        <f t="shared" si="18"/>
        <v>132.8666</v>
      </c>
      <c r="J36" s="25">
        <f t="shared" si="19"/>
        <v>199.2966</v>
      </c>
      <c r="K36" s="25">
        <f t="shared" si="20"/>
        <v>132.8666</v>
      </c>
      <c r="L36" s="25">
        <f t="shared" si="21"/>
        <v>332.1632</v>
      </c>
      <c r="M36" s="25">
        <f t="shared" si="22"/>
        <v>132.8666</v>
      </c>
      <c r="N36" s="25">
        <f t="shared" si="23"/>
        <v>465.0298</v>
      </c>
      <c r="O36" s="25">
        <f t="shared" si="24"/>
        <v>132.8666</v>
      </c>
      <c r="P36" s="25">
        <f t="shared" si="25"/>
        <v>597.8964000000001</v>
      </c>
      <c r="Q36" s="25">
        <f t="shared" si="26"/>
        <v>132.8666</v>
      </c>
      <c r="R36" s="25">
        <f t="shared" si="27"/>
        <v>730.7630000000001</v>
      </c>
      <c r="S36" s="25">
        <f t="shared" si="28"/>
        <v>132.8666</v>
      </c>
      <c r="T36" s="25">
        <f t="shared" si="29"/>
        <v>863.6296000000002</v>
      </c>
      <c r="U36" s="7">
        <f t="shared" si="30"/>
        <v>132.8666</v>
      </c>
      <c r="V36" s="25">
        <f t="shared" si="31"/>
        <v>996.4962000000003</v>
      </c>
      <c r="W36" s="7">
        <f t="shared" si="32"/>
        <v>132.8666</v>
      </c>
      <c r="X36" s="25">
        <f t="shared" si="33"/>
        <v>1129.3628000000003</v>
      </c>
      <c r="Y36" s="7">
        <f>$G$36/$E$36</f>
        <v>132.8666</v>
      </c>
      <c r="Z36" s="25">
        <f t="shared" si="34"/>
        <v>1262.2294000000004</v>
      </c>
      <c r="AA36" s="7">
        <f>$G$36/$E$36</f>
        <v>132.8666</v>
      </c>
      <c r="AB36" s="25">
        <f t="shared" si="35"/>
        <v>1395.0960000000005</v>
      </c>
      <c r="AC36" s="7">
        <f>$G$36/$E$36</f>
        <v>132.8666</v>
      </c>
      <c r="AD36" s="25">
        <f t="shared" si="36"/>
        <v>1527.9626000000005</v>
      </c>
      <c r="AE36" s="7">
        <f>$G$36/$E$36</f>
        <v>132.8666</v>
      </c>
      <c r="AF36" s="25">
        <f t="shared" si="37"/>
        <v>1660.8292000000006</v>
      </c>
      <c r="AG36" s="7"/>
      <c r="AH36" s="13">
        <f t="shared" si="38"/>
        <v>4982.5008</v>
      </c>
      <c r="AI36" s="7"/>
      <c r="AJ36" s="15"/>
    </row>
    <row r="37" spans="2:36" ht="12.75">
      <c r="B37" s="26"/>
      <c r="C37" s="23" t="s">
        <v>31</v>
      </c>
      <c r="D37" s="24">
        <v>2010</v>
      </c>
      <c r="E37" s="24">
        <v>25</v>
      </c>
      <c r="F37" s="23" t="s">
        <v>17</v>
      </c>
      <c r="G37" s="25">
        <v>7879.81</v>
      </c>
      <c r="H37" s="25">
        <v>157.6</v>
      </c>
      <c r="I37" s="25">
        <f t="shared" si="18"/>
        <v>315.1924</v>
      </c>
      <c r="J37" s="25">
        <f t="shared" si="19"/>
        <v>472.79240000000004</v>
      </c>
      <c r="K37" s="25">
        <f t="shared" si="20"/>
        <v>315.1924</v>
      </c>
      <c r="L37" s="25">
        <f t="shared" si="21"/>
        <v>787.9848000000001</v>
      </c>
      <c r="M37" s="25">
        <f t="shared" si="22"/>
        <v>315.1924</v>
      </c>
      <c r="N37" s="25">
        <f t="shared" si="23"/>
        <v>1103.1772</v>
      </c>
      <c r="O37" s="25">
        <f t="shared" si="24"/>
        <v>315.1924</v>
      </c>
      <c r="P37" s="25">
        <f t="shared" si="25"/>
        <v>1418.3696</v>
      </c>
      <c r="Q37" s="25">
        <f t="shared" si="26"/>
        <v>315.1924</v>
      </c>
      <c r="R37" s="25">
        <f t="shared" si="27"/>
        <v>1733.562</v>
      </c>
      <c r="S37" s="25">
        <f t="shared" si="28"/>
        <v>315.1924</v>
      </c>
      <c r="T37" s="25">
        <f t="shared" si="29"/>
        <v>2048.7544</v>
      </c>
      <c r="U37" s="7">
        <f t="shared" si="30"/>
        <v>315.1924</v>
      </c>
      <c r="V37" s="25">
        <f t="shared" si="31"/>
        <v>2363.9467999999997</v>
      </c>
      <c r="W37" s="7">
        <f t="shared" si="32"/>
        <v>315.1924</v>
      </c>
      <c r="X37" s="25">
        <f t="shared" si="33"/>
        <v>2679.1391999999996</v>
      </c>
      <c r="Y37" s="7">
        <f>$G$37/$E$37</f>
        <v>315.1924</v>
      </c>
      <c r="Z37" s="25">
        <f t="shared" si="34"/>
        <v>2994.3315999999995</v>
      </c>
      <c r="AA37" s="7">
        <f>$G$37/$E$37</f>
        <v>315.1924</v>
      </c>
      <c r="AB37" s="25">
        <f t="shared" si="35"/>
        <v>3309.5239999999994</v>
      </c>
      <c r="AC37" s="7">
        <f>$G$37/$E$37</f>
        <v>315.1924</v>
      </c>
      <c r="AD37" s="25">
        <f t="shared" si="36"/>
        <v>3624.7163999999993</v>
      </c>
      <c r="AE37" s="7">
        <f>$G$37/$E$37</f>
        <v>315.1924</v>
      </c>
      <c r="AF37" s="25">
        <f t="shared" si="37"/>
        <v>3939.9087999999992</v>
      </c>
      <c r="AG37" s="7"/>
      <c r="AH37" s="13">
        <f t="shared" si="38"/>
        <v>3939.901200000001</v>
      </c>
      <c r="AI37" s="7"/>
      <c r="AJ37" s="15"/>
    </row>
    <row r="38" spans="2:36" ht="12.75">
      <c r="B38" s="29"/>
      <c r="C38" s="24" t="s">
        <v>175</v>
      </c>
      <c r="D38" s="24">
        <v>2012</v>
      </c>
      <c r="E38" s="24">
        <v>10</v>
      </c>
      <c r="F38" s="24" t="s">
        <v>17</v>
      </c>
      <c r="G38" s="32">
        <f>825+139.95</f>
        <v>964.95</v>
      </c>
      <c r="H38" s="32"/>
      <c r="I38" s="32"/>
      <c r="J38" s="32">
        <v>0</v>
      </c>
      <c r="K38" s="32">
        <f t="shared" si="20"/>
        <v>96.495</v>
      </c>
      <c r="L38" s="32">
        <f t="shared" si="21"/>
        <v>96.495</v>
      </c>
      <c r="M38" s="32">
        <f t="shared" si="22"/>
        <v>96.495</v>
      </c>
      <c r="N38" s="32">
        <f t="shared" si="23"/>
        <v>192.99</v>
      </c>
      <c r="O38" s="32">
        <f t="shared" si="24"/>
        <v>96.495</v>
      </c>
      <c r="P38" s="32">
        <f t="shared" si="25"/>
        <v>289.485</v>
      </c>
      <c r="Q38" s="25">
        <f t="shared" si="26"/>
        <v>96.495</v>
      </c>
      <c r="R38" s="32">
        <f t="shared" si="27"/>
        <v>385.98</v>
      </c>
      <c r="S38" s="25">
        <f t="shared" si="28"/>
        <v>96.495</v>
      </c>
      <c r="T38" s="32">
        <f t="shared" si="29"/>
        <v>482.475</v>
      </c>
      <c r="U38" s="7">
        <f t="shared" si="30"/>
        <v>96.495</v>
      </c>
      <c r="V38" s="32">
        <f t="shared" si="31"/>
        <v>578.97</v>
      </c>
      <c r="W38" s="7">
        <f t="shared" si="32"/>
        <v>96.495</v>
      </c>
      <c r="X38" s="32">
        <f t="shared" si="33"/>
        <v>675.465</v>
      </c>
      <c r="Y38" s="7">
        <f>$G$38/$E$38</f>
        <v>96.495</v>
      </c>
      <c r="Z38" s="32">
        <f t="shared" si="34"/>
        <v>771.96</v>
      </c>
      <c r="AA38" s="7">
        <f>$G$38/$E$38</f>
        <v>96.495</v>
      </c>
      <c r="AB38" s="32">
        <f t="shared" si="35"/>
        <v>868.455</v>
      </c>
      <c r="AC38" s="7">
        <f>$G$38/$E$38</f>
        <v>96.495</v>
      </c>
      <c r="AD38" s="25">
        <f t="shared" si="36"/>
        <v>964.95</v>
      </c>
      <c r="AE38" s="7">
        <v>0</v>
      </c>
      <c r="AF38" s="25">
        <f t="shared" si="37"/>
        <v>964.95</v>
      </c>
      <c r="AG38" s="7"/>
      <c r="AH38" s="13">
        <f t="shared" si="38"/>
        <v>0</v>
      </c>
      <c r="AI38" s="7"/>
      <c r="AJ38" s="15"/>
    </row>
    <row r="39" spans="2:36" ht="12.75">
      <c r="B39" s="29"/>
      <c r="C39" s="24" t="s">
        <v>214</v>
      </c>
      <c r="D39" s="24">
        <v>2014</v>
      </c>
      <c r="E39" s="24">
        <v>20</v>
      </c>
      <c r="F39" s="24" t="s">
        <v>17</v>
      </c>
      <c r="G39" s="40">
        <f>2663.5+2663.5+5327+175.52+35.26+96.34+245.43+45.15+44+151.81+348.65</f>
        <v>11796.16</v>
      </c>
      <c r="H39" s="40"/>
      <c r="I39" s="40"/>
      <c r="J39" s="40"/>
      <c r="K39" s="40">
        <f t="shared" si="20"/>
        <v>589.808</v>
      </c>
      <c r="L39" s="40"/>
      <c r="M39" s="40">
        <f t="shared" si="22"/>
        <v>589.808</v>
      </c>
      <c r="N39" s="40">
        <v>0</v>
      </c>
      <c r="O39" s="40">
        <f t="shared" si="24"/>
        <v>589.808</v>
      </c>
      <c r="P39" s="40">
        <f t="shared" si="25"/>
        <v>589.808</v>
      </c>
      <c r="Q39" s="40">
        <f t="shared" si="26"/>
        <v>589.808</v>
      </c>
      <c r="R39" s="40">
        <f t="shared" si="27"/>
        <v>1179.616</v>
      </c>
      <c r="S39" s="40">
        <f t="shared" si="28"/>
        <v>589.808</v>
      </c>
      <c r="T39" s="40">
        <f t="shared" si="29"/>
        <v>1769.424</v>
      </c>
      <c r="U39" s="39">
        <f t="shared" si="30"/>
        <v>589.808</v>
      </c>
      <c r="V39" s="40">
        <f t="shared" si="31"/>
        <v>2359.232</v>
      </c>
      <c r="W39" s="39">
        <f t="shared" si="32"/>
        <v>589.808</v>
      </c>
      <c r="X39" s="40">
        <f t="shared" si="33"/>
        <v>2949.04</v>
      </c>
      <c r="Y39" s="7">
        <f>$G$39/$E$39</f>
        <v>589.808</v>
      </c>
      <c r="Z39" s="40">
        <f t="shared" si="34"/>
        <v>3538.848</v>
      </c>
      <c r="AA39" s="7">
        <f>$G$39/$E$39</f>
        <v>589.808</v>
      </c>
      <c r="AB39" s="40">
        <f t="shared" si="35"/>
        <v>4128.656</v>
      </c>
      <c r="AC39" s="7">
        <f>$G$39/$E$39</f>
        <v>589.808</v>
      </c>
      <c r="AD39" s="25">
        <f t="shared" si="36"/>
        <v>4718.464</v>
      </c>
      <c r="AE39" s="7">
        <f>$G$39/$E$39</f>
        <v>589.808</v>
      </c>
      <c r="AF39" s="25">
        <f t="shared" si="37"/>
        <v>5308.272</v>
      </c>
      <c r="AG39" s="7"/>
      <c r="AH39" s="13">
        <f t="shared" si="38"/>
        <v>6487.888</v>
      </c>
      <c r="AI39" s="7"/>
      <c r="AJ39" s="15"/>
    </row>
    <row r="40" spans="2:36" ht="12.75">
      <c r="B40" s="42"/>
      <c r="C40" s="23" t="s">
        <v>272</v>
      </c>
      <c r="D40" s="24">
        <v>2018</v>
      </c>
      <c r="E40" s="24">
        <v>20</v>
      </c>
      <c r="F40" s="24" t="s">
        <v>17</v>
      </c>
      <c r="G40" s="27">
        <v>2800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5"/>
      <c r="T40" s="27"/>
      <c r="U40" s="7"/>
      <c r="V40" s="27">
        <v>0</v>
      </c>
      <c r="W40" s="39">
        <f t="shared" si="32"/>
        <v>140</v>
      </c>
      <c r="X40" s="40">
        <f t="shared" si="33"/>
        <v>140</v>
      </c>
      <c r="Y40" s="7">
        <f>$G$40/$E$40</f>
        <v>140</v>
      </c>
      <c r="Z40" s="40">
        <f t="shared" si="34"/>
        <v>280</v>
      </c>
      <c r="AA40" s="7">
        <f>$G$40/$E$40</f>
        <v>140</v>
      </c>
      <c r="AB40" s="40">
        <f t="shared" si="35"/>
        <v>420</v>
      </c>
      <c r="AC40" s="7">
        <f>$G$40/$E$40</f>
        <v>140</v>
      </c>
      <c r="AD40" s="25">
        <f t="shared" si="36"/>
        <v>560</v>
      </c>
      <c r="AE40" s="7">
        <f>$G$40/$E$40</f>
        <v>140</v>
      </c>
      <c r="AF40" s="25">
        <f t="shared" si="37"/>
        <v>700</v>
      </c>
      <c r="AG40" s="7"/>
      <c r="AH40" s="52">
        <f t="shared" si="38"/>
        <v>2100</v>
      </c>
      <c r="AI40" s="7"/>
      <c r="AJ40" s="15"/>
    </row>
    <row r="41" spans="2:36" ht="12.75">
      <c r="B41" s="12">
        <v>30400007</v>
      </c>
      <c r="C41" t="s">
        <v>226</v>
      </c>
      <c r="D41">
        <v>2014</v>
      </c>
      <c r="E41">
        <v>50</v>
      </c>
      <c r="F41" t="s">
        <v>17</v>
      </c>
      <c r="G41" s="13">
        <v>144107.66</v>
      </c>
      <c r="H41" s="13"/>
      <c r="I41" s="13"/>
      <c r="J41" s="13"/>
      <c r="K41" s="13"/>
      <c r="L41" s="13"/>
      <c r="M41" s="13"/>
      <c r="N41" s="13">
        <v>0</v>
      </c>
      <c r="O41" s="13">
        <f>G41/E41</f>
        <v>2882.1532</v>
      </c>
      <c r="P41" s="13">
        <f>N41+O41</f>
        <v>2882.1532</v>
      </c>
      <c r="Q41" s="13">
        <f>+G41/E41</f>
        <v>2882.1532</v>
      </c>
      <c r="R41" s="13">
        <f>P41+Q41</f>
        <v>5764.3064</v>
      </c>
      <c r="S41" s="13">
        <f>+G41/E41</f>
        <v>2882.1532</v>
      </c>
      <c r="T41" s="13">
        <f>R41+S41</f>
        <v>8646.4596</v>
      </c>
      <c r="U41" s="7">
        <f>G41/E41</f>
        <v>2882.1532</v>
      </c>
      <c r="V41" s="13">
        <f>T41+U41</f>
        <v>11528.6128</v>
      </c>
      <c r="W41" s="7">
        <f>G41/E41</f>
        <v>2882.1532</v>
      </c>
      <c r="X41" s="13">
        <f>V41+W41</f>
        <v>14410.766000000001</v>
      </c>
      <c r="Y41" s="7">
        <f>$G$41/$E$41</f>
        <v>2882.1532</v>
      </c>
      <c r="Z41" s="13">
        <f>X41+Y41</f>
        <v>17292.9192</v>
      </c>
      <c r="AA41" s="7">
        <f>$G$41/$E$41</f>
        <v>2882.1532</v>
      </c>
      <c r="AB41" s="13">
        <f>Z41+AA41</f>
        <v>20175.0724</v>
      </c>
      <c r="AC41" s="7">
        <f>$G$41/$E$41</f>
        <v>2882.1532</v>
      </c>
      <c r="AD41" s="13">
        <f>AB41+AC41</f>
        <v>23057.2256</v>
      </c>
      <c r="AE41" s="7">
        <f>$G$41/$E$41</f>
        <v>2882.1532</v>
      </c>
      <c r="AF41" s="13">
        <f>AD41+AE41</f>
        <v>25939.378800000002</v>
      </c>
      <c r="AG41" s="7"/>
      <c r="AH41" s="13">
        <f aca="true" t="shared" si="39" ref="AH41:AH65">G41-AF41</f>
        <v>118168.2812</v>
      </c>
      <c r="AI41" s="7"/>
      <c r="AJ41" s="15"/>
    </row>
    <row r="42" spans="2:36" ht="12.75">
      <c r="B42" s="12">
        <v>30410002</v>
      </c>
      <c r="C42" s="10" t="s">
        <v>34</v>
      </c>
      <c r="D42" s="10" t="s">
        <v>22</v>
      </c>
      <c r="E42">
        <v>50</v>
      </c>
      <c r="F42" s="10" t="s">
        <v>17</v>
      </c>
      <c r="G42" s="13">
        <v>212858.55</v>
      </c>
      <c r="H42" s="13">
        <v>163291.87</v>
      </c>
      <c r="I42" s="13">
        <f>G42/E42</f>
        <v>4257.170999999999</v>
      </c>
      <c r="J42" s="13">
        <f>H42+I42</f>
        <v>167549.041</v>
      </c>
      <c r="K42" s="13">
        <f>G42/E42</f>
        <v>4257.170999999999</v>
      </c>
      <c r="L42" s="13">
        <f>J42+K42</f>
        <v>171806.212</v>
      </c>
      <c r="M42" s="13">
        <f>G42/E42</f>
        <v>4257.170999999999</v>
      </c>
      <c r="N42" s="13">
        <f>L42+M42</f>
        <v>176063.383</v>
      </c>
      <c r="O42" s="13">
        <f>G42/E42</f>
        <v>4257.170999999999</v>
      </c>
      <c r="P42" s="13">
        <f>N42+O42</f>
        <v>180320.554</v>
      </c>
      <c r="Q42" s="13">
        <f>+G42/E42</f>
        <v>4257.170999999999</v>
      </c>
      <c r="R42" s="13">
        <f>P42+Q42</f>
        <v>184577.725</v>
      </c>
      <c r="S42" s="13">
        <f>+G42/E42</f>
        <v>4257.170999999999</v>
      </c>
      <c r="T42" s="13">
        <f>R42+S42</f>
        <v>188834.896</v>
      </c>
      <c r="U42" s="7">
        <f>G42/E42</f>
        <v>4257.170999999999</v>
      </c>
      <c r="V42" s="13">
        <f>T42+U42</f>
        <v>193092.067</v>
      </c>
      <c r="W42" s="7">
        <f>G42/E42</f>
        <v>4257.170999999999</v>
      </c>
      <c r="X42" s="13">
        <f>V42+W42</f>
        <v>197349.238</v>
      </c>
      <c r="Y42" s="7">
        <f>$G$42/$E$42</f>
        <v>4257.170999999999</v>
      </c>
      <c r="Z42" s="13">
        <f>X42+Y42</f>
        <v>201606.409</v>
      </c>
      <c r="AA42" s="7">
        <f>$G$42/$E$42</f>
        <v>4257.170999999999</v>
      </c>
      <c r="AB42" s="13">
        <f>Z42+AA42</f>
        <v>205863.58000000002</v>
      </c>
      <c r="AC42" s="7">
        <f>$G$42/$E$42</f>
        <v>4257.170999999999</v>
      </c>
      <c r="AD42" s="13">
        <f>AB42+AC42</f>
        <v>210120.75100000002</v>
      </c>
      <c r="AE42" s="7">
        <f>$G$42/$E$42-1519.37</f>
        <v>2737.8009999999995</v>
      </c>
      <c r="AF42" s="13">
        <f>AD42+AE42</f>
        <v>212858.55200000003</v>
      </c>
      <c r="AG42" s="7"/>
      <c r="AH42" s="13">
        <f t="shared" si="39"/>
        <v>-0.0020000000367872417</v>
      </c>
      <c r="AI42" s="7"/>
      <c r="AJ42" s="15"/>
    </row>
    <row r="43" spans="2:36" ht="12.75">
      <c r="B43" s="12">
        <v>30700002</v>
      </c>
      <c r="C43" s="10" t="s">
        <v>35</v>
      </c>
      <c r="D43" s="10" t="s">
        <v>22</v>
      </c>
      <c r="E43">
        <v>50</v>
      </c>
      <c r="F43" s="10" t="s">
        <v>17</v>
      </c>
      <c r="G43" s="25">
        <v>225092.41</v>
      </c>
      <c r="H43" s="13">
        <v>158106.44</v>
      </c>
      <c r="I43" s="13">
        <f>G43/E43</f>
        <v>4501.8482</v>
      </c>
      <c r="J43" s="13">
        <f>H43+I43</f>
        <v>162608.2882</v>
      </c>
      <c r="K43" s="13">
        <f>G43/E43</f>
        <v>4501.8482</v>
      </c>
      <c r="L43" s="13">
        <f>J43+K43</f>
        <v>167110.13640000002</v>
      </c>
      <c r="M43" s="13">
        <f>G43/E43</f>
        <v>4501.8482</v>
      </c>
      <c r="N43" s="13">
        <f>L43+M43</f>
        <v>171611.98460000003</v>
      </c>
      <c r="O43" s="13">
        <f>G43/E43</f>
        <v>4501.8482</v>
      </c>
      <c r="P43" s="13">
        <f>N43+O43</f>
        <v>176113.83280000003</v>
      </c>
      <c r="Q43" s="13">
        <f>+G43/E43</f>
        <v>4501.8482</v>
      </c>
      <c r="R43" s="13">
        <f>P43+Q43</f>
        <v>180615.68100000004</v>
      </c>
      <c r="S43" s="13">
        <f>+G43/E43</f>
        <v>4501.8482</v>
      </c>
      <c r="T43" s="13">
        <f>R43+S43</f>
        <v>185117.52920000005</v>
      </c>
      <c r="U43" s="7">
        <f>G43/E43</f>
        <v>4501.8482</v>
      </c>
      <c r="V43" s="13">
        <f>T43+U43</f>
        <v>189619.37740000006</v>
      </c>
      <c r="W43" s="7">
        <f>G43/E43</f>
        <v>4501.8482</v>
      </c>
      <c r="X43" s="13">
        <f>V43+W43</f>
        <v>194121.22560000006</v>
      </c>
      <c r="Y43" s="7">
        <f>$G$43/$E$43</f>
        <v>4501.8482</v>
      </c>
      <c r="Z43" s="13">
        <f>X43+Y43</f>
        <v>198623.07380000007</v>
      </c>
      <c r="AA43" s="7">
        <f>$G$43/$E$43</f>
        <v>4501.8482</v>
      </c>
      <c r="AB43" s="13">
        <f>Z43+AA43</f>
        <v>203124.92200000008</v>
      </c>
      <c r="AC43" s="7">
        <f>$G$43/$E$43</f>
        <v>4501.8482</v>
      </c>
      <c r="AD43" s="25">
        <f>AB43+AC43</f>
        <v>207626.7702000001</v>
      </c>
      <c r="AE43" s="7">
        <f>$G$43/$E$43</f>
        <v>4501.8482</v>
      </c>
      <c r="AF43" s="25">
        <f>AD43+AE43</f>
        <v>212128.6184000001</v>
      </c>
      <c r="AG43" s="7"/>
      <c r="AH43" s="13">
        <f t="shared" si="39"/>
        <v>12963.79159999991</v>
      </c>
      <c r="AI43" s="7"/>
      <c r="AJ43" s="15"/>
    </row>
    <row r="44" spans="2:36" ht="12.75">
      <c r="B44" s="12"/>
      <c r="C44" s="49" t="s">
        <v>335</v>
      </c>
      <c r="D44" s="10">
        <v>2021</v>
      </c>
      <c r="E44">
        <v>50</v>
      </c>
      <c r="F44" s="49" t="s">
        <v>17</v>
      </c>
      <c r="G44" s="25">
        <v>22605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7"/>
      <c r="V44" s="13"/>
      <c r="W44" s="7"/>
      <c r="X44" s="13"/>
      <c r="Y44" s="7"/>
      <c r="Z44" s="13"/>
      <c r="AA44" s="7"/>
      <c r="AB44" s="13"/>
      <c r="AC44" s="7">
        <f>$G$44/$E$44</f>
        <v>452.1</v>
      </c>
      <c r="AD44" s="25">
        <f aca="true" t="shared" si="40" ref="AD44:AF46">AB44+AC44</f>
        <v>452.1</v>
      </c>
      <c r="AE44" s="7">
        <f>$G$44/$E$44</f>
        <v>452.1</v>
      </c>
      <c r="AF44" s="25">
        <f t="shared" si="40"/>
        <v>904.2</v>
      </c>
      <c r="AG44" s="7"/>
      <c r="AH44" s="13">
        <f t="shared" si="39"/>
        <v>21700.8</v>
      </c>
      <c r="AI44" s="7"/>
      <c r="AJ44" s="15"/>
    </row>
    <row r="45" spans="2:36" ht="12.75">
      <c r="B45" s="12"/>
      <c r="C45" s="49" t="s">
        <v>355</v>
      </c>
      <c r="D45" s="10">
        <v>2022</v>
      </c>
      <c r="E45">
        <v>50</v>
      </c>
      <c r="F45" s="49" t="s">
        <v>17</v>
      </c>
      <c r="G45" s="25">
        <v>1285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7"/>
      <c r="V45" s="13"/>
      <c r="W45" s="7"/>
      <c r="X45" s="13"/>
      <c r="Y45" s="7"/>
      <c r="Z45" s="13"/>
      <c r="AA45" s="7"/>
      <c r="AB45" s="13"/>
      <c r="AC45" s="7"/>
      <c r="AD45" s="25">
        <f t="shared" si="40"/>
        <v>0</v>
      </c>
      <c r="AE45" s="7">
        <f>$G$45/$E$45</f>
        <v>25.7</v>
      </c>
      <c r="AF45" s="25">
        <f t="shared" si="40"/>
        <v>25.7</v>
      </c>
      <c r="AG45" s="7"/>
      <c r="AH45" s="13">
        <f t="shared" si="39"/>
        <v>1259.3</v>
      </c>
      <c r="AI45" s="7"/>
      <c r="AJ45" s="15"/>
    </row>
    <row r="46" spans="2:36" ht="12.75">
      <c r="B46" s="54" t="s">
        <v>366</v>
      </c>
      <c r="C46" s="49" t="s">
        <v>356</v>
      </c>
      <c r="D46" s="10">
        <v>2022</v>
      </c>
      <c r="E46">
        <v>50</v>
      </c>
      <c r="F46" s="49" t="s">
        <v>17</v>
      </c>
      <c r="G46" s="25">
        <v>21555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7"/>
      <c r="V46" s="13"/>
      <c r="W46" s="7"/>
      <c r="X46" s="13"/>
      <c r="Y46" s="7"/>
      <c r="Z46" s="13"/>
      <c r="AA46" s="7"/>
      <c r="AB46" s="13"/>
      <c r="AC46" s="7"/>
      <c r="AD46" s="25">
        <f t="shared" si="40"/>
        <v>0</v>
      </c>
      <c r="AE46" s="7">
        <f>$G$46/$E$46</f>
        <v>431.1</v>
      </c>
      <c r="AF46" s="25">
        <f t="shared" si="40"/>
        <v>431.1</v>
      </c>
      <c r="AG46" s="7"/>
      <c r="AH46" s="13">
        <f t="shared" si="39"/>
        <v>21123.9</v>
      </c>
      <c r="AI46" s="7"/>
      <c r="AJ46" s="15"/>
    </row>
    <row r="47" spans="2:36" ht="12.75">
      <c r="B47" s="12">
        <v>30900002</v>
      </c>
      <c r="C47" s="10" t="s">
        <v>36</v>
      </c>
      <c r="D47" s="10" t="s">
        <v>22</v>
      </c>
      <c r="E47">
        <v>50</v>
      </c>
      <c r="F47" s="10" t="s">
        <v>17</v>
      </c>
      <c r="G47" s="13">
        <v>508.71</v>
      </c>
      <c r="H47" s="13">
        <v>390.19</v>
      </c>
      <c r="I47" s="13">
        <f>G47/E47</f>
        <v>10.174199999999999</v>
      </c>
      <c r="J47" s="13">
        <f>H47+I47</f>
        <v>400.3642</v>
      </c>
      <c r="K47" s="13">
        <f>G47/E47</f>
        <v>10.174199999999999</v>
      </c>
      <c r="L47" s="13">
        <f>J47+K47</f>
        <v>410.53839999999997</v>
      </c>
      <c r="M47" s="13">
        <f>G47/E47</f>
        <v>10.174199999999999</v>
      </c>
      <c r="N47" s="13">
        <f>L47+M47</f>
        <v>420.71259999999995</v>
      </c>
      <c r="O47" s="13">
        <f>G47/E47</f>
        <v>10.174199999999999</v>
      </c>
      <c r="P47" s="13">
        <f>N47+O47</f>
        <v>430.88679999999994</v>
      </c>
      <c r="Q47" s="13">
        <f>+G47/E47</f>
        <v>10.174199999999999</v>
      </c>
      <c r="R47" s="13">
        <f>P47+Q47</f>
        <v>441.0609999999999</v>
      </c>
      <c r="S47" s="13">
        <f>+G47/E47</f>
        <v>10.174199999999999</v>
      </c>
      <c r="T47" s="13">
        <f>R47+S47</f>
        <v>451.2351999999999</v>
      </c>
      <c r="U47" s="7">
        <f>G47/E47</f>
        <v>10.174199999999999</v>
      </c>
      <c r="V47" s="13">
        <f>T47+U47</f>
        <v>461.4093999999999</v>
      </c>
      <c r="W47" s="7">
        <f>G47/E47</f>
        <v>10.174199999999999</v>
      </c>
      <c r="X47" s="13">
        <f>V47+W47</f>
        <v>471.5835999999999</v>
      </c>
      <c r="Y47" s="7">
        <f>$G$47/$E$47</f>
        <v>10.174199999999999</v>
      </c>
      <c r="Z47" s="13">
        <f>X47+Y47</f>
        <v>481.75779999999986</v>
      </c>
      <c r="AA47" s="7">
        <f>$G$47/$E$47</f>
        <v>10.174199999999999</v>
      </c>
      <c r="AB47" s="13">
        <f>Z47+AA47</f>
        <v>491.93199999999985</v>
      </c>
      <c r="AC47" s="7">
        <f>$G$47/$E$47</f>
        <v>10.174199999999999</v>
      </c>
      <c r="AD47" s="13">
        <f>AB47+AC47</f>
        <v>502.10619999999983</v>
      </c>
      <c r="AE47" s="7">
        <f>$G$47/$E$47-3.57</f>
        <v>6.604199999999999</v>
      </c>
      <c r="AF47" s="13">
        <f>AD47+AE47</f>
        <v>508.7103999999998</v>
      </c>
      <c r="AG47" s="7"/>
      <c r="AH47" s="13">
        <f t="shared" si="39"/>
        <v>-0.00039999999984274837</v>
      </c>
      <c r="AI47" s="7"/>
      <c r="AJ47" s="15"/>
    </row>
    <row r="48" spans="2:36" ht="12.75">
      <c r="B48" s="12">
        <v>31000002</v>
      </c>
      <c r="C48" s="10" t="s">
        <v>37</v>
      </c>
      <c r="D48" s="10" t="s">
        <v>22</v>
      </c>
      <c r="E48">
        <v>20</v>
      </c>
      <c r="F48" s="10" t="s">
        <v>17</v>
      </c>
      <c r="G48" s="13">
        <v>408.75</v>
      </c>
      <c r="H48" s="13">
        <v>408.75</v>
      </c>
      <c r="I48" s="13">
        <v>0</v>
      </c>
      <c r="J48" s="13">
        <f>H48+I48</f>
        <v>408.75</v>
      </c>
      <c r="K48" s="13">
        <v>0</v>
      </c>
      <c r="L48" s="13">
        <f>J48+K48</f>
        <v>408.75</v>
      </c>
      <c r="M48" s="13">
        <v>0</v>
      </c>
      <c r="N48" s="13">
        <f>L48+M48</f>
        <v>408.75</v>
      </c>
      <c r="O48" s="13">
        <v>0</v>
      </c>
      <c r="P48" s="13">
        <f>N48+O48</f>
        <v>408.75</v>
      </c>
      <c r="Q48" s="13">
        <v>0</v>
      </c>
      <c r="R48" s="13">
        <f>P48+Q48</f>
        <v>408.75</v>
      </c>
      <c r="S48" s="13">
        <v>0</v>
      </c>
      <c r="T48" s="13">
        <f>R48+S48</f>
        <v>408.75</v>
      </c>
      <c r="U48" s="7">
        <v>0</v>
      </c>
      <c r="V48" s="13">
        <f>T48+U48</f>
        <v>408.75</v>
      </c>
      <c r="W48" s="7">
        <v>0</v>
      </c>
      <c r="X48" s="13">
        <f>V48+W48</f>
        <v>408.75</v>
      </c>
      <c r="Y48" s="7">
        <v>0</v>
      </c>
      <c r="Z48" s="13">
        <f>X48+Y48</f>
        <v>408.75</v>
      </c>
      <c r="AA48" s="7">
        <v>0</v>
      </c>
      <c r="AB48" s="13">
        <f>Z48+AA48</f>
        <v>408.75</v>
      </c>
      <c r="AC48" s="7">
        <v>0</v>
      </c>
      <c r="AD48" s="13">
        <f>AB48+AC48</f>
        <v>408.75</v>
      </c>
      <c r="AE48" s="7">
        <v>0</v>
      </c>
      <c r="AF48" s="13">
        <f>AD48+AE48</f>
        <v>408.75</v>
      </c>
      <c r="AG48" s="7"/>
      <c r="AH48" s="13">
        <f t="shared" si="39"/>
        <v>0</v>
      </c>
      <c r="AI48" s="7"/>
      <c r="AJ48" s="15"/>
    </row>
    <row r="49" spans="2:36" ht="12.75">
      <c r="B49" s="12">
        <v>31110002</v>
      </c>
      <c r="C49" s="10" t="s">
        <v>38</v>
      </c>
      <c r="D49" s="10" t="s">
        <v>16</v>
      </c>
      <c r="E49">
        <v>50</v>
      </c>
      <c r="F49" s="10" t="s">
        <v>17</v>
      </c>
      <c r="G49" s="7">
        <v>85113.72</v>
      </c>
      <c r="H49" s="7">
        <v>65293.91</v>
      </c>
      <c r="I49" s="7">
        <f aca="true" t="shared" si="41" ref="I49:I55">G49/E49</f>
        <v>1702.2744</v>
      </c>
      <c r="J49" s="7">
        <f aca="true" t="shared" si="42" ref="J49:J54">H49+I49</f>
        <v>66996.1844</v>
      </c>
      <c r="K49" s="7">
        <f aca="true" t="shared" si="43" ref="K49:K55">G49/E49</f>
        <v>1702.2744</v>
      </c>
      <c r="L49" s="7">
        <f aca="true" t="shared" si="44" ref="L49:L55">J49+K49</f>
        <v>68698.4588</v>
      </c>
      <c r="M49" s="7">
        <f aca="true" t="shared" si="45" ref="M49:M55">G49/E49</f>
        <v>1702.2744</v>
      </c>
      <c r="N49" s="7">
        <f aca="true" t="shared" si="46" ref="N49:N55">L49+M49</f>
        <v>70400.73319999999</v>
      </c>
      <c r="O49" s="7">
        <f aca="true" t="shared" si="47" ref="O49:O55">G49/E49</f>
        <v>1702.2744</v>
      </c>
      <c r="P49" s="7">
        <f aca="true" t="shared" si="48" ref="P49:P55">N49+O49</f>
        <v>72103.00759999998</v>
      </c>
      <c r="Q49" s="7">
        <f aca="true" t="shared" si="49" ref="Q49:Q55">+G49/E49</f>
        <v>1702.2744</v>
      </c>
      <c r="R49" s="7">
        <f aca="true" t="shared" si="50" ref="R49:R55">P49+Q49</f>
        <v>73805.28199999998</v>
      </c>
      <c r="S49" s="7">
        <f aca="true" t="shared" si="51" ref="S49:S55">+G49/E49</f>
        <v>1702.2744</v>
      </c>
      <c r="T49" s="7">
        <f aca="true" t="shared" si="52" ref="T49:T55">R49+S49</f>
        <v>75507.55639999997</v>
      </c>
      <c r="U49" s="7">
        <f aca="true" t="shared" si="53" ref="U49:U55">G49/E49</f>
        <v>1702.2744</v>
      </c>
      <c r="V49" s="7">
        <f aca="true" t="shared" si="54" ref="V49:V55">T49+U49</f>
        <v>77209.83079999997</v>
      </c>
      <c r="W49" s="7">
        <f aca="true" t="shared" si="55" ref="W49:W55">G49/E49</f>
        <v>1702.2744</v>
      </c>
      <c r="X49" s="7">
        <f aca="true" t="shared" si="56" ref="X49:X55">V49+W49</f>
        <v>78912.10519999996</v>
      </c>
      <c r="Y49" s="7">
        <f>$G$49/$E$49</f>
        <v>1702.2744</v>
      </c>
      <c r="Z49" s="7">
        <f aca="true" t="shared" si="57" ref="Z49:Z55">X49+Y49</f>
        <v>80614.37959999996</v>
      </c>
      <c r="AA49" s="7">
        <f>$G$49/$E$49</f>
        <v>1702.2744</v>
      </c>
      <c r="AB49" s="7">
        <f aca="true" t="shared" si="58" ref="AB49:AB55">Z49+AA49</f>
        <v>82316.65399999995</v>
      </c>
      <c r="AC49" s="7">
        <f>$G$49/$E$49</f>
        <v>1702.2744</v>
      </c>
      <c r="AD49" s="7">
        <f aca="true" t="shared" si="59" ref="AD49:AD55">AB49+AC49</f>
        <v>84018.92839999995</v>
      </c>
      <c r="AE49" s="7">
        <f>$G$49/$E$49-607.48</f>
        <v>1094.7944</v>
      </c>
      <c r="AF49" s="7">
        <f aca="true" t="shared" si="60" ref="AF49:AF55">AD49+AE49</f>
        <v>85113.72279999994</v>
      </c>
      <c r="AG49" s="7"/>
      <c r="AH49" s="13">
        <f t="shared" si="39"/>
        <v>-0.0027999999438179657</v>
      </c>
      <c r="AI49" s="7"/>
      <c r="AJ49" s="15"/>
    </row>
    <row r="50" spans="2:36" ht="12.75">
      <c r="B50" s="12"/>
      <c r="C50" s="10" t="s">
        <v>39</v>
      </c>
      <c r="D50">
        <v>1998</v>
      </c>
      <c r="E50">
        <v>25</v>
      </c>
      <c r="F50" s="10" t="s">
        <v>17</v>
      </c>
      <c r="G50" s="7">
        <v>86605.89</v>
      </c>
      <c r="H50" s="7">
        <v>43302.99</v>
      </c>
      <c r="I50" s="7">
        <f t="shared" si="41"/>
        <v>3464.2356</v>
      </c>
      <c r="J50" s="7">
        <f t="shared" si="42"/>
        <v>46767.2256</v>
      </c>
      <c r="K50" s="7">
        <f t="shared" si="43"/>
        <v>3464.2356</v>
      </c>
      <c r="L50" s="7">
        <f t="shared" si="44"/>
        <v>50231.4612</v>
      </c>
      <c r="M50" s="7">
        <f t="shared" si="45"/>
        <v>3464.2356</v>
      </c>
      <c r="N50" s="7">
        <f t="shared" si="46"/>
        <v>53695.6968</v>
      </c>
      <c r="O50" s="7">
        <f t="shared" si="47"/>
        <v>3464.2356</v>
      </c>
      <c r="P50" s="7">
        <f t="shared" si="48"/>
        <v>57159.9324</v>
      </c>
      <c r="Q50" s="7">
        <f t="shared" si="49"/>
        <v>3464.2356</v>
      </c>
      <c r="R50" s="7">
        <f t="shared" si="50"/>
        <v>60624.168</v>
      </c>
      <c r="S50" s="7">
        <f t="shared" si="51"/>
        <v>3464.2356</v>
      </c>
      <c r="T50" s="7">
        <f t="shared" si="52"/>
        <v>64088.4036</v>
      </c>
      <c r="U50" s="7">
        <f t="shared" si="53"/>
        <v>3464.2356</v>
      </c>
      <c r="V50" s="7">
        <f t="shared" si="54"/>
        <v>67552.6392</v>
      </c>
      <c r="W50" s="7">
        <f t="shared" si="55"/>
        <v>3464.2356</v>
      </c>
      <c r="X50" s="7">
        <f t="shared" si="56"/>
        <v>71016.8748</v>
      </c>
      <c r="Y50" s="7">
        <f>$G$50/$E$50</f>
        <v>3464.2356</v>
      </c>
      <c r="Z50" s="7">
        <f t="shared" si="57"/>
        <v>74481.1104</v>
      </c>
      <c r="AA50" s="7">
        <f>$G$50/$E$50</f>
        <v>3464.2356</v>
      </c>
      <c r="AB50" s="7">
        <f t="shared" si="58"/>
        <v>77945.346</v>
      </c>
      <c r="AC50" s="7">
        <f>$G$50/$E$50</f>
        <v>3464.2356</v>
      </c>
      <c r="AD50" s="7">
        <f t="shared" si="59"/>
        <v>81409.5816</v>
      </c>
      <c r="AE50" s="7">
        <f>$G$50/$E$50</f>
        <v>3464.2356</v>
      </c>
      <c r="AF50" s="7">
        <f t="shared" si="60"/>
        <v>84873.8172</v>
      </c>
      <c r="AG50" s="7"/>
      <c r="AH50" s="13">
        <f t="shared" si="39"/>
        <v>1732.0727999999945</v>
      </c>
      <c r="AI50" s="7"/>
      <c r="AJ50" s="15"/>
    </row>
    <row r="51" spans="2:36" ht="12.75">
      <c r="B51" s="12"/>
      <c r="C51" s="10" t="s">
        <v>39</v>
      </c>
      <c r="D51">
        <v>1999</v>
      </c>
      <c r="E51">
        <v>25</v>
      </c>
      <c r="F51" s="10" t="s">
        <v>17</v>
      </c>
      <c r="G51" s="7">
        <v>10217.76</v>
      </c>
      <c r="H51" s="7">
        <v>4700.17</v>
      </c>
      <c r="I51" s="7">
        <f t="shared" si="41"/>
        <v>408.7104</v>
      </c>
      <c r="J51" s="7">
        <f t="shared" si="42"/>
        <v>5108.8804</v>
      </c>
      <c r="K51" s="7">
        <f t="shared" si="43"/>
        <v>408.7104</v>
      </c>
      <c r="L51" s="7">
        <f t="shared" si="44"/>
        <v>5517.5908</v>
      </c>
      <c r="M51" s="7">
        <f t="shared" si="45"/>
        <v>408.7104</v>
      </c>
      <c r="N51" s="7">
        <f t="shared" si="46"/>
        <v>5926.3012</v>
      </c>
      <c r="O51" s="7">
        <f t="shared" si="47"/>
        <v>408.7104</v>
      </c>
      <c r="P51" s="7">
        <f t="shared" si="48"/>
        <v>6335.0116</v>
      </c>
      <c r="Q51" s="7">
        <f t="shared" si="49"/>
        <v>408.7104</v>
      </c>
      <c r="R51" s="7">
        <f t="shared" si="50"/>
        <v>6743.722</v>
      </c>
      <c r="S51" s="7">
        <f t="shared" si="51"/>
        <v>408.7104</v>
      </c>
      <c r="T51" s="7">
        <f t="shared" si="52"/>
        <v>7152.4324</v>
      </c>
      <c r="U51" s="7">
        <f t="shared" si="53"/>
        <v>408.7104</v>
      </c>
      <c r="V51" s="7">
        <f t="shared" si="54"/>
        <v>7561.1428</v>
      </c>
      <c r="W51" s="7">
        <f t="shared" si="55"/>
        <v>408.7104</v>
      </c>
      <c r="X51" s="7">
        <f t="shared" si="56"/>
        <v>7969.8532</v>
      </c>
      <c r="Y51" s="7">
        <f>$G$51/$E$51</f>
        <v>408.7104</v>
      </c>
      <c r="Z51" s="7">
        <f t="shared" si="57"/>
        <v>8378.5636</v>
      </c>
      <c r="AA51" s="7">
        <f>$G$51/$E$51</f>
        <v>408.7104</v>
      </c>
      <c r="AB51" s="7">
        <f t="shared" si="58"/>
        <v>8787.274</v>
      </c>
      <c r="AC51" s="7">
        <f>$G$51/$E$51</f>
        <v>408.7104</v>
      </c>
      <c r="AD51" s="7">
        <f t="shared" si="59"/>
        <v>9195.9844</v>
      </c>
      <c r="AE51" s="7">
        <f>$G$51/$E$51</f>
        <v>408.7104</v>
      </c>
      <c r="AF51" s="7">
        <f t="shared" si="60"/>
        <v>9604.6948</v>
      </c>
      <c r="AG51" s="7"/>
      <c r="AH51" s="13">
        <f t="shared" si="39"/>
        <v>613.0652000000009</v>
      </c>
      <c r="AI51" s="7"/>
      <c r="AJ51" s="15"/>
    </row>
    <row r="52" spans="2:36" ht="12.75">
      <c r="B52" s="12"/>
      <c r="C52" s="10" t="s">
        <v>39</v>
      </c>
      <c r="D52">
        <v>2001</v>
      </c>
      <c r="E52">
        <v>25</v>
      </c>
      <c r="F52" s="10" t="s">
        <v>17</v>
      </c>
      <c r="G52" s="7">
        <v>10331.3</v>
      </c>
      <c r="H52" s="7">
        <v>3925.89</v>
      </c>
      <c r="I52" s="7">
        <f t="shared" si="41"/>
        <v>413.25199999999995</v>
      </c>
      <c r="J52" s="7">
        <f t="shared" si="42"/>
        <v>4339.142</v>
      </c>
      <c r="K52" s="7">
        <f t="shared" si="43"/>
        <v>413.25199999999995</v>
      </c>
      <c r="L52" s="7">
        <f t="shared" si="44"/>
        <v>4752.394</v>
      </c>
      <c r="M52" s="7">
        <f t="shared" si="45"/>
        <v>413.25199999999995</v>
      </c>
      <c r="N52" s="7">
        <f t="shared" si="46"/>
        <v>5165.646000000001</v>
      </c>
      <c r="O52" s="7">
        <f t="shared" si="47"/>
        <v>413.25199999999995</v>
      </c>
      <c r="P52" s="7">
        <f t="shared" si="48"/>
        <v>5578.898000000001</v>
      </c>
      <c r="Q52" s="7">
        <f t="shared" si="49"/>
        <v>413.25199999999995</v>
      </c>
      <c r="R52" s="7">
        <f t="shared" si="50"/>
        <v>5992.1500000000015</v>
      </c>
      <c r="S52" s="7">
        <f t="shared" si="51"/>
        <v>413.25199999999995</v>
      </c>
      <c r="T52" s="7">
        <f t="shared" si="52"/>
        <v>6405.402000000002</v>
      </c>
      <c r="U52" s="7">
        <f t="shared" si="53"/>
        <v>413.25199999999995</v>
      </c>
      <c r="V52" s="7">
        <f t="shared" si="54"/>
        <v>6818.654000000002</v>
      </c>
      <c r="W52" s="7">
        <f t="shared" si="55"/>
        <v>413.25199999999995</v>
      </c>
      <c r="X52" s="7">
        <f t="shared" si="56"/>
        <v>7231.906000000003</v>
      </c>
      <c r="Y52" s="7">
        <f>$G$52/$E$52</f>
        <v>413.25199999999995</v>
      </c>
      <c r="Z52" s="7">
        <f t="shared" si="57"/>
        <v>7645.158000000003</v>
      </c>
      <c r="AA52" s="7">
        <f>$G$52/$E$52</f>
        <v>413.25199999999995</v>
      </c>
      <c r="AB52" s="7">
        <f t="shared" si="58"/>
        <v>8058.4100000000035</v>
      </c>
      <c r="AC52" s="7">
        <f>$G$52/$E$52</f>
        <v>413.25199999999995</v>
      </c>
      <c r="AD52" s="7">
        <f t="shared" si="59"/>
        <v>8471.662000000004</v>
      </c>
      <c r="AE52" s="7">
        <f>$G$52/$E$52</f>
        <v>413.25199999999995</v>
      </c>
      <c r="AF52" s="7">
        <f t="shared" si="60"/>
        <v>8884.914000000004</v>
      </c>
      <c r="AG52" s="7"/>
      <c r="AH52" s="13">
        <f t="shared" si="39"/>
        <v>1446.385999999995</v>
      </c>
      <c r="AI52" s="7"/>
      <c r="AJ52" s="15"/>
    </row>
    <row r="53" spans="2:36" ht="12.75">
      <c r="B53" s="12"/>
      <c r="C53" s="10" t="s">
        <v>38</v>
      </c>
      <c r="D53">
        <v>2002</v>
      </c>
      <c r="E53">
        <v>25</v>
      </c>
      <c r="F53" s="10" t="s">
        <v>17</v>
      </c>
      <c r="G53" s="7">
        <v>2881.95</v>
      </c>
      <c r="H53" s="7">
        <v>979.87</v>
      </c>
      <c r="I53" s="7">
        <f t="shared" si="41"/>
        <v>115.27799999999999</v>
      </c>
      <c r="J53" s="7">
        <f t="shared" si="42"/>
        <v>1095.148</v>
      </c>
      <c r="K53" s="7">
        <f t="shared" si="43"/>
        <v>115.27799999999999</v>
      </c>
      <c r="L53" s="7">
        <f t="shared" si="44"/>
        <v>1210.426</v>
      </c>
      <c r="M53" s="7">
        <f t="shared" si="45"/>
        <v>115.27799999999999</v>
      </c>
      <c r="N53" s="7">
        <f t="shared" si="46"/>
        <v>1325.704</v>
      </c>
      <c r="O53" s="7">
        <f t="shared" si="47"/>
        <v>115.27799999999999</v>
      </c>
      <c r="P53" s="7">
        <f t="shared" si="48"/>
        <v>1440.982</v>
      </c>
      <c r="Q53" s="7">
        <f t="shared" si="49"/>
        <v>115.27799999999999</v>
      </c>
      <c r="R53" s="7">
        <f t="shared" si="50"/>
        <v>1556.26</v>
      </c>
      <c r="S53" s="7">
        <f t="shared" si="51"/>
        <v>115.27799999999999</v>
      </c>
      <c r="T53" s="7">
        <f t="shared" si="52"/>
        <v>1671.538</v>
      </c>
      <c r="U53" s="7">
        <f t="shared" si="53"/>
        <v>115.27799999999999</v>
      </c>
      <c r="V53" s="7">
        <f t="shared" si="54"/>
        <v>1786.816</v>
      </c>
      <c r="W53" s="7">
        <f t="shared" si="55"/>
        <v>115.27799999999999</v>
      </c>
      <c r="X53" s="7">
        <f t="shared" si="56"/>
        <v>1902.094</v>
      </c>
      <c r="Y53" s="7">
        <f>$G$53/$E$53</f>
        <v>115.27799999999999</v>
      </c>
      <c r="Z53" s="7">
        <f t="shared" si="57"/>
        <v>2017.372</v>
      </c>
      <c r="AA53" s="7">
        <f>$G$53/$E$53</f>
        <v>115.27799999999999</v>
      </c>
      <c r="AB53" s="7">
        <f t="shared" si="58"/>
        <v>2132.65</v>
      </c>
      <c r="AC53" s="7">
        <f>$G$53/$E$53</f>
        <v>115.27799999999999</v>
      </c>
      <c r="AD53" s="7">
        <f t="shared" si="59"/>
        <v>2247.928</v>
      </c>
      <c r="AE53" s="7">
        <f>$G$53/$E$53</f>
        <v>115.27799999999999</v>
      </c>
      <c r="AF53" s="7">
        <f t="shared" si="60"/>
        <v>2363.2059999999997</v>
      </c>
      <c r="AG53" s="7"/>
      <c r="AH53" s="13">
        <f t="shared" si="39"/>
        <v>518.7440000000001</v>
      </c>
      <c r="AI53" s="7"/>
      <c r="AJ53" s="15"/>
    </row>
    <row r="54" spans="2:36" ht="12.75">
      <c r="B54" s="12"/>
      <c r="C54" s="10" t="s">
        <v>40</v>
      </c>
      <c r="D54">
        <v>2005</v>
      </c>
      <c r="E54">
        <v>25</v>
      </c>
      <c r="F54" s="10" t="s">
        <v>17</v>
      </c>
      <c r="G54" s="14">
        <v>9364.75</v>
      </c>
      <c r="H54" s="14">
        <v>2060.25</v>
      </c>
      <c r="I54" s="14">
        <f t="shared" si="41"/>
        <v>374.59</v>
      </c>
      <c r="J54" s="14">
        <f t="shared" si="42"/>
        <v>2434.84</v>
      </c>
      <c r="K54" s="14">
        <f t="shared" si="43"/>
        <v>374.59</v>
      </c>
      <c r="L54" s="14">
        <f t="shared" si="44"/>
        <v>2809.4300000000003</v>
      </c>
      <c r="M54" s="7">
        <f t="shared" si="45"/>
        <v>374.59</v>
      </c>
      <c r="N54" s="7">
        <f t="shared" si="46"/>
        <v>3184.0200000000004</v>
      </c>
      <c r="O54" s="7">
        <f t="shared" si="47"/>
        <v>374.59</v>
      </c>
      <c r="P54" s="7">
        <f t="shared" si="48"/>
        <v>3558.6100000000006</v>
      </c>
      <c r="Q54" s="7">
        <f t="shared" si="49"/>
        <v>374.59</v>
      </c>
      <c r="R54" s="7">
        <f t="shared" si="50"/>
        <v>3933.2000000000007</v>
      </c>
      <c r="S54" s="7">
        <f t="shared" si="51"/>
        <v>374.59</v>
      </c>
      <c r="T54" s="7">
        <f t="shared" si="52"/>
        <v>4307.790000000001</v>
      </c>
      <c r="U54" s="7">
        <f t="shared" si="53"/>
        <v>374.59</v>
      </c>
      <c r="V54" s="7">
        <f t="shared" si="54"/>
        <v>4682.380000000001</v>
      </c>
      <c r="W54" s="7">
        <f t="shared" si="55"/>
        <v>374.59</v>
      </c>
      <c r="X54" s="7">
        <f t="shared" si="56"/>
        <v>5056.970000000001</v>
      </c>
      <c r="Y54" s="7">
        <f>$G$54/$E$54</f>
        <v>374.59</v>
      </c>
      <c r="Z54" s="7">
        <f t="shared" si="57"/>
        <v>5431.560000000001</v>
      </c>
      <c r="AA54" s="7">
        <f>$G$54/$E$54</f>
        <v>374.59</v>
      </c>
      <c r="AB54" s="7">
        <f t="shared" si="58"/>
        <v>5806.1500000000015</v>
      </c>
      <c r="AC54" s="7">
        <f>$G$54/$E$54</f>
        <v>374.59</v>
      </c>
      <c r="AD54" s="7">
        <f t="shared" si="59"/>
        <v>6180.740000000002</v>
      </c>
      <c r="AE54" s="7">
        <f>$G$54/$E$54</f>
        <v>374.59</v>
      </c>
      <c r="AF54" s="7">
        <f t="shared" si="60"/>
        <v>6555.330000000002</v>
      </c>
      <c r="AG54" s="7"/>
      <c r="AH54" s="13">
        <f t="shared" si="39"/>
        <v>2809.4199999999983</v>
      </c>
      <c r="AI54" s="7"/>
      <c r="AJ54" s="15"/>
    </row>
    <row r="55" spans="2:36" ht="12.75">
      <c r="B55" s="19"/>
      <c r="C55" s="10" t="s">
        <v>177</v>
      </c>
      <c r="D55">
        <v>2012</v>
      </c>
      <c r="E55">
        <v>25</v>
      </c>
      <c r="F55" s="10" t="s">
        <v>17</v>
      </c>
      <c r="G55" s="8">
        <v>6153.15</v>
      </c>
      <c r="H55" s="8"/>
      <c r="I55" s="8">
        <f t="shared" si="41"/>
        <v>246.12599999999998</v>
      </c>
      <c r="J55" s="8">
        <v>0</v>
      </c>
      <c r="K55" s="8">
        <f t="shared" si="43"/>
        <v>246.12599999999998</v>
      </c>
      <c r="L55" s="8">
        <f t="shared" si="44"/>
        <v>246.12599999999998</v>
      </c>
      <c r="M55" s="8">
        <f t="shared" si="45"/>
        <v>246.12599999999998</v>
      </c>
      <c r="N55" s="8">
        <f t="shared" si="46"/>
        <v>492.25199999999995</v>
      </c>
      <c r="O55" s="8">
        <f t="shared" si="47"/>
        <v>246.12599999999998</v>
      </c>
      <c r="P55" s="8">
        <f t="shared" si="48"/>
        <v>738.3779999999999</v>
      </c>
      <c r="Q55" s="8">
        <f t="shared" si="49"/>
        <v>246.12599999999998</v>
      </c>
      <c r="R55" s="8">
        <f t="shared" si="50"/>
        <v>984.5039999999999</v>
      </c>
      <c r="S55" s="8">
        <f t="shared" si="51"/>
        <v>246.12599999999998</v>
      </c>
      <c r="T55" s="8">
        <f t="shared" si="52"/>
        <v>1230.6299999999999</v>
      </c>
      <c r="U55" s="7">
        <f t="shared" si="53"/>
        <v>246.12599999999998</v>
      </c>
      <c r="V55" s="8">
        <f t="shared" si="54"/>
        <v>1476.7559999999999</v>
      </c>
      <c r="W55" s="7">
        <f t="shared" si="55"/>
        <v>246.12599999999998</v>
      </c>
      <c r="X55" s="8">
        <f t="shared" si="56"/>
        <v>1722.8819999999998</v>
      </c>
      <c r="Y55" s="7">
        <f>$G$55/$E$55</f>
        <v>246.12599999999998</v>
      </c>
      <c r="Z55" s="8">
        <f t="shared" si="57"/>
        <v>1969.0079999999998</v>
      </c>
      <c r="AA55" s="7">
        <f>$G$55/$E$55</f>
        <v>246.12599999999998</v>
      </c>
      <c r="AB55" s="8">
        <f t="shared" si="58"/>
        <v>2215.134</v>
      </c>
      <c r="AC55" s="8">
        <f>$G$55/$E$55</f>
        <v>246.12599999999998</v>
      </c>
      <c r="AD55" s="8">
        <f t="shared" si="59"/>
        <v>2461.26</v>
      </c>
      <c r="AE55" s="8">
        <f>$G$55/$E$55</f>
        <v>246.12599999999998</v>
      </c>
      <c r="AF55" s="8">
        <f t="shared" si="60"/>
        <v>2707.3860000000004</v>
      </c>
      <c r="AG55" s="7"/>
      <c r="AH55" s="13">
        <f t="shared" si="39"/>
        <v>3445.763999999999</v>
      </c>
      <c r="AI55" s="7"/>
      <c r="AJ55" s="15"/>
    </row>
    <row r="56" spans="2:36" ht="12.75">
      <c r="B56" s="12">
        <v>31120002</v>
      </c>
      <c r="C56" s="10" t="s">
        <v>41</v>
      </c>
      <c r="D56" s="10" t="s">
        <v>22</v>
      </c>
      <c r="E56">
        <v>20</v>
      </c>
      <c r="F56" s="10" t="s">
        <v>17</v>
      </c>
      <c r="G56" s="13">
        <v>252</v>
      </c>
      <c r="H56" s="13">
        <v>182.7</v>
      </c>
      <c r="I56" s="13">
        <f>G56/E56</f>
        <v>12.6</v>
      </c>
      <c r="J56" s="13">
        <f>H56+I56</f>
        <v>195.29999999999998</v>
      </c>
      <c r="K56" s="13">
        <f>G56/E56</f>
        <v>12.6</v>
      </c>
      <c r="L56" s="13">
        <f>J56+K56</f>
        <v>207.89999999999998</v>
      </c>
      <c r="M56" s="13">
        <f>G56/E56</f>
        <v>12.6</v>
      </c>
      <c r="N56" s="13">
        <f>L56+M56</f>
        <v>220.49999999999997</v>
      </c>
      <c r="O56" s="13">
        <f>G56/E56</f>
        <v>12.6</v>
      </c>
      <c r="P56" s="13">
        <f>N56+O56</f>
        <v>233.09999999999997</v>
      </c>
      <c r="Q56" s="13">
        <f>+G56/E56</f>
        <v>12.6</v>
      </c>
      <c r="R56" s="13">
        <f>P56+Q56</f>
        <v>245.69999999999996</v>
      </c>
      <c r="S56" s="13">
        <f>+G56/E56-6.3</f>
        <v>6.3</v>
      </c>
      <c r="T56" s="13">
        <f>R56+S56</f>
        <v>251.99999999999997</v>
      </c>
      <c r="U56" s="7">
        <v>0</v>
      </c>
      <c r="V56" s="13">
        <f>T56+U56</f>
        <v>251.99999999999997</v>
      </c>
      <c r="W56" s="7">
        <v>0</v>
      </c>
      <c r="X56" s="13">
        <f>V56+W56</f>
        <v>251.99999999999997</v>
      </c>
      <c r="Y56" s="7">
        <v>0</v>
      </c>
      <c r="Z56" s="13">
        <f>X56+Y56</f>
        <v>251.99999999999997</v>
      </c>
      <c r="AA56" s="7">
        <v>0</v>
      </c>
      <c r="AB56" s="13">
        <f>Z56+AA56</f>
        <v>251.99999999999997</v>
      </c>
      <c r="AC56" s="7">
        <v>0</v>
      </c>
      <c r="AD56" s="13">
        <f>AB56+AC56</f>
        <v>251.99999999999997</v>
      </c>
      <c r="AE56" s="7">
        <v>0</v>
      </c>
      <c r="AF56" s="13">
        <f>AD56+AE56</f>
        <v>251.99999999999997</v>
      </c>
      <c r="AG56" s="7"/>
      <c r="AH56" s="13">
        <f t="shared" si="39"/>
        <v>0</v>
      </c>
      <c r="AI56" s="7"/>
      <c r="AJ56" s="15"/>
    </row>
    <row r="57" spans="2:36" ht="12.75">
      <c r="B57" s="12">
        <v>31130002</v>
      </c>
      <c r="C57" s="10" t="s">
        <v>42</v>
      </c>
      <c r="D57" s="10" t="s">
        <v>22</v>
      </c>
      <c r="E57">
        <v>20</v>
      </c>
      <c r="F57" s="10" t="s">
        <v>17</v>
      </c>
      <c r="G57" s="13">
        <v>33416.02</v>
      </c>
      <c r="H57" s="13">
        <v>31901.1</v>
      </c>
      <c r="I57" s="13">
        <f>1670.8-155.88</f>
        <v>1514.92</v>
      </c>
      <c r="J57" s="13">
        <f>H57+I57</f>
        <v>33416.02</v>
      </c>
      <c r="K57" s="13">
        <v>0</v>
      </c>
      <c r="L57" s="13">
        <f>J57+K57</f>
        <v>33416.02</v>
      </c>
      <c r="M57" s="13">
        <v>0</v>
      </c>
      <c r="N57" s="13">
        <f>L57+M57</f>
        <v>33416.02</v>
      </c>
      <c r="O57" s="13">
        <f>G57/E57</f>
        <v>1670.801</v>
      </c>
      <c r="P57" s="13">
        <f>N57+O57</f>
        <v>35086.820999999996</v>
      </c>
      <c r="Q57" s="13">
        <v>0</v>
      </c>
      <c r="R57" s="13">
        <f>P57+Q57</f>
        <v>35086.820999999996</v>
      </c>
      <c r="S57" s="13">
        <v>0</v>
      </c>
      <c r="T57" s="13">
        <f>R57+S57</f>
        <v>35086.820999999996</v>
      </c>
      <c r="U57" s="7">
        <v>-1670.8</v>
      </c>
      <c r="V57" s="13">
        <f>T57+U57</f>
        <v>33416.02099999999</v>
      </c>
      <c r="W57" s="7">
        <v>0</v>
      </c>
      <c r="X57" s="13">
        <f>V57+W57</f>
        <v>33416.02099999999</v>
      </c>
      <c r="Y57" s="7">
        <v>0</v>
      </c>
      <c r="Z57" s="13">
        <f>X57+Y57</f>
        <v>33416.02099999999</v>
      </c>
      <c r="AA57" s="7">
        <v>0</v>
      </c>
      <c r="AB57" s="13">
        <f>Z57+AA57</f>
        <v>33416.02099999999</v>
      </c>
      <c r="AC57" s="7">
        <v>0</v>
      </c>
      <c r="AD57" s="13">
        <f>AB57+AC57</f>
        <v>33416.02099999999</v>
      </c>
      <c r="AE57" s="13">
        <v>0</v>
      </c>
      <c r="AF57" s="13">
        <f>AD57+AE57</f>
        <v>33416.02099999999</v>
      </c>
      <c r="AG57" s="7"/>
      <c r="AH57" s="13">
        <f t="shared" si="39"/>
        <v>-0.000999999996565748</v>
      </c>
      <c r="AI57" s="7"/>
      <c r="AJ57" s="15"/>
    </row>
    <row r="58" spans="2:36" ht="12.75">
      <c r="B58" s="12">
        <v>32000003</v>
      </c>
      <c r="C58" s="10" t="s">
        <v>43</v>
      </c>
      <c r="D58" s="10" t="s">
        <v>16</v>
      </c>
      <c r="E58">
        <v>50</v>
      </c>
      <c r="F58" s="10" t="s">
        <v>17</v>
      </c>
      <c r="G58" s="7">
        <v>31681.74</v>
      </c>
      <c r="H58" s="7">
        <v>24304.21</v>
      </c>
      <c r="I58" s="7">
        <f aca="true" t="shared" si="61" ref="I58:I63">G58/E58</f>
        <v>633.6348</v>
      </c>
      <c r="J58" s="7">
        <f aca="true" t="shared" si="62" ref="J58:J63">H58+I58</f>
        <v>24937.8448</v>
      </c>
      <c r="K58" s="7">
        <f aca="true" t="shared" si="63" ref="K58:K63">G58/E58</f>
        <v>633.6348</v>
      </c>
      <c r="L58" s="7">
        <f aca="true" t="shared" si="64" ref="L58:L63">J58+K58</f>
        <v>25571.4796</v>
      </c>
      <c r="M58" s="7">
        <f aca="true" t="shared" si="65" ref="M58:M63">G58/E58</f>
        <v>633.6348</v>
      </c>
      <c r="N58" s="7">
        <f aca="true" t="shared" si="66" ref="N58:N63">L58+M58</f>
        <v>26205.1144</v>
      </c>
      <c r="O58" s="7">
        <f aca="true" t="shared" si="67" ref="O58:O63">G58/E58</f>
        <v>633.6348</v>
      </c>
      <c r="P58" s="7">
        <f aca="true" t="shared" si="68" ref="P58:P63">N58+O58</f>
        <v>26838.7492</v>
      </c>
      <c r="Q58" s="7">
        <f aca="true" t="shared" si="69" ref="Q58:Q63">+G58/E58</f>
        <v>633.6348</v>
      </c>
      <c r="R58" s="7">
        <f aca="true" t="shared" si="70" ref="R58:R63">P58+Q58</f>
        <v>27472.384</v>
      </c>
      <c r="S58" s="7">
        <f aca="true" t="shared" si="71" ref="S58:S63">+G58/E58</f>
        <v>633.6348</v>
      </c>
      <c r="T58" s="7">
        <f aca="true" t="shared" si="72" ref="T58:T63">R58+S58</f>
        <v>28106.018799999998</v>
      </c>
      <c r="U58" s="7">
        <f aca="true" t="shared" si="73" ref="U58:U63">G58/E58</f>
        <v>633.6348</v>
      </c>
      <c r="V58" s="7">
        <f aca="true" t="shared" si="74" ref="V58:V63">T58+U58</f>
        <v>28739.653599999998</v>
      </c>
      <c r="W58" s="7">
        <f aca="true" t="shared" si="75" ref="W58:W63">G58/E58</f>
        <v>633.6348</v>
      </c>
      <c r="X58" s="7">
        <f aca="true" t="shared" si="76" ref="X58:X63">V58+W58</f>
        <v>29373.288399999998</v>
      </c>
      <c r="Y58" s="7">
        <f>$G$58/$E$58</f>
        <v>633.6348</v>
      </c>
      <c r="Z58" s="7">
        <f aca="true" t="shared" si="77" ref="Z58:Z63">X58+Y58</f>
        <v>30006.923199999997</v>
      </c>
      <c r="AA58" s="7">
        <f>$G$58/$E$58</f>
        <v>633.6348</v>
      </c>
      <c r="AB58" s="7">
        <f aca="true" t="shared" si="78" ref="AB58:AB63">Z58+AA58</f>
        <v>30640.557999999997</v>
      </c>
      <c r="AC58" s="7">
        <f>$G$58/$E$58</f>
        <v>633.6348</v>
      </c>
      <c r="AD58" s="7">
        <f aca="true" t="shared" si="79" ref="AD58:AD63">AB58+AC58</f>
        <v>31274.192799999997</v>
      </c>
      <c r="AE58" s="7">
        <f>$G$58/$E$58-226.09</f>
        <v>407.5448</v>
      </c>
      <c r="AF58" s="7">
        <f aca="true" t="shared" si="80" ref="AF58:AF63">AD58+AE58</f>
        <v>31681.737599999997</v>
      </c>
      <c r="AG58" s="7"/>
      <c r="AH58" s="13">
        <f t="shared" si="39"/>
        <v>0.002400000004854519</v>
      </c>
      <c r="AI58" s="7"/>
      <c r="AJ58" s="15"/>
    </row>
    <row r="59" spans="2:36" ht="12.75">
      <c r="B59" s="12"/>
      <c r="C59" s="10" t="s">
        <v>44</v>
      </c>
      <c r="D59">
        <v>1998</v>
      </c>
      <c r="E59">
        <v>25</v>
      </c>
      <c r="F59" s="10" t="s">
        <v>17</v>
      </c>
      <c r="G59" s="7">
        <v>7061.01</v>
      </c>
      <c r="H59" s="7">
        <v>3530.5</v>
      </c>
      <c r="I59" s="7">
        <f t="shared" si="61"/>
        <v>282.4404</v>
      </c>
      <c r="J59" s="7">
        <f t="shared" si="62"/>
        <v>3812.9404</v>
      </c>
      <c r="K59" s="7">
        <f t="shared" si="63"/>
        <v>282.4404</v>
      </c>
      <c r="L59" s="7">
        <f t="shared" si="64"/>
        <v>4095.3808</v>
      </c>
      <c r="M59" s="7">
        <f t="shared" si="65"/>
        <v>282.4404</v>
      </c>
      <c r="N59" s="7">
        <f t="shared" si="66"/>
        <v>4377.8212</v>
      </c>
      <c r="O59" s="7">
        <f t="shared" si="67"/>
        <v>282.4404</v>
      </c>
      <c r="P59" s="7">
        <f t="shared" si="68"/>
        <v>4660.261600000001</v>
      </c>
      <c r="Q59" s="7">
        <f t="shared" si="69"/>
        <v>282.4404</v>
      </c>
      <c r="R59" s="7">
        <f t="shared" si="70"/>
        <v>4942.702000000001</v>
      </c>
      <c r="S59" s="7">
        <f t="shared" si="71"/>
        <v>282.4404</v>
      </c>
      <c r="T59" s="7">
        <f t="shared" si="72"/>
        <v>5225.1424000000015</v>
      </c>
      <c r="U59" s="7">
        <f t="shared" si="73"/>
        <v>282.4404</v>
      </c>
      <c r="V59" s="7">
        <f t="shared" si="74"/>
        <v>5507.582800000002</v>
      </c>
      <c r="W59" s="7">
        <f t="shared" si="75"/>
        <v>282.4404</v>
      </c>
      <c r="X59" s="7">
        <f t="shared" si="76"/>
        <v>5790.023200000002</v>
      </c>
      <c r="Y59" s="7">
        <f>$G$59/$E$59</f>
        <v>282.4404</v>
      </c>
      <c r="Z59" s="7">
        <f t="shared" si="77"/>
        <v>6072.463600000003</v>
      </c>
      <c r="AA59" s="7">
        <f>$G$59/$E$59</f>
        <v>282.4404</v>
      </c>
      <c r="AB59" s="7">
        <f t="shared" si="78"/>
        <v>6354.904000000003</v>
      </c>
      <c r="AC59" s="7">
        <f>$G$59/$E$59</f>
        <v>282.4404</v>
      </c>
      <c r="AD59" s="7">
        <f t="shared" si="79"/>
        <v>6637.344400000004</v>
      </c>
      <c r="AE59" s="7">
        <f>$G$59/$E$59</f>
        <v>282.4404</v>
      </c>
      <c r="AF59" s="7">
        <f t="shared" si="80"/>
        <v>6919.784800000004</v>
      </c>
      <c r="AG59" s="7"/>
      <c r="AH59" s="13">
        <f t="shared" si="39"/>
        <v>141.22519999999622</v>
      </c>
      <c r="AI59" s="7"/>
      <c r="AJ59" s="15"/>
    </row>
    <row r="60" spans="2:36" ht="12.75">
      <c r="B60" s="12"/>
      <c r="C60" s="10" t="s">
        <v>45</v>
      </c>
      <c r="D60">
        <v>2003</v>
      </c>
      <c r="E60">
        <v>25</v>
      </c>
      <c r="F60" s="10" t="s">
        <v>17</v>
      </c>
      <c r="G60" s="7">
        <v>2759.85</v>
      </c>
      <c r="H60" s="7">
        <v>827.94</v>
      </c>
      <c r="I60" s="7">
        <f t="shared" si="61"/>
        <v>110.39399999999999</v>
      </c>
      <c r="J60" s="7">
        <f t="shared" si="62"/>
        <v>938.3340000000001</v>
      </c>
      <c r="K60" s="7">
        <f t="shared" si="63"/>
        <v>110.39399999999999</v>
      </c>
      <c r="L60" s="7">
        <f t="shared" si="64"/>
        <v>1048.728</v>
      </c>
      <c r="M60" s="7">
        <f t="shared" si="65"/>
        <v>110.39399999999999</v>
      </c>
      <c r="N60" s="7">
        <f t="shared" si="66"/>
        <v>1159.122</v>
      </c>
      <c r="O60" s="7">
        <f t="shared" si="67"/>
        <v>110.39399999999999</v>
      </c>
      <c r="P60" s="7">
        <f t="shared" si="68"/>
        <v>1269.516</v>
      </c>
      <c r="Q60" s="7">
        <f t="shared" si="69"/>
        <v>110.39399999999999</v>
      </c>
      <c r="R60" s="7">
        <f t="shared" si="70"/>
        <v>1379.91</v>
      </c>
      <c r="S60" s="7">
        <f t="shared" si="71"/>
        <v>110.39399999999999</v>
      </c>
      <c r="T60" s="7">
        <f t="shared" si="72"/>
        <v>1490.304</v>
      </c>
      <c r="U60" s="7">
        <f t="shared" si="73"/>
        <v>110.39399999999999</v>
      </c>
      <c r="V60" s="7">
        <f t="shared" si="74"/>
        <v>1600.698</v>
      </c>
      <c r="W60" s="7">
        <f t="shared" si="75"/>
        <v>110.39399999999999</v>
      </c>
      <c r="X60" s="7">
        <f t="shared" si="76"/>
        <v>1711.092</v>
      </c>
      <c r="Y60" s="7">
        <f>$G$60/$E$60</f>
        <v>110.39399999999999</v>
      </c>
      <c r="Z60" s="7">
        <f t="shared" si="77"/>
        <v>1821.486</v>
      </c>
      <c r="AA60" s="7">
        <f>$G$60/$E$60</f>
        <v>110.39399999999999</v>
      </c>
      <c r="AB60" s="7">
        <f t="shared" si="78"/>
        <v>1931.88</v>
      </c>
      <c r="AC60" s="7">
        <f>$G$60/$E$60</f>
        <v>110.39399999999999</v>
      </c>
      <c r="AD60" s="7">
        <f t="shared" si="79"/>
        <v>2042.2740000000001</v>
      </c>
      <c r="AE60" s="7">
        <f>$G$60/$E$60</f>
        <v>110.39399999999999</v>
      </c>
      <c r="AF60" s="7">
        <f t="shared" si="80"/>
        <v>2152.668</v>
      </c>
      <c r="AG60" s="7"/>
      <c r="AH60" s="13">
        <f t="shared" si="39"/>
        <v>607.1819999999998</v>
      </c>
      <c r="AI60" s="7"/>
      <c r="AJ60" s="15"/>
    </row>
    <row r="61" spans="2:36" ht="12.75">
      <c r="B61" s="12"/>
      <c r="C61" s="10" t="s">
        <v>43</v>
      </c>
      <c r="D61">
        <v>2004</v>
      </c>
      <c r="E61">
        <v>25</v>
      </c>
      <c r="F61" s="10" t="s">
        <v>17</v>
      </c>
      <c r="G61" s="7">
        <v>2400.65</v>
      </c>
      <c r="H61" s="7">
        <v>624.18</v>
      </c>
      <c r="I61" s="7">
        <f t="shared" si="61"/>
        <v>96.02600000000001</v>
      </c>
      <c r="J61" s="7">
        <f t="shared" si="62"/>
        <v>720.2059999999999</v>
      </c>
      <c r="K61" s="7">
        <f t="shared" si="63"/>
        <v>96.02600000000001</v>
      </c>
      <c r="L61" s="7">
        <f t="shared" si="64"/>
        <v>816.232</v>
      </c>
      <c r="M61" s="7">
        <f t="shared" si="65"/>
        <v>96.02600000000001</v>
      </c>
      <c r="N61" s="7">
        <f t="shared" si="66"/>
        <v>912.258</v>
      </c>
      <c r="O61" s="7">
        <f t="shared" si="67"/>
        <v>96.02600000000001</v>
      </c>
      <c r="P61" s="7">
        <f t="shared" si="68"/>
        <v>1008.2840000000001</v>
      </c>
      <c r="Q61" s="7">
        <f t="shared" si="69"/>
        <v>96.02600000000001</v>
      </c>
      <c r="R61" s="7">
        <f t="shared" si="70"/>
        <v>1104.3100000000002</v>
      </c>
      <c r="S61" s="7">
        <f t="shared" si="71"/>
        <v>96.02600000000001</v>
      </c>
      <c r="T61" s="7">
        <f t="shared" si="72"/>
        <v>1200.3360000000002</v>
      </c>
      <c r="U61" s="7">
        <f t="shared" si="73"/>
        <v>96.02600000000001</v>
      </c>
      <c r="V61" s="7">
        <f t="shared" si="74"/>
        <v>1296.3620000000003</v>
      </c>
      <c r="W61" s="7">
        <f t="shared" si="75"/>
        <v>96.02600000000001</v>
      </c>
      <c r="X61" s="7">
        <f t="shared" si="76"/>
        <v>1392.3880000000004</v>
      </c>
      <c r="Y61" s="7">
        <f>$G$61/$E$61</f>
        <v>96.02600000000001</v>
      </c>
      <c r="Z61" s="7">
        <f t="shared" si="77"/>
        <v>1488.4140000000004</v>
      </c>
      <c r="AA61" s="7">
        <f>$G$61/$E$61</f>
        <v>96.02600000000001</v>
      </c>
      <c r="AB61" s="7">
        <f t="shared" si="78"/>
        <v>1584.4400000000005</v>
      </c>
      <c r="AC61" s="7">
        <f>$G$61/$E$61</f>
        <v>96.02600000000001</v>
      </c>
      <c r="AD61" s="7">
        <f t="shared" si="79"/>
        <v>1680.4660000000006</v>
      </c>
      <c r="AE61" s="7">
        <f>$G$61/$E$61</f>
        <v>96.02600000000001</v>
      </c>
      <c r="AF61" s="7">
        <f t="shared" si="80"/>
        <v>1776.4920000000006</v>
      </c>
      <c r="AG61" s="7"/>
      <c r="AH61" s="13">
        <f t="shared" si="39"/>
        <v>624.1579999999994</v>
      </c>
      <c r="AI61" s="7"/>
      <c r="AJ61" s="15"/>
    </row>
    <row r="62" spans="2:36" ht="12.75">
      <c r="B62" s="12"/>
      <c r="C62" s="10" t="s">
        <v>33</v>
      </c>
      <c r="D62">
        <v>2008</v>
      </c>
      <c r="E62">
        <v>25</v>
      </c>
      <c r="F62" s="10" t="s">
        <v>17</v>
      </c>
      <c r="G62" s="7">
        <v>899.99</v>
      </c>
      <c r="H62" s="7">
        <v>90</v>
      </c>
      <c r="I62" s="7">
        <f t="shared" si="61"/>
        <v>35.9996</v>
      </c>
      <c r="J62" s="7">
        <f t="shared" si="62"/>
        <v>125.9996</v>
      </c>
      <c r="K62" s="7">
        <f t="shared" si="63"/>
        <v>35.9996</v>
      </c>
      <c r="L62" s="7">
        <f t="shared" si="64"/>
        <v>161.9992</v>
      </c>
      <c r="M62" s="7">
        <f t="shared" si="65"/>
        <v>35.9996</v>
      </c>
      <c r="N62" s="7">
        <f t="shared" si="66"/>
        <v>197.99880000000002</v>
      </c>
      <c r="O62" s="7">
        <f t="shared" si="67"/>
        <v>35.9996</v>
      </c>
      <c r="P62" s="7">
        <f t="shared" si="68"/>
        <v>233.9984</v>
      </c>
      <c r="Q62" s="7">
        <f t="shared" si="69"/>
        <v>35.9996</v>
      </c>
      <c r="R62" s="7">
        <f t="shared" si="70"/>
        <v>269.998</v>
      </c>
      <c r="S62" s="7">
        <f t="shared" si="71"/>
        <v>35.9996</v>
      </c>
      <c r="T62" s="7">
        <f t="shared" si="72"/>
        <v>305.9976</v>
      </c>
      <c r="U62" s="7">
        <f t="shared" si="73"/>
        <v>35.9996</v>
      </c>
      <c r="V62" s="7">
        <f t="shared" si="74"/>
        <v>341.99719999999996</v>
      </c>
      <c r="W62" s="7">
        <f t="shared" si="75"/>
        <v>35.9996</v>
      </c>
      <c r="X62" s="7">
        <f t="shared" si="76"/>
        <v>377.99679999999995</v>
      </c>
      <c r="Y62" s="7">
        <f>$G$62/$E$62</f>
        <v>35.9996</v>
      </c>
      <c r="Z62" s="7">
        <f t="shared" si="77"/>
        <v>413.99639999999994</v>
      </c>
      <c r="AA62" s="7">
        <f>$G$62/$E$62</f>
        <v>35.9996</v>
      </c>
      <c r="AB62" s="7">
        <f t="shared" si="78"/>
        <v>449.9959999999999</v>
      </c>
      <c r="AC62" s="7">
        <f>$G$62/$E$62</f>
        <v>35.9996</v>
      </c>
      <c r="AD62" s="7">
        <f t="shared" si="79"/>
        <v>485.9955999999999</v>
      </c>
      <c r="AE62" s="7">
        <f>$G$62/$E$62</f>
        <v>35.9996</v>
      </c>
      <c r="AF62" s="7">
        <f t="shared" si="80"/>
        <v>521.9952</v>
      </c>
      <c r="AG62" s="7"/>
      <c r="AH62" s="13">
        <f t="shared" si="39"/>
        <v>377.99480000000005</v>
      </c>
      <c r="AI62" s="7"/>
      <c r="AJ62" s="15"/>
    </row>
    <row r="63" spans="2:36" ht="12.75">
      <c r="B63" s="12"/>
      <c r="C63" s="10" t="s">
        <v>46</v>
      </c>
      <c r="D63">
        <v>2009</v>
      </c>
      <c r="E63">
        <v>25</v>
      </c>
      <c r="F63" s="10" t="s">
        <v>17</v>
      </c>
      <c r="G63" s="8">
        <v>951.64</v>
      </c>
      <c r="H63" s="8">
        <v>57.1</v>
      </c>
      <c r="I63" s="8">
        <f t="shared" si="61"/>
        <v>38.065599999999996</v>
      </c>
      <c r="J63" s="8">
        <f t="shared" si="62"/>
        <v>95.1656</v>
      </c>
      <c r="K63" s="8">
        <f t="shared" si="63"/>
        <v>38.065599999999996</v>
      </c>
      <c r="L63" s="8">
        <f t="shared" si="64"/>
        <v>133.2312</v>
      </c>
      <c r="M63" s="8">
        <f t="shared" si="65"/>
        <v>38.065599999999996</v>
      </c>
      <c r="N63" s="8">
        <f t="shared" si="66"/>
        <v>171.2968</v>
      </c>
      <c r="O63" s="8">
        <f t="shared" si="67"/>
        <v>38.065599999999996</v>
      </c>
      <c r="P63" s="8">
        <f t="shared" si="68"/>
        <v>209.36239999999998</v>
      </c>
      <c r="Q63" s="8">
        <f t="shared" si="69"/>
        <v>38.065599999999996</v>
      </c>
      <c r="R63" s="8">
        <f t="shared" si="70"/>
        <v>247.42799999999997</v>
      </c>
      <c r="S63" s="8">
        <f t="shared" si="71"/>
        <v>38.065599999999996</v>
      </c>
      <c r="T63" s="8">
        <f t="shared" si="72"/>
        <v>285.49359999999996</v>
      </c>
      <c r="U63" s="7">
        <f t="shared" si="73"/>
        <v>38.065599999999996</v>
      </c>
      <c r="V63" s="8">
        <f t="shared" si="74"/>
        <v>323.5592</v>
      </c>
      <c r="W63" s="7">
        <f t="shared" si="75"/>
        <v>38.065599999999996</v>
      </c>
      <c r="X63" s="8">
        <f t="shared" si="76"/>
        <v>361.6248</v>
      </c>
      <c r="Y63" s="7">
        <f>$G$63/$E$63</f>
        <v>38.065599999999996</v>
      </c>
      <c r="Z63" s="8">
        <f t="shared" si="77"/>
        <v>399.6904</v>
      </c>
      <c r="AA63" s="8">
        <f>$G$63/$E$63</f>
        <v>38.065599999999996</v>
      </c>
      <c r="AB63" s="8">
        <f t="shared" si="78"/>
        <v>437.75600000000003</v>
      </c>
      <c r="AC63" s="8">
        <f>$G$63/$E$63</f>
        <v>38.065599999999996</v>
      </c>
      <c r="AD63" s="8">
        <f t="shared" si="79"/>
        <v>475.82160000000005</v>
      </c>
      <c r="AE63" s="8">
        <f>$G$63/$E$63</f>
        <v>38.065599999999996</v>
      </c>
      <c r="AF63" s="8">
        <f t="shared" si="80"/>
        <v>513.8872</v>
      </c>
      <c r="AG63" s="7"/>
      <c r="AH63" s="52">
        <f t="shared" si="39"/>
        <v>437.7528</v>
      </c>
      <c r="AI63" s="7"/>
      <c r="AJ63" s="15"/>
    </row>
    <row r="64" spans="2:36" ht="12.75">
      <c r="B64" s="12">
        <v>33000004</v>
      </c>
      <c r="C64" s="10" t="s">
        <v>47</v>
      </c>
      <c r="D64" s="10" t="s">
        <v>22</v>
      </c>
      <c r="E64">
        <v>50</v>
      </c>
      <c r="F64" s="10" t="s">
        <v>17</v>
      </c>
      <c r="G64" s="13">
        <v>939327.68</v>
      </c>
      <c r="H64" s="13">
        <v>428957.61</v>
      </c>
      <c r="I64" s="13">
        <f>G64/E64</f>
        <v>18786.5536</v>
      </c>
      <c r="J64" s="13">
        <f>H64+I64</f>
        <v>447744.16359999997</v>
      </c>
      <c r="K64" s="13">
        <f>G64/E64</f>
        <v>18786.5536</v>
      </c>
      <c r="L64" s="13">
        <f>J64+K64</f>
        <v>466530.71719999996</v>
      </c>
      <c r="M64" s="13">
        <f>G64/E64</f>
        <v>18786.5536</v>
      </c>
      <c r="N64" s="13">
        <f>L64+M64</f>
        <v>485317.27079999994</v>
      </c>
      <c r="O64" s="13">
        <f>G64/E64</f>
        <v>18786.5536</v>
      </c>
      <c r="P64" s="13">
        <f>N64+O64</f>
        <v>504103.8243999999</v>
      </c>
      <c r="Q64" s="13">
        <f>+G64/E64</f>
        <v>18786.5536</v>
      </c>
      <c r="R64" s="13">
        <f>P64+Q64</f>
        <v>522890.3779999999</v>
      </c>
      <c r="S64" s="13">
        <f>+G64/E64</f>
        <v>18786.5536</v>
      </c>
      <c r="T64" s="13">
        <f>R64+S64</f>
        <v>541676.9315999999</v>
      </c>
      <c r="U64" s="7">
        <f>G64/E64</f>
        <v>18786.5536</v>
      </c>
      <c r="V64" s="13">
        <f>T64+U64</f>
        <v>560463.4851999999</v>
      </c>
      <c r="W64" s="7">
        <f>G64/E64</f>
        <v>18786.5536</v>
      </c>
      <c r="X64" s="13">
        <f>V64+W64</f>
        <v>579250.0387999999</v>
      </c>
      <c r="Y64" s="7">
        <f>$G$64/$E$64</f>
        <v>18786.5536</v>
      </c>
      <c r="Z64" s="13">
        <f>X64+Y64</f>
        <v>598036.5923999998</v>
      </c>
      <c r="AA64" s="7">
        <f>$G$64/$E$64</f>
        <v>18786.5536</v>
      </c>
      <c r="AB64" s="13">
        <f>Z64+AA64</f>
        <v>616823.1459999998</v>
      </c>
      <c r="AC64" s="7">
        <f>$G$64/$E$64</f>
        <v>18786.5536</v>
      </c>
      <c r="AD64" s="13">
        <f>AB64+AC64</f>
        <v>635609.6995999998</v>
      </c>
      <c r="AE64" s="7">
        <f>$G$64/$E$64</f>
        <v>18786.5536</v>
      </c>
      <c r="AF64" s="13">
        <f>AD64+AE64</f>
        <v>654396.2531999998</v>
      </c>
      <c r="AG64" s="7"/>
      <c r="AH64" s="13">
        <f t="shared" si="39"/>
        <v>284931.42680000025</v>
      </c>
      <c r="AI64" s="7"/>
      <c r="AJ64" s="15"/>
    </row>
    <row r="65" spans="2:36" ht="12.75">
      <c r="B65" s="12">
        <v>33100004</v>
      </c>
      <c r="C65" s="10" t="s">
        <v>48</v>
      </c>
      <c r="D65" s="10" t="s">
        <v>16</v>
      </c>
      <c r="E65">
        <v>50</v>
      </c>
      <c r="F65" s="10" t="s">
        <v>17</v>
      </c>
      <c r="G65" s="7">
        <v>1515000.39</v>
      </c>
      <c r="H65" s="7">
        <v>628681.81</v>
      </c>
      <c r="I65" s="7">
        <f>G65/E65</f>
        <v>30300.0078</v>
      </c>
      <c r="J65" s="7">
        <f>H65+I65</f>
        <v>658981.8178000001</v>
      </c>
      <c r="K65" s="7">
        <f>G65/E65</f>
        <v>30300.0078</v>
      </c>
      <c r="L65" s="7">
        <f>J65+K65</f>
        <v>689281.8256000001</v>
      </c>
      <c r="M65" s="7">
        <f>G65/E65</f>
        <v>30300.0078</v>
      </c>
      <c r="N65" s="7">
        <f aca="true" t="shared" si="81" ref="N65:N75">L65+M65</f>
        <v>719581.8334000001</v>
      </c>
      <c r="O65" s="7">
        <f>G65/E65</f>
        <v>30300.0078</v>
      </c>
      <c r="P65" s="7">
        <f aca="true" t="shared" si="82" ref="P65:P75">N65+O65</f>
        <v>749881.8412000001</v>
      </c>
      <c r="Q65" s="7">
        <f>+G65/E65</f>
        <v>30300.0078</v>
      </c>
      <c r="R65" s="7">
        <f aca="true" t="shared" si="83" ref="R65:R75">P65+Q65</f>
        <v>780181.8490000002</v>
      </c>
      <c r="S65" s="7">
        <f>+G65/E65</f>
        <v>30300.0078</v>
      </c>
      <c r="T65" s="7">
        <f aca="true" t="shared" si="84" ref="T65:T75">R65+S65</f>
        <v>810481.8568000002</v>
      </c>
      <c r="U65" s="7">
        <f>G65/E65</f>
        <v>30300.0078</v>
      </c>
      <c r="V65" s="7">
        <f aca="true" t="shared" si="85" ref="V65:V75">T65+U65</f>
        <v>840781.8646000002</v>
      </c>
      <c r="W65" s="7">
        <f>G65/E65</f>
        <v>30300.0078</v>
      </c>
      <c r="X65" s="7">
        <f aca="true" t="shared" si="86" ref="X65:X75">V65+W65</f>
        <v>871081.8724000002</v>
      </c>
      <c r="Y65" s="7">
        <f>$G$65/$E$65</f>
        <v>30300.0078</v>
      </c>
      <c r="Z65" s="7">
        <f aca="true" t="shared" si="87" ref="Z65:Z75">X65+Y65</f>
        <v>901381.8802000002</v>
      </c>
      <c r="AA65" s="7">
        <f>$G$65/$E$65</f>
        <v>30300.0078</v>
      </c>
      <c r="AB65" s="7">
        <f aca="true" t="shared" si="88" ref="AB65:AB75">Z65+AA65</f>
        <v>931681.8880000003</v>
      </c>
      <c r="AC65" s="7">
        <f>$G$65/$E$65</f>
        <v>30300.0078</v>
      </c>
      <c r="AD65" s="7">
        <f aca="true" t="shared" si="89" ref="AD65:AD75">AB65+AC65</f>
        <v>961981.8958000003</v>
      </c>
      <c r="AE65" s="7">
        <f>$G$65/$E$65</f>
        <v>30300.0078</v>
      </c>
      <c r="AF65" s="7">
        <f aca="true" t="shared" si="90" ref="AF65:AF75">AD65+AE65</f>
        <v>992281.9036000003</v>
      </c>
      <c r="AG65" s="7"/>
      <c r="AH65" s="13">
        <f t="shared" si="39"/>
        <v>522718.4863999996</v>
      </c>
      <c r="AI65" s="7"/>
      <c r="AJ65" s="15"/>
    </row>
    <row r="66" spans="2:36" ht="12.75">
      <c r="B66" s="12"/>
      <c r="C66" s="10" t="s">
        <v>48</v>
      </c>
      <c r="D66">
        <v>1998</v>
      </c>
      <c r="E66">
        <v>50</v>
      </c>
      <c r="F66" s="10" t="s">
        <v>17</v>
      </c>
      <c r="G66" s="7">
        <v>87462.4</v>
      </c>
      <c r="H66" s="7">
        <v>21865.61</v>
      </c>
      <c r="I66" s="7">
        <f aca="true" t="shared" si="91" ref="I66:I75">G66/E66</f>
        <v>1749.2479999999998</v>
      </c>
      <c r="J66" s="7">
        <f aca="true" t="shared" si="92" ref="J66:J75">H66+I66</f>
        <v>23614.858</v>
      </c>
      <c r="K66" s="7">
        <f aca="true" t="shared" si="93" ref="K66:K75">G66/E66</f>
        <v>1749.2479999999998</v>
      </c>
      <c r="L66" s="7">
        <f aca="true" t="shared" si="94" ref="L66:L75">J66+K66</f>
        <v>25364.106</v>
      </c>
      <c r="M66" s="7">
        <f aca="true" t="shared" si="95" ref="M66:M75">G66/E66</f>
        <v>1749.2479999999998</v>
      </c>
      <c r="N66" s="7">
        <f t="shared" si="81"/>
        <v>27113.354</v>
      </c>
      <c r="O66" s="7">
        <f aca="true" t="shared" si="96" ref="O66:O75">G66/E66</f>
        <v>1749.2479999999998</v>
      </c>
      <c r="P66" s="7">
        <f t="shared" si="82"/>
        <v>28862.602</v>
      </c>
      <c r="Q66" s="7">
        <f aca="true" t="shared" si="97" ref="Q66:Q75">+G66/E66</f>
        <v>1749.2479999999998</v>
      </c>
      <c r="R66" s="7">
        <f t="shared" si="83"/>
        <v>30611.85</v>
      </c>
      <c r="S66" s="7">
        <f aca="true" t="shared" si="98" ref="S66:S75">+G66/E66</f>
        <v>1749.2479999999998</v>
      </c>
      <c r="T66" s="7">
        <f t="shared" si="84"/>
        <v>32361.097999999998</v>
      </c>
      <c r="U66" s="7">
        <f aca="true" t="shared" si="99" ref="U66:U75">G66/E66</f>
        <v>1749.2479999999998</v>
      </c>
      <c r="V66" s="7">
        <f t="shared" si="85"/>
        <v>34110.346</v>
      </c>
      <c r="W66" s="7">
        <f aca="true" t="shared" si="100" ref="W66:W75">G66/E66</f>
        <v>1749.2479999999998</v>
      </c>
      <c r="X66" s="7">
        <f t="shared" si="86"/>
        <v>35859.594</v>
      </c>
      <c r="Y66" s="7">
        <f>$G$66/$E$66</f>
        <v>1749.2479999999998</v>
      </c>
      <c r="Z66" s="7">
        <f t="shared" si="87"/>
        <v>37608.842</v>
      </c>
      <c r="AA66" s="7">
        <f>$G$66/$E$66</f>
        <v>1749.2479999999998</v>
      </c>
      <c r="AB66" s="7">
        <f t="shared" si="88"/>
        <v>39358.09</v>
      </c>
      <c r="AC66" s="7">
        <f>$G$66/$E$66</f>
        <v>1749.2479999999998</v>
      </c>
      <c r="AD66" s="7">
        <f t="shared" si="89"/>
        <v>41107.337999999996</v>
      </c>
      <c r="AE66" s="7">
        <f>$G$66/$E$66</f>
        <v>1749.2479999999998</v>
      </c>
      <c r="AF66" s="7">
        <f t="shared" si="90"/>
        <v>42856.585999999996</v>
      </c>
      <c r="AG66" s="7"/>
      <c r="AH66" s="13">
        <f aca="true" t="shared" si="101" ref="AH66:AH75">G66-AF66</f>
        <v>44605.814</v>
      </c>
      <c r="AI66" s="7"/>
      <c r="AJ66" s="15"/>
    </row>
    <row r="67" spans="2:36" ht="12.75">
      <c r="B67" s="12"/>
      <c r="C67" s="10" t="s">
        <v>48</v>
      </c>
      <c r="D67">
        <v>1999</v>
      </c>
      <c r="E67">
        <v>50</v>
      </c>
      <c r="F67" s="10" t="s">
        <v>17</v>
      </c>
      <c r="G67" s="7">
        <v>66684.58</v>
      </c>
      <c r="H67" s="7">
        <v>15337.44</v>
      </c>
      <c r="I67" s="7">
        <f t="shared" si="91"/>
        <v>1333.6916</v>
      </c>
      <c r="J67" s="7">
        <f t="shared" si="92"/>
        <v>16671.1316</v>
      </c>
      <c r="K67" s="7">
        <f t="shared" si="93"/>
        <v>1333.6916</v>
      </c>
      <c r="L67" s="7">
        <f t="shared" si="94"/>
        <v>18004.8232</v>
      </c>
      <c r="M67" s="7">
        <f t="shared" si="95"/>
        <v>1333.6916</v>
      </c>
      <c r="N67" s="7">
        <f t="shared" si="81"/>
        <v>19338.514799999997</v>
      </c>
      <c r="O67" s="7">
        <f t="shared" si="96"/>
        <v>1333.6916</v>
      </c>
      <c r="P67" s="7">
        <f t="shared" si="82"/>
        <v>20672.206399999995</v>
      </c>
      <c r="Q67" s="7">
        <f t="shared" si="97"/>
        <v>1333.6916</v>
      </c>
      <c r="R67" s="7">
        <f t="shared" si="83"/>
        <v>22005.897999999994</v>
      </c>
      <c r="S67" s="7">
        <f t="shared" si="98"/>
        <v>1333.6916</v>
      </c>
      <c r="T67" s="7">
        <f t="shared" si="84"/>
        <v>23339.589599999992</v>
      </c>
      <c r="U67" s="7">
        <f t="shared" si="99"/>
        <v>1333.6916</v>
      </c>
      <c r="V67" s="7">
        <f t="shared" si="85"/>
        <v>24673.28119999999</v>
      </c>
      <c r="W67" s="7">
        <f t="shared" si="100"/>
        <v>1333.6916</v>
      </c>
      <c r="X67" s="7">
        <f t="shared" si="86"/>
        <v>26006.97279999999</v>
      </c>
      <c r="Y67" s="7">
        <f>$G$67/$E$67</f>
        <v>1333.6916</v>
      </c>
      <c r="Z67" s="7">
        <f t="shared" si="87"/>
        <v>27340.664399999987</v>
      </c>
      <c r="AA67" s="7">
        <f>$G$67/$E$67</f>
        <v>1333.6916</v>
      </c>
      <c r="AB67" s="7">
        <f t="shared" si="88"/>
        <v>28674.355999999985</v>
      </c>
      <c r="AC67" s="7">
        <f>$G$67/$E$67</f>
        <v>1333.6916</v>
      </c>
      <c r="AD67" s="7">
        <f t="shared" si="89"/>
        <v>30008.047599999984</v>
      </c>
      <c r="AE67" s="7">
        <f>$G$67/$E$67</f>
        <v>1333.6916</v>
      </c>
      <c r="AF67" s="7">
        <f t="shared" si="90"/>
        <v>31341.73919999998</v>
      </c>
      <c r="AG67" s="7"/>
      <c r="AH67" s="13">
        <f t="shared" si="101"/>
        <v>35342.84080000002</v>
      </c>
      <c r="AI67" s="7"/>
      <c r="AJ67" s="15"/>
    </row>
    <row r="68" spans="2:36" ht="12.75">
      <c r="B68" s="12"/>
      <c r="C68" s="10" t="s">
        <v>48</v>
      </c>
      <c r="D68">
        <v>2000</v>
      </c>
      <c r="E68">
        <v>50</v>
      </c>
      <c r="F68" s="10" t="s">
        <v>17</v>
      </c>
      <c r="G68" s="7">
        <v>120072.69</v>
      </c>
      <c r="H68" s="7">
        <v>25215.24</v>
      </c>
      <c r="I68" s="7">
        <f t="shared" si="91"/>
        <v>2401.4538000000002</v>
      </c>
      <c r="J68" s="7">
        <f t="shared" si="92"/>
        <v>27616.6938</v>
      </c>
      <c r="K68" s="7">
        <f t="shared" si="93"/>
        <v>2401.4538000000002</v>
      </c>
      <c r="L68" s="7">
        <f t="shared" si="94"/>
        <v>30018.1476</v>
      </c>
      <c r="M68" s="7">
        <f t="shared" si="95"/>
        <v>2401.4538000000002</v>
      </c>
      <c r="N68" s="7">
        <f t="shared" si="81"/>
        <v>32419.6014</v>
      </c>
      <c r="O68" s="7">
        <f t="shared" si="96"/>
        <v>2401.4538000000002</v>
      </c>
      <c r="P68" s="7">
        <f t="shared" si="82"/>
        <v>34821.0552</v>
      </c>
      <c r="Q68" s="7">
        <f t="shared" si="97"/>
        <v>2401.4538000000002</v>
      </c>
      <c r="R68" s="7">
        <f t="shared" si="83"/>
        <v>37222.509000000005</v>
      </c>
      <c r="S68" s="7">
        <f t="shared" si="98"/>
        <v>2401.4538000000002</v>
      </c>
      <c r="T68" s="7">
        <f t="shared" si="84"/>
        <v>39623.96280000001</v>
      </c>
      <c r="U68" s="7">
        <f t="shared" si="99"/>
        <v>2401.4538000000002</v>
      </c>
      <c r="V68" s="7">
        <f t="shared" si="85"/>
        <v>42025.41660000001</v>
      </c>
      <c r="W68" s="7">
        <f t="shared" si="100"/>
        <v>2401.4538000000002</v>
      </c>
      <c r="X68" s="7">
        <f t="shared" si="86"/>
        <v>44426.870400000014</v>
      </c>
      <c r="Y68" s="7">
        <f>$G$68/$E$68</f>
        <v>2401.4538000000002</v>
      </c>
      <c r="Z68" s="7">
        <f t="shared" si="87"/>
        <v>46828.32420000002</v>
      </c>
      <c r="AA68" s="7">
        <f>$G$68/$E$68</f>
        <v>2401.4538000000002</v>
      </c>
      <c r="AB68" s="7">
        <f t="shared" si="88"/>
        <v>49229.77800000002</v>
      </c>
      <c r="AC68" s="7">
        <f>$G$68/$E$68</f>
        <v>2401.4538000000002</v>
      </c>
      <c r="AD68" s="7">
        <f t="shared" si="89"/>
        <v>51631.23180000002</v>
      </c>
      <c r="AE68" s="7">
        <f>$G$68/$E$68</f>
        <v>2401.4538000000002</v>
      </c>
      <c r="AF68" s="7">
        <f t="shared" si="90"/>
        <v>54032.685600000026</v>
      </c>
      <c r="AG68" s="7"/>
      <c r="AH68" s="13">
        <f t="shared" si="101"/>
        <v>66040.00439999998</v>
      </c>
      <c r="AI68" s="7"/>
      <c r="AJ68" s="15"/>
    </row>
    <row r="69" spans="2:36" ht="12.75">
      <c r="B69" s="12"/>
      <c r="C69" s="10" t="s">
        <v>48</v>
      </c>
      <c r="D69">
        <v>2001</v>
      </c>
      <c r="E69">
        <v>50</v>
      </c>
      <c r="F69" s="10" t="s">
        <v>17</v>
      </c>
      <c r="G69" s="7">
        <v>13869.27</v>
      </c>
      <c r="H69" s="7">
        <v>2635.19</v>
      </c>
      <c r="I69" s="7">
        <f t="shared" si="91"/>
        <v>277.3854</v>
      </c>
      <c r="J69" s="7">
        <f t="shared" si="92"/>
        <v>2912.5754</v>
      </c>
      <c r="K69" s="7">
        <f t="shared" si="93"/>
        <v>277.3854</v>
      </c>
      <c r="L69" s="7">
        <f t="shared" si="94"/>
        <v>3189.9608000000003</v>
      </c>
      <c r="M69" s="7">
        <f t="shared" si="95"/>
        <v>277.3854</v>
      </c>
      <c r="N69" s="7">
        <f t="shared" si="81"/>
        <v>3467.3462000000004</v>
      </c>
      <c r="O69" s="7">
        <f t="shared" si="96"/>
        <v>277.3854</v>
      </c>
      <c r="P69" s="7">
        <f t="shared" si="82"/>
        <v>3744.7316000000005</v>
      </c>
      <c r="Q69" s="7">
        <f t="shared" si="97"/>
        <v>277.3854</v>
      </c>
      <c r="R69" s="7">
        <f t="shared" si="83"/>
        <v>4022.1170000000006</v>
      </c>
      <c r="S69" s="7">
        <f t="shared" si="98"/>
        <v>277.3854</v>
      </c>
      <c r="T69" s="7">
        <f t="shared" si="84"/>
        <v>4299.5024</v>
      </c>
      <c r="U69" s="7">
        <f t="shared" si="99"/>
        <v>277.3854</v>
      </c>
      <c r="V69" s="7">
        <f t="shared" si="85"/>
        <v>4576.8878</v>
      </c>
      <c r="W69" s="7">
        <f t="shared" si="100"/>
        <v>277.3854</v>
      </c>
      <c r="X69" s="7">
        <f t="shared" si="86"/>
        <v>4854.2732000000005</v>
      </c>
      <c r="Y69" s="7">
        <f>$G$69/$E$69</f>
        <v>277.3854</v>
      </c>
      <c r="Z69" s="7">
        <f t="shared" si="87"/>
        <v>5131.658600000001</v>
      </c>
      <c r="AA69" s="7">
        <f>$G$69/$E$69</f>
        <v>277.3854</v>
      </c>
      <c r="AB69" s="7">
        <f t="shared" si="88"/>
        <v>5409.044000000001</v>
      </c>
      <c r="AC69" s="7">
        <f>$G$69/$E$69</f>
        <v>277.3854</v>
      </c>
      <c r="AD69" s="7">
        <f t="shared" si="89"/>
        <v>5686.429400000001</v>
      </c>
      <c r="AE69" s="7">
        <f>$G$69/$E$69</f>
        <v>277.3854</v>
      </c>
      <c r="AF69" s="7">
        <f t="shared" si="90"/>
        <v>5963.814800000001</v>
      </c>
      <c r="AG69" s="7"/>
      <c r="AH69" s="13">
        <f t="shared" si="101"/>
        <v>7905.455199999999</v>
      </c>
      <c r="AI69" s="7"/>
      <c r="AJ69" s="15"/>
    </row>
    <row r="70" spans="2:36" ht="12.75">
      <c r="B70" s="12"/>
      <c r="C70" s="10" t="s">
        <v>48</v>
      </c>
      <c r="D70">
        <v>2001</v>
      </c>
      <c r="E70">
        <v>50</v>
      </c>
      <c r="F70" s="10" t="s">
        <v>17</v>
      </c>
      <c r="G70" s="7">
        <v>53199.14</v>
      </c>
      <c r="H70" s="7">
        <v>9575.83</v>
      </c>
      <c r="I70" s="7">
        <f t="shared" si="91"/>
        <v>1063.9828</v>
      </c>
      <c r="J70" s="7">
        <f t="shared" si="92"/>
        <v>10639.8128</v>
      </c>
      <c r="K70" s="7">
        <f t="shared" si="93"/>
        <v>1063.9828</v>
      </c>
      <c r="L70" s="7">
        <f t="shared" si="94"/>
        <v>11703.7956</v>
      </c>
      <c r="M70" s="7">
        <f t="shared" si="95"/>
        <v>1063.9828</v>
      </c>
      <c r="N70" s="7">
        <f t="shared" si="81"/>
        <v>12767.7784</v>
      </c>
      <c r="O70" s="7">
        <f t="shared" si="96"/>
        <v>1063.9828</v>
      </c>
      <c r="P70" s="7">
        <f t="shared" si="82"/>
        <v>13831.761199999999</v>
      </c>
      <c r="Q70" s="7">
        <f t="shared" si="97"/>
        <v>1063.9828</v>
      </c>
      <c r="R70" s="7">
        <f t="shared" si="83"/>
        <v>14895.743999999999</v>
      </c>
      <c r="S70" s="7">
        <f t="shared" si="98"/>
        <v>1063.9828</v>
      </c>
      <c r="T70" s="7">
        <f t="shared" si="84"/>
        <v>15959.726799999999</v>
      </c>
      <c r="U70" s="7">
        <f t="shared" si="99"/>
        <v>1063.9828</v>
      </c>
      <c r="V70" s="7">
        <f t="shared" si="85"/>
        <v>17023.7096</v>
      </c>
      <c r="W70" s="7">
        <f t="shared" si="100"/>
        <v>1063.9828</v>
      </c>
      <c r="X70" s="7">
        <f t="shared" si="86"/>
        <v>18087.6924</v>
      </c>
      <c r="Y70" s="7">
        <f>$G$70/$E$70</f>
        <v>1063.9828</v>
      </c>
      <c r="Z70" s="7">
        <f t="shared" si="87"/>
        <v>19151.6752</v>
      </c>
      <c r="AA70" s="7">
        <f>$G$70/$E$70</f>
        <v>1063.9828</v>
      </c>
      <c r="AB70" s="7">
        <f t="shared" si="88"/>
        <v>20215.658000000003</v>
      </c>
      <c r="AC70" s="7">
        <f>$G$70/$E$70</f>
        <v>1063.9828</v>
      </c>
      <c r="AD70" s="7">
        <f t="shared" si="89"/>
        <v>21279.640800000005</v>
      </c>
      <c r="AE70" s="7">
        <f>$G$70/$E$70</f>
        <v>1063.9828</v>
      </c>
      <c r="AF70" s="7">
        <f t="shared" si="90"/>
        <v>22343.623600000006</v>
      </c>
      <c r="AG70" s="7"/>
      <c r="AH70" s="13">
        <f t="shared" si="101"/>
        <v>30855.516399999993</v>
      </c>
      <c r="AI70" s="7"/>
      <c r="AJ70" s="15"/>
    </row>
    <row r="71" spans="2:36" ht="12.75">
      <c r="B71" s="12"/>
      <c r="C71" s="10" t="s">
        <v>48</v>
      </c>
      <c r="D71">
        <v>2001</v>
      </c>
      <c r="E71">
        <v>50</v>
      </c>
      <c r="F71" s="10" t="s">
        <v>17</v>
      </c>
      <c r="G71" s="7">
        <v>12347.29</v>
      </c>
      <c r="H71" s="7">
        <v>2222.54</v>
      </c>
      <c r="I71" s="7">
        <f t="shared" si="91"/>
        <v>246.94580000000002</v>
      </c>
      <c r="J71" s="7">
        <f t="shared" si="92"/>
        <v>2469.4858</v>
      </c>
      <c r="K71" s="7">
        <f t="shared" si="93"/>
        <v>246.94580000000002</v>
      </c>
      <c r="L71" s="7">
        <f t="shared" si="94"/>
        <v>2716.4316</v>
      </c>
      <c r="M71" s="7">
        <f t="shared" si="95"/>
        <v>246.94580000000002</v>
      </c>
      <c r="N71" s="7">
        <f t="shared" si="81"/>
        <v>2963.3774</v>
      </c>
      <c r="O71" s="7">
        <f t="shared" si="96"/>
        <v>246.94580000000002</v>
      </c>
      <c r="P71" s="7">
        <f t="shared" si="82"/>
        <v>3210.3232</v>
      </c>
      <c r="Q71" s="7">
        <f t="shared" si="97"/>
        <v>246.94580000000002</v>
      </c>
      <c r="R71" s="7">
        <f t="shared" si="83"/>
        <v>3457.269</v>
      </c>
      <c r="S71" s="7">
        <f t="shared" si="98"/>
        <v>246.94580000000002</v>
      </c>
      <c r="T71" s="7">
        <f t="shared" si="84"/>
        <v>3704.2147999999997</v>
      </c>
      <c r="U71" s="7">
        <f t="shared" si="99"/>
        <v>246.94580000000002</v>
      </c>
      <c r="V71" s="7">
        <f t="shared" si="85"/>
        <v>3951.1605999999997</v>
      </c>
      <c r="W71" s="7">
        <f t="shared" si="100"/>
        <v>246.94580000000002</v>
      </c>
      <c r="X71" s="7">
        <f t="shared" si="86"/>
        <v>4198.1064</v>
      </c>
      <c r="Y71" s="7">
        <f>$G$71/$E$71</f>
        <v>246.94580000000002</v>
      </c>
      <c r="Z71" s="7">
        <f t="shared" si="87"/>
        <v>4445.0522</v>
      </c>
      <c r="AA71" s="7">
        <f>$G$71/$E$71</f>
        <v>246.94580000000002</v>
      </c>
      <c r="AB71" s="7">
        <f t="shared" si="88"/>
        <v>4691.9980000000005</v>
      </c>
      <c r="AC71" s="7">
        <f>$G$71/$E$71</f>
        <v>246.94580000000002</v>
      </c>
      <c r="AD71" s="7">
        <f t="shared" si="89"/>
        <v>4938.943800000001</v>
      </c>
      <c r="AE71" s="7">
        <f>$G$71/$E$71</f>
        <v>246.94580000000002</v>
      </c>
      <c r="AF71" s="7">
        <f t="shared" si="90"/>
        <v>5185.889600000001</v>
      </c>
      <c r="AG71" s="7"/>
      <c r="AH71" s="13">
        <f t="shared" si="101"/>
        <v>7161.4003999999995</v>
      </c>
      <c r="AI71" s="7"/>
      <c r="AJ71" s="15"/>
    </row>
    <row r="72" spans="2:36" ht="12.75">
      <c r="B72" s="12"/>
      <c r="C72" s="10" t="s">
        <v>48</v>
      </c>
      <c r="D72">
        <v>2002</v>
      </c>
      <c r="E72">
        <v>50</v>
      </c>
      <c r="F72" s="10" t="s">
        <v>17</v>
      </c>
      <c r="G72" s="7">
        <v>3693.88</v>
      </c>
      <c r="H72" s="7">
        <v>627.97</v>
      </c>
      <c r="I72" s="7">
        <f t="shared" si="91"/>
        <v>73.8776</v>
      </c>
      <c r="J72" s="7">
        <f t="shared" si="92"/>
        <v>701.8476</v>
      </c>
      <c r="K72" s="7">
        <f t="shared" si="93"/>
        <v>73.8776</v>
      </c>
      <c r="L72" s="7">
        <f t="shared" si="94"/>
        <v>775.7252000000001</v>
      </c>
      <c r="M72" s="7">
        <f t="shared" si="95"/>
        <v>73.8776</v>
      </c>
      <c r="N72" s="7">
        <f t="shared" si="81"/>
        <v>849.6028000000001</v>
      </c>
      <c r="O72" s="7">
        <f t="shared" si="96"/>
        <v>73.8776</v>
      </c>
      <c r="P72" s="7">
        <f t="shared" si="82"/>
        <v>923.4804000000001</v>
      </c>
      <c r="Q72" s="7">
        <f t="shared" si="97"/>
        <v>73.8776</v>
      </c>
      <c r="R72" s="7">
        <f t="shared" si="83"/>
        <v>997.3580000000002</v>
      </c>
      <c r="S72" s="7">
        <f t="shared" si="98"/>
        <v>73.8776</v>
      </c>
      <c r="T72" s="7">
        <f t="shared" si="84"/>
        <v>1071.2356000000002</v>
      </c>
      <c r="U72" s="7">
        <f t="shared" si="99"/>
        <v>73.8776</v>
      </c>
      <c r="V72" s="7">
        <f t="shared" si="85"/>
        <v>1145.1132000000002</v>
      </c>
      <c r="W72" s="7">
        <f t="shared" si="100"/>
        <v>73.8776</v>
      </c>
      <c r="X72" s="7">
        <f t="shared" si="86"/>
        <v>1218.9908000000003</v>
      </c>
      <c r="Y72" s="7">
        <f>$G$72/$E$72</f>
        <v>73.8776</v>
      </c>
      <c r="Z72" s="7">
        <f t="shared" si="87"/>
        <v>1292.8684000000003</v>
      </c>
      <c r="AA72" s="7">
        <f>$G$72/$E$72</f>
        <v>73.8776</v>
      </c>
      <c r="AB72" s="7">
        <f t="shared" si="88"/>
        <v>1366.7460000000003</v>
      </c>
      <c r="AC72" s="7">
        <f>$G$72/$E$72</f>
        <v>73.8776</v>
      </c>
      <c r="AD72" s="7">
        <f t="shared" si="89"/>
        <v>1440.6236000000004</v>
      </c>
      <c r="AE72" s="7">
        <f>$G$72/$E$72</f>
        <v>73.8776</v>
      </c>
      <c r="AF72" s="7">
        <f t="shared" si="90"/>
        <v>1514.5012000000004</v>
      </c>
      <c r="AG72" s="7"/>
      <c r="AH72" s="13">
        <f t="shared" si="101"/>
        <v>2179.3787999999995</v>
      </c>
      <c r="AI72" s="7"/>
      <c r="AJ72" s="15"/>
    </row>
    <row r="73" spans="2:36" ht="12.75">
      <c r="B73" s="12"/>
      <c r="C73" s="10" t="s">
        <v>48</v>
      </c>
      <c r="D73">
        <v>2004</v>
      </c>
      <c r="E73">
        <v>50</v>
      </c>
      <c r="F73" s="10" t="s">
        <v>17</v>
      </c>
      <c r="G73" s="7">
        <v>796.52</v>
      </c>
      <c r="H73" s="7">
        <v>103.55</v>
      </c>
      <c r="I73" s="7">
        <f t="shared" si="91"/>
        <v>15.930399999999999</v>
      </c>
      <c r="J73" s="7">
        <f t="shared" si="92"/>
        <v>119.4804</v>
      </c>
      <c r="K73" s="7">
        <f t="shared" si="93"/>
        <v>15.930399999999999</v>
      </c>
      <c r="L73" s="7">
        <f t="shared" si="94"/>
        <v>135.4108</v>
      </c>
      <c r="M73" s="7">
        <f t="shared" si="95"/>
        <v>15.930399999999999</v>
      </c>
      <c r="N73" s="7">
        <f t="shared" si="81"/>
        <v>151.3412</v>
      </c>
      <c r="O73" s="7">
        <f t="shared" si="96"/>
        <v>15.930399999999999</v>
      </c>
      <c r="P73" s="7">
        <f t="shared" si="82"/>
        <v>167.27159999999998</v>
      </c>
      <c r="Q73" s="7">
        <f t="shared" si="97"/>
        <v>15.930399999999999</v>
      </c>
      <c r="R73" s="7">
        <f t="shared" si="83"/>
        <v>183.20199999999997</v>
      </c>
      <c r="S73" s="7">
        <f t="shared" si="98"/>
        <v>15.930399999999999</v>
      </c>
      <c r="T73" s="7">
        <f t="shared" si="84"/>
        <v>199.13239999999996</v>
      </c>
      <c r="U73" s="7">
        <f t="shared" si="99"/>
        <v>15.930399999999999</v>
      </c>
      <c r="V73" s="7">
        <f t="shared" si="85"/>
        <v>215.06279999999995</v>
      </c>
      <c r="W73" s="7">
        <f t="shared" si="100"/>
        <v>15.930399999999999</v>
      </c>
      <c r="X73" s="7">
        <f t="shared" si="86"/>
        <v>230.99319999999994</v>
      </c>
      <c r="Y73" s="7">
        <f>$G$73/$E$73</f>
        <v>15.930399999999999</v>
      </c>
      <c r="Z73" s="7">
        <f t="shared" si="87"/>
        <v>246.92359999999994</v>
      </c>
      <c r="AA73" s="7">
        <f>$G$73/$E$73</f>
        <v>15.930399999999999</v>
      </c>
      <c r="AB73" s="7">
        <f t="shared" si="88"/>
        <v>262.8539999999999</v>
      </c>
      <c r="AC73" s="7">
        <f>$G$73/$E$73</f>
        <v>15.930399999999999</v>
      </c>
      <c r="AD73" s="7">
        <f t="shared" si="89"/>
        <v>278.78439999999995</v>
      </c>
      <c r="AE73" s="7">
        <f>$G$73/$E$73</f>
        <v>15.930399999999999</v>
      </c>
      <c r="AF73" s="7">
        <f t="shared" si="90"/>
        <v>294.71479999999997</v>
      </c>
      <c r="AG73" s="7"/>
      <c r="AH73" s="13">
        <f t="shared" si="101"/>
        <v>501.8052</v>
      </c>
      <c r="AI73" s="7"/>
      <c r="AJ73" s="15"/>
    </row>
    <row r="74" spans="2:36" ht="12.75">
      <c r="B74" s="12"/>
      <c r="C74" s="10" t="s">
        <v>48</v>
      </c>
      <c r="D74">
        <v>2005</v>
      </c>
      <c r="E74">
        <v>50</v>
      </c>
      <c r="F74" s="10" t="s">
        <v>17</v>
      </c>
      <c r="G74" s="7">
        <v>234.19</v>
      </c>
      <c r="H74" s="7">
        <v>25.75</v>
      </c>
      <c r="I74" s="7">
        <f t="shared" si="91"/>
        <v>4.6838</v>
      </c>
      <c r="J74" s="7">
        <f t="shared" si="92"/>
        <v>30.433799999999998</v>
      </c>
      <c r="K74" s="7">
        <f t="shared" si="93"/>
        <v>4.6838</v>
      </c>
      <c r="L74" s="7">
        <f t="shared" si="94"/>
        <v>35.117599999999996</v>
      </c>
      <c r="M74" s="7">
        <f t="shared" si="95"/>
        <v>4.6838</v>
      </c>
      <c r="N74" s="7">
        <f t="shared" si="81"/>
        <v>39.801399999999994</v>
      </c>
      <c r="O74" s="7">
        <f t="shared" si="96"/>
        <v>4.6838</v>
      </c>
      <c r="P74" s="7">
        <f t="shared" si="82"/>
        <v>44.48519999999999</v>
      </c>
      <c r="Q74" s="7">
        <f t="shared" si="97"/>
        <v>4.6838</v>
      </c>
      <c r="R74" s="7">
        <f t="shared" si="83"/>
        <v>49.16899999999999</v>
      </c>
      <c r="S74" s="7">
        <f t="shared" si="98"/>
        <v>4.6838</v>
      </c>
      <c r="T74" s="7">
        <f t="shared" si="84"/>
        <v>53.85279999999999</v>
      </c>
      <c r="U74" s="7">
        <f t="shared" si="99"/>
        <v>4.6838</v>
      </c>
      <c r="V74" s="7">
        <f t="shared" si="85"/>
        <v>58.536599999999986</v>
      </c>
      <c r="W74" s="7">
        <f t="shared" si="100"/>
        <v>4.6838</v>
      </c>
      <c r="X74" s="7">
        <f t="shared" si="86"/>
        <v>63.220399999999984</v>
      </c>
      <c r="Y74" s="7">
        <f>$G$74/$E$74</f>
        <v>4.6838</v>
      </c>
      <c r="Z74" s="7">
        <f t="shared" si="87"/>
        <v>67.90419999999999</v>
      </c>
      <c r="AA74" s="7">
        <f>$G$74/$E$74</f>
        <v>4.6838</v>
      </c>
      <c r="AB74" s="7">
        <f t="shared" si="88"/>
        <v>72.588</v>
      </c>
      <c r="AC74" s="7">
        <f>$G$74/$E$74</f>
        <v>4.6838</v>
      </c>
      <c r="AD74" s="7">
        <f t="shared" si="89"/>
        <v>77.2718</v>
      </c>
      <c r="AE74" s="7">
        <f>$G$74/$E$74</f>
        <v>4.6838</v>
      </c>
      <c r="AF74" s="7">
        <f t="shared" si="90"/>
        <v>81.9556</v>
      </c>
      <c r="AG74" s="7"/>
      <c r="AH74" s="13">
        <f t="shared" si="101"/>
        <v>152.2344</v>
      </c>
      <c r="AI74" s="7"/>
      <c r="AJ74" s="15"/>
    </row>
    <row r="75" spans="2:36" ht="12.75">
      <c r="B75" s="12"/>
      <c r="C75" s="10" t="s">
        <v>48</v>
      </c>
      <c r="D75">
        <v>2008</v>
      </c>
      <c r="E75">
        <v>50</v>
      </c>
      <c r="F75" s="10" t="s">
        <v>17</v>
      </c>
      <c r="G75" s="8">
        <v>4634.04</v>
      </c>
      <c r="H75" s="8">
        <v>231.7</v>
      </c>
      <c r="I75" s="8">
        <f t="shared" si="91"/>
        <v>92.6808</v>
      </c>
      <c r="J75" s="8">
        <f t="shared" si="92"/>
        <v>324.3808</v>
      </c>
      <c r="K75" s="8">
        <f t="shared" si="93"/>
        <v>92.6808</v>
      </c>
      <c r="L75" s="8">
        <f t="shared" si="94"/>
        <v>417.0616</v>
      </c>
      <c r="M75" s="8">
        <f t="shared" si="95"/>
        <v>92.6808</v>
      </c>
      <c r="N75" s="8">
        <f t="shared" si="81"/>
        <v>509.7424</v>
      </c>
      <c r="O75" s="8">
        <f t="shared" si="96"/>
        <v>92.6808</v>
      </c>
      <c r="P75" s="8">
        <f t="shared" si="82"/>
        <v>602.4232</v>
      </c>
      <c r="Q75" s="8">
        <f t="shared" si="97"/>
        <v>92.6808</v>
      </c>
      <c r="R75" s="8">
        <f t="shared" si="83"/>
        <v>695.1039999999999</v>
      </c>
      <c r="S75" s="8">
        <f t="shared" si="98"/>
        <v>92.6808</v>
      </c>
      <c r="T75" s="8">
        <f t="shared" si="84"/>
        <v>787.7847999999999</v>
      </c>
      <c r="U75" s="7">
        <f t="shared" si="99"/>
        <v>92.6808</v>
      </c>
      <c r="V75" s="8">
        <f t="shared" si="85"/>
        <v>880.4655999999999</v>
      </c>
      <c r="W75" s="7">
        <f t="shared" si="100"/>
        <v>92.6808</v>
      </c>
      <c r="X75" s="8">
        <f t="shared" si="86"/>
        <v>973.1463999999999</v>
      </c>
      <c r="Y75" s="7">
        <f>$G$75/$E$75</f>
        <v>92.6808</v>
      </c>
      <c r="Z75" s="8">
        <f t="shared" si="87"/>
        <v>1065.8272</v>
      </c>
      <c r="AA75" s="7">
        <f>$G$75/$E$75</f>
        <v>92.6808</v>
      </c>
      <c r="AB75" s="8">
        <f t="shared" si="88"/>
        <v>1158.508</v>
      </c>
      <c r="AC75" s="7">
        <f>$G$75/$E$75</f>
        <v>92.6808</v>
      </c>
      <c r="AD75" s="8">
        <f t="shared" si="89"/>
        <v>1251.1888000000001</v>
      </c>
      <c r="AE75" s="7">
        <f>$G$75/$E$75</f>
        <v>92.6808</v>
      </c>
      <c r="AF75" s="8">
        <f t="shared" si="90"/>
        <v>1343.8696000000002</v>
      </c>
      <c r="AG75" s="7"/>
      <c r="AH75" s="52">
        <f t="shared" si="101"/>
        <v>3290.1704</v>
      </c>
      <c r="AI75" s="7"/>
      <c r="AJ75" s="15"/>
    </row>
    <row r="76" spans="2:36" ht="12.75">
      <c r="B76" s="12">
        <v>33100005</v>
      </c>
      <c r="C76" s="10" t="s">
        <v>49</v>
      </c>
      <c r="D76" s="10" t="s">
        <v>22</v>
      </c>
      <c r="E76">
        <v>50</v>
      </c>
      <c r="F76" s="10" t="s">
        <v>17</v>
      </c>
      <c r="G76" s="13">
        <v>540.25</v>
      </c>
      <c r="H76" s="13">
        <v>102.68</v>
      </c>
      <c r="I76" s="13">
        <f aca="true" t="shared" si="102" ref="I76:I107">G76/E76</f>
        <v>10.805</v>
      </c>
      <c r="J76" s="13">
        <f aca="true" t="shared" si="103" ref="J76:J107">H76+I76</f>
        <v>113.48500000000001</v>
      </c>
      <c r="K76" s="13">
        <f aca="true" t="shared" si="104" ref="K76:K107">G76/E76</f>
        <v>10.805</v>
      </c>
      <c r="L76" s="13">
        <f aca="true" t="shared" si="105" ref="L76:L107">J76+K76</f>
        <v>124.29000000000002</v>
      </c>
      <c r="M76" s="13">
        <f aca="true" t="shared" si="106" ref="M76:M85">G76/E76</f>
        <v>10.805</v>
      </c>
      <c r="N76" s="13">
        <f aca="true" t="shared" si="107" ref="N76:N107">L76+M76</f>
        <v>135.09500000000003</v>
      </c>
      <c r="O76" s="13">
        <f aca="true" t="shared" si="108" ref="O76:O107">G76/E76</f>
        <v>10.805</v>
      </c>
      <c r="P76" s="13">
        <f aca="true" t="shared" si="109" ref="P76:P107">N76+O76</f>
        <v>145.90000000000003</v>
      </c>
      <c r="Q76" s="13">
        <f aca="true" t="shared" si="110" ref="Q76:Q84">+G76/E76</f>
        <v>10.805</v>
      </c>
      <c r="R76" s="13">
        <f aca="true" t="shared" si="111" ref="R76:R107">P76+Q76</f>
        <v>156.70500000000004</v>
      </c>
      <c r="S76" s="13">
        <f aca="true" t="shared" si="112" ref="S76:S84">+G76/E76</f>
        <v>10.805</v>
      </c>
      <c r="T76" s="13">
        <f aca="true" t="shared" si="113" ref="T76:T107">R76+S76</f>
        <v>167.51000000000005</v>
      </c>
      <c r="U76" s="7">
        <f aca="true" t="shared" si="114" ref="U76:U107">G76/E76</f>
        <v>10.805</v>
      </c>
      <c r="V76" s="13">
        <f aca="true" t="shared" si="115" ref="V76:V107">T76+U76</f>
        <v>178.31500000000005</v>
      </c>
      <c r="W76" s="7">
        <f aca="true" t="shared" si="116" ref="W76:W107">G76/E76</f>
        <v>10.805</v>
      </c>
      <c r="X76" s="13">
        <f aca="true" t="shared" si="117" ref="X76:X107">V76+W76</f>
        <v>189.12000000000006</v>
      </c>
      <c r="Y76" s="7">
        <f>$G$76/$E$76</f>
        <v>10.805</v>
      </c>
      <c r="Z76" s="13">
        <f aca="true" t="shared" si="118" ref="Z76:Z107">X76+Y76</f>
        <v>199.92500000000007</v>
      </c>
      <c r="AA76" s="7">
        <f>$G$76/$E$76</f>
        <v>10.805</v>
      </c>
      <c r="AB76" s="13">
        <f aca="true" t="shared" si="119" ref="AB76:AB107">Z76+AA76</f>
        <v>210.73000000000008</v>
      </c>
      <c r="AC76" s="7">
        <f>$G$76/$E$76</f>
        <v>10.805</v>
      </c>
      <c r="AD76" s="13">
        <f aca="true" t="shared" si="120" ref="AD76:AD107">AB76+AC76</f>
        <v>221.53500000000008</v>
      </c>
      <c r="AE76" s="7">
        <f>$G$76/$E$76</f>
        <v>10.805</v>
      </c>
      <c r="AF76" s="13">
        <f aca="true" t="shared" si="121" ref="AF76:AF107">AD76+AE76</f>
        <v>232.3400000000001</v>
      </c>
      <c r="AG76" s="7"/>
      <c r="AH76" s="13">
        <f aca="true" t="shared" si="122" ref="AH76:AH107">G76-AF76</f>
        <v>307.9099999999999</v>
      </c>
      <c r="AI76" s="7"/>
      <c r="AJ76" s="15"/>
    </row>
    <row r="77" spans="2:37" ht="12.75">
      <c r="B77" s="12">
        <v>33100006</v>
      </c>
      <c r="C77" s="10" t="s">
        <v>50</v>
      </c>
      <c r="D77" s="10" t="s">
        <v>22</v>
      </c>
      <c r="E77">
        <v>50</v>
      </c>
      <c r="F77" s="10" t="s">
        <v>17</v>
      </c>
      <c r="G77" s="13">
        <v>3155.68</v>
      </c>
      <c r="H77" s="13">
        <v>498.75</v>
      </c>
      <c r="I77" s="13">
        <f t="shared" si="102"/>
        <v>63.1136</v>
      </c>
      <c r="J77" s="13">
        <f t="shared" si="103"/>
        <v>561.8636</v>
      </c>
      <c r="K77" s="13">
        <f t="shared" si="104"/>
        <v>63.1136</v>
      </c>
      <c r="L77" s="13">
        <f t="shared" si="105"/>
        <v>624.9772</v>
      </c>
      <c r="M77" s="13">
        <f t="shared" si="106"/>
        <v>63.1136</v>
      </c>
      <c r="N77" s="13">
        <f t="shared" si="107"/>
        <v>688.0908000000001</v>
      </c>
      <c r="O77" s="13">
        <f t="shared" si="108"/>
        <v>63.1136</v>
      </c>
      <c r="P77" s="13">
        <f t="shared" si="109"/>
        <v>751.2044000000001</v>
      </c>
      <c r="Q77" s="13">
        <f t="shared" si="110"/>
        <v>63.1136</v>
      </c>
      <c r="R77" s="13">
        <f t="shared" si="111"/>
        <v>814.3180000000001</v>
      </c>
      <c r="S77" s="13">
        <f t="shared" si="112"/>
        <v>63.1136</v>
      </c>
      <c r="T77" s="13">
        <f t="shared" si="113"/>
        <v>877.4316000000001</v>
      </c>
      <c r="U77" s="7">
        <f t="shared" si="114"/>
        <v>63.1136</v>
      </c>
      <c r="V77" s="13">
        <f t="shared" si="115"/>
        <v>940.5452000000001</v>
      </c>
      <c r="W77" s="7">
        <f t="shared" si="116"/>
        <v>63.1136</v>
      </c>
      <c r="X77" s="13">
        <f t="shared" si="117"/>
        <v>1003.6588000000002</v>
      </c>
      <c r="Y77" s="7">
        <f>$G$77/$E$77</f>
        <v>63.1136</v>
      </c>
      <c r="Z77" s="13">
        <f t="shared" si="118"/>
        <v>1066.7724</v>
      </c>
      <c r="AA77" s="7">
        <f>$G$77/$E$77</f>
        <v>63.1136</v>
      </c>
      <c r="AB77" s="13">
        <f t="shared" si="119"/>
        <v>1129.886</v>
      </c>
      <c r="AC77" s="7">
        <f>$G$77/$E$77</f>
        <v>63.1136</v>
      </c>
      <c r="AD77" s="13">
        <f t="shared" si="120"/>
        <v>1192.9995999999999</v>
      </c>
      <c r="AE77" s="7">
        <f>$G$77/$E$77</f>
        <v>63.1136</v>
      </c>
      <c r="AF77" s="13">
        <f t="shared" si="121"/>
        <v>1256.1131999999998</v>
      </c>
      <c r="AG77" s="7"/>
      <c r="AH77" s="13">
        <f t="shared" si="122"/>
        <v>1899.5668</v>
      </c>
      <c r="AI77" s="7"/>
      <c r="AJ77" s="15"/>
      <c r="AK77" s="38"/>
    </row>
    <row r="78" spans="2:37" ht="12.75">
      <c r="B78" s="12">
        <v>33100007</v>
      </c>
      <c r="C78" s="10" t="s">
        <v>51</v>
      </c>
      <c r="D78" s="10" t="s">
        <v>22</v>
      </c>
      <c r="E78">
        <v>50</v>
      </c>
      <c r="F78" s="10"/>
      <c r="G78" s="7">
        <v>3967.38</v>
      </c>
      <c r="H78" s="7">
        <v>783.81</v>
      </c>
      <c r="I78" s="7">
        <f t="shared" si="102"/>
        <v>79.3476</v>
      </c>
      <c r="J78" s="7">
        <f t="shared" si="103"/>
        <v>863.1576</v>
      </c>
      <c r="K78" s="7">
        <f t="shared" si="104"/>
        <v>79.3476</v>
      </c>
      <c r="L78" s="7">
        <f t="shared" si="105"/>
        <v>942.5052000000001</v>
      </c>
      <c r="M78" s="7">
        <f t="shared" si="106"/>
        <v>79.3476</v>
      </c>
      <c r="N78" s="7">
        <f t="shared" si="107"/>
        <v>1021.8528000000001</v>
      </c>
      <c r="O78" s="7">
        <f t="shared" si="108"/>
        <v>79.3476</v>
      </c>
      <c r="P78" s="7">
        <f t="shared" si="109"/>
        <v>1101.2004000000002</v>
      </c>
      <c r="Q78" s="7">
        <f t="shared" si="110"/>
        <v>79.3476</v>
      </c>
      <c r="R78" s="7">
        <f t="shared" si="111"/>
        <v>1180.5480000000002</v>
      </c>
      <c r="S78" s="7">
        <f t="shared" si="112"/>
        <v>79.3476</v>
      </c>
      <c r="T78" s="7">
        <f t="shared" si="113"/>
        <v>1259.8956000000003</v>
      </c>
      <c r="U78" s="7">
        <f t="shared" si="114"/>
        <v>79.3476</v>
      </c>
      <c r="V78" s="7">
        <f t="shared" si="115"/>
        <v>1339.2432000000003</v>
      </c>
      <c r="W78" s="7">
        <f t="shared" si="116"/>
        <v>79.3476</v>
      </c>
      <c r="X78" s="7">
        <f t="shared" si="117"/>
        <v>1418.5908000000004</v>
      </c>
      <c r="Y78" s="7">
        <f>$G$78/$E$78</f>
        <v>79.3476</v>
      </c>
      <c r="Z78" s="7">
        <f t="shared" si="118"/>
        <v>1497.9384000000005</v>
      </c>
      <c r="AA78" s="7">
        <f>$G$78/$E$78</f>
        <v>79.3476</v>
      </c>
      <c r="AB78" s="7">
        <f t="shared" si="119"/>
        <v>1577.2860000000005</v>
      </c>
      <c r="AC78" s="7">
        <f>$G$78/$E$78</f>
        <v>79.3476</v>
      </c>
      <c r="AD78" s="7">
        <f t="shared" si="120"/>
        <v>1656.6336000000006</v>
      </c>
      <c r="AE78" s="7">
        <f>$G$78/$E$78</f>
        <v>79.3476</v>
      </c>
      <c r="AF78" s="7">
        <f t="shared" si="121"/>
        <v>1735.9812000000006</v>
      </c>
      <c r="AG78" s="7"/>
      <c r="AH78" s="13">
        <f t="shared" si="122"/>
        <v>2231.3987999999995</v>
      </c>
      <c r="AI78" s="7"/>
      <c r="AJ78" s="15"/>
      <c r="AK78" s="37"/>
    </row>
    <row r="79" spans="2:36" ht="12.75">
      <c r="B79" s="12">
        <v>33100008</v>
      </c>
      <c r="C79" s="10" t="s">
        <v>52</v>
      </c>
      <c r="D79" s="10" t="s">
        <v>22</v>
      </c>
      <c r="E79">
        <v>50</v>
      </c>
      <c r="F79" s="10" t="s">
        <v>17</v>
      </c>
      <c r="G79" s="13">
        <v>4856.3</v>
      </c>
      <c r="H79" s="13">
        <v>922.72</v>
      </c>
      <c r="I79" s="13">
        <f t="shared" si="102"/>
        <v>97.126</v>
      </c>
      <c r="J79" s="13">
        <f t="shared" si="103"/>
        <v>1019.846</v>
      </c>
      <c r="K79" s="13">
        <f t="shared" si="104"/>
        <v>97.126</v>
      </c>
      <c r="L79" s="13">
        <f t="shared" si="105"/>
        <v>1116.972</v>
      </c>
      <c r="M79" s="13">
        <f t="shared" si="106"/>
        <v>97.126</v>
      </c>
      <c r="N79" s="13">
        <f t="shared" si="107"/>
        <v>1214.098</v>
      </c>
      <c r="O79" s="13">
        <f t="shared" si="108"/>
        <v>97.126</v>
      </c>
      <c r="P79" s="13">
        <f t="shared" si="109"/>
        <v>1311.224</v>
      </c>
      <c r="Q79" s="13">
        <f t="shared" si="110"/>
        <v>97.126</v>
      </c>
      <c r="R79" s="13">
        <f t="shared" si="111"/>
        <v>1408.35</v>
      </c>
      <c r="S79" s="13">
        <f t="shared" si="112"/>
        <v>97.126</v>
      </c>
      <c r="T79" s="13">
        <f t="shared" si="113"/>
        <v>1505.4759999999999</v>
      </c>
      <c r="U79" s="7">
        <f t="shared" si="114"/>
        <v>97.126</v>
      </c>
      <c r="V79" s="13">
        <f t="shared" si="115"/>
        <v>1602.6019999999999</v>
      </c>
      <c r="W79" s="7">
        <f t="shared" si="116"/>
        <v>97.126</v>
      </c>
      <c r="X79" s="13">
        <f t="shared" si="117"/>
        <v>1699.7279999999998</v>
      </c>
      <c r="Y79" s="7">
        <f>$G$79/$E$79</f>
        <v>97.126</v>
      </c>
      <c r="Z79" s="13">
        <f t="shared" si="118"/>
        <v>1796.8539999999998</v>
      </c>
      <c r="AA79" s="7">
        <f>$G$79/$E$79</f>
        <v>97.126</v>
      </c>
      <c r="AB79" s="13">
        <f t="shared" si="119"/>
        <v>1893.9799999999998</v>
      </c>
      <c r="AC79" s="7">
        <f>$G$79/$E$79</f>
        <v>97.126</v>
      </c>
      <c r="AD79" s="13">
        <f t="shared" si="120"/>
        <v>1991.1059999999998</v>
      </c>
      <c r="AE79" s="7">
        <f>$G$79/$E$79</f>
        <v>97.126</v>
      </c>
      <c r="AF79" s="13">
        <f t="shared" si="121"/>
        <v>2088.232</v>
      </c>
      <c r="AG79" s="7"/>
      <c r="AH79" s="13">
        <f t="shared" si="122"/>
        <v>2768.068</v>
      </c>
      <c r="AI79" s="7"/>
      <c r="AJ79" s="15"/>
    </row>
    <row r="80" spans="2:36" ht="12.75">
      <c r="B80" s="12">
        <v>33100010</v>
      </c>
      <c r="C80" s="10" t="s">
        <v>54</v>
      </c>
      <c r="D80" s="10" t="s">
        <v>53</v>
      </c>
      <c r="E80">
        <v>50</v>
      </c>
      <c r="F80" s="10" t="s">
        <v>17</v>
      </c>
      <c r="G80" s="7">
        <v>18654.28</v>
      </c>
      <c r="H80" s="7">
        <v>3544.34</v>
      </c>
      <c r="I80" s="7">
        <f t="shared" si="102"/>
        <v>373.0856</v>
      </c>
      <c r="J80" s="7">
        <f t="shared" si="103"/>
        <v>3917.4256</v>
      </c>
      <c r="K80" s="7">
        <f t="shared" si="104"/>
        <v>373.0856</v>
      </c>
      <c r="L80" s="7">
        <f t="shared" si="105"/>
        <v>4290.5112</v>
      </c>
      <c r="M80" s="7">
        <f t="shared" si="106"/>
        <v>373.0856</v>
      </c>
      <c r="N80" s="7">
        <f t="shared" si="107"/>
        <v>4663.5968</v>
      </c>
      <c r="O80" s="7">
        <f t="shared" si="108"/>
        <v>373.0856</v>
      </c>
      <c r="P80" s="7">
        <f t="shared" si="109"/>
        <v>5036.682400000001</v>
      </c>
      <c r="Q80" s="7">
        <f t="shared" si="110"/>
        <v>373.0856</v>
      </c>
      <c r="R80" s="7">
        <f t="shared" si="111"/>
        <v>5409.768000000001</v>
      </c>
      <c r="S80" s="7">
        <f t="shared" si="112"/>
        <v>373.0856</v>
      </c>
      <c r="T80" s="7">
        <f t="shared" si="113"/>
        <v>5782.853600000001</v>
      </c>
      <c r="U80" s="7">
        <f t="shared" si="114"/>
        <v>373.0856</v>
      </c>
      <c r="V80" s="7">
        <f t="shared" si="115"/>
        <v>6155.939200000002</v>
      </c>
      <c r="W80" s="7">
        <f t="shared" si="116"/>
        <v>373.0856</v>
      </c>
      <c r="X80" s="7">
        <f t="shared" si="117"/>
        <v>6529.024800000002</v>
      </c>
      <c r="Y80" s="7">
        <f>$G$80/$E$80</f>
        <v>373.0856</v>
      </c>
      <c r="Z80" s="7">
        <f t="shared" si="118"/>
        <v>6902.110400000002</v>
      </c>
      <c r="AA80" s="7">
        <f>$G$80/$E$80</f>
        <v>373.0856</v>
      </c>
      <c r="AB80" s="7">
        <f t="shared" si="119"/>
        <v>7275.196000000003</v>
      </c>
      <c r="AC80" s="7">
        <f>$G$80/$E$80</f>
        <v>373.0856</v>
      </c>
      <c r="AD80" s="7">
        <f t="shared" si="120"/>
        <v>7648.281600000003</v>
      </c>
      <c r="AE80" s="7">
        <f>$G$80/$E$80</f>
        <v>373.0856</v>
      </c>
      <c r="AF80" s="7">
        <f t="shared" si="121"/>
        <v>8021.367200000003</v>
      </c>
      <c r="AG80" s="7"/>
      <c r="AH80" s="13">
        <f t="shared" si="122"/>
        <v>10632.912799999995</v>
      </c>
      <c r="AI80" s="7"/>
      <c r="AJ80" s="15"/>
    </row>
    <row r="81" spans="2:36" ht="12.75">
      <c r="B81" s="12"/>
      <c r="C81" s="10" t="s">
        <v>54</v>
      </c>
      <c r="D81">
        <v>2001</v>
      </c>
      <c r="E81">
        <v>50</v>
      </c>
      <c r="F81" s="10" t="s">
        <v>17</v>
      </c>
      <c r="G81" s="7">
        <v>11925</v>
      </c>
      <c r="H81" s="7">
        <v>2146.5</v>
      </c>
      <c r="I81" s="7">
        <f t="shared" si="102"/>
        <v>238.5</v>
      </c>
      <c r="J81" s="7">
        <f t="shared" si="103"/>
        <v>2385</v>
      </c>
      <c r="K81" s="7">
        <f t="shared" si="104"/>
        <v>238.5</v>
      </c>
      <c r="L81" s="7">
        <f t="shared" si="105"/>
        <v>2623.5</v>
      </c>
      <c r="M81" s="7">
        <f t="shared" si="106"/>
        <v>238.5</v>
      </c>
      <c r="N81" s="7">
        <f t="shared" si="107"/>
        <v>2862</v>
      </c>
      <c r="O81" s="7">
        <f t="shared" si="108"/>
        <v>238.5</v>
      </c>
      <c r="P81" s="7">
        <f t="shared" si="109"/>
        <v>3100.5</v>
      </c>
      <c r="Q81" s="7">
        <f t="shared" si="110"/>
        <v>238.5</v>
      </c>
      <c r="R81" s="7">
        <f t="shared" si="111"/>
        <v>3339</v>
      </c>
      <c r="S81" s="7">
        <f t="shared" si="112"/>
        <v>238.5</v>
      </c>
      <c r="T81" s="7">
        <f t="shared" si="113"/>
        <v>3577.5</v>
      </c>
      <c r="U81" s="7">
        <f t="shared" si="114"/>
        <v>238.5</v>
      </c>
      <c r="V81" s="7">
        <f t="shared" si="115"/>
        <v>3816</v>
      </c>
      <c r="W81" s="7">
        <f t="shared" si="116"/>
        <v>238.5</v>
      </c>
      <c r="X81" s="7">
        <f t="shared" si="117"/>
        <v>4054.5</v>
      </c>
      <c r="Y81" s="7">
        <f>$G$81/$E$81</f>
        <v>238.5</v>
      </c>
      <c r="Z81" s="7">
        <f t="shared" si="118"/>
        <v>4293</v>
      </c>
      <c r="AA81" s="7">
        <f>$G$81/$E$81</f>
        <v>238.5</v>
      </c>
      <c r="AB81" s="7">
        <f t="shared" si="119"/>
        <v>4531.5</v>
      </c>
      <c r="AC81" s="7">
        <f>$G$81/$E$81</f>
        <v>238.5</v>
      </c>
      <c r="AD81" s="7">
        <f t="shared" si="120"/>
        <v>4770</v>
      </c>
      <c r="AE81" s="7">
        <f>$G$81/$E$81</f>
        <v>238.5</v>
      </c>
      <c r="AF81" s="7">
        <f t="shared" si="121"/>
        <v>5008.5</v>
      </c>
      <c r="AG81" s="7"/>
      <c r="AH81" s="13">
        <f t="shared" si="122"/>
        <v>6916.5</v>
      </c>
      <c r="AI81" s="7"/>
      <c r="AJ81" s="15"/>
    </row>
    <row r="82" spans="2:36" ht="12.75">
      <c r="B82" s="12"/>
      <c r="C82" s="10" t="s">
        <v>54</v>
      </c>
      <c r="D82">
        <v>2002</v>
      </c>
      <c r="E82">
        <v>50</v>
      </c>
      <c r="F82" s="10" t="s">
        <v>17</v>
      </c>
      <c r="G82" s="8">
        <v>11636.92</v>
      </c>
      <c r="H82" s="8">
        <v>1978.29</v>
      </c>
      <c r="I82" s="8">
        <f t="shared" si="102"/>
        <v>232.7384</v>
      </c>
      <c r="J82" s="8">
        <f t="shared" si="103"/>
        <v>2211.0284</v>
      </c>
      <c r="K82" s="8">
        <f t="shared" si="104"/>
        <v>232.7384</v>
      </c>
      <c r="L82" s="8">
        <f t="shared" si="105"/>
        <v>2443.7668000000003</v>
      </c>
      <c r="M82" s="8">
        <f t="shared" si="106"/>
        <v>232.7384</v>
      </c>
      <c r="N82" s="8">
        <f t="shared" si="107"/>
        <v>2676.5052000000005</v>
      </c>
      <c r="O82" s="8">
        <f t="shared" si="108"/>
        <v>232.7384</v>
      </c>
      <c r="P82" s="8">
        <f t="shared" si="109"/>
        <v>2909.2436000000007</v>
      </c>
      <c r="Q82" s="8">
        <f t="shared" si="110"/>
        <v>232.7384</v>
      </c>
      <c r="R82" s="8">
        <f t="shared" si="111"/>
        <v>3141.982000000001</v>
      </c>
      <c r="S82" s="8">
        <f t="shared" si="112"/>
        <v>232.7384</v>
      </c>
      <c r="T82" s="8">
        <f t="shared" si="113"/>
        <v>3374.720400000001</v>
      </c>
      <c r="U82" s="7">
        <f t="shared" si="114"/>
        <v>232.7384</v>
      </c>
      <c r="V82" s="8">
        <f t="shared" si="115"/>
        <v>3607.4588000000012</v>
      </c>
      <c r="W82" s="7">
        <f t="shared" si="116"/>
        <v>232.7384</v>
      </c>
      <c r="X82" s="8">
        <f t="shared" si="117"/>
        <v>3840.1972000000014</v>
      </c>
      <c r="Y82" s="7">
        <f>$G$82/$E$82</f>
        <v>232.7384</v>
      </c>
      <c r="Z82" s="8">
        <f t="shared" si="118"/>
        <v>4072.9356000000016</v>
      </c>
      <c r="AA82" s="7">
        <f>$G$82/$E$82</f>
        <v>232.7384</v>
      </c>
      <c r="AB82" s="8">
        <f t="shared" si="119"/>
        <v>4305.674000000002</v>
      </c>
      <c r="AC82" s="7">
        <f>$G$82/$E$82</f>
        <v>232.7384</v>
      </c>
      <c r="AD82" s="8">
        <f t="shared" si="120"/>
        <v>4538.412400000002</v>
      </c>
      <c r="AE82" s="7">
        <f>$G$82/$E$82</f>
        <v>232.7384</v>
      </c>
      <c r="AF82" s="8">
        <f t="shared" si="121"/>
        <v>4771.150800000002</v>
      </c>
      <c r="AG82" s="7"/>
      <c r="AH82" s="13">
        <f t="shared" si="122"/>
        <v>6865.769199999998</v>
      </c>
      <c r="AI82" s="7"/>
      <c r="AJ82" s="15"/>
    </row>
    <row r="83" spans="2:36" ht="12.75">
      <c r="B83" s="12">
        <v>33100011</v>
      </c>
      <c r="C83" s="10" t="s">
        <v>55</v>
      </c>
      <c r="D83" s="10" t="s">
        <v>56</v>
      </c>
      <c r="E83">
        <v>50</v>
      </c>
      <c r="F83" s="10" t="s">
        <v>17</v>
      </c>
      <c r="G83" s="7">
        <v>1200</v>
      </c>
      <c r="H83" s="7">
        <v>228</v>
      </c>
      <c r="I83" s="7">
        <f t="shared" si="102"/>
        <v>24</v>
      </c>
      <c r="J83" s="7">
        <f t="shared" si="103"/>
        <v>252</v>
      </c>
      <c r="K83" s="7">
        <f t="shared" si="104"/>
        <v>24</v>
      </c>
      <c r="L83" s="7">
        <f t="shared" si="105"/>
        <v>276</v>
      </c>
      <c r="M83" s="7">
        <f t="shared" si="106"/>
        <v>24</v>
      </c>
      <c r="N83" s="7">
        <f t="shared" si="107"/>
        <v>300</v>
      </c>
      <c r="O83" s="7">
        <f t="shared" si="108"/>
        <v>24</v>
      </c>
      <c r="P83" s="7">
        <f t="shared" si="109"/>
        <v>324</v>
      </c>
      <c r="Q83" s="7">
        <f t="shared" si="110"/>
        <v>24</v>
      </c>
      <c r="R83" s="7">
        <f t="shared" si="111"/>
        <v>348</v>
      </c>
      <c r="S83" s="7">
        <f t="shared" si="112"/>
        <v>24</v>
      </c>
      <c r="T83" s="7">
        <f t="shared" si="113"/>
        <v>372</v>
      </c>
      <c r="U83" s="7">
        <f t="shared" si="114"/>
        <v>24</v>
      </c>
      <c r="V83" s="7">
        <f t="shared" si="115"/>
        <v>396</v>
      </c>
      <c r="W83" s="7">
        <f t="shared" si="116"/>
        <v>24</v>
      </c>
      <c r="X83" s="7">
        <f t="shared" si="117"/>
        <v>420</v>
      </c>
      <c r="Y83" s="7">
        <f>$G$83/$E$83</f>
        <v>24</v>
      </c>
      <c r="Z83" s="7">
        <f t="shared" si="118"/>
        <v>444</v>
      </c>
      <c r="AA83" s="7">
        <f>$G$83/$E$83</f>
        <v>24</v>
      </c>
      <c r="AB83" s="7">
        <f t="shared" si="119"/>
        <v>468</v>
      </c>
      <c r="AC83" s="7">
        <f>$G$83/$E$83</f>
        <v>24</v>
      </c>
      <c r="AD83" s="7">
        <f t="shared" si="120"/>
        <v>492</v>
      </c>
      <c r="AE83" s="7">
        <f>$G$83/$E$83</f>
        <v>24</v>
      </c>
      <c r="AF83" s="7">
        <f t="shared" si="121"/>
        <v>516</v>
      </c>
      <c r="AG83" s="7"/>
      <c r="AH83" s="13">
        <f t="shared" si="122"/>
        <v>684</v>
      </c>
      <c r="AI83" s="7"/>
      <c r="AJ83" s="15"/>
    </row>
    <row r="84" spans="2:36" ht="12.75">
      <c r="B84" s="12"/>
      <c r="C84" s="10" t="s">
        <v>55</v>
      </c>
      <c r="D84">
        <v>2002</v>
      </c>
      <c r="E84">
        <v>50</v>
      </c>
      <c r="F84" s="10" t="s">
        <v>17</v>
      </c>
      <c r="G84" s="8">
        <v>6068.74</v>
      </c>
      <c r="H84" s="8">
        <v>1031.53</v>
      </c>
      <c r="I84" s="8">
        <f t="shared" si="102"/>
        <v>121.3748</v>
      </c>
      <c r="J84" s="8">
        <f t="shared" si="103"/>
        <v>1152.9048</v>
      </c>
      <c r="K84" s="8">
        <f t="shared" si="104"/>
        <v>121.3748</v>
      </c>
      <c r="L84" s="8">
        <f t="shared" si="105"/>
        <v>1274.2796</v>
      </c>
      <c r="M84" s="8">
        <f t="shared" si="106"/>
        <v>121.3748</v>
      </c>
      <c r="N84" s="8">
        <f t="shared" si="107"/>
        <v>1395.6544000000001</v>
      </c>
      <c r="O84" s="8">
        <f t="shared" si="108"/>
        <v>121.3748</v>
      </c>
      <c r="P84" s="8">
        <f t="shared" si="109"/>
        <v>1517.0292000000002</v>
      </c>
      <c r="Q84" s="8">
        <f t="shared" si="110"/>
        <v>121.3748</v>
      </c>
      <c r="R84" s="8">
        <f t="shared" si="111"/>
        <v>1638.4040000000002</v>
      </c>
      <c r="S84" s="8">
        <f t="shared" si="112"/>
        <v>121.3748</v>
      </c>
      <c r="T84" s="8">
        <f t="shared" si="113"/>
        <v>1759.7788000000003</v>
      </c>
      <c r="U84" s="7">
        <f t="shared" si="114"/>
        <v>121.3748</v>
      </c>
      <c r="V84" s="8">
        <f t="shared" si="115"/>
        <v>1881.1536000000003</v>
      </c>
      <c r="W84" s="7">
        <f t="shared" si="116"/>
        <v>121.3748</v>
      </c>
      <c r="X84" s="8">
        <f t="shared" si="117"/>
        <v>2002.5284000000004</v>
      </c>
      <c r="Y84" s="7">
        <f>$G$84/$E$84</f>
        <v>121.3748</v>
      </c>
      <c r="Z84" s="8">
        <f t="shared" si="118"/>
        <v>2123.9032</v>
      </c>
      <c r="AA84" s="7">
        <f>$G$84/$E$84</f>
        <v>121.3748</v>
      </c>
      <c r="AB84" s="8">
        <f t="shared" si="119"/>
        <v>2245.2780000000002</v>
      </c>
      <c r="AC84" s="7">
        <f>$G$84/$E$84</f>
        <v>121.3748</v>
      </c>
      <c r="AD84" s="8">
        <f t="shared" si="120"/>
        <v>2366.6528000000003</v>
      </c>
      <c r="AE84" s="7">
        <f>$G$84/$E$84</f>
        <v>121.3748</v>
      </c>
      <c r="AF84" s="8">
        <f t="shared" si="121"/>
        <v>2488.0276000000003</v>
      </c>
      <c r="AG84" s="7"/>
      <c r="AH84" s="13">
        <f t="shared" si="122"/>
        <v>3580.7123999999994</v>
      </c>
      <c r="AI84" s="7"/>
      <c r="AJ84" s="15"/>
    </row>
    <row r="85" spans="2:36" ht="12.75">
      <c r="B85" s="12">
        <v>33100012</v>
      </c>
      <c r="C85" s="10" t="s">
        <v>57</v>
      </c>
      <c r="D85" s="10" t="s">
        <v>22</v>
      </c>
      <c r="E85">
        <v>50</v>
      </c>
      <c r="F85" s="10" t="s">
        <v>17</v>
      </c>
      <c r="G85" s="13">
        <v>9319.4</v>
      </c>
      <c r="H85" s="13">
        <v>1583.91</v>
      </c>
      <c r="I85" s="13">
        <f t="shared" si="102"/>
        <v>186.388</v>
      </c>
      <c r="J85" s="13">
        <f t="shared" si="103"/>
        <v>1770.298</v>
      </c>
      <c r="K85" s="13">
        <f t="shared" si="104"/>
        <v>186.388</v>
      </c>
      <c r="L85" s="13">
        <f t="shared" si="105"/>
        <v>1956.686</v>
      </c>
      <c r="M85" s="13">
        <f t="shared" si="106"/>
        <v>186.388</v>
      </c>
      <c r="N85" s="13">
        <f t="shared" si="107"/>
        <v>2143.074</v>
      </c>
      <c r="O85" s="13">
        <f t="shared" si="108"/>
        <v>186.388</v>
      </c>
      <c r="P85" s="13">
        <f t="shared" si="109"/>
        <v>2329.462</v>
      </c>
      <c r="Q85" s="13">
        <f>G85/E85</f>
        <v>186.388</v>
      </c>
      <c r="R85" s="13">
        <f t="shared" si="111"/>
        <v>2515.85</v>
      </c>
      <c r="S85" s="13">
        <f>G85/E85</f>
        <v>186.388</v>
      </c>
      <c r="T85" s="13">
        <f t="shared" si="113"/>
        <v>2702.238</v>
      </c>
      <c r="U85" s="7">
        <f t="shared" si="114"/>
        <v>186.388</v>
      </c>
      <c r="V85" s="13">
        <f t="shared" si="115"/>
        <v>2888.6259999999997</v>
      </c>
      <c r="W85" s="7">
        <f t="shared" si="116"/>
        <v>186.388</v>
      </c>
      <c r="X85" s="13">
        <f t="shared" si="117"/>
        <v>3075.0139999999997</v>
      </c>
      <c r="Y85" s="7">
        <f>$G$85/$E$85</f>
        <v>186.388</v>
      </c>
      <c r="Z85" s="13">
        <f t="shared" si="118"/>
        <v>3261.4019999999996</v>
      </c>
      <c r="AA85" s="7">
        <f>$G$85/$E$85</f>
        <v>186.388</v>
      </c>
      <c r="AB85" s="13">
        <f t="shared" si="119"/>
        <v>3447.7899999999995</v>
      </c>
      <c r="AC85" s="7">
        <f>$G$85/$E$85</f>
        <v>186.388</v>
      </c>
      <c r="AD85" s="13">
        <f t="shared" si="120"/>
        <v>3634.1779999999994</v>
      </c>
      <c r="AE85" s="7">
        <f>$G$85/$E$85</f>
        <v>186.388</v>
      </c>
      <c r="AF85" s="13">
        <f t="shared" si="121"/>
        <v>3820.5659999999993</v>
      </c>
      <c r="AG85" s="7"/>
      <c r="AH85" s="13">
        <f t="shared" si="122"/>
        <v>5498.834000000001</v>
      </c>
      <c r="AI85" s="7"/>
      <c r="AJ85" s="15"/>
    </row>
    <row r="86" spans="2:36" ht="12.75">
      <c r="B86" s="12">
        <v>33100013</v>
      </c>
      <c r="C86" s="10" t="s">
        <v>58</v>
      </c>
      <c r="D86" s="10" t="s">
        <v>22</v>
      </c>
      <c r="E86">
        <v>50</v>
      </c>
      <c r="F86" s="10" t="s">
        <v>17</v>
      </c>
      <c r="G86" s="13">
        <v>1600</v>
      </c>
      <c r="H86" s="13">
        <v>304</v>
      </c>
      <c r="I86" s="13">
        <f t="shared" si="102"/>
        <v>32</v>
      </c>
      <c r="J86" s="13">
        <f t="shared" si="103"/>
        <v>336</v>
      </c>
      <c r="K86" s="13">
        <f t="shared" si="104"/>
        <v>32</v>
      </c>
      <c r="L86" s="13">
        <f t="shared" si="105"/>
        <v>368</v>
      </c>
      <c r="M86" s="13">
        <f aca="true" t="shared" si="123" ref="M86:M126">$G86/$E86</f>
        <v>32</v>
      </c>
      <c r="N86" s="13">
        <f t="shared" si="107"/>
        <v>400</v>
      </c>
      <c r="O86" s="13">
        <f t="shared" si="108"/>
        <v>32</v>
      </c>
      <c r="P86" s="13">
        <f t="shared" si="109"/>
        <v>432</v>
      </c>
      <c r="Q86" s="13">
        <f>G86/E86</f>
        <v>32</v>
      </c>
      <c r="R86" s="13">
        <f t="shared" si="111"/>
        <v>464</v>
      </c>
      <c r="S86" s="13">
        <f>G86/E86</f>
        <v>32</v>
      </c>
      <c r="T86" s="13">
        <f t="shared" si="113"/>
        <v>496</v>
      </c>
      <c r="U86" s="7">
        <f t="shared" si="114"/>
        <v>32</v>
      </c>
      <c r="V86" s="13">
        <f t="shared" si="115"/>
        <v>528</v>
      </c>
      <c r="W86" s="7">
        <f t="shared" si="116"/>
        <v>32</v>
      </c>
      <c r="X86" s="13">
        <f t="shared" si="117"/>
        <v>560</v>
      </c>
      <c r="Y86" s="7">
        <f>$G$86/$E$86</f>
        <v>32</v>
      </c>
      <c r="Z86" s="13">
        <f t="shared" si="118"/>
        <v>592</v>
      </c>
      <c r="AA86" s="7">
        <f>$G$86/$E$86</f>
        <v>32</v>
      </c>
      <c r="AB86" s="13">
        <f t="shared" si="119"/>
        <v>624</v>
      </c>
      <c r="AC86" s="7">
        <f>$G$86/$E$86</f>
        <v>32</v>
      </c>
      <c r="AD86" s="13">
        <f t="shared" si="120"/>
        <v>656</v>
      </c>
      <c r="AE86" s="7">
        <f>$G$86/$E$86</f>
        <v>32</v>
      </c>
      <c r="AF86" s="13">
        <f t="shared" si="121"/>
        <v>688</v>
      </c>
      <c r="AG86" s="7"/>
      <c r="AH86" s="13">
        <f t="shared" si="122"/>
        <v>912</v>
      </c>
      <c r="AI86" s="7"/>
      <c r="AJ86" s="15"/>
    </row>
    <row r="87" spans="2:36" ht="12.75">
      <c r="B87" s="12">
        <v>33100014</v>
      </c>
      <c r="C87" s="10" t="s">
        <v>59</v>
      </c>
      <c r="D87" s="10" t="s">
        <v>56</v>
      </c>
      <c r="E87">
        <v>50</v>
      </c>
      <c r="F87" s="10" t="s">
        <v>17</v>
      </c>
      <c r="G87" s="7">
        <v>3236.42</v>
      </c>
      <c r="H87" s="7">
        <v>614.93</v>
      </c>
      <c r="I87" s="7">
        <f t="shared" si="102"/>
        <v>64.72840000000001</v>
      </c>
      <c r="J87" s="7">
        <f t="shared" si="103"/>
        <v>679.6583999999999</v>
      </c>
      <c r="K87" s="7">
        <f t="shared" si="104"/>
        <v>64.72840000000001</v>
      </c>
      <c r="L87" s="7">
        <f t="shared" si="105"/>
        <v>744.3867999999999</v>
      </c>
      <c r="M87" s="7">
        <f t="shared" si="123"/>
        <v>64.72840000000001</v>
      </c>
      <c r="N87" s="7">
        <f t="shared" si="107"/>
        <v>809.1151999999998</v>
      </c>
      <c r="O87" s="7">
        <f t="shared" si="108"/>
        <v>64.72840000000001</v>
      </c>
      <c r="P87" s="7">
        <f t="shared" si="109"/>
        <v>873.8435999999998</v>
      </c>
      <c r="Q87" s="7">
        <f>G87/E87</f>
        <v>64.72840000000001</v>
      </c>
      <c r="R87" s="7">
        <f t="shared" si="111"/>
        <v>938.5719999999998</v>
      </c>
      <c r="S87" s="7">
        <f>G87/E87</f>
        <v>64.72840000000001</v>
      </c>
      <c r="T87" s="7">
        <f t="shared" si="113"/>
        <v>1003.3003999999997</v>
      </c>
      <c r="U87" s="7">
        <f t="shared" si="114"/>
        <v>64.72840000000001</v>
      </c>
      <c r="V87" s="7">
        <f t="shared" si="115"/>
        <v>1068.0287999999998</v>
      </c>
      <c r="W87" s="7">
        <f t="shared" si="116"/>
        <v>64.72840000000001</v>
      </c>
      <c r="X87" s="7">
        <f t="shared" si="117"/>
        <v>1132.7571999999998</v>
      </c>
      <c r="Y87" s="7">
        <f>$G$87/$E$87</f>
        <v>64.72840000000001</v>
      </c>
      <c r="Z87" s="7">
        <f t="shared" si="118"/>
        <v>1197.4855999999997</v>
      </c>
      <c r="AA87" s="7">
        <f>$G$87/$E$87</f>
        <v>64.72840000000001</v>
      </c>
      <c r="AB87" s="7">
        <f t="shared" si="119"/>
        <v>1262.2139999999997</v>
      </c>
      <c r="AC87" s="7">
        <f>$G$87/$E$87</f>
        <v>64.72840000000001</v>
      </c>
      <c r="AD87" s="7">
        <f t="shared" si="120"/>
        <v>1326.9423999999997</v>
      </c>
      <c r="AE87" s="7">
        <f>$G$87/$E$87</f>
        <v>64.72840000000001</v>
      </c>
      <c r="AF87" s="7">
        <f t="shared" si="121"/>
        <v>1391.6707999999996</v>
      </c>
      <c r="AG87" s="7"/>
      <c r="AH87" s="13">
        <f t="shared" si="122"/>
        <v>1844.7492000000004</v>
      </c>
      <c r="AI87" s="7"/>
      <c r="AJ87" s="15"/>
    </row>
    <row r="88" spans="2:36" ht="12.75">
      <c r="B88" s="12"/>
      <c r="C88" s="10" t="s">
        <v>59</v>
      </c>
      <c r="D88">
        <v>2002</v>
      </c>
      <c r="E88">
        <v>50</v>
      </c>
      <c r="F88" s="10" t="s">
        <v>17</v>
      </c>
      <c r="G88" s="8">
        <v>8766.81</v>
      </c>
      <c r="H88" s="8">
        <v>1490.38</v>
      </c>
      <c r="I88" s="8">
        <f t="shared" si="102"/>
        <v>175.3362</v>
      </c>
      <c r="J88" s="8">
        <f t="shared" si="103"/>
        <v>1665.7162</v>
      </c>
      <c r="K88" s="8">
        <f t="shared" si="104"/>
        <v>175.3362</v>
      </c>
      <c r="L88" s="8">
        <f t="shared" si="105"/>
        <v>1841.0524</v>
      </c>
      <c r="M88" s="8">
        <f t="shared" si="123"/>
        <v>175.3362</v>
      </c>
      <c r="N88" s="8">
        <f t="shared" si="107"/>
        <v>2016.3886</v>
      </c>
      <c r="O88" s="8">
        <f t="shared" si="108"/>
        <v>175.3362</v>
      </c>
      <c r="P88" s="8">
        <f t="shared" si="109"/>
        <v>2191.7248</v>
      </c>
      <c r="Q88" s="8">
        <f>G88/E88</f>
        <v>175.3362</v>
      </c>
      <c r="R88" s="8">
        <f t="shared" si="111"/>
        <v>2367.061</v>
      </c>
      <c r="S88" s="8">
        <f>G88/E88</f>
        <v>175.3362</v>
      </c>
      <c r="T88" s="8">
        <f t="shared" si="113"/>
        <v>2542.3972000000003</v>
      </c>
      <c r="U88" s="7">
        <f t="shared" si="114"/>
        <v>175.3362</v>
      </c>
      <c r="V88" s="8">
        <f t="shared" si="115"/>
        <v>2717.7334000000005</v>
      </c>
      <c r="W88" s="7">
        <f t="shared" si="116"/>
        <v>175.3362</v>
      </c>
      <c r="X88" s="8">
        <f t="shared" si="117"/>
        <v>2893.0696000000007</v>
      </c>
      <c r="Y88" s="7">
        <f>$G$88/$E$88</f>
        <v>175.3362</v>
      </c>
      <c r="Z88" s="8">
        <f t="shared" si="118"/>
        <v>3068.405800000001</v>
      </c>
      <c r="AA88" s="7">
        <f>$G$88/$E$88</f>
        <v>175.3362</v>
      </c>
      <c r="AB88" s="8">
        <f t="shared" si="119"/>
        <v>3243.742000000001</v>
      </c>
      <c r="AC88" s="7">
        <f>$G$88/$E$88</f>
        <v>175.3362</v>
      </c>
      <c r="AD88" s="8">
        <f t="shared" si="120"/>
        <v>3419.0782000000013</v>
      </c>
      <c r="AE88" s="7">
        <f>$G$88/$E$88</f>
        <v>175.3362</v>
      </c>
      <c r="AF88" s="8">
        <f t="shared" si="121"/>
        <v>3594.4144000000015</v>
      </c>
      <c r="AG88" s="8"/>
      <c r="AH88" s="13">
        <f t="shared" si="122"/>
        <v>5172.395599999998</v>
      </c>
      <c r="AI88" s="7"/>
      <c r="AJ88" s="15"/>
    </row>
    <row r="89" spans="2:36" ht="12.75">
      <c r="B89" s="12">
        <v>33100015</v>
      </c>
      <c r="C89" t="s">
        <v>60</v>
      </c>
      <c r="D89" t="s">
        <v>56</v>
      </c>
      <c r="E89">
        <v>50</v>
      </c>
      <c r="F89" t="s">
        <v>17</v>
      </c>
      <c r="G89" s="7">
        <v>2013.4</v>
      </c>
      <c r="H89" s="7">
        <v>382.55</v>
      </c>
      <c r="I89" s="7">
        <f t="shared" si="102"/>
        <v>40.268</v>
      </c>
      <c r="J89" s="7">
        <f t="shared" si="103"/>
        <v>422.818</v>
      </c>
      <c r="K89" s="7">
        <f t="shared" si="104"/>
        <v>40.268</v>
      </c>
      <c r="L89" s="7">
        <f t="shared" si="105"/>
        <v>463.086</v>
      </c>
      <c r="M89" s="7">
        <f t="shared" si="123"/>
        <v>40.268</v>
      </c>
      <c r="N89" s="7">
        <f t="shared" si="107"/>
        <v>503.35400000000004</v>
      </c>
      <c r="O89" s="7">
        <f t="shared" si="108"/>
        <v>40.268</v>
      </c>
      <c r="P89" s="7">
        <f t="shared" si="109"/>
        <v>543.6220000000001</v>
      </c>
      <c r="Q89" s="7">
        <f aca="true" t="shared" si="124" ref="Q89:Q102">+G89/E89</f>
        <v>40.268</v>
      </c>
      <c r="R89" s="7">
        <f t="shared" si="111"/>
        <v>583.8900000000001</v>
      </c>
      <c r="S89" s="7">
        <f aca="true" t="shared" si="125" ref="S89:S102">+G89/E89</f>
        <v>40.268</v>
      </c>
      <c r="T89" s="7">
        <f t="shared" si="113"/>
        <v>624.1580000000001</v>
      </c>
      <c r="U89" s="7">
        <f t="shared" si="114"/>
        <v>40.268</v>
      </c>
      <c r="V89" s="7">
        <f t="shared" si="115"/>
        <v>664.4260000000002</v>
      </c>
      <c r="W89" s="7">
        <f t="shared" si="116"/>
        <v>40.268</v>
      </c>
      <c r="X89" s="7">
        <f t="shared" si="117"/>
        <v>704.6940000000002</v>
      </c>
      <c r="Y89" s="7">
        <f>$G$89/$E$89</f>
        <v>40.268</v>
      </c>
      <c r="Z89" s="7">
        <f t="shared" si="118"/>
        <v>744.9620000000002</v>
      </c>
      <c r="AA89" s="7">
        <f>$G$89/$E$89</f>
        <v>40.268</v>
      </c>
      <c r="AB89" s="7">
        <f t="shared" si="119"/>
        <v>785.2300000000002</v>
      </c>
      <c r="AC89" s="7">
        <f>$G$89/$E$89</f>
        <v>40.268</v>
      </c>
      <c r="AD89" s="7">
        <f t="shared" si="120"/>
        <v>825.4980000000003</v>
      </c>
      <c r="AE89" s="7">
        <f>$G$89/$E$89</f>
        <v>40.268</v>
      </c>
      <c r="AF89" s="7">
        <f t="shared" si="121"/>
        <v>865.7660000000003</v>
      </c>
      <c r="AG89" s="7"/>
      <c r="AH89" s="13">
        <f t="shared" si="122"/>
        <v>1147.6339999999998</v>
      </c>
      <c r="AI89" s="7"/>
      <c r="AJ89" s="15"/>
    </row>
    <row r="90" spans="2:36" ht="12.75">
      <c r="B90" s="12"/>
      <c r="C90" t="s">
        <v>60</v>
      </c>
      <c r="D90">
        <v>2002</v>
      </c>
      <c r="E90">
        <v>50</v>
      </c>
      <c r="F90" t="s">
        <v>17</v>
      </c>
      <c r="G90" s="8">
        <v>2800</v>
      </c>
      <c r="H90" s="8">
        <v>476</v>
      </c>
      <c r="I90" s="8">
        <f t="shared" si="102"/>
        <v>56</v>
      </c>
      <c r="J90" s="8">
        <f t="shared" si="103"/>
        <v>532</v>
      </c>
      <c r="K90" s="8">
        <f t="shared" si="104"/>
        <v>56</v>
      </c>
      <c r="L90" s="8">
        <f t="shared" si="105"/>
        <v>588</v>
      </c>
      <c r="M90" s="8">
        <f t="shared" si="123"/>
        <v>56</v>
      </c>
      <c r="N90" s="8">
        <f t="shared" si="107"/>
        <v>644</v>
      </c>
      <c r="O90" s="8">
        <f t="shared" si="108"/>
        <v>56</v>
      </c>
      <c r="P90" s="8">
        <f t="shared" si="109"/>
        <v>700</v>
      </c>
      <c r="Q90" s="8">
        <f t="shared" si="124"/>
        <v>56</v>
      </c>
      <c r="R90" s="8">
        <f t="shared" si="111"/>
        <v>756</v>
      </c>
      <c r="S90" s="8">
        <f t="shared" si="125"/>
        <v>56</v>
      </c>
      <c r="T90" s="8">
        <f t="shared" si="113"/>
        <v>812</v>
      </c>
      <c r="U90" s="7">
        <f t="shared" si="114"/>
        <v>56</v>
      </c>
      <c r="V90" s="8">
        <f t="shared" si="115"/>
        <v>868</v>
      </c>
      <c r="W90" s="7">
        <f t="shared" si="116"/>
        <v>56</v>
      </c>
      <c r="X90" s="8">
        <f t="shared" si="117"/>
        <v>924</v>
      </c>
      <c r="Y90" s="7">
        <f>$G$90/$E$90</f>
        <v>56</v>
      </c>
      <c r="Z90" s="8">
        <f t="shared" si="118"/>
        <v>980</v>
      </c>
      <c r="AA90" s="7">
        <f>$G$90/$E$90</f>
        <v>56</v>
      </c>
      <c r="AB90" s="8">
        <f t="shared" si="119"/>
        <v>1036</v>
      </c>
      <c r="AC90" s="7">
        <f>$G$90/$E$90</f>
        <v>56</v>
      </c>
      <c r="AD90" s="8">
        <f t="shared" si="120"/>
        <v>1092</v>
      </c>
      <c r="AE90" s="7">
        <f>$G$90/$E$90</f>
        <v>56</v>
      </c>
      <c r="AF90" s="8">
        <f t="shared" si="121"/>
        <v>1148</v>
      </c>
      <c r="AG90" s="8"/>
      <c r="AH90" s="13">
        <f t="shared" si="122"/>
        <v>1652</v>
      </c>
      <c r="AI90" s="7"/>
      <c r="AJ90" s="15"/>
    </row>
    <row r="91" spans="2:36" ht="12.75">
      <c r="B91" s="12">
        <v>33100016</v>
      </c>
      <c r="C91" t="s">
        <v>61</v>
      </c>
      <c r="D91" t="s">
        <v>53</v>
      </c>
      <c r="E91">
        <v>50</v>
      </c>
      <c r="F91" t="s">
        <v>17</v>
      </c>
      <c r="G91" s="7">
        <v>513.36</v>
      </c>
      <c r="H91" s="7">
        <v>97.55</v>
      </c>
      <c r="I91" s="7">
        <f t="shared" si="102"/>
        <v>10.2672</v>
      </c>
      <c r="J91" s="7">
        <f t="shared" si="103"/>
        <v>107.8172</v>
      </c>
      <c r="K91" s="7">
        <f t="shared" si="104"/>
        <v>10.2672</v>
      </c>
      <c r="L91" s="7">
        <f t="shared" si="105"/>
        <v>118.0844</v>
      </c>
      <c r="M91" s="7">
        <f t="shared" si="123"/>
        <v>10.2672</v>
      </c>
      <c r="N91" s="7">
        <f t="shared" si="107"/>
        <v>128.3516</v>
      </c>
      <c r="O91" s="7">
        <f t="shared" si="108"/>
        <v>10.2672</v>
      </c>
      <c r="P91" s="7">
        <f t="shared" si="109"/>
        <v>138.6188</v>
      </c>
      <c r="Q91" s="7">
        <f t="shared" si="124"/>
        <v>10.2672</v>
      </c>
      <c r="R91" s="7">
        <f t="shared" si="111"/>
        <v>148.886</v>
      </c>
      <c r="S91" s="7">
        <f t="shared" si="125"/>
        <v>10.2672</v>
      </c>
      <c r="T91" s="7">
        <f t="shared" si="113"/>
        <v>159.1532</v>
      </c>
      <c r="U91" s="7">
        <f t="shared" si="114"/>
        <v>10.2672</v>
      </c>
      <c r="V91" s="7">
        <f t="shared" si="115"/>
        <v>169.4204</v>
      </c>
      <c r="W91" s="7">
        <f t="shared" si="116"/>
        <v>10.2672</v>
      </c>
      <c r="X91" s="7">
        <f t="shared" si="117"/>
        <v>179.6876</v>
      </c>
      <c r="Y91" s="7">
        <f>$G$91/$E$91</f>
        <v>10.2672</v>
      </c>
      <c r="Z91" s="7">
        <f t="shared" si="118"/>
        <v>189.9548</v>
      </c>
      <c r="AA91" s="7">
        <f>$G$91/$E$91</f>
        <v>10.2672</v>
      </c>
      <c r="AB91" s="7">
        <f t="shared" si="119"/>
        <v>200.222</v>
      </c>
      <c r="AC91" s="7">
        <f>$G$91/$E$91</f>
        <v>10.2672</v>
      </c>
      <c r="AD91" s="7">
        <f t="shared" si="120"/>
        <v>210.4892</v>
      </c>
      <c r="AE91" s="7">
        <f>$G$91/$E$91</f>
        <v>10.2672</v>
      </c>
      <c r="AF91" s="7">
        <f t="shared" si="121"/>
        <v>220.7564</v>
      </c>
      <c r="AG91" s="7"/>
      <c r="AH91" s="13">
        <f t="shared" si="122"/>
        <v>292.60360000000003</v>
      </c>
      <c r="AI91" s="7"/>
      <c r="AJ91" s="15"/>
    </row>
    <row r="92" spans="2:36" ht="12.75">
      <c r="B92" s="12"/>
      <c r="C92" t="s">
        <v>61</v>
      </c>
      <c r="D92">
        <v>2001</v>
      </c>
      <c r="E92">
        <v>50</v>
      </c>
      <c r="F92" t="s">
        <v>17</v>
      </c>
      <c r="G92" s="7">
        <v>3300</v>
      </c>
      <c r="H92" s="7">
        <v>594</v>
      </c>
      <c r="I92" s="7">
        <f t="shared" si="102"/>
        <v>66</v>
      </c>
      <c r="J92" s="7">
        <f t="shared" si="103"/>
        <v>660</v>
      </c>
      <c r="K92" s="7">
        <f t="shared" si="104"/>
        <v>66</v>
      </c>
      <c r="L92" s="7">
        <f t="shared" si="105"/>
        <v>726</v>
      </c>
      <c r="M92" s="7">
        <f t="shared" si="123"/>
        <v>66</v>
      </c>
      <c r="N92" s="7">
        <f t="shared" si="107"/>
        <v>792</v>
      </c>
      <c r="O92" s="7">
        <f t="shared" si="108"/>
        <v>66</v>
      </c>
      <c r="P92" s="7">
        <f t="shared" si="109"/>
        <v>858</v>
      </c>
      <c r="Q92" s="7">
        <f t="shared" si="124"/>
        <v>66</v>
      </c>
      <c r="R92" s="7">
        <f t="shared" si="111"/>
        <v>924</v>
      </c>
      <c r="S92" s="7">
        <f t="shared" si="125"/>
        <v>66</v>
      </c>
      <c r="T92" s="7">
        <f t="shared" si="113"/>
        <v>990</v>
      </c>
      <c r="U92" s="7">
        <f t="shared" si="114"/>
        <v>66</v>
      </c>
      <c r="V92" s="7">
        <f t="shared" si="115"/>
        <v>1056</v>
      </c>
      <c r="W92" s="7">
        <f t="shared" si="116"/>
        <v>66</v>
      </c>
      <c r="X92" s="7">
        <f t="shared" si="117"/>
        <v>1122</v>
      </c>
      <c r="Y92" s="7">
        <f>$G$92/$E$92</f>
        <v>66</v>
      </c>
      <c r="Z92" s="7">
        <f t="shared" si="118"/>
        <v>1188</v>
      </c>
      <c r="AA92" s="7">
        <f>$G$92/$E$92</f>
        <v>66</v>
      </c>
      <c r="AB92" s="7">
        <f t="shared" si="119"/>
        <v>1254</v>
      </c>
      <c r="AC92" s="7">
        <f>$G$92/$E$92</f>
        <v>66</v>
      </c>
      <c r="AD92" s="7">
        <f t="shared" si="120"/>
        <v>1320</v>
      </c>
      <c r="AE92" s="7">
        <f>$G$92/$E$92</f>
        <v>66</v>
      </c>
      <c r="AF92" s="7">
        <f t="shared" si="121"/>
        <v>1386</v>
      </c>
      <c r="AG92" s="7"/>
      <c r="AH92" s="13">
        <f t="shared" si="122"/>
        <v>1914</v>
      </c>
      <c r="AI92" s="7"/>
      <c r="AJ92" s="15"/>
    </row>
    <row r="93" spans="2:36" ht="12.75">
      <c r="B93" s="12"/>
      <c r="C93" t="s">
        <v>61</v>
      </c>
      <c r="D93">
        <v>2002</v>
      </c>
      <c r="E93">
        <v>50</v>
      </c>
      <c r="F93" t="s">
        <v>17</v>
      </c>
      <c r="G93" s="8">
        <v>1654.91</v>
      </c>
      <c r="H93" s="8">
        <v>255.34</v>
      </c>
      <c r="I93" s="8">
        <f t="shared" si="102"/>
        <v>33.0982</v>
      </c>
      <c r="J93" s="8">
        <f t="shared" si="103"/>
        <v>288.4382</v>
      </c>
      <c r="K93" s="8">
        <f t="shared" si="104"/>
        <v>33.0982</v>
      </c>
      <c r="L93" s="8">
        <f t="shared" si="105"/>
        <v>321.5364</v>
      </c>
      <c r="M93" s="8">
        <f t="shared" si="123"/>
        <v>33.0982</v>
      </c>
      <c r="N93" s="8">
        <f t="shared" si="107"/>
        <v>354.63460000000003</v>
      </c>
      <c r="O93" s="8">
        <f t="shared" si="108"/>
        <v>33.0982</v>
      </c>
      <c r="P93" s="8">
        <f t="shared" si="109"/>
        <v>387.73280000000005</v>
      </c>
      <c r="Q93" s="8">
        <f t="shared" si="124"/>
        <v>33.0982</v>
      </c>
      <c r="R93" s="8">
        <f t="shared" si="111"/>
        <v>420.8310000000001</v>
      </c>
      <c r="S93" s="8">
        <f t="shared" si="125"/>
        <v>33.0982</v>
      </c>
      <c r="T93" s="8">
        <f t="shared" si="113"/>
        <v>453.9292000000001</v>
      </c>
      <c r="U93" s="7">
        <f t="shared" si="114"/>
        <v>33.0982</v>
      </c>
      <c r="V93" s="8">
        <f t="shared" si="115"/>
        <v>487.0274000000001</v>
      </c>
      <c r="W93" s="7">
        <f t="shared" si="116"/>
        <v>33.0982</v>
      </c>
      <c r="X93" s="8">
        <f t="shared" si="117"/>
        <v>520.1256000000001</v>
      </c>
      <c r="Y93" s="7">
        <f>$G$93/$E$93</f>
        <v>33.0982</v>
      </c>
      <c r="Z93" s="8">
        <f t="shared" si="118"/>
        <v>553.2238000000001</v>
      </c>
      <c r="AA93" s="7">
        <f>$G$93/$E$93</f>
        <v>33.0982</v>
      </c>
      <c r="AB93" s="8">
        <f t="shared" si="119"/>
        <v>586.3220000000001</v>
      </c>
      <c r="AC93" s="7">
        <f>$G$93/$E$93</f>
        <v>33.0982</v>
      </c>
      <c r="AD93" s="8">
        <f t="shared" si="120"/>
        <v>619.4202000000001</v>
      </c>
      <c r="AE93" s="7">
        <f>$G$93/$E$93</f>
        <v>33.0982</v>
      </c>
      <c r="AF93" s="8">
        <f t="shared" si="121"/>
        <v>652.5184000000002</v>
      </c>
      <c r="AG93" s="8"/>
      <c r="AH93" s="13">
        <f t="shared" si="122"/>
        <v>1002.3915999999999</v>
      </c>
      <c r="AI93" s="7"/>
      <c r="AJ93" s="15"/>
    </row>
    <row r="94" spans="2:36" ht="12.75">
      <c r="B94" s="12">
        <v>33100017</v>
      </c>
      <c r="C94" t="s">
        <v>62</v>
      </c>
      <c r="D94" t="s">
        <v>56</v>
      </c>
      <c r="E94">
        <v>50</v>
      </c>
      <c r="F94" t="s">
        <v>17</v>
      </c>
      <c r="G94" s="7">
        <v>10215.83</v>
      </c>
      <c r="H94" s="7">
        <v>1941.03</v>
      </c>
      <c r="I94" s="7">
        <f t="shared" si="102"/>
        <v>204.3166</v>
      </c>
      <c r="J94" s="7">
        <f t="shared" si="103"/>
        <v>2145.3466</v>
      </c>
      <c r="K94" s="7">
        <f t="shared" si="104"/>
        <v>204.3166</v>
      </c>
      <c r="L94" s="7">
        <f t="shared" si="105"/>
        <v>2349.6632</v>
      </c>
      <c r="M94" s="7">
        <f t="shared" si="123"/>
        <v>204.3166</v>
      </c>
      <c r="N94" s="7">
        <f t="shared" si="107"/>
        <v>2553.9798</v>
      </c>
      <c r="O94" s="7">
        <f t="shared" si="108"/>
        <v>204.3166</v>
      </c>
      <c r="P94" s="7">
        <f t="shared" si="109"/>
        <v>2758.2964</v>
      </c>
      <c r="Q94" s="7">
        <f t="shared" si="124"/>
        <v>204.3166</v>
      </c>
      <c r="R94" s="7">
        <f t="shared" si="111"/>
        <v>2962.6130000000003</v>
      </c>
      <c r="S94" s="7">
        <f t="shared" si="125"/>
        <v>204.3166</v>
      </c>
      <c r="T94" s="7">
        <f t="shared" si="113"/>
        <v>3166.9296000000004</v>
      </c>
      <c r="U94" s="7">
        <f t="shared" si="114"/>
        <v>204.3166</v>
      </c>
      <c r="V94" s="7">
        <f t="shared" si="115"/>
        <v>3371.2462000000005</v>
      </c>
      <c r="W94" s="7">
        <f t="shared" si="116"/>
        <v>204.3166</v>
      </c>
      <c r="X94" s="7">
        <f t="shared" si="117"/>
        <v>3575.5628000000006</v>
      </c>
      <c r="Y94" s="7">
        <f>$G$94/$E$94</f>
        <v>204.3166</v>
      </c>
      <c r="Z94" s="7">
        <f t="shared" si="118"/>
        <v>3779.8794000000007</v>
      </c>
      <c r="AA94" s="7">
        <f>$G$94/$E$94</f>
        <v>204.3166</v>
      </c>
      <c r="AB94" s="7">
        <f t="shared" si="119"/>
        <v>3984.196000000001</v>
      </c>
      <c r="AC94" s="7">
        <f>$G$94/$E$94</f>
        <v>204.3166</v>
      </c>
      <c r="AD94" s="7">
        <f t="shared" si="120"/>
        <v>4188.512600000001</v>
      </c>
      <c r="AE94" s="7">
        <f>$G$94/$E$94</f>
        <v>204.3166</v>
      </c>
      <c r="AF94" s="7">
        <f t="shared" si="121"/>
        <v>4392.829200000001</v>
      </c>
      <c r="AG94" s="7"/>
      <c r="AH94" s="13">
        <f t="shared" si="122"/>
        <v>5823.000799999999</v>
      </c>
      <c r="AI94" s="7"/>
      <c r="AJ94" s="15"/>
    </row>
    <row r="95" spans="2:36" ht="12.75">
      <c r="B95" s="12"/>
      <c r="C95" t="s">
        <v>62</v>
      </c>
      <c r="D95">
        <v>2002</v>
      </c>
      <c r="E95">
        <v>50</v>
      </c>
      <c r="F95" t="s">
        <v>17</v>
      </c>
      <c r="G95" s="8">
        <v>18931.7</v>
      </c>
      <c r="H95" s="8">
        <v>3218.37</v>
      </c>
      <c r="I95" s="8">
        <f t="shared" si="102"/>
        <v>378.634</v>
      </c>
      <c r="J95" s="8">
        <f t="shared" si="103"/>
        <v>3597.004</v>
      </c>
      <c r="K95" s="8">
        <f t="shared" si="104"/>
        <v>378.634</v>
      </c>
      <c r="L95" s="8">
        <f t="shared" si="105"/>
        <v>3975.638</v>
      </c>
      <c r="M95" s="8">
        <f t="shared" si="123"/>
        <v>378.634</v>
      </c>
      <c r="N95" s="8">
        <f t="shared" si="107"/>
        <v>4354.272</v>
      </c>
      <c r="O95" s="8">
        <f t="shared" si="108"/>
        <v>378.634</v>
      </c>
      <c r="P95" s="8">
        <f t="shared" si="109"/>
        <v>4732.906</v>
      </c>
      <c r="Q95" s="8">
        <f t="shared" si="124"/>
        <v>378.634</v>
      </c>
      <c r="R95" s="8">
        <f t="shared" si="111"/>
        <v>5111.54</v>
      </c>
      <c r="S95" s="8">
        <f t="shared" si="125"/>
        <v>378.634</v>
      </c>
      <c r="T95" s="8">
        <f t="shared" si="113"/>
        <v>5490.174</v>
      </c>
      <c r="U95" s="7">
        <f t="shared" si="114"/>
        <v>378.634</v>
      </c>
      <c r="V95" s="8">
        <f t="shared" si="115"/>
        <v>5868.808</v>
      </c>
      <c r="W95" s="7">
        <f t="shared" si="116"/>
        <v>378.634</v>
      </c>
      <c r="X95" s="8">
        <f t="shared" si="117"/>
        <v>6247.442</v>
      </c>
      <c r="Y95" s="7">
        <f>$G$95/$E$95</f>
        <v>378.634</v>
      </c>
      <c r="Z95" s="8">
        <f t="shared" si="118"/>
        <v>6626.076</v>
      </c>
      <c r="AA95" s="7">
        <f>$G$95/$E$95</f>
        <v>378.634</v>
      </c>
      <c r="AB95" s="8">
        <f t="shared" si="119"/>
        <v>7004.71</v>
      </c>
      <c r="AC95" s="7">
        <f>$G$95/$E$95</f>
        <v>378.634</v>
      </c>
      <c r="AD95" s="8">
        <f t="shared" si="120"/>
        <v>7383.344</v>
      </c>
      <c r="AE95" s="7">
        <f>$G$95/$E$95</f>
        <v>378.634</v>
      </c>
      <c r="AF95" s="8">
        <f t="shared" si="121"/>
        <v>7761.978</v>
      </c>
      <c r="AG95" s="8"/>
      <c r="AH95" s="13">
        <f t="shared" si="122"/>
        <v>11169.722000000002</v>
      </c>
      <c r="AI95" s="7"/>
      <c r="AJ95" s="15"/>
    </row>
    <row r="96" spans="2:36" ht="12.75">
      <c r="B96" s="12">
        <v>33100018</v>
      </c>
      <c r="C96" t="s">
        <v>63</v>
      </c>
      <c r="D96" t="s">
        <v>56</v>
      </c>
      <c r="E96">
        <v>50</v>
      </c>
      <c r="F96" t="s">
        <v>17</v>
      </c>
      <c r="G96" s="7">
        <v>427.95</v>
      </c>
      <c r="H96" s="7">
        <v>81.32</v>
      </c>
      <c r="I96" s="7">
        <f t="shared" si="102"/>
        <v>8.559</v>
      </c>
      <c r="J96" s="7">
        <f t="shared" si="103"/>
        <v>89.87899999999999</v>
      </c>
      <c r="K96" s="7">
        <f t="shared" si="104"/>
        <v>8.559</v>
      </c>
      <c r="L96" s="7">
        <f t="shared" si="105"/>
        <v>98.43799999999999</v>
      </c>
      <c r="M96" s="7">
        <f t="shared" si="123"/>
        <v>8.559</v>
      </c>
      <c r="N96" s="7">
        <f t="shared" si="107"/>
        <v>106.99699999999999</v>
      </c>
      <c r="O96" s="7">
        <f t="shared" si="108"/>
        <v>8.559</v>
      </c>
      <c r="P96" s="7">
        <f t="shared" si="109"/>
        <v>115.55599999999998</v>
      </c>
      <c r="Q96" s="7">
        <f t="shared" si="124"/>
        <v>8.559</v>
      </c>
      <c r="R96" s="7">
        <f t="shared" si="111"/>
        <v>124.11499999999998</v>
      </c>
      <c r="S96" s="7">
        <f t="shared" si="125"/>
        <v>8.559</v>
      </c>
      <c r="T96" s="7">
        <f t="shared" si="113"/>
        <v>132.67399999999998</v>
      </c>
      <c r="U96" s="7">
        <f t="shared" si="114"/>
        <v>8.559</v>
      </c>
      <c r="V96" s="7">
        <f t="shared" si="115"/>
        <v>141.23299999999998</v>
      </c>
      <c r="W96" s="7">
        <f t="shared" si="116"/>
        <v>8.559</v>
      </c>
      <c r="X96" s="7">
        <f t="shared" si="117"/>
        <v>149.79199999999997</v>
      </c>
      <c r="Y96" s="7">
        <f>$G$96/$E$96</f>
        <v>8.559</v>
      </c>
      <c r="Z96" s="7">
        <f t="shared" si="118"/>
        <v>158.35099999999997</v>
      </c>
      <c r="AA96" s="7">
        <f>$G$96/$E$96</f>
        <v>8.559</v>
      </c>
      <c r="AB96" s="7">
        <f t="shared" si="119"/>
        <v>166.90999999999997</v>
      </c>
      <c r="AC96" s="7">
        <f>$G$96/$E$96</f>
        <v>8.559</v>
      </c>
      <c r="AD96" s="7">
        <f t="shared" si="120"/>
        <v>175.46899999999997</v>
      </c>
      <c r="AE96" s="7">
        <f>$G$96/$E$96</f>
        <v>8.559</v>
      </c>
      <c r="AF96" s="7">
        <f t="shared" si="121"/>
        <v>184.02799999999996</v>
      </c>
      <c r="AG96" s="7"/>
      <c r="AH96" s="13">
        <f t="shared" si="122"/>
        <v>243.92200000000003</v>
      </c>
      <c r="AI96" s="7"/>
      <c r="AJ96" s="15"/>
    </row>
    <row r="97" spans="2:36" ht="12.75">
      <c r="B97" s="12"/>
      <c r="C97" t="s">
        <v>63</v>
      </c>
      <c r="D97">
        <v>2002</v>
      </c>
      <c r="E97">
        <v>50</v>
      </c>
      <c r="F97" t="s">
        <v>17</v>
      </c>
      <c r="G97" s="8">
        <v>358.1</v>
      </c>
      <c r="H97" s="8">
        <v>60.87</v>
      </c>
      <c r="I97" s="8">
        <f t="shared" si="102"/>
        <v>7.162000000000001</v>
      </c>
      <c r="J97" s="8">
        <f t="shared" si="103"/>
        <v>68.032</v>
      </c>
      <c r="K97" s="8">
        <f t="shared" si="104"/>
        <v>7.162000000000001</v>
      </c>
      <c r="L97" s="8">
        <f t="shared" si="105"/>
        <v>75.194</v>
      </c>
      <c r="M97" s="8">
        <f t="shared" si="123"/>
        <v>7.162000000000001</v>
      </c>
      <c r="N97" s="8">
        <f t="shared" si="107"/>
        <v>82.35600000000001</v>
      </c>
      <c r="O97" s="8">
        <f t="shared" si="108"/>
        <v>7.162000000000001</v>
      </c>
      <c r="P97" s="8">
        <f t="shared" si="109"/>
        <v>89.51800000000001</v>
      </c>
      <c r="Q97" s="8">
        <f t="shared" si="124"/>
        <v>7.162000000000001</v>
      </c>
      <c r="R97" s="8">
        <f t="shared" si="111"/>
        <v>96.68000000000002</v>
      </c>
      <c r="S97" s="8">
        <f t="shared" si="125"/>
        <v>7.162000000000001</v>
      </c>
      <c r="T97" s="8">
        <f t="shared" si="113"/>
        <v>103.84200000000003</v>
      </c>
      <c r="U97" s="7">
        <f t="shared" si="114"/>
        <v>7.162000000000001</v>
      </c>
      <c r="V97" s="8">
        <f t="shared" si="115"/>
        <v>111.00400000000003</v>
      </c>
      <c r="W97" s="7">
        <f t="shared" si="116"/>
        <v>7.162000000000001</v>
      </c>
      <c r="X97" s="8">
        <f t="shared" si="117"/>
        <v>118.16600000000004</v>
      </c>
      <c r="Y97" s="7">
        <f>$G$97/$E$97</f>
        <v>7.162000000000001</v>
      </c>
      <c r="Z97" s="8">
        <f t="shared" si="118"/>
        <v>125.32800000000005</v>
      </c>
      <c r="AA97" s="7">
        <f>$G$97/$E$97</f>
        <v>7.162000000000001</v>
      </c>
      <c r="AB97" s="8">
        <f t="shared" si="119"/>
        <v>132.49000000000004</v>
      </c>
      <c r="AC97" s="7">
        <f>$G$97/$E$97</f>
        <v>7.162000000000001</v>
      </c>
      <c r="AD97" s="8">
        <f t="shared" si="120"/>
        <v>139.65200000000004</v>
      </c>
      <c r="AE97" s="7">
        <f>$G$97/$E$97</f>
        <v>7.162000000000001</v>
      </c>
      <c r="AF97" s="8">
        <f t="shared" si="121"/>
        <v>146.81400000000005</v>
      </c>
      <c r="AG97" s="8"/>
      <c r="AH97" s="13">
        <f t="shared" si="122"/>
        <v>211.28599999999997</v>
      </c>
      <c r="AI97" s="7"/>
      <c r="AJ97" s="15"/>
    </row>
    <row r="98" spans="2:36" ht="12.75">
      <c r="B98" s="12">
        <v>33100019</v>
      </c>
      <c r="C98" t="s">
        <v>64</v>
      </c>
      <c r="D98" t="s">
        <v>22</v>
      </c>
      <c r="E98">
        <v>50</v>
      </c>
      <c r="F98" t="s">
        <v>17</v>
      </c>
      <c r="G98" s="13">
        <v>1624.94</v>
      </c>
      <c r="H98" s="13">
        <v>308.75</v>
      </c>
      <c r="I98" s="13">
        <f t="shared" si="102"/>
        <v>32.4988</v>
      </c>
      <c r="J98" s="13">
        <f t="shared" si="103"/>
        <v>341.2488</v>
      </c>
      <c r="K98" s="13">
        <f t="shared" si="104"/>
        <v>32.4988</v>
      </c>
      <c r="L98" s="13">
        <f t="shared" si="105"/>
        <v>373.74760000000003</v>
      </c>
      <c r="M98" s="13">
        <f t="shared" si="123"/>
        <v>32.4988</v>
      </c>
      <c r="N98" s="13">
        <f t="shared" si="107"/>
        <v>406.24640000000005</v>
      </c>
      <c r="O98" s="13">
        <f t="shared" si="108"/>
        <v>32.4988</v>
      </c>
      <c r="P98" s="13">
        <f t="shared" si="109"/>
        <v>438.74520000000007</v>
      </c>
      <c r="Q98" s="13">
        <f t="shared" si="124"/>
        <v>32.4988</v>
      </c>
      <c r="R98" s="13">
        <f t="shared" si="111"/>
        <v>471.2440000000001</v>
      </c>
      <c r="S98" s="13">
        <f t="shared" si="125"/>
        <v>32.4988</v>
      </c>
      <c r="T98" s="13">
        <f t="shared" si="113"/>
        <v>503.7428000000001</v>
      </c>
      <c r="U98" s="7">
        <f t="shared" si="114"/>
        <v>32.4988</v>
      </c>
      <c r="V98" s="13">
        <f t="shared" si="115"/>
        <v>536.2416000000001</v>
      </c>
      <c r="W98" s="7">
        <f t="shared" si="116"/>
        <v>32.4988</v>
      </c>
      <c r="X98" s="13">
        <f t="shared" si="117"/>
        <v>568.7404</v>
      </c>
      <c r="Y98" s="7">
        <f>$G$98/$E$98</f>
        <v>32.4988</v>
      </c>
      <c r="Z98" s="13">
        <f t="shared" si="118"/>
        <v>601.2392</v>
      </c>
      <c r="AA98" s="7">
        <f>$G$98/$E$98</f>
        <v>32.4988</v>
      </c>
      <c r="AB98" s="13">
        <f t="shared" si="119"/>
        <v>633.7379999999999</v>
      </c>
      <c r="AC98" s="7">
        <f>$G$98/$E$98</f>
        <v>32.4988</v>
      </c>
      <c r="AD98" s="13">
        <f t="shared" si="120"/>
        <v>666.2367999999999</v>
      </c>
      <c r="AE98" s="7">
        <f>$G$98/$E$98</f>
        <v>32.4988</v>
      </c>
      <c r="AF98" s="13">
        <f t="shared" si="121"/>
        <v>698.7355999999999</v>
      </c>
      <c r="AG98" s="7"/>
      <c r="AH98" s="13">
        <f t="shared" si="122"/>
        <v>926.2044000000002</v>
      </c>
      <c r="AI98" s="7"/>
      <c r="AJ98" s="15"/>
    </row>
    <row r="99" spans="2:36" ht="12.75">
      <c r="B99" s="12">
        <v>33100020</v>
      </c>
      <c r="C99" t="s">
        <v>65</v>
      </c>
      <c r="D99" t="s">
        <v>22</v>
      </c>
      <c r="E99">
        <v>50</v>
      </c>
      <c r="F99" t="s">
        <v>17</v>
      </c>
      <c r="G99" s="13">
        <v>2830.71</v>
      </c>
      <c r="H99" s="13">
        <v>481.2</v>
      </c>
      <c r="I99" s="13">
        <f t="shared" si="102"/>
        <v>56.614200000000004</v>
      </c>
      <c r="J99" s="13">
        <f t="shared" si="103"/>
        <v>537.8142</v>
      </c>
      <c r="K99" s="13">
        <f t="shared" si="104"/>
        <v>56.614200000000004</v>
      </c>
      <c r="L99" s="13">
        <f t="shared" si="105"/>
        <v>594.4284</v>
      </c>
      <c r="M99" s="13">
        <f t="shared" si="123"/>
        <v>56.614200000000004</v>
      </c>
      <c r="N99" s="13">
        <f t="shared" si="107"/>
        <v>651.0426</v>
      </c>
      <c r="O99" s="13">
        <f t="shared" si="108"/>
        <v>56.614200000000004</v>
      </c>
      <c r="P99" s="13">
        <f t="shared" si="109"/>
        <v>707.6568</v>
      </c>
      <c r="Q99" s="13">
        <f t="shared" si="124"/>
        <v>56.614200000000004</v>
      </c>
      <c r="R99" s="13">
        <f t="shared" si="111"/>
        <v>764.271</v>
      </c>
      <c r="S99" s="13">
        <f t="shared" si="125"/>
        <v>56.614200000000004</v>
      </c>
      <c r="T99" s="13">
        <f t="shared" si="113"/>
        <v>820.8851999999999</v>
      </c>
      <c r="U99" s="7">
        <f t="shared" si="114"/>
        <v>56.614200000000004</v>
      </c>
      <c r="V99" s="13">
        <f t="shared" si="115"/>
        <v>877.4993999999999</v>
      </c>
      <c r="W99" s="7">
        <f t="shared" si="116"/>
        <v>56.614200000000004</v>
      </c>
      <c r="X99" s="13">
        <f t="shared" si="117"/>
        <v>934.1135999999999</v>
      </c>
      <c r="Y99" s="7">
        <f>$G$99/$E$99</f>
        <v>56.614200000000004</v>
      </c>
      <c r="Z99" s="13">
        <f t="shared" si="118"/>
        <v>990.7277999999999</v>
      </c>
      <c r="AA99" s="7">
        <f>$G$99/$E$99</f>
        <v>56.614200000000004</v>
      </c>
      <c r="AB99" s="13">
        <f t="shared" si="119"/>
        <v>1047.3419999999999</v>
      </c>
      <c r="AC99" s="7">
        <f>$G$99/$E$99</f>
        <v>56.614200000000004</v>
      </c>
      <c r="AD99" s="13">
        <f t="shared" si="120"/>
        <v>1103.9561999999999</v>
      </c>
      <c r="AE99" s="7">
        <f>$G$99/$E$99</f>
        <v>56.614200000000004</v>
      </c>
      <c r="AF99" s="13">
        <f t="shared" si="121"/>
        <v>1160.5703999999998</v>
      </c>
      <c r="AG99" s="7"/>
      <c r="AH99" s="13">
        <f t="shared" si="122"/>
        <v>1670.1396000000002</v>
      </c>
      <c r="AI99" s="7"/>
      <c r="AJ99" s="15"/>
    </row>
    <row r="100" spans="2:36" ht="12.75">
      <c r="B100" s="12">
        <v>33100021</v>
      </c>
      <c r="C100" t="s">
        <v>66</v>
      </c>
      <c r="D100" t="s">
        <v>22</v>
      </c>
      <c r="E100">
        <v>50</v>
      </c>
      <c r="F100" t="s">
        <v>17</v>
      </c>
      <c r="G100" s="7">
        <v>6797.82</v>
      </c>
      <c r="H100" s="7">
        <v>1153.57</v>
      </c>
      <c r="I100" s="7">
        <f t="shared" si="102"/>
        <v>135.9564</v>
      </c>
      <c r="J100" s="7">
        <f t="shared" si="103"/>
        <v>1289.5264</v>
      </c>
      <c r="K100" s="7">
        <f t="shared" si="104"/>
        <v>135.9564</v>
      </c>
      <c r="L100" s="7">
        <f t="shared" si="105"/>
        <v>1425.4828</v>
      </c>
      <c r="M100" s="7">
        <f t="shared" si="123"/>
        <v>135.9564</v>
      </c>
      <c r="N100" s="7">
        <f t="shared" si="107"/>
        <v>1561.4392</v>
      </c>
      <c r="O100" s="7">
        <f t="shared" si="108"/>
        <v>135.9564</v>
      </c>
      <c r="P100" s="7">
        <f t="shared" si="109"/>
        <v>1697.3956</v>
      </c>
      <c r="Q100" s="7">
        <f t="shared" si="124"/>
        <v>135.9564</v>
      </c>
      <c r="R100" s="7">
        <f t="shared" si="111"/>
        <v>1833.352</v>
      </c>
      <c r="S100" s="7">
        <f t="shared" si="125"/>
        <v>135.9564</v>
      </c>
      <c r="T100" s="7">
        <f t="shared" si="113"/>
        <v>1969.3084000000001</v>
      </c>
      <c r="U100" s="7">
        <f t="shared" si="114"/>
        <v>135.9564</v>
      </c>
      <c r="V100" s="7">
        <f t="shared" si="115"/>
        <v>2105.2648</v>
      </c>
      <c r="W100" s="7">
        <f t="shared" si="116"/>
        <v>135.9564</v>
      </c>
      <c r="X100" s="7">
        <f t="shared" si="117"/>
        <v>2241.2212</v>
      </c>
      <c r="Y100" s="7">
        <f>$G$100/$E$100</f>
        <v>135.9564</v>
      </c>
      <c r="Z100" s="7">
        <f t="shared" si="118"/>
        <v>2377.1776</v>
      </c>
      <c r="AA100" s="7">
        <f>$G$100/$E$100</f>
        <v>135.9564</v>
      </c>
      <c r="AB100" s="7">
        <f t="shared" si="119"/>
        <v>2513.134</v>
      </c>
      <c r="AC100" s="7">
        <f>$G$100/$E$100</f>
        <v>135.9564</v>
      </c>
      <c r="AD100" s="7">
        <f t="shared" si="120"/>
        <v>2649.0904</v>
      </c>
      <c r="AE100" s="7">
        <f>$G$100/$E$100</f>
        <v>135.9564</v>
      </c>
      <c r="AF100" s="7">
        <f t="shared" si="121"/>
        <v>2785.0468</v>
      </c>
      <c r="AG100" s="7"/>
      <c r="AH100" s="13">
        <f t="shared" si="122"/>
        <v>4012.7731999999996</v>
      </c>
      <c r="AI100" s="7"/>
      <c r="AJ100" s="15"/>
    </row>
    <row r="101" spans="2:36" ht="12.75">
      <c r="B101" s="12"/>
      <c r="C101" t="s">
        <v>66</v>
      </c>
      <c r="D101">
        <v>2004</v>
      </c>
      <c r="E101">
        <v>50</v>
      </c>
      <c r="F101" t="s">
        <v>17</v>
      </c>
      <c r="G101" s="8">
        <v>5737.83</v>
      </c>
      <c r="H101" s="8">
        <v>745.93</v>
      </c>
      <c r="I101" s="8">
        <f t="shared" si="102"/>
        <v>114.75659999999999</v>
      </c>
      <c r="J101" s="8">
        <f t="shared" si="103"/>
        <v>860.6866</v>
      </c>
      <c r="K101" s="8">
        <f t="shared" si="104"/>
        <v>114.75659999999999</v>
      </c>
      <c r="L101" s="8">
        <f t="shared" si="105"/>
        <v>975.4431999999999</v>
      </c>
      <c r="M101" s="8">
        <f t="shared" si="123"/>
        <v>114.75659999999999</v>
      </c>
      <c r="N101" s="8">
        <f t="shared" si="107"/>
        <v>1090.1997999999999</v>
      </c>
      <c r="O101" s="8">
        <f t="shared" si="108"/>
        <v>114.75659999999999</v>
      </c>
      <c r="P101" s="8">
        <f t="shared" si="109"/>
        <v>1204.9563999999998</v>
      </c>
      <c r="Q101" s="8">
        <f t="shared" si="124"/>
        <v>114.75659999999999</v>
      </c>
      <c r="R101" s="8">
        <f t="shared" si="111"/>
        <v>1319.7129999999997</v>
      </c>
      <c r="S101" s="8">
        <f t="shared" si="125"/>
        <v>114.75659999999999</v>
      </c>
      <c r="T101" s="8">
        <f t="shared" si="113"/>
        <v>1434.4695999999997</v>
      </c>
      <c r="U101" s="7">
        <f t="shared" si="114"/>
        <v>114.75659999999999</v>
      </c>
      <c r="V101" s="8">
        <f t="shared" si="115"/>
        <v>1549.2261999999996</v>
      </c>
      <c r="W101" s="7">
        <f t="shared" si="116"/>
        <v>114.75659999999999</v>
      </c>
      <c r="X101" s="8">
        <f t="shared" si="117"/>
        <v>1663.9827999999995</v>
      </c>
      <c r="Y101" s="7">
        <f>$G$101/$E$101</f>
        <v>114.75659999999999</v>
      </c>
      <c r="Z101" s="8">
        <f t="shared" si="118"/>
        <v>1778.7393999999995</v>
      </c>
      <c r="AA101" s="7">
        <f>$G$101/$E$101</f>
        <v>114.75659999999999</v>
      </c>
      <c r="AB101" s="8">
        <f t="shared" si="119"/>
        <v>1893.4959999999994</v>
      </c>
      <c r="AC101" s="7">
        <f>$G$101/$E$101</f>
        <v>114.75659999999999</v>
      </c>
      <c r="AD101" s="8">
        <f t="shared" si="120"/>
        <v>2008.2525999999993</v>
      </c>
      <c r="AE101" s="7">
        <f>$G$101/$E$101</f>
        <v>114.75659999999999</v>
      </c>
      <c r="AF101" s="8">
        <f t="shared" si="121"/>
        <v>2123.0091999999995</v>
      </c>
      <c r="AG101" s="8"/>
      <c r="AH101" s="13">
        <f t="shared" si="122"/>
        <v>3614.8208000000004</v>
      </c>
      <c r="AI101" s="7"/>
      <c r="AJ101" s="15"/>
    </row>
    <row r="102" spans="2:36" ht="12.75">
      <c r="B102" s="12">
        <v>33100022</v>
      </c>
      <c r="C102" t="s">
        <v>67</v>
      </c>
      <c r="D102" t="s">
        <v>22</v>
      </c>
      <c r="E102">
        <v>50</v>
      </c>
      <c r="F102" t="s">
        <v>17</v>
      </c>
      <c r="G102" s="13">
        <v>14588.35</v>
      </c>
      <c r="H102" s="13">
        <v>2270.97</v>
      </c>
      <c r="I102" s="13">
        <f t="shared" si="102"/>
        <v>291.767</v>
      </c>
      <c r="J102" s="13">
        <f t="shared" si="103"/>
        <v>2562.7369999999996</v>
      </c>
      <c r="K102" s="13">
        <f t="shared" si="104"/>
        <v>291.767</v>
      </c>
      <c r="L102" s="13">
        <f t="shared" si="105"/>
        <v>2854.5039999999995</v>
      </c>
      <c r="M102" s="13">
        <f t="shared" si="123"/>
        <v>291.767</v>
      </c>
      <c r="N102" s="13">
        <f t="shared" si="107"/>
        <v>3146.2709999999993</v>
      </c>
      <c r="O102" s="13">
        <f t="shared" si="108"/>
        <v>291.767</v>
      </c>
      <c r="P102" s="13">
        <f t="shared" si="109"/>
        <v>3438.037999999999</v>
      </c>
      <c r="Q102" s="13">
        <f t="shared" si="124"/>
        <v>291.767</v>
      </c>
      <c r="R102" s="13">
        <f t="shared" si="111"/>
        <v>3729.804999999999</v>
      </c>
      <c r="S102" s="13">
        <f t="shared" si="125"/>
        <v>291.767</v>
      </c>
      <c r="T102" s="13">
        <f t="shared" si="113"/>
        <v>4021.5719999999988</v>
      </c>
      <c r="U102" s="7">
        <f t="shared" si="114"/>
        <v>291.767</v>
      </c>
      <c r="V102" s="13">
        <f t="shared" si="115"/>
        <v>4313.338999999999</v>
      </c>
      <c r="W102" s="7">
        <f t="shared" si="116"/>
        <v>291.767</v>
      </c>
      <c r="X102" s="13">
        <f t="shared" si="117"/>
        <v>4605.105999999999</v>
      </c>
      <c r="Y102" s="7">
        <f>$G$102/$E$102</f>
        <v>291.767</v>
      </c>
      <c r="Z102" s="13">
        <f t="shared" si="118"/>
        <v>4896.872999999999</v>
      </c>
      <c r="AA102" s="7">
        <f>$G$102/$E$102</f>
        <v>291.767</v>
      </c>
      <c r="AB102" s="13">
        <f t="shared" si="119"/>
        <v>5188.6399999999985</v>
      </c>
      <c r="AC102" s="7">
        <f>$G$102/$E$102</f>
        <v>291.767</v>
      </c>
      <c r="AD102" s="13">
        <f t="shared" si="120"/>
        <v>5480.406999999998</v>
      </c>
      <c r="AE102" s="7">
        <f>$G$102/$E$102</f>
        <v>291.767</v>
      </c>
      <c r="AF102" s="13">
        <f t="shared" si="121"/>
        <v>5772.173999999998</v>
      </c>
      <c r="AG102" s="7"/>
      <c r="AH102" s="13">
        <f t="shared" si="122"/>
        <v>8816.176000000003</v>
      </c>
      <c r="AI102" s="7"/>
      <c r="AJ102" s="15"/>
    </row>
    <row r="103" spans="2:36" ht="12.75">
      <c r="B103" s="12">
        <v>33100023</v>
      </c>
      <c r="C103" t="s">
        <v>68</v>
      </c>
      <c r="D103" t="s">
        <v>22</v>
      </c>
      <c r="E103">
        <v>50</v>
      </c>
      <c r="F103" t="s">
        <v>17</v>
      </c>
      <c r="G103" s="13">
        <v>2761.92</v>
      </c>
      <c r="H103" s="13">
        <v>424.54</v>
      </c>
      <c r="I103" s="13">
        <f t="shared" si="102"/>
        <v>55.2384</v>
      </c>
      <c r="J103" s="13">
        <f t="shared" si="103"/>
        <v>479.77840000000003</v>
      </c>
      <c r="K103" s="13">
        <f t="shared" si="104"/>
        <v>55.2384</v>
      </c>
      <c r="L103" s="13">
        <f t="shared" si="105"/>
        <v>535.0168</v>
      </c>
      <c r="M103" s="13">
        <f t="shared" si="123"/>
        <v>55.2384</v>
      </c>
      <c r="N103" s="13">
        <f t="shared" si="107"/>
        <v>590.2552</v>
      </c>
      <c r="O103" s="13">
        <f t="shared" si="108"/>
        <v>55.2384</v>
      </c>
      <c r="P103" s="13">
        <f t="shared" si="109"/>
        <v>645.4935999999999</v>
      </c>
      <c r="Q103" s="13">
        <f>G103/E103</f>
        <v>55.2384</v>
      </c>
      <c r="R103" s="13">
        <f t="shared" si="111"/>
        <v>700.7319999999999</v>
      </c>
      <c r="S103" s="13">
        <f>G103/E103</f>
        <v>55.2384</v>
      </c>
      <c r="T103" s="13">
        <f t="shared" si="113"/>
        <v>755.9703999999998</v>
      </c>
      <c r="U103" s="7">
        <f t="shared" si="114"/>
        <v>55.2384</v>
      </c>
      <c r="V103" s="13">
        <f t="shared" si="115"/>
        <v>811.2087999999998</v>
      </c>
      <c r="W103" s="7">
        <f t="shared" si="116"/>
        <v>55.2384</v>
      </c>
      <c r="X103" s="13">
        <f t="shared" si="117"/>
        <v>866.4471999999997</v>
      </c>
      <c r="Y103" s="7">
        <f>$G$103/$E$103</f>
        <v>55.2384</v>
      </c>
      <c r="Z103" s="13">
        <f t="shared" si="118"/>
        <v>921.6855999999997</v>
      </c>
      <c r="AA103" s="7">
        <f>$G$103/$E$103</f>
        <v>55.2384</v>
      </c>
      <c r="AB103" s="13">
        <f t="shared" si="119"/>
        <v>976.9239999999996</v>
      </c>
      <c r="AC103" s="7">
        <f>$G$103/$E$103</f>
        <v>55.2384</v>
      </c>
      <c r="AD103" s="13">
        <f t="shared" si="120"/>
        <v>1032.1623999999997</v>
      </c>
      <c r="AE103" s="7">
        <f>$G$103/$E$103</f>
        <v>55.2384</v>
      </c>
      <c r="AF103" s="13">
        <f t="shared" si="121"/>
        <v>1087.4007999999997</v>
      </c>
      <c r="AG103" s="7"/>
      <c r="AH103" s="13">
        <f t="shared" si="122"/>
        <v>1674.5192000000004</v>
      </c>
      <c r="AI103" s="7"/>
      <c r="AJ103" s="15"/>
    </row>
    <row r="104" spans="2:36" ht="12.75">
      <c r="B104" s="12">
        <v>33100024</v>
      </c>
      <c r="C104" t="s">
        <v>69</v>
      </c>
      <c r="D104" t="s">
        <v>22</v>
      </c>
      <c r="E104">
        <v>50</v>
      </c>
      <c r="F104" t="s">
        <v>17</v>
      </c>
      <c r="G104" s="13">
        <v>9692.46</v>
      </c>
      <c r="H104" s="13">
        <v>1455.72</v>
      </c>
      <c r="I104" s="13">
        <f t="shared" si="102"/>
        <v>193.8492</v>
      </c>
      <c r="J104" s="13">
        <f t="shared" si="103"/>
        <v>1649.5692</v>
      </c>
      <c r="K104" s="13">
        <f t="shared" si="104"/>
        <v>193.8492</v>
      </c>
      <c r="L104" s="13">
        <f t="shared" si="105"/>
        <v>1843.4184</v>
      </c>
      <c r="M104" s="13">
        <f t="shared" si="123"/>
        <v>193.8492</v>
      </c>
      <c r="N104" s="13">
        <f t="shared" si="107"/>
        <v>2037.2676000000001</v>
      </c>
      <c r="O104" s="13">
        <f t="shared" si="108"/>
        <v>193.8492</v>
      </c>
      <c r="P104" s="13">
        <f t="shared" si="109"/>
        <v>2231.1168000000002</v>
      </c>
      <c r="Q104" s="13">
        <f aca="true" t="shared" si="126" ref="Q104:Q115">+G104/E104</f>
        <v>193.8492</v>
      </c>
      <c r="R104" s="13">
        <f t="shared" si="111"/>
        <v>2424.9660000000003</v>
      </c>
      <c r="S104" s="13">
        <f aca="true" t="shared" si="127" ref="S104:S115">+G104/E104</f>
        <v>193.8492</v>
      </c>
      <c r="T104" s="13">
        <f t="shared" si="113"/>
        <v>2618.8152000000005</v>
      </c>
      <c r="U104" s="7">
        <f t="shared" si="114"/>
        <v>193.8492</v>
      </c>
      <c r="V104" s="13">
        <f t="shared" si="115"/>
        <v>2812.6644000000006</v>
      </c>
      <c r="W104" s="7">
        <f t="shared" si="116"/>
        <v>193.8492</v>
      </c>
      <c r="X104" s="13">
        <f t="shared" si="117"/>
        <v>3006.5136000000007</v>
      </c>
      <c r="Y104" s="7">
        <f>$G$104/$E$104</f>
        <v>193.8492</v>
      </c>
      <c r="Z104" s="13">
        <f t="shared" si="118"/>
        <v>3200.362800000001</v>
      </c>
      <c r="AA104" s="7">
        <f>$G$104/$E$104</f>
        <v>193.8492</v>
      </c>
      <c r="AB104" s="13">
        <f t="shared" si="119"/>
        <v>3394.212000000001</v>
      </c>
      <c r="AC104" s="7">
        <f>$G$104/$E$104</f>
        <v>193.8492</v>
      </c>
      <c r="AD104" s="13">
        <f t="shared" si="120"/>
        <v>3588.061200000001</v>
      </c>
      <c r="AE104" s="7">
        <f>$G$104/$E$104</f>
        <v>193.8492</v>
      </c>
      <c r="AF104" s="13">
        <f t="shared" si="121"/>
        <v>3781.910400000001</v>
      </c>
      <c r="AG104" s="7"/>
      <c r="AH104" s="13">
        <f t="shared" si="122"/>
        <v>5910.5495999999985</v>
      </c>
      <c r="AI104" s="7"/>
      <c r="AJ104" s="15"/>
    </row>
    <row r="105" spans="2:36" ht="12.75">
      <c r="B105" s="12">
        <v>33100025</v>
      </c>
      <c r="C105" t="s">
        <v>70</v>
      </c>
      <c r="D105" t="s">
        <v>22</v>
      </c>
      <c r="E105">
        <v>50</v>
      </c>
      <c r="F105" t="s">
        <v>17</v>
      </c>
      <c r="G105" s="13">
        <v>177.95</v>
      </c>
      <c r="H105" s="13">
        <v>30.26</v>
      </c>
      <c r="I105" s="13">
        <f t="shared" si="102"/>
        <v>3.5589999999999997</v>
      </c>
      <c r="J105" s="13">
        <f t="shared" si="103"/>
        <v>33.819</v>
      </c>
      <c r="K105" s="13">
        <f t="shared" si="104"/>
        <v>3.5589999999999997</v>
      </c>
      <c r="L105" s="13">
        <f t="shared" si="105"/>
        <v>37.378</v>
      </c>
      <c r="M105" s="13">
        <f t="shared" si="123"/>
        <v>3.5589999999999997</v>
      </c>
      <c r="N105" s="13">
        <f t="shared" si="107"/>
        <v>40.937</v>
      </c>
      <c r="O105" s="13">
        <f t="shared" si="108"/>
        <v>3.5589999999999997</v>
      </c>
      <c r="P105" s="13">
        <f t="shared" si="109"/>
        <v>44.495999999999995</v>
      </c>
      <c r="Q105" s="13">
        <f t="shared" si="126"/>
        <v>3.5589999999999997</v>
      </c>
      <c r="R105" s="13">
        <f t="shared" si="111"/>
        <v>48.05499999999999</v>
      </c>
      <c r="S105" s="13">
        <f t="shared" si="127"/>
        <v>3.5589999999999997</v>
      </c>
      <c r="T105" s="13">
        <f t="shared" si="113"/>
        <v>51.61399999999999</v>
      </c>
      <c r="U105" s="7">
        <f t="shared" si="114"/>
        <v>3.5589999999999997</v>
      </c>
      <c r="V105" s="13">
        <f t="shared" si="115"/>
        <v>55.17299999999999</v>
      </c>
      <c r="W105" s="7">
        <f t="shared" si="116"/>
        <v>3.5589999999999997</v>
      </c>
      <c r="X105" s="13">
        <f t="shared" si="117"/>
        <v>58.731999999999985</v>
      </c>
      <c r="Y105" s="7">
        <f>$G$105/$E$105</f>
        <v>3.5589999999999997</v>
      </c>
      <c r="Z105" s="13">
        <f t="shared" si="118"/>
        <v>62.29099999999998</v>
      </c>
      <c r="AA105" s="7">
        <f>$G$105/$E$105</f>
        <v>3.5589999999999997</v>
      </c>
      <c r="AB105" s="13">
        <f t="shared" si="119"/>
        <v>65.84999999999998</v>
      </c>
      <c r="AC105" s="7">
        <f>$G$105/$E$105</f>
        <v>3.5589999999999997</v>
      </c>
      <c r="AD105" s="13">
        <f t="shared" si="120"/>
        <v>69.40899999999998</v>
      </c>
      <c r="AE105" s="7">
        <f>$G$105/$E$105</f>
        <v>3.5589999999999997</v>
      </c>
      <c r="AF105" s="13">
        <f t="shared" si="121"/>
        <v>72.96799999999998</v>
      </c>
      <c r="AG105" s="7"/>
      <c r="AH105" s="13">
        <f t="shared" si="122"/>
        <v>104.98200000000001</v>
      </c>
      <c r="AI105" s="7"/>
      <c r="AJ105" s="15"/>
    </row>
    <row r="106" spans="2:36" ht="12.75">
      <c r="B106" s="12">
        <v>33100026</v>
      </c>
      <c r="C106" t="s">
        <v>71</v>
      </c>
      <c r="D106" t="s">
        <v>22</v>
      </c>
      <c r="E106">
        <v>50</v>
      </c>
      <c r="F106" t="s">
        <v>17</v>
      </c>
      <c r="G106" s="7">
        <v>1976.09</v>
      </c>
      <c r="H106" s="7">
        <v>296.41</v>
      </c>
      <c r="I106" s="7">
        <f t="shared" si="102"/>
        <v>39.5218</v>
      </c>
      <c r="J106" s="7">
        <f t="shared" si="103"/>
        <v>335.9318</v>
      </c>
      <c r="K106" s="7">
        <f t="shared" si="104"/>
        <v>39.5218</v>
      </c>
      <c r="L106" s="7">
        <f t="shared" si="105"/>
        <v>375.4536</v>
      </c>
      <c r="M106" s="7">
        <f t="shared" si="123"/>
        <v>39.5218</v>
      </c>
      <c r="N106" s="7">
        <f t="shared" si="107"/>
        <v>414.9754</v>
      </c>
      <c r="O106" s="7">
        <f t="shared" si="108"/>
        <v>39.5218</v>
      </c>
      <c r="P106" s="7">
        <f t="shared" si="109"/>
        <v>454.49719999999996</v>
      </c>
      <c r="Q106" s="7">
        <f t="shared" si="126"/>
        <v>39.5218</v>
      </c>
      <c r="R106" s="7">
        <f t="shared" si="111"/>
        <v>494.01899999999995</v>
      </c>
      <c r="S106" s="7">
        <f t="shared" si="127"/>
        <v>39.5218</v>
      </c>
      <c r="T106" s="7">
        <f t="shared" si="113"/>
        <v>533.5408</v>
      </c>
      <c r="U106" s="7">
        <f t="shared" si="114"/>
        <v>39.5218</v>
      </c>
      <c r="V106" s="7">
        <f t="shared" si="115"/>
        <v>573.0626</v>
      </c>
      <c r="W106" s="7">
        <f t="shared" si="116"/>
        <v>39.5218</v>
      </c>
      <c r="X106" s="7">
        <f t="shared" si="117"/>
        <v>612.5844</v>
      </c>
      <c r="Y106" s="7">
        <f>$G$106/$E$106</f>
        <v>39.5218</v>
      </c>
      <c r="Z106" s="7">
        <f t="shared" si="118"/>
        <v>652.1062</v>
      </c>
      <c r="AA106" s="7">
        <f>$G$106/$E$106</f>
        <v>39.5218</v>
      </c>
      <c r="AB106" s="7">
        <f t="shared" si="119"/>
        <v>691.6279999999999</v>
      </c>
      <c r="AC106" s="7">
        <f>$G$106/$E$106</f>
        <v>39.5218</v>
      </c>
      <c r="AD106" s="7">
        <f t="shared" si="120"/>
        <v>731.1497999999999</v>
      </c>
      <c r="AE106" s="7">
        <f>$G$106/$E$106</f>
        <v>39.5218</v>
      </c>
      <c r="AF106" s="7">
        <f t="shared" si="121"/>
        <v>770.6715999999999</v>
      </c>
      <c r="AG106" s="7"/>
      <c r="AH106" s="13">
        <f t="shared" si="122"/>
        <v>1205.4184</v>
      </c>
      <c r="AI106" s="7"/>
      <c r="AJ106" s="15"/>
    </row>
    <row r="107" spans="2:36" ht="12.75">
      <c r="B107" s="12"/>
      <c r="C107" t="s">
        <v>71</v>
      </c>
      <c r="D107">
        <v>2004</v>
      </c>
      <c r="E107">
        <v>50</v>
      </c>
      <c r="F107" t="s">
        <v>17</v>
      </c>
      <c r="G107" s="8">
        <v>3250</v>
      </c>
      <c r="H107" s="8">
        <v>422.5</v>
      </c>
      <c r="I107" s="8">
        <f t="shared" si="102"/>
        <v>65</v>
      </c>
      <c r="J107" s="8">
        <f t="shared" si="103"/>
        <v>487.5</v>
      </c>
      <c r="K107" s="8">
        <f t="shared" si="104"/>
        <v>65</v>
      </c>
      <c r="L107" s="8">
        <f t="shared" si="105"/>
        <v>552.5</v>
      </c>
      <c r="M107" s="8">
        <f t="shared" si="123"/>
        <v>65</v>
      </c>
      <c r="N107" s="8">
        <f t="shared" si="107"/>
        <v>617.5</v>
      </c>
      <c r="O107" s="8">
        <f t="shared" si="108"/>
        <v>65</v>
      </c>
      <c r="P107" s="8">
        <f t="shared" si="109"/>
        <v>682.5</v>
      </c>
      <c r="Q107" s="8">
        <f t="shared" si="126"/>
        <v>65</v>
      </c>
      <c r="R107" s="8">
        <f t="shared" si="111"/>
        <v>747.5</v>
      </c>
      <c r="S107" s="8">
        <f t="shared" si="127"/>
        <v>65</v>
      </c>
      <c r="T107" s="8">
        <f t="shared" si="113"/>
        <v>812.5</v>
      </c>
      <c r="U107" s="7">
        <f t="shared" si="114"/>
        <v>65</v>
      </c>
      <c r="V107" s="8">
        <f t="shared" si="115"/>
        <v>877.5</v>
      </c>
      <c r="W107" s="7">
        <f t="shared" si="116"/>
        <v>65</v>
      </c>
      <c r="X107" s="8">
        <f t="shared" si="117"/>
        <v>942.5</v>
      </c>
      <c r="Y107" s="7">
        <f>$G$107/$E$107</f>
        <v>65</v>
      </c>
      <c r="Z107" s="8">
        <f t="shared" si="118"/>
        <v>1007.5</v>
      </c>
      <c r="AA107" s="7">
        <f>$G$107/$E$107</f>
        <v>65</v>
      </c>
      <c r="AB107" s="8">
        <f t="shared" si="119"/>
        <v>1072.5</v>
      </c>
      <c r="AC107" s="7">
        <f>$G$107/$E$107</f>
        <v>65</v>
      </c>
      <c r="AD107" s="8">
        <f t="shared" si="120"/>
        <v>1137.5</v>
      </c>
      <c r="AE107" s="7">
        <f>$G$107/$E$107</f>
        <v>65</v>
      </c>
      <c r="AF107" s="8">
        <f t="shared" si="121"/>
        <v>1202.5</v>
      </c>
      <c r="AG107" s="8"/>
      <c r="AH107" s="52">
        <f t="shared" si="122"/>
        <v>2047.5</v>
      </c>
      <c r="AI107" s="7"/>
      <c r="AJ107" s="15"/>
    </row>
    <row r="108" spans="2:36" ht="12.75">
      <c r="B108" s="12">
        <v>33100027</v>
      </c>
      <c r="C108" t="s">
        <v>72</v>
      </c>
      <c r="D108" t="s">
        <v>22</v>
      </c>
      <c r="E108">
        <v>50</v>
      </c>
      <c r="F108" t="s">
        <v>17</v>
      </c>
      <c r="G108" s="13">
        <v>3655.3</v>
      </c>
      <c r="H108" s="13">
        <v>548.31</v>
      </c>
      <c r="I108" s="13">
        <f aca="true" t="shared" si="128" ref="I108:I126">G108/E108</f>
        <v>73.10600000000001</v>
      </c>
      <c r="J108" s="13">
        <f aca="true" t="shared" si="129" ref="J108:J126">H108+I108</f>
        <v>621.4159999999999</v>
      </c>
      <c r="K108" s="13">
        <f aca="true" t="shared" si="130" ref="K108:K126">G108/E108</f>
        <v>73.10600000000001</v>
      </c>
      <c r="L108" s="13">
        <f aca="true" t="shared" si="131" ref="L108:L126">J108+K108</f>
        <v>694.5219999999999</v>
      </c>
      <c r="M108" s="13">
        <f t="shared" si="123"/>
        <v>73.10600000000001</v>
      </c>
      <c r="N108" s="13">
        <f aca="true" t="shared" si="132" ref="N108:N126">L108+M108</f>
        <v>767.6279999999999</v>
      </c>
      <c r="O108" s="13">
        <f aca="true" t="shared" si="133" ref="O108:O126">G108/E108</f>
        <v>73.10600000000001</v>
      </c>
      <c r="P108" s="13">
        <f aca="true" t="shared" si="134" ref="P108:P126">N108+O108</f>
        <v>840.7339999999999</v>
      </c>
      <c r="Q108" s="13">
        <f t="shared" si="126"/>
        <v>73.10600000000001</v>
      </c>
      <c r="R108" s="13">
        <f aca="true" t="shared" si="135" ref="R108:R126">P108+Q108</f>
        <v>913.8399999999999</v>
      </c>
      <c r="S108" s="13">
        <f t="shared" si="127"/>
        <v>73.10600000000001</v>
      </c>
      <c r="T108" s="13">
        <f aca="true" t="shared" si="136" ref="T108:T126">R108+S108</f>
        <v>986.9459999999999</v>
      </c>
      <c r="U108" s="7">
        <f aca="true" t="shared" si="137" ref="U108:U126">G108/E108</f>
        <v>73.10600000000001</v>
      </c>
      <c r="V108" s="13">
        <f aca="true" t="shared" si="138" ref="V108:V126">T108+U108</f>
        <v>1060.052</v>
      </c>
      <c r="W108" s="7">
        <f aca="true" t="shared" si="139" ref="W108:W126">G108/E108</f>
        <v>73.10600000000001</v>
      </c>
      <c r="X108" s="13">
        <f aca="true" t="shared" si="140" ref="X108:X126">V108+W108</f>
        <v>1133.158</v>
      </c>
      <c r="Y108" s="7">
        <f>$G$108/$E$108</f>
        <v>73.10600000000001</v>
      </c>
      <c r="Z108" s="13">
        <f aca="true" t="shared" si="141" ref="Z108:Z126">X108+Y108</f>
        <v>1206.264</v>
      </c>
      <c r="AA108" s="7">
        <f>$G$108/$E$108</f>
        <v>73.10600000000001</v>
      </c>
      <c r="AB108" s="13">
        <f aca="true" t="shared" si="142" ref="AB108:AB126">Z108+AA108</f>
        <v>1279.37</v>
      </c>
      <c r="AC108" s="7">
        <f>$G$108/$E$108</f>
        <v>73.10600000000001</v>
      </c>
      <c r="AD108" s="13">
        <f aca="true" t="shared" si="143" ref="AD108:AD126">AB108+AC108</f>
        <v>1352.4759999999999</v>
      </c>
      <c r="AE108" s="7">
        <f>$G$108/$E$108</f>
        <v>73.10600000000001</v>
      </c>
      <c r="AF108" s="13">
        <f aca="true" t="shared" si="144" ref="AF108:AF126">AD108+AE108</f>
        <v>1425.5819999999999</v>
      </c>
      <c r="AG108" s="7"/>
      <c r="AH108" s="13">
        <f aca="true" t="shared" si="145" ref="AH108:AH126">G108-AF108</f>
        <v>2229.7180000000003</v>
      </c>
      <c r="AI108" s="7"/>
      <c r="AJ108" s="15"/>
    </row>
    <row r="109" spans="2:36" ht="12.75">
      <c r="B109" s="12">
        <v>33100028</v>
      </c>
      <c r="C109" t="s">
        <v>73</v>
      </c>
      <c r="D109" t="s">
        <v>22</v>
      </c>
      <c r="E109">
        <v>50</v>
      </c>
      <c r="F109" t="s">
        <v>17</v>
      </c>
      <c r="G109" s="7">
        <v>2937</v>
      </c>
      <c r="H109" s="7">
        <v>440.55</v>
      </c>
      <c r="I109" s="7">
        <f t="shared" si="128"/>
        <v>58.74</v>
      </c>
      <c r="J109" s="7">
        <f t="shared" si="129"/>
        <v>499.29</v>
      </c>
      <c r="K109" s="7">
        <f t="shared" si="130"/>
        <v>58.74</v>
      </c>
      <c r="L109" s="7">
        <f t="shared" si="131"/>
        <v>558.03</v>
      </c>
      <c r="M109" s="7">
        <f t="shared" si="123"/>
        <v>58.74</v>
      </c>
      <c r="N109" s="7">
        <f t="shared" si="132"/>
        <v>616.77</v>
      </c>
      <c r="O109" s="7">
        <f t="shared" si="133"/>
        <v>58.74</v>
      </c>
      <c r="P109" s="7">
        <f t="shared" si="134"/>
        <v>675.51</v>
      </c>
      <c r="Q109" s="7">
        <f t="shared" si="126"/>
        <v>58.74</v>
      </c>
      <c r="R109" s="7">
        <f t="shared" si="135"/>
        <v>734.25</v>
      </c>
      <c r="S109" s="7">
        <f t="shared" si="127"/>
        <v>58.74</v>
      </c>
      <c r="T109" s="7">
        <f t="shared" si="136"/>
        <v>792.99</v>
      </c>
      <c r="U109" s="7">
        <f t="shared" si="137"/>
        <v>58.74</v>
      </c>
      <c r="V109" s="7">
        <f t="shared" si="138"/>
        <v>851.73</v>
      </c>
      <c r="W109" s="7">
        <f t="shared" si="139"/>
        <v>58.74</v>
      </c>
      <c r="X109" s="7">
        <f t="shared" si="140"/>
        <v>910.47</v>
      </c>
      <c r="Y109" s="7">
        <f>$G$109/$E$109</f>
        <v>58.74</v>
      </c>
      <c r="Z109" s="7">
        <f t="shared" si="141"/>
        <v>969.21</v>
      </c>
      <c r="AA109" s="7">
        <f>$G$109/$E$109</f>
        <v>58.74</v>
      </c>
      <c r="AB109" s="7">
        <f t="shared" si="142"/>
        <v>1027.95</v>
      </c>
      <c r="AC109" s="7">
        <f>$G$109/$E$109</f>
        <v>58.74</v>
      </c>
      <c r="AD109" s="7">
        <f t="shared" si="143"/>
        <v>1086.69</v>
      </c>
      <c r="AE109" s="7">
        <f>$G$109/$E$109</f>
        <v>58.74</v>
      </c>
      <c r="AF109" s="7">
        <f t="shared" si="144"/>
        <v>1145.43</v>
      </c>
      <c r="AG109" s="7"/>
      <c r="AH109" s="13">
        <f t="shared" si="145"/>
        <v>1791.57</v>
      </c>
      <c r="AI109" s="7"/>
      <c r="AJ109" s="15"/>
    </row>
    <row r="110" spans="2:36" ht="12.75">
      <c r="B110" s="12"/>
      <c r="C110" t="s">
        <v>73</v>
      </c>
      <c r="D110">
        <v>2006</v>
      </c>
      <c r="E110">
        <v>50</v>
      </c>
      <c r="F110" t="s">
        <v>17</v>
      </c>
      <c r="G110" s="8">
        <v>2749.77</v>
      </c>
      <c r="H110" s="8">
        <v>247.49</v>
      </c>
      <c r="I110" s="8">
        <f t="shared" si="128"/>
        <v>54.9954</v>
      </c>
      <c r="J110" s="8">
        <f t="shared" si="129"/>
        <v>302.4854</v>
      </c>
      <c r="K110" s="8">
        <f t="shared" si="130"/>
        <v>54.9954</v>
      </c>
      <c r="L110" s="8">
        <f t="shared" si="131"/>
        <v>357.48080000000004</v>
      </c>
      <c r="M110" s="8">
        <f t="shared" si="123"/>
        <v>54.9954</v>
      </c>
      <c r="N110" s="8">
        <f t="shared" si="132"/>
        <v>412.47620000000006</v>
      </c>
      <c r="O110" s="8">
        <f t="shared" si="133"/>
        <v>54.9954</v>
      </c>
      <c r="P110" s="8">
        <f t="shared" si="134"/>
        <v>467.4716000000001</v>
      </c>
      <c r="Q110" s="8">
        <f t="shared" si="126"/>
        <v>54.9954</v>
      </c>
      <c r="R110" s="8">
        <f t="shared" si="135"/>
        <v>522.4670000000001</v>
      </c>
      <c r="S110" s="8">
        <f t="shared" si="127"/>
        <v>54.9954</v>
      </c>
      <c r="T110" s="8">
        <f t="shared" si="136"/>
        <v>577.4624000000001</v>
      </c>
      <c r="U110" s="7">
        <f t="shared" si="137"/>
        <v>54.9954</v>
      </c>
      <c r="V110" s="8">
        <f t="shared" si="138"/>
        <v>632.4578000000001</v>
      </c>
      <c r="W110" s="7">
        <f t="shared" si="139"/>
        <v>54.9954</v>
      </c>
      <c r="X110" s="8">
        <f t="shared" si="140"/>
        <v>687.4532000000002</v>
      </c>
      <c r="Y110" s="7">
        <f>$G$110/$E$110</f>
        <v>54.9954</v>
      </c>
      <c r="Z110" s="8">
        <f t="shared" si="141"/>
        <v>742.4486000000002</v>
      </c>
      <c r="AA110" s="7">
        <f>$G$110/$E$110</f>
        <v>54.9954</v>
      </c>
      <c r="AB110" s="8">
        <f t="shared" si="142"/>
        <v>797.4440000000002</v>
      </c>
      <c r="AC110" s="7">
        <f>$G$110/$E$110</f>
        <v>54.9954</v>
      </c>
      <c r="AD110" s="8">
        <f t="shared" si="143"/>
        <v>852.4394000000002</v>
      </c>
      <c r="AE110" s="7">
        <f>$G$110/$E$110</f>
        <v>54.9954</v>
      </c>
      <c r="AF110" s="8">
        <f t="shared" si="144"/>
        <v>907.4348000000002</v>
      </c>
      <c r="AG110" s="8"/>
      <c r="AH110" s="13">
        <f t="shared" si="145"/>
        <v>1842.3351999999998</v>
      </c>
      <c r="AI110" s="7"/>
      <c r="AJ110" s="15"/>
    </row>
    <row r="111" spans="2:36" ht="12.75">
      <c r="B111" s="12">
        <v>33100029</v>
      </c>
      <c r="C111" t="s">
        <v>74</v>
      </c>
      <c r="D111" t="s">
        <v>22</v>
      </c>
      <c r="E111">
        <v>50</v>
      </c>
      <c r="F111" t="s">
        <v>17</v>
      </c>
      <c r="G111" s="13">
        <v>300</v>
      </c>
      <c r="H111" s="13">
        <v>45</v>
      </c>
      <c r="I111" s="13">
        <f t="shared" si="128"/>
        <v>6</v>
      </c>
      <c r="J111" s="13">
        <f t="shared" si="129"/>
        <v>51</v>
      </c>
      <c r="K111" s="13">
        <f t="shared" si="130"/>
        <v>6</v>
      </c>
      <c r="L111" s="13">
        <f t="shared" si="131"/>
        <v>57</v>
      </c>
      <c r="M111" s="13">
        <f t="shared" si="123"/>
        <v>6</v>
      </c>
      <c r="N111" s="13">
        <f t="shared" si="132"/>
        <v>63</v>
      </c>
      <c r="O111" s="13">
        <f t="shared" si="133"/>
        <v>6</v>
      </c>
      <c r="P111" s="13">
        <f t="shared" si="134"/>
        <v>69</v>
      </c>
      <c r="Q111" s="13">
        <f t="shared" si="126"/>
        <v>6</v>
      </c>
      <c r="R111" s="13">
        <f t="shared" si="135"/>
        <v>75</v>
      </c>
      <c r="S111" s="13">
        <f t="shared" si="127"/>
        <v>6</v>
      </c>
      <c r="T111" s="13">
        <f t="shared" si="136"/>
        <v>81</v>
      </c>
      <c r="U111" s="7">
        <f t="shared" si="137"/>
        <v>6</v>
      </c>
      <c r="V111" s="13">
        <f t="shared" si="138"/>
        <v>87</v>
      </c>
      <c r="W111" s="7">
        <f t="shared" si="139"/>
        <v>6</v>
      </c>
      <c r="X111" s="13">
        <f t="shared" si="140"/>
        <v>93</v>
      </c>
      <c r="Y111" s="7">
        <f>$G$111/$E$111</f>
        <v>6</v>
      </c>
      <c r="Z111" s="13">
        <f t="shared" si="141"/>
        <v>99</v>
      </c>
      <c r="AA111" s="7">
        <f>$G$111/$E$111</f>
        <v>6</v>
      </c>
      <c r="AB111" s="13">
        <f t="shared" si="142"/>
        <v>105</v>
      </c>
      <c r="AC111" s="7">
        <f>$G$111/$E$111</f>
        <v>6</v>
      </c>
      <c r="AD111" s="13">
        <f t="shared" si="143"/>
        <v>111</v>
      </c>
      <c r="AE111" s="7">
        <f>$G$111/$E$111</f>
        <v>6</v>
      </c>
      <c r="AF111" s="13">
        <f t="shared" si="144"/>
        <v>117</v>
      </c>
      <c r="AG111" s="7"/>
      <c r="AH111" s="13">
        <f t="shared" si="145"/>
        <v>183</v>
      </c>
      <c r="AI111" s="7"/>
      <c r="AJ111" s="15"/>
    </row>
    <row r="112" spans="2:36" ht="12.75">
      <c r="B112" s="12">
        <v>33100030</v>
      </c>
      <c r="C112" t="s">
        <v>75</v>
      </c>
      <c r="D112">
        <v>2003</v>
      </c>
      <c r="E112">
        <v>50</v>
      </c>
      <c r="F112" t="s">
        <v>17</v>
      </c>
      <c r="G112" s="7">
        <v>2944.12</v>
      </c>
      <c r="H112" s="7">
        <v>441.61</v>
      </c>
      <c r="I112" s="7">
        <f t="shared" si="128"/>
        <v>58.8824</v>
      </c>
      <c r="J112" s="7">
        <f t="shared" si="129"/>
        <v>500.49240000000003</v>
      </c>
      <c r="K112" s="7">
        <f t="shared" si="130"/>
        <v>58.8824</v>
      </c>
      <c r="L112" s="7">
        <f t="shared" si="131"/>
        <v>559.3748</v>
      </c>
      <c r="M112" s="7">
        <f t="shared" si="123"/>
        <v>58.8824</v>
      </c>
      <c r="N112" s="7">
        <f t="shared" si="132"/>
        <v>618.2572</v>
      </c>
      <c r="O112" s="7">
        <f t="shared" si="133"/>
        <v>58.8824</v>
      </c>
      <c r="P112" s="7">
        <f t="shared" si="134"/>
        <v>677.1396</v>
      </c>
      <c r="Q112" s="7">
        <f t="shared" si="126"/>
        <v>58.8824</v>
      </c>
      <c r="R112" s="7">
        <f t="shared" si="135"/>
        <v>736.0219999999999</v>
      </c>
      <c r="S112" s="7">
        <f t="shared" si="127"/>
        <v>58.8824</v>
      </c>
      <c r="T112" s="7">
        <f t="shared" si="136"/>
        <v>794.9043999999999</v>
      </c>
      <c r="U112" s="7">
        <f t="shared" si="137"/>
        <v>58.8824</v>
      </c>
      <c r="V112" s="7">
        <f t="shared" si="138"/>
        <v>853.7867999999999</v>
      </c>
      <c r="W112" s="7">
        <f t="shared" si="139"/>
        <v>58.8824</v>
      </c>
      <c r="X112" s="7">
        <f t="shared" si="140"/>
        <v>912.6691999999998</v>
      </c>
      <c r="Y112" s="7">
        <f>$G$112/$E$112</f>
        <v>58.8824</v>
      </c>
      <c r="Z112" s="7">
        <f t="shared" si="141"/>
        <v>971.5515999999998</v>
      </c>
      <c r="AA112" s="7">
        <f>$G$112/$E$112</f>
        <v>58.8824</v>
      </c>
      <c r="AB112" s="7">
        <f t="shared" si="142"/>
        <v>1030.4339999999997</v>
      </c>
      <c r="AC112" s="7">
        <f>$G$112/$E$112</f>
        <v>58.8824</v>
      </c>
      <c r="AD112" s="7">
        <f t="shared" si="143"/>
        <v>1089.3163999999997</v>
      </c>
      <c r="AE112" s="7">
        <f>$G$112/$E$112</f>
        <v>58.8824</v>
      </c>
      <c r="AF112" s="7">
        <f t="shared" si="144"/>
        <v>1148.1987999999997</v>
      </c>
      <c r="AG112" s="7"/>
      <c r="AH112" s="13">
        <f t="shared" si="145"/>
        <v>1795.9212000000002</v>
      </c>
      <c r="AI112" s="7"/>
      <c r="AJ112" s="15"/>
    </row>
    <row r="113" spans="2:36" ht="12.75">
      <c r="B113" s="12"/>
      <c r="C113" t="s">
        <v>75</v>
      </c>
      <c r="D113">
        <v>2004</v>
      </c>
      <c r="E113">
        <v>50</v>
      </c>
      <c r="F113" t="s">
        <v>17</v>
      </c>
      <c r="G113" s="8">
        <v>626.74</v>
      </c>
      <c r="H113" s="8">
        <v>81.46</v>
      </c>
      <c r="I113" s="8">
        <f t="shared" si="128"/>
        <v>12.5348</v>
      </c>
      <c r="J113" s="8">
        <f t="shared" si="129"/>
        <v>93.9948</v>
      </c>
      <c r="K113" s="8">
        <f t="shared" si="130"/>
        <v>12.5348</v>
      </c>
      <c r="L113" s="8">
        <f t="shared" si="131"/>
        <v>106.5296</v>
      </c>
      <c r="M113" s="8">
        <f t="shared" si="123"/>
        <v>12.5348</v>
      </c>
      <c r="N113" s="8">
        <f t="shared" si="132"/>
        <v>119.0644</v>
      </c>
      <c r="O113" s="8">
        <f t="shared" si="133"/>
        <v>12.5348</v>
      </c>
      <c r="P113" s="8">
        <f t="shared" si="134"/>
        <v>131.5992</v>
      </c>
      <c r="Q113" s="8">
        <f t="shared" si="126"/>
        <v>12.5348</v>
      </c>
      <c r="R113" s="8">
        <f t="shared" si="135"/>
        <v>144.134</v>
      </c>
      <c r="S113" s="8">
        <f t="shared" si="127"/>
        <v>12.5348</v>
      </c>
      <c r="T113" s="8">
        <f t="shared" si="136"/>
        <v>156.66879999999998</v>
      </c>
      <c r="U113" s="7">
        <f t="shared" si="137"/>
        <v>12.5348</v>
      </c>
      <c r="V113" s="8">
        <f t="shared" si="138"/>
        <v>169.20359999999997</v>
      </c>
      <c r="W113" s="7">
        <f t="shared" si="139"/>
        <v>12.5348</v>
      </c>
      <c r="X113" s="8">
        <f t="shared" si="140"/>
        <v>181.73839999999996</v>
      </c>
      <c r="Y113" s="7">
        <f>$G$113/$E$113</f>
        <v>12.5348</v>
      </c>
      <c r="Z113" s="8">
        <f t="shared" si="141"/>
        <v>194.27319999999995</v>
      </c>
      <c r="AA113" s="7">
        <f>$G$113/$E$113</f>
        <v>12.5348</v>
      </c>
      <c r="AB113" s="8">
        <f t="shared" si="142"/>
        <v>206.80799999999994</v>
      </c>
      <c r="AC113" s="7">
        <f>$G$113/$E$113</f>
        <v>12.5348</v>
      </c>
      <c r="AD113" s="8">
        <f t="shared" si="143"/>
        <v>219.34279999999993</v>
      </c>
      <c r="AE113" s="7">
        <f>$G$113/$E$113</f>
        <v>12.5348</v>
      </c>
      <c r="AF113" s="8">
        <f t="shared" si="144"/>
        <v>231.87759999999992</v>
      </c>
      <c r="AG113" s="8"/>
      <c r="AH113" s="13">
        <f t="shared" si="145"/>
        <v>394.8624000000001</v>
      </c>
      <c r="AI113" s="7"/>
      <c r="AJ113" s="15"/>
    </row>
    <row r="114" spans="2:36" ht="12.75">
      <c r="B114" s="12">
        <v>33100031</v>
      </c>
      <c r="C114" t="s">
        <v>76</v>
      </c>
      <c r="D114">
        <v>2004</v>
      </c>
      <c r="E114">
        <v>50</v>
      </c>
      <c r="F114" t="s">
        <v>17</v>
      </c>
      <c r="G114" s="7">
        <v>1308.85</v>
      </c>
      <c r="H114" s="7">
        <v>170.16</v>
      </c>
      <c r="I114" s="7">
        <f t="shared" si="128"/>
        <v>26.177</v>
      </c>
      <c r="J114" s="7">
        <f t="shared" si="129"/>
        <v>196.337</v>
      </c>
      <c r="K114" s="7">
        <f t="shared" si="130"/>
        <v>26.177</v>
      </c>
      <c r="L114" s="7">
        <f t="shared" si="131"/>
        <v>222.51399999999998</v>
      </c>
      <c r="M114" s="7">
        <f t="shared" si="123"/>
        <v>26.177</v>
      </c>
      <c r="N114" s="7">
        <f t="shared" si="132"/>
        <v>248.69099999999997</v>
      </c>
      <c r="O114" s="7">
        <f t="shared" si="133"/>
        <v>26.177</v>
      </c>
      <c r="P114" s="7">
        <f t="shared" si="134"/>
        <v>274.868</v>
      </c>
      <c r="Q114" s="7">
        <f t="shared" si="126"/>
        <v>26.177</v>
      </c>
      <c r="R114" s="7">
        <f t="shared" si="135"/>
        <v>301.045</v>
      </c>
      <c r="S114" s="7">
        <f t="shared" si="127"/>
        <v>26.177</v>
      </c>
      <c r="T114" s="7">
        <f t="shared" si="136"/>
        <v>327.22200000000004</v>
      </c>
      <c r="U114" s="7">
        <f t="shared" si="137"/>
        <v>26.177</v>
      </c>
      <c r="V114" s="7">
        <f t="shared" si="138"/>
        <v>353.39900000000006</v>
      </c>
      <c r="W114" s="7">
        <f t="shared" si="139"/>
        <v>26.177</v>
      </c>
      <c r="X114" s="7">
        <f t="shared" si="140"/>
        <v>379.5760000000001</v>
      </c>
      <c r="Y114" s="7">
        <f>$G$114/$E$114</f>
        <v>26.177</v>
      </c>
      <c r="Z114" s="7">
        <f t="shared" si="141"/>
        <v>405.7530000000001</v>
      </c>
      <c r="AA114" s="7">
        <f>$G$114/$E$114</f>
        <v>26.177</v>
      </c>
      <c r="AB114" s="7">
        <f t="shared" si="142"/>
        <v>431.9300000000001</v>
      </c>
      <c r="AC114" s="7">
        <f>$G$114/$E$114</f>
        <v>26.177</v>
      </c>
      <c r="AD114" s="7">
        <f t="shared" si="143"/>
        <v>458.10700000000014</v>
      </c>
      <c r="AE114" s="7">
        <f>$G$114/$E$114</f>
        <v>26.177</v>
      </c>
      <c r="AF114" s="7">
        <f t="shared" si="144"/>
        <v>484.28400000000016</v>
      </c>
      <c r="AG114" s="7"/>
      <c r="AH114" s="13">
        <f t="shared" si="145"/>
        <v>824.5659999999998</v>
      </c>
      <c r="AI114" s="7"/>
      <c r="AJ114" s="15"/>
    </row>
    <row r="115" spans="2:36" ht="12.75">
      <c r="B115" s="12"/>
      <c r="C115" t="s">
        <v>76</v>
      </c>
      <c r="D115">
        <v>2005</v>
      </c>
      <c r="E115">
        <v>50</v>
      </c>
      <c r="F115" t="s">
        <v>17</v>
      </c>
      <c r="G115" s="8">
        <v>5000</v>
      </c>
      <c r="H115" s="8">
        <v>550</v>
      </c>
      <c r="I115" s="8">
        <f t="shared" si="128"/>
        <v>100</v>
      </c>
      <c r="J115" s="8">
        <f t="shared" si="129"/>
        <v>650</v>
      </c>
      <c r="K115" s="8">
        <f t="shared" si="130"/>
        <v>100</v>
      </c>
      <c r="L115" s="8">
        <f t="shared" si="131"/>
        <v>750</v>
      </c>
      <c r="M115" s="8">
        <f t="shared" si="123"/>
        <v>100</v>
      </c>
      <c r="N115" s="8">
        <f t="shared" si="132"/>
        <v>850</v>
      </c>
      <c r="O115" s="8">
        <f t="shared" si="133"/>
        <v>100</v>
      </c>
      <c r="P115" s="8">
        <f t="shared" si="134"/>
        <v>950</v>
      </c>
      <c r="Q115" s="8">
        <f t="shared" si="126"/>
        <v>100</v>
      </c>
      <c r="R115" s="8">
        <f t="shared" si="135"/>
        <v>1050</v>
      </c>
      <c r="S115" s="8">
        <f t="shared" si="127"/>
        <v>100</v>
      </c>
      <c r="T115" s="8">
        <f t="shared" si="136"/>
        <v>1150</v>
      </c>
      <c r="U115" s="7">
        <f t="shared" si="137"/>
        <v>100</v>
      </c>
      <c r="V115" s="8">
        <f t="shared" si="138"/>
        <v>1250</v>
      </c>
      <c r="W115" s="7">
        <f t="shared" si="139"/>
        <v>100</v>
      </c>
      <c r="X115" s="8">
        <f t="shared" si="140"/>
        <v>1350</v>
      </c>
      <c r="Y115" s="7">
        <f>$G$115/$E$115</f>
        <v>100</v>
      </c>
      <c r="Z115" s="8">
        <f t="shared" si="141"/>
        <v>1450</v>
      </c>
      <c r="AA115" s="7">
        <f>$G$115/$E$115</f>
        <v>100</v>
      </c>
      <c r="AB115" s="8">
        <f t="shared" si="142"/>
        <v>1550</v>
      </c>
      <c r="AC115" s="7">
        <f>$G$115/$E$115</f>
        <v>100</v>
      </c>
      <c r="AD115" s="8">
        <f t="shared" si="143"/>
        <v>1650</v>
      </c>
      <c r="AE115" s="7">
        <f>$G$115/$E$115</f>
        <v>100</v>
      </c>
      <c r="AF115" s="8">
        <f t="shared" si="144"/>
        <v>1750</v>
      </c>
      <c r="AG115" s="8"/>
      <c r="AH115" s="13">
        <f t="shared" si="145"/>
        <v>3250</v>
      </c>
      <c r="AI115" s="7"/>
      <c r="AJ115" s="15"/>
    </row>
    <row r="116" spans="2:36" ht="12.75">
      <c r="B116" s="12">
        <v>33100033</v>
      </c>
      <c r="C116" t="s">
        <v>77</v>
      </c>
      <c r="D116">
        <v>2004</v>
      </c>
      <c r="E116">
        <v>50</v>
      </c>
      <c r="F116" t="s">
        <v>17</v>
      </c>
      <c r="G116" s="13">
        <v>2049.81</v>
      </c>
      <c r="H116" s="13">
        <v>266.49</v>
      </c>
      <c r="I116" s="13">
        <f t="shared" si="128"/>
        <v>40.9962</v>
      </c>
      <c r="J116" s="13">
        <f t="shared" si="129"/>
        <v>307.4862</v>
      </c>
      <c r="K116" s="13">
        <f t="shared" si="130"/>
        <v>40.9962</v>
      </c>
      <c r="L116" s="13">
        <f t="shared" si="131"/>
        <v>348.4824</v>
      </c>
      <c r="M116" s="13">
        <f t="shared" si="123"/>
        <v>40.9962</v>
      </c>
      <c r="N116" s="13">
        <f t="shared" si="132"/>
        <v>389.4786</v>
      </c>
      <c r="O116" s="13">
        <f t="shared" si="133"/>
        <v>40.9962</v>
      </c>
      <c r="P116" s="13">
        <f t="shared" si="134"/>
        <v>430.47479999999996</v>
      </c>
      <c r="Q116" s="13">
        <f>G116/E116</f>
        <v>40.9962</v>
      </c>
      <c r="R116" s="13">
        <f t="shared" si="135"/>
        <v>471.47099999999995</v>
      </c>
      <c r="S116" s="13">
        <f>G116/E116</f>
        <v>40.9962</v>
      </c>
      <c r="T116" s="13">
        <f t="shared" si="136"/>
        <v>512.4671999999999</v>
      </c>
      <c r="U116" s="7">
        <f t="shared" si="137"/>
        <v>40.9962</v>
      </c>
      <c r="V116" s="13">
        <f t="shared" si="138"/>
        <v>553.4634</v>
      </c>
      <c r="W116" s="7">
        <f t="shared" si="139"/>
        <v>40.9962</v>
      </c>
      <c r="X116" s="13">
        <f t="shared" si="140"/>
        <v>594.4596</v>
      </c>
      <c r="Y116" s="7">
        <f>$G$116/$E$116</f>
        <v>40.9962</v>
      </c>
      <c r="Z116" s="13">
        <f t="shared" si="141"/>
        <v>635.4558000000001</v>
      </c>
      <c r="AA116" s="7">
        <f>$G$116/$E$116</f>
        <v>40.9962</v>
      </c>
      <c r="AB116" s="13">
        <f t="shared" si="142"/>
        <v>676.4520000000001</v>
      </c>
      <c r="AC116" s="7">
        <f>$G$116/$E$116</f>
        <v>40.9962</v>
      </c>
      <c r="AD116" s="13">
        <f t="shared" si="143"/>
        <v>717.4482000000002</v>
      </c>
      <c r="AE116" s="7">
        <f>$G$116/$E$116</f>
        <v>40.9962</v>
      </c>
      <c r="AF116" s="13">
        <f t="shared" si="144"/>
        <v>758.4444000000002</v>
      </c>
      <c r="AG116" s="7"/>
      <c r="AH116" s="13">
        <f t="shared" si="145"/>
        <v>1291.3655999999996</v>
      </c>
      <c r="AI116" s="7"/>
      <c r="AJ116" s="15"/>
    </row>
    <row r="117" spans="2:36" ht="12.75">
      <c r="B117" s="12">
        <v>33100034</v>
      </c>
      <c r="C117" t="s">
        <v>78</v>
      </c>
      <c r="D117">
        <v>2004</v>
      </c>
      <c r="E117">
        <v>50</v>
      </c>
      <c r="F117" t="s">
        <v>17</v>
      </c>
      <c r="G117" s="7">
        <v>5667.99</v>
      </c>
      <c r="H117" s="7">
        <v>736.84</v>
      </c>
      <c r="I117" s="7">
        <f t="shared" si="128"/>
        <v>113.35979999999999</v>
      </c>
      <c r="J117" s="7">
        <f t="shared" si="129"/>
        <v>850.1998</v>
      </c>
      <c r="K117" s="7">
        <f t="shared" si="130"/>
        <v>113.35979999999999</v>
      </c>
      <c r="L117" s="7">
        <f t="shared" si="131"/>
        <v>963.5595999999999</v>
      </c>
      <c r="M117" s="7">
        <f t="shared" si="123"/>
        <v>113.35979999999999</v>
      </c>
      <c r="N117" s="7">
        <f t="shared" si="132"/>
        <v>1076.9194</v>
      </c>
      <c r="O117" s="7">
        <f t="shared" si="133"/>
        <v>113.35979999999999</v>
      </c>
      <c r="P117" s="7">
        <f t="shared" si="134"/>
        <v>1190.2792</v>
      </c>
      <c r="Q117" s="7">
        <f aca="true" t="shared" si="146" ref="Q117:Q126">+G117/E117</f>
        <v>113.35979999999999</v>
      </c>
      <c r="R117" s="7">
        <f t="shared" si="135"/>
        <v>1303.639</v>
      </c>
      <c r="S117" s="7">
        <f aca="true" t="shared" si="147" ref="S117:S126">+G117/E117</f>
        <v>113.35979999999999</v>
      </c>
      <c r="T117" s="7">
        <f t="shared" si="136"/>
        <v>1416.9987999999998</v>
      </c>
      <c r="U117" s="7">
        <f t="shared" si="137"/>
        <v>113.35979999999999</v>
      </c>
      <c r="V117" s="7">
        <f t="shared" si="138"/>
        <v>1530.3585999999998</v>
      </c>
      <c r="W117" s="7">
        <f t="shared" si="139"/>
        <v>113.35979999999999</v>
      </c>
      <c r="X117" s="7">
        <f t="shared" si="140"/>
        <v>1643.7183999999997</v>
      </c>
      <c r="Y117" s="7">
        <f>$G$117/$E$117</f>
        <v>113.35979999999999</v>
      </c>
      <c r="Z117" s="7">
        <f t="shared" si="141"/>
        <v>1757.0781999999997</v>
      </c>
      <c r="AA117" s="7">
        <f>$G$117/$E$117</f>
        <v>113.35979999999999</v>
      </c>
      <c r="AB117" s="7">
        <f t="shared" si="142"/>
        <v>1870.4379999999996</v>
      </c>
      <c r="AC117" s="7">
        <f>$G$117/$E$117</f>
        <v>113.35979999999999</v>
      </c>
      <c r="AD117" s="7">
        <f t="shared" si="143"/>
        <v>1983.7977999999996</v>
      </c>
      <c r="AE117" s="7">
        <f>$G$117/$E$117</f>
        <v>113.35979999999999</v>
      </c>
      <c r="AF117" s="7">
        <f t="shared" si="144"/>
        <v>2097.1575999999995</v>
      </c>
      <c r="AG117" s="7"/>
      <c r="AH117" s="13">
        <f t="shared" si="145"/>
        <v>3570.8324000000002</v>
      </c>
      <c r="AI117" s="7"/>
      <c r="AJ117" s="15"/>
    </row>
    <row r="118" spans="2:36" ht="12.75">
      <c r="B118" s="12"/>
      <c r="C118" t="s">
        <v>78</v>
      </c>
      <c r="D118">
        <v>2005</v>
      </c>
      <c r="E118">
        <v>50</v>
      </c>
      <c r="F118" t="s">
        <v>17</v>
      </c>
      <c r="G118" s="8">
        <v>5600</v>
      </c>
      <c r="H118" s="8">
        <v>616</v>
      </c>
      <c r="I118" s="8">
        <f t="shared" si="128"/>
        <v>112</v>
      </c>
      <c r="J118" s="8">
        <f t="shared" si="129"/>
        <v>728</v>
      </c>
      <c r="K118" s="8">
        <f t="shared" si="130"/>
        <v>112</v>
      </c>
      <c r="L118" s="8">
        <f t="shared" si="131"/>
        <v>840</v>
      </c>
      <c r="M118" s="8">
        <f t="shared" si="123"/>
        <v>112</v>
      </c>
      <c r="N118" s="8">
        <f t="shared" si="132"/>
        <v>952</v>
      </c>
      <c r="O118" s="8">
        <f t="shared" si="133"/>
        <v>112</v>
      </c>
      <c r="P118" s="8">
        <f t="shared" si="134"/>
        <v>1064</v>
      </c>
      <c r="Q118" s="8">
        <f t="shared" si="146"/>
        <v>112</v>
      </c>
      <c r="R118" s="8">
        <f t="shared" si="135"/>
        <v>1176</v>
      </c>
      <c r="S118" s="8">
        <f t="shared" si="147"/>
        <v>112</v>
      </c>
      <c r="T118" s="8">
        <f t="shared" si="136"/>
        <v>1288</v>
      </c>
      <c r="U118" s="7">
        <f t="shared" si="137"/>
        <v>112</v>
      </c>
      <c r="V118" s="8">
        <f t="shared" si="138"/>
        <v>1400</v>
      </c>
      <c r="W118" s="7">
        <f t="shared" si="139"/>
        <v>112</v>
      </c>
      <c r="X118" s="8">
        <f t="shared" si="140"/>
        <v>1512</v>
      </c>
      <c r="Y118" s="7">
        <f>$G$118/$E$118</f>
        <v>112</v>
      </c>
      <c r="Z118" s="8">
        <f t="shared" si="141"/>
        <v>1624</v>
      </c>
      <c r="AA118" s="7">
        <f>$G$118/$E$118</f>
        <v>112</v>
      </c>
      <c r="AB118" s="8">
        <f t="shared" si="142"/>
        <v>1736</v>
      </c>
      <c r="AC118" s="7">
        <f>$G$118/$E$118</f>
        <v>112</v>
      </c>
      <c r="AD118" s="8">
        <f t="shared" si="143"/>
        <v>1848</v>
      </c>
      <c r="AE118" s="7">
        <f>$G$118/$E$118</f>
        <v>112</v>
      </c>
      <c r="AF118" s="8">
        <f t="shared" si="144"/>
        <v>1960</v>
      </c>
      <c r="AG118" s="8"/>
      <c r="AH118" s="13">
        <f t="shared" si="145"/>
        <v>3640</v>
      </c>
      <c r="AI118" s="7"/>
      <c r="AJ118" s="15"/>
    </row>
    <row r="119" spans="2:36" ht="12.75">
      <c r="B119" s="12">
        <v>33100035</v>
      </c>
      <c r="C119" t="s">
        <v>79</v>
      </c>
      <c r="D119">
        <v>2004</v>
      </c>
      <c r="E119">
        <v>50</v>
      </c>
      <c r="F119" t="s">
        <v>17</v>
      </c>
      <c r="G119" s="7">
        <v>224.72</v>
      </c>
      <c r="H119" s="7">
        <v>29.2</v>
      </c>
      <c r="I119" s="7">
        <f t="shared" si="128"/>
        <v>4.4944</v>
      </c>
      <c r="J119" s="7">
        <f t="shared" si="129"/>
        <v>33.6944</v>
      </c>
      <c r="K119" s="7">
        <f t="shared" si="130"/>
        <v>4.4944</v>
      </c>
      <c r="L119" s="7">
        <f t="shared" si="131"/>
        <v>38.1888</v>
      </c>
      <c r="M119" s="7">
        <f t="shared" si="123"/>
        <v>4.4944</v>
      </c>
      <c r="N119" s="7">
        <f t="shared" si="132"/>
        <v>42.6832</v>
      </c>
      <c r="O119" s="7">
        <f t="shared" si="133"/>
        <v>4.4944</v>
      </c>
      <c r="P119" s="7">
        <f t="shared" si="134"/>
        <v>47.1776</v>
      </c>
      <c r="Q119" s="7">
        <f t="shared" si="146"/>
        <v>4.4944</v>
      </c>
      <c r="R119" s="7">
        <f t="shared" si="135"/>
        <v>51.672</v>
      </c>
      <c r="S119" s="7">
        <f t="shared" si="147"/>
        <v>4.4944</v>
      </c>
      <c r="T119" s="7">
        <f t="shared" si="136"/>
        <v>56.166399999999996</v>
      </c>
      <c r="U119" s="7">
        <f t="shared" si="137"/>
        <v>4.4944</v>
      </c>
      <c r="V119" s="7">
        <f t="shared" si="138"/>
        <v>60.660799999999995</v>
      </c>
      <c r="W119" s="7">
        <f t="shared" si="139"/>
        <v>4.4944</v>
      </c>
      <c r="X119" s="7">
        <f t="shared" si="140"/>
        <v>65.1552</v>
      </c>
      <c r="Y119" s="7">
        <f>$G$119/$E$119</f>
        <v>4.4944</v>
      </c>
      <c r="Z119" s="7">
        <f t="shared" si="141"/>
        <v>69.64959999999999</v>
      </c>
      <c r="AA119" s="7">
        <f>$G$119/$E$119</f>
        <v>4.4944</v>
      </c>
      <c r="AB119" s="7">
        <f t="shared" si="142"/>
        <v>74.14399999999999</v>
      </c>
      <c r="AC119" s="7">
        <f>$G$119/$E$119</f>
        <v>4.4944</v>
      </c>
      <c r="AD119" s="7">
        <f t="shared" si="143"/>
        <v>78.63839999999999</v>
      </c>
      <c r="AE119" s="7">
        <f>$G$119/$E$119</f>
        <v>4.4944</v>
      </c>
      <c r="AF119" s="7">
        <f t="shared" si="144"/>
        <v>83.13279999999999</v>
      </c>
      <c r="AG119" s="7"/>
      <c r="AH119" s="13">
        <f t="shared" si="145"/>
        <v>141.5872</v>
      </c>
      <c r="AI119" s="7"/>
      <c r="AJ119" s="15"/>
    </row>
    <row r="120" spans="2:36" ht="12.75">
      <c r="B120" s="12"/>
      <c r="C120" t="s">
        <v>79</v>
      </c>
      <c r="D120">
        <v>2005</v>
      </c>
      <c r="E120">
        <v>50</v>
      </c>
      <c r="F120" t="s">
        <v>17</v>
      </c>
      <c r="G120" s="8">
        <v>2663</v>
      </c>
      <c r="H120" s="8">
        <v>292.93</v>
      </c>
      <c r="I120" s="8">
        <f t="shared" si="128"/>
        <v>53.26</v>
      </c>
      <c r="J120" s="8">
        <f t="shared" si="129"/>
        <v>346.19</v>
      </c>
      <c r="K120" s="8">
        <f t="shared" si="130"/>
        <v>53.26</v>
      </c>
      <c r="L120" s="8">
        <f t="shared" si="131"/>
        <v>399.45</v>
      </c>
      <c r="M120" s="8">
        <f t="shared" si="123"/>
        <v>53.26</v>
      </c>
      <c r="N120" s="8">
        <f t="shared" si="132"/>
        <v>452.71</v>
      </c>
      <c r="O120" s="8">
        <f t="shared" si="133"/>
        <v>53.26</v>
      </c>
      <c r="P120" s="8">
        <f t="shared" si="134"/>
        <v>505.96999999999997</v>
      </c>
      <c r="Q120" s="8">
        <f t="shared" si="146"/>
        <v>53.26</v>
      </c>
      <c r="R120" s="8">
        <f t="shared" si="135"/>
        <v>559.23</v>
      </c>
      <c r="S120" s="8">
        <f t="shared" si="147"/>
        <v>53.26</v>
      </c>
      <c r="T120" s="8">
        <f t="shared" si="136"/>
        <v>612.49</v>
      </c>
      <c r="U120" s="7">
        <f t="shared" si="137"/>
        <v>53.26</v>
      </c>
      <c r="V120" s="8">
        <f t="shared" si="138"/>
        <v>665.75</v>
      </c>
      <c r="W120" s="7">
        <f t="shared" si="139"/>
        <v>53.26</v>
      </c>
      <c r="X120" s="8">
        <f t="shared" si="140"/>
        <v>719.01</v>
      </c>
      <c r="Y120" s="7">
        <f>$G$120/$E$120</f>
        <v>53.26</v>
      </c>
      <c r="Z120" s="8">
        <f t="shared" si="141"/>
        <v>772.27</v>
      </c>
      <c r="AA120" s="7">
        <f>$G$120/$E$120</f>
        <v>53.26</v>
      </c>
      <c r="AB120" s="8">
        <f t="shared" si="142"/>
        <v>825.53</v>
      </c>
      <c r="AC120" s="7">
        <f>$G$120/$E$120</f>
        <v>53.26</v>
      </c>
      <c r="AD120" s="8">
        <f t="shared" si="143"/>
        <v>878.79</v>
      </c>
      <c r="AE120" s="7">
        <f>$G$120/$E$120</f>
        <v>53.26</v>
      </c>
      <c r="AF120" s="8">
        <f t="shared" si="144"/>
        <v>932.05</v>
      </c>
      <c r="AG120" s="8"/>
      <c r="AH120" s="13">
        <f t="shared" si="145"/>
        <v>1730.95</v>
      </c>
      <c r="AI120" s="7"/>
      <c r="AJ120" s="15"/>
    </row>
    <row r="121" spans="2:36" ht="12.75">
      <c r="B121" s="12">
        <v>33100036</v>
      </c>
      <c r="C121" t="s">
        <v>80</v>
      </c>
      <c r="D121">
        <v>2005</v>
      </c>
      <c r="E121">
        <v>50</v>
      </c>
      <c r="F121" t="s">
        <v>17</v>
      </c>
      <c r="G121" s="7">
        <v>245</v>
      </c>
      <c r="H121" s="7">
        <v>26.95</v>
      </c>
      <c r="I121" s="7">
        <f t="shared" si="128"/>
        <v>4.9</v>
      </c>
      <c r="J121" s="7">
        <f t="shared" si="129"/>
        <v>31.85</v>
      </c>
      <c r="K121" s="7">
        <f t="shared" si="130"/>
        <v>4.9</v>
      </c>
      <c r="L121" s="7">
        <f t="shared" si="131"/>
        <v>36.75</v>
      </c>
      <c r="M121" s="7">
        <f t="shared" si="123"/>
        <v>4.9</v>
      </c>
      <c r="N121" s="7">
        <f t="shared" si="132"/>
        <v>41.65</v>
      </c>
      <c r="O121" s="7">
        <f t="shared" si="133"/>
        <v>4.9</v>
      </c>
      <c r="P121" s="7">
        <f t="shared" si="134"/>
        <v>46.55</v>
      </c>
      <c r="Q121" s="7">
        <f t="shared" si="146"/>
        <v>4.9</v>
      </c>
      <c r="R121" s="7">
        <f t="shared" si="135"/>
        <v>51.449999999999996</v>
      </c>
      <c r="S121" s="7">
        <f t="shared" si="147"/>
        <v>4.9</v>
      </c>
      <c r="T121" s="7">
        <f t="shared" si="136"/>
        <v>56.349999999999994</v>
      </c>
      <c r="U121" s="7">
        <f t="shared" si="137"/>
        <v>4.9</v>
      </c>
      <c r="V121" s="7">
        <f t="shared" si="138"/>
        <v>61.24999999999999</v>
      </c>
      <c r="W121" s="7">
        <f t="shared" si="139"/>
        <v>4.9</v>
      </c>
      <c r="X121" s="7">
        <f t="shared" si="140"/>
        <v>66.14999999999999</v>
      </c>
      <c r="Y121" s="7">
        <f>$G$121/$E$121</f>
        <v>4.9</v>
      </c>
      <c r="Z121" s="7">
        <f t="shared" si="141"/>
        <v>71.05</v>
      </c>
      <c r="AA121" s="7">
        <f>$G$121/$E$121</f>
        <v>4.9</v>
      </c>
      <c r="AB121" s="7">
        <f t="shared" si="142"/>
        <v>75.95</v>
      </c>
      <c r="AC121" s="7">
        <f>$G$121/$E$121</f>
        <v>4.9</v>
      </c>
      <c r="AD121" s="7">
        <f t="shared" si="143"/>
        <v>80.85000000000001</v>
      </c>
      <c r="AE121" s="7">
        <f>$G$121/$E$121</f>
        <v>4.9</v>
      </c>
      <c r="AF121" s="7">
        <f t="shared" si="144"/>
        <v>85.75000000000001</v>
      </c>
      <c r="AG121" s="7"/>
      <c r="AH121" s="13">
        <f t="shared" si="145"/>
        <v>159.25</v>
      </c>
      <c r="AI121" s="7"/>
      <c r="AJ121" s="15"/>
    </row>
    <row r="122" spans="2:36" ht="12.75">
      <c r="B122" s="12"/>
      <c r="C122" t="s">
        <v>80</v>
      </c>
      <c r="D122">
        <v>2007</v>
      </c>
      <c r="E122">
        <v>50</v>
      </c>
      <c r="F122" t="s">
        <v>17</v>
      </c>
      <c r="G122" s="8">
        <v>980.05</v>
      </c>
      <c r="H122" s="8">
        <v>68.6</v>
      </c>
      <c r="I122" s="8">
        <f t="shared" si="128"/>
        <v>19.601</v>
      </c>
      <c r="J122" s="8">
        <f t="shared" si="129"/>
        <v>88.201</v>
      </c>
      <c r="K122" s="8">
        <f t="shared" si="130"/>
        <v>19.601</v>
      </c>
      <c r="L122" s="8">
        <f t="shared" si="131"/>
        <v>107.80199999999999</v>
      </c>
      <c r="M122" s="8">
        <f t="shared" si="123"/>
        <v>19.601</v>
      </c>
      <c r="N122" s="8">
        <f t="shared" si="132"/>
        <v>127.40299999999999</v>
      </c>
      <c r="O122" s="8">
        <f t="shared" si="133"/>
        <v>19.601</v>
      </c>
      <c r="P122" s="8">
        <f t="shared" si="134"/>
        <v>147.004</v>
      </c>
      <c r="Q122" s="8">
        <f t="shared" si="146"/>
        <v>19.601</v>
      </c>
      <c r="R122" s="8">
        <f t="shared" si="135"/>
        <v>166.605</v>
      </c>
      <c r="S122" s="8">
        <f t="shared" si="147"/>
        <v>19.601</v>
      </c>
      <c r="T122" s="8">
        <f t="shared" si="136"/>
        <v>186.206</v>
      </c>
      <c r="U122" s="7">
        <f t="shared" si="137"/>
        <v>19.601</v>
      </c>
      <c r="V122" s="8">
        <f t="shared" si="138"/>
        <v>205.807</v>
      </c>
      <c r="W122" s="7">
        <f t="shared" si="139"/>
        <v>19.601</v>
      </c>
      <c r="X122" s="8">
        <f t="shared" si="140"/>
        <v>225.408</v>
      </c>
      <c r="Y122" s="7">
        <f>$G$122/$E$122</f>
        <v>19.601</v>
      </c>
      <c r="Z122" s="8">
        <f t="shared" si="141"/>
        <v>245.009</v>
      </c>
      <c r="AA122" s="7">
        <f>$G$122/$E$122</f>
        <v>19.601</v>
      </c>
      <c r="AB122" s="8">
        <f t="shared" si="142"/>
        <v>264.61</v>
      </c>
      <c r="AC122" s="7">
        <f>$G$122/$E$122</f>
        <v>19.601</v>
      </c>
      <c r="AD122" s="8">
        <f t="shared" si="143"/>
        <v>284.211</v>
      </c>
      <c r="AE122" s="7">
        <f>$G$122/$E$122</f>
        <v>19.601</v>
      </c>
      <c r="AF122" s="8">
        <f t="shared" si="144"/>
        <v>303.812</v>
      </c>
      <c r="AG122" s="8"/>
      <c r="AH122" s="13">
        <f t="shared" si="145"/>
        <v>676.2379999999999</v>
      </c>
      <c r="AI122" s="7"/>
      <c r="AJ122" s="15"/>
    </row>
    <row r="123" spans="2:36" ht="12.75">
      <c r="B123" s="12">
        <v>33100037</v>
      </c>
      <c r="C123" t="s">
        <v>81</v>
      </c>
      <c r="D123">
        <v>2005</v>
      </c>
      <c r="E123">
        <v>50</v>
      </c>
      <c r="F123" t="s">
        <v>17</v>
      </c>
      <c r="G123" s="7">
        <v>49030.95</v>
      </c>
      <c r="H123" s="7">
        <v>5393.41</v>
      </c>
      <c r="I123" s="7">
        <f t="shared" si="128"/>
        <v>980.6189999999999</v>
      </c>
      <c r="J123" s="7">
        <f t="shared" si="129"/>
        <v>6374.0289999999995</v>
      </c>
      <c r="K123" s="7">
        <f t="shared" si="130"/>
        <v>980.6189999999999</v>
      </c>
      <c r="L123" s="7">
        <f t="shared" si="131"/>
        <v>7354.647999999999</v>
      </c>
      <c r="M123" s="7">
        <f t="shared" si="123"/>
        <v>980.6189999999999</v>
      </c>
      <c r="N123" s="7">
        <f t="shared" si="132"/>
        <v>8335.267</v>
      </c>
      <c r="O123" s="7">
        <f t="shared" si="133"/>
        <v>980.6189999999999</v>
      </c>
      <c r="P123" s="7">
        <f t="shared" si="134"/>
        <v>9315.886</v>
      </c>
      <c r="Q123" s="7">
        <f t="shared" si="146"/>
        <v>980.6189999999999</v>
      </c>
      <c r="R123" s="7">
        <f t="shared" si="135"/>
        <v>10296.505000000001</v>
      </c>
      <c r="S123" s="7">
        <f t="shared" si="147"/>
        <v>980.6189999999999</v>
      </c>
      <c r="T123" s="7">
        <f t="shared" si="136"/>
        <v>11277.124000000002</v>
      </c>
      <c r="U123" s="7">
        <f t="shared" si="137"/>
        <v>980.6189999999999</v>
      </c>
      <c r="V123" s="7">
        <f t="shared" si="138"/>
        <v>12257.743000000002</v>
      </c>
      <c r="W123" s="7">
        <f t="shared" si="139"/>
        <v>980.6189999999999</v>
      </c>
      <c r="X123" s="7">
        <f t="shared" si="140"/>
        <v>13238.362000000003</v>
      </c>
      <c r="Y123" s="7">
        <f>$G$123/$E$123</f>
        <v>980.6189999999999</v>
      </c>
      <c r="Z123" s="7">
        <f t="shared" si="141"/>
        <v>14218.981000000003</v>
      </c>
      <c r="AA123" s="7">
        <f>$G$123/$E$123</f>
        <v>980.6189999999999</v>
      </c>
      <c r="AB123" s="7">
        <f t="shared" si="142"/>
        <v>15199.600000000004</v>
      </c>
      <c r="AC123" s="7">
        <f>$G$123/$E$123</f>
        <v>980.6189999999999</v>
      </c>
      <c r="AD123" s="7">
        <f t="shared" si="143"/>
        <v>16180.219000000005</v>
      </c>
      <c r="AE123" s="7">
        <f>$G$123/$E$123</f>
        <v>980.6189999999999</v>
      </c>
      <c r="AF123" s="7">
        <f t="shared" si="144"/>
        <v>17160.838000000003</v>
      </c>
      <c r="AG123" s="7"/>
      <c r="AH123" s="13">
        <f t="shared" si="145"/>
        <v>31870.111999999994</v>
      </c>
      <c r="AI123" s="7"/>
      <c r="AJ123" s="15"/>
    </row>
    <row r="124" spans="2:36" ht="12.75">
      <c r="B124" s="12"/>
      <c r="C124" t="s">
        <v>81</v>
      </c>
      <c r="D124">
        <v>2006</v>
      </c>
      <c r="E124">
        <v>50</v>
      </c>
      <c r="F124" t="s">
        <v>17</v>
      </c>
      <c r="G124" s="8">
        <v>2283.45</v>
      </c>
      <c r="H124" s="8">
        <v>205.51</v>
      </c>
      <c r="I124" s="8">
        <f t="shared" si="128"/>
        <v>45.669</v>
      </c>
      <c r="J124" s="8">
        <f t="shared" si="129"/>
        <v>251.17899999999997</v>
      </c>
      <c r="K124" s="8">
        <f t="shared" si="130"/>
        <v>45.669</v>
      </c>
      <c r="L124" s="8">
        <f t="shared" si="131"/>
        <v>296.84799999999996</v>
      </c>
      <c r="M124" s="8">
        <f t="shared" si="123"/>
        <v>45.669</v>
      </c>
      <c r="N124" s="8">
        <f t="shared" si="132"/>
        <v>342.51699999999994</v>
      </c>
      <c r="O124" s="8">
        <f t="shared" si="133"/>
        <v>45.669</v>
      </c>
      <c r="P124" s="8">
        <f t="shared" si="134"/>
        <v>388.1859999999999</v>
      </c>
      <c r="Q124" s="8">
        <f t="shared" si="146"/>
        <v>45.669</v>
      </c>
      <c r="R124" s="8">
        <f t="shared" si="135"/>
        <v>433.8549999999999</v>
      </c>
      <c r="S124" s="8">
        <f t="shared" si="147"/>
        <v>45.669</v>
      </c>
      <c r="T124" s="8">
        <f t="shared" si="136"/>
        <v>479.5239999999999</v>
      </c>
      <c r="U124" s="7">
        <f t="shared" si="137"/>
        <v>45.669</v>
      </c>
      <c r="V124" s="8">
        <f t="shared" si="138"/>
        <v>525.1929999999999</v>
      </c>
      <c r="W124" s="7">
        <f t="shared" si="139"/>
        <v>45.669</v>
      </c>
      <c r="X124" s="8">
        <f t="shared" si="140"/>
        <v>570.8619999999999</v>
      </c>
      <c r="Y124" s="7">
        <f>$G$124/$E$124</f>
        <v>45.669</v>
      </c>
      <c r="Z124" s="8">
        <f t="shared" si="141"/>
        <v>616.5309999999998</v>
      </c>
      <c r="AA124" s="7">
        <f>$G$124/$E$124</f>
        <v>45.669</v>
      </c>
      <c r="AB124" s="8">
        <f t="shared" si="142"/>
        <v>662.1999999999998</v>
      </c>
      <c r="AC124" s="7">
        <f>$G$124/$E$124</f>
        <v>45.669</v>
      </c>
      <c r="AD124" s="8">
        <f t="shared" si="143"/>
        <v>707.8689999999998</v>
      </c>
      <c r="AE124" s="7">
        <f>$G$124/$E$124</f>
        <v>45.669</v>
      </c>
      <c r="AF124" s="8">
        <f t="shared" si="144"/>
        <v>753.5379999999998</v>
      </c>
      <c r="AG124" s="8"/>
      <c r="AH124" s="13">
        <f t="shared" si="145"/>
        <v>1529.912</v>
      </c>
      <c r="AI124" s="7"/>
      <c r="AJ124" s="15"/>
    </row>
    <row r="125" spans="2:36" ht="12.75">
      <c r="B125" s="12">
        <v>33100038</v>
      </c>
      <c r="C125" t="s">
        <v>82</v>
      </c>
      <c r="D125">
        <v>2005</v>
      </c>
      <c r="E125">
        <v>50</v>
      </c>
      <c r="F125" t="s">
        <v>17</v>
      </c>
      <c r="G125" s="13">
        <v>1800</v>
      </c>
      <c r="H125" s="13">
        <v>198</v>
      </c>
      <c r="I125" s="13">
        <f t="shared" si="128"/>
        <v>36</v>
      </c>
      <c r="J125" s="13">
        <f t="shared" si="129"/>
        <v>234</v>
      </c>
      <c r="K125" s="13">
        <f t="shared" si="130"/>
        <v>36</v>
      </c>
      <c r="L125" s="13">
        <f t="shared" si="131"/>
        <v>270</v>
      </c>
      <c r="M125" s="13">
        <f t="shared" si="123"/>
        <v>36</v>
      </c>
      <c r="N125" s="13">
        <f t="shared" si="132"/>
        <v>306</v>
      </c>
      <c r="O125" s="13">
        <f t="shared" si="133"/>
        <v>36</v>
      </c>
      <c r="P125" s="13">
        <f t="shared" si="134"/>
        <v>342</v>
      </c>
      <c r="Q125" s="13">
        <f t="shared" si="146"/>
        <v>36</v>
      </c>
      <c r="R125" s="13">
        <f t="shared" si="135"/>
        <v>378</v>
      </c>
      <c r="S125" s="13">
        <f t="shared" si="147"/>
        <v>36</v>
      </c>
      <c r="T125" s="13">
        <f t="shared" si="136"/>
        <v>414</v>
      </c>
      <c r="U125" s="7">
        <f t="shared" si="137"/>
        <v>36</v>
      </c>
      <c r="V125" s="13">
        <f t="shared" si="138"/>
        <v>450</v>
      </c>
      <c r="W125" s="7">
        <f t="shared" si="139"/>
        <v>36</v>
      </c>
      <c r="X125" s="13">
        <f t="shared" si="140"/>
        <v>486</v>
      </c>
      <c r="Y125" s="7">
        <f>$G$125/$E$125</f>
        <v>36</v>
      </c>
      <c r="Z125" s="13">
        <f t="shared" si="141"/>
        <v>522</v>
      </c>
      <c r="AA125" s="7">
        <f>$G$125/$E$125</f>
        <v>36</v>
      </c>
      <c r="AB125" s="13">
        <f t="shared" si="142"/>
        <v>558</v>
      </c>
      <c r="AC125" s="7">
        <f>$G$125/$E$125</f>
        <v>36</v>
      </c>
      <c r="AD125" s="13">
        <f t="shared" si="143"/>
        <v>594</v>
      </c>
      <c r="AE125" s="7">
        <f>$G$125/$E$125</f>
        <v>36</v>
      </c>
      <c r="AF125" s="13">
        <f t="shared" si="144"/>
        <v>630</v>
      </c>
      <c r="AG125" s="7"/>
      <c r="AH125" s="13">
        <f t="shared" si="145"/>
        <v>1170</v>
      </c>
      <c r="AI125" s="7"/>
      <c r="AJ125" s="15"/>
    </row>
    <row r="126" spans="2:36" ht="12.75">
      <c r="B126" s="12">
        <v>33100039</v>
      </c>
      <c r="C126" t="s">
        <v>83</v>
      </c>
      <c r="D126">
        <v>2005</v>
      </c>
      <c r="E126">
        <v>50</v>
      </c>
      <c r="F126" t="s">
        <v>17</v>
      </c>
      <c r="G126" s="13">
        <v>8000</v>
      </c>
      <c r="H126" s="13">
        <v>880</v>
      </c>
      <c r="I126" s="13">
        <f t="shared" si="128"/>
        <v>160</v>
      </c>
      <c r="J126" s="13">
        <f t="shared" si="129"/>
        <v>1040</v>
      </c>
      <c r="K126" s="13">
        <f t="shared" si="130"/>
        <v>160</v>
      </c>
      <c r="L126" s="13">
        <f t="shared" si="131"/>
        <v>1200</v>
      </c>
      <c r="M126" s="13">
        <f t="shared" si="123"/>
        <v>160</v>
      </c>
      <c r="N126" s="13">
        <f t="shared" si="132"/>
        <v>1360</v>
      </c>
      <c r="O126" s="13">
        <f t="shared" si="133"/>
        <v>160</v>
      </c>
      <c r="P126" s="13">
        <f t="shared" si="134"/>
        <v>1520</v>
      </c>
      <c r="Q126" s="13">
        <f t="shared" si="146"/>
        <v>160</v>
      </c>
      <c r="R126" s="13">
        <f t="shared" si="135"/>
        <v>1680</v>
      </c>
      <c r="S126" s="13">
        <f t="shared" si="147"/>
        <v>160</v>
      </c>
      <c r="T126" s="13">
        <f t="shared" si="136"/>
        <v>1840</v>
      </c>
      <c r="U126" s="7">
        <f t="shared" si="137"/>
        <v>160</v>
      </c>
      <c r="V126" s="13">
        <f t="shared" si="138"/>
        <v>2000</v>
      </c>
      <c r="W126" s="7">
        <f t="shared" si="139"/>
        <v>160</v>
      </c>
      <c r="X126" s="13">
        <f t="shared" si="140"/>
        <v>2160</v>
      </c>
      <c r="Y126" s="7">
        <f>$G$126/$E$126</f>
        <v>160</v>
      </c>
      <c r="Z126" s="13">
        <f t="shared" si="141"/>
        <v>2320</v>
      </c>
      <c r="AA126" s="7">
        <f>$G$126/$E$126</f>
        <v>160</v>
      </c>
      <c r="AB126" s="13">
        <f t="shared" si="142"/>
        <v>2480</v>
      </c>
      <c r="AC126" s="7">
        <f>$G$126/$E$126</f>
        <v>160</v>
      </c>
      <c r="AD126" s="13">
        <f t="shared" si="143"/>
        <v>2640</v>
      </c>
      <c r="AE126" s="7">
        <f>$G$126/$E$126</f>
        <v>160</v>
      </c>
      <c r="AF126" s="13">
        <f t="shared" si="144"/>
        <v>2800</v>
      </c>
      <c r="AG126" s="7"/>
      <c r="AH126" s="13">
        <f t="shared" si="145"/>
        <v>5200</v>
      </c>
      <c r="AI126" s="7"/>
      <c r="AJ126" s="15"/>
    </row>
    <row r="127" spans="2:36" ht="12.75">
      <c r="B127" s="12"/>
      <c r="G127" s="11" t="s">
        <v>13</v>
      </c>
      <c r="H127" s="7"/>
      <c r="I127" s="7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7"/>
      <c r="V127" s="13"/>
      <c r="W127" s="7"/>
      <c r="X127" s="13"/>
      <c r="Y127" s="7"/>
      <c r="Z127" s="13"/>
      <c r="AA127" s="13"/>
      <c r="AB127" s="13"/>
      <c r="AC127" s="13"/>
      <c r="AD127" s="13"/>
      <c r="AE127" s="13"/>
      <c r="AF127" s="13"/>
      <c r="AG127" s="7"/>
      <c r="AH127" s="13"/>
      <c r="AI127" s="7"/>
      <c r="AJ127" s="15"/>
    </row>
    <row r="128" spans="2:36" ht="12.75">
      <c r="B128" s="12">
        <v>33100040</v>
      </c>
      <c r="C128" t="s">
        <v>84</v>
      </c>
      <c r="D128">
        <v>2006</v>
      </c>
      <c r="E128">
        <v>50</v>
      </c>
      <c r="F128" t="s">
        <v>17</v>
      </c>
      <c r="G128" s="13">
        <v>1818.81</v>
      </c>
      <c r="H128" s="13">
        <v>163.7</v>
      </c>
      <c r="I128" s="13">
        <f>G128/E128</f>
        <v>36.3762</v>
      </c>
      <c r="J128" s="13">
        <f>H128+I128</f>
        <v>200.07619999999997</v>
      </c>
      <c r="K128" s="13">
        <f>G128/E128</f>
        <v>36.3762</v>
      </c>
      <c r="L128" s="13">
        <f>J128+K128</f>
        <v>236.45239999999995</v>
      </c>
      <c r="M128" s="13">
        <f>$G128/$E128</f>
        <v>36.3762</v>
      </c>
      <c r="N128" s="13">
        <f>L128+M128</f>
        <v>272.82859999999994</v>
      </c>
      <c r="O128" s="13">
        <f>G128/E128</f>
        <v>36.3762</v>
      </c>
      <c r="P128" s="13">
        <f>N128+O128</f>
        <v>309.2047999999999</v>
      </c>
      <c r="Q128" s="13">
        <f>I128/G128</f>
        <v>0.02</v>
      </c>
      <c r="R128" s="13">
        <f>P128+Q128</f>
        <v>309.2247999999999</v>
      </c>
      <c r="S128" s="13">
        <f>G128/E128</f>
        <v>36.3762</v>
      </c>
      <c r="T128" s="13">
        <f>R128+S128</f>
        <v>345.6009999999999</v>
      </c>
      <c r="U128" s="7">
        <f>G128/E128</f>
        <v>36.3762</v>
      </c>
      <c r="V128" s="13">
        <f>T128+U128</f>
        <v>381.97719999999987</v>
      </c>
      <c r="W128" s="7">
        <f>G128/E128</f>
        <v>36.3762</v>
      </c>
      <c r="X128" s="13">
        <f>V128+W128</f>
        <v>418.35339999999985</v>
      </c>
      <c r="Y128" s="7">
        <f>$G$128/$E$128</f>
        <v>36.3762</v>
      </c>
      <c r="Z128" s="13">
        <f>X128+Y128</f>
        <v>454.72959999999983</v>
      </c>
      <c r="AA128" s="7">
        <f>$G$128/$E$128</f>
        <v>36.3762</v>
      </c>
      <c r="AB128" s="13">
        <f>Z128+AA128</f>
        <v>491.1057999999998</v>
      </c>
      <c r="AC128" s="7">
        <f>$G$128/$E$128</f>
        <v>36.3762</v>
      </c>
      <c r="AD128" s="13">
        <f>AB128+AC128</f>
        <v>527.4819999999999</v>
      </c>
      <c r="AE128" s="7">
        <f>$G$128/$E$128</f>
        <v>36.3762</v>
      </c>
      <c r="AF128" s="13">
        <f>AD128+AE128</f>
        <v>563.8581999999999</v>
      </c>
      <c r="AG128" s="7"/>
      <c r="AH128" s="13">
        <f>G128-AF128</f>
        <v>1254.9518</v>
      </c>
      <c r="AI128" s="7"/>
      <c r="AJ128" s="15"/>
    </row>
    <row r="129" spans="2:36" ht="12.75">
      <c r="B129" s="12"/>
      <c r="G129" s="11" t="s">
        <v>13</v>
      </c>
      <c r="H129" s="7"/>
      <c r="I129" s="7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7"/>
      <c r="V129" s="13"/>
      <c r="W129" s="7"/>
      <c r="X129" s="13"/>
      <c r="Y129" s="7"/>
      <c r="Z129" s="13"/>
      <c r="AA129" s="13"/>
      <c r="AB129" s="13"/>
      <c r="AC129" s="13"/>
      <c r="AD129" s="13"/>
      <c r="AE129" s="13"/>
      <c r="AF129" s="13"/>
      <c r="AG129" s="7"/>
      <c r="AH129" s="13"/>
      <c r="AI129" s="7"/>
      <c r="AJ129" s="15"/>
    </row>
    <row r="130" spans="2:36" ht="12.75">
      <c r="B130" s="12">
        <v>33100041</v>
      </c>
      <c r="C130" t="s">
        <v>85</v>
      </c>
      <c r="D130">
        <v>2006</v>
      </c>
      <c r="E130">
        <v>50</v>
      </c>
      <c r="F130" t="s">
        <v>17</v>
      </c>
      <c r="G130" s="13">
        <v>437.29</v>
      </c>
      <c r="H130" s="13">
        <v>39.37</v>
      </c>
      <c r="I130" s="13">
        <f>G130/E130</f>
        <v>8.745800000000001</v>
      </c>
      <c r="J130" s="13">
        <f>H130+I130</f>
        <v>48.1158</v>
      </c>
      <c r="K130" s="13">
        <f>G130/E130</f>
        <v>8.745800000000001</v>
      </c>
      <c r="L130" s="13">
        <f>J130+K130</f>
        <v>56.8616</v>
      </c>
      <c r="M130" s="13">
        <f>$G130/$E130</f>
        <v>8.745800000000001</v>
      </c>
      <c r="N130" s="13">
        <f>L130+M130</f>
        <v>65.6074</v>
      </c>
      <c r="O130" s="13">
        <f>G130/E130</f>
        <v>8.745800000000001</v>
      </c>
      <c r="P130" s="13">
        <f>N130+O130</f>
        <v>74.3532</v>
      </c>
      <c r="Q130" s="13">
        <f>+G130/E130</f>
        <v>8.745800000000001</v>
      </c>
      <c r="R130" s="13">
        <f>P130+Q130</f>
        <v>83.099</v>
      </c>
      <c r="S130" s="13">
        <f>+G130/E130</f>
        <v>8.745800000000001</v>
      </c>
      <c r="T130" s="13">
        <f>R130+S130</f>
        <v>91.8448</v>
      </c>
      <c r="U130" s="7">
        <f>G130/E130</f>
        <v>8.745800000000001</v>
      </c>
      <c r="V130" s="13">
        <f>T130+U130</f>
        <v>100.59060000000001</v>
      </c>
      <c r="W130" s="7">
        <f>G130/E130</f>
        <v>8.745800000000001</v>
      </c>
      <c r="X130" s="13">
        <f>V130+W130</f>
        <v>109.33640000000001</v>
      </c>
      <c r="Y130" s="7">
        <f>$G$130/$E$130</f>
        <v>8.745800000000001</v>
      </c>
      <c r="Z130" s="13">
        <f>X130+Y130</f>
        <v>118.08220000000001</v>
      </c>
      <c r="AA130" s="7">
        <f>$G$130/$E$130</f>
        <v>8.745800000000001</v>
      </c>
      <c r="AB130" s="13">
        <f>Z130+AA130</f>
        <v>126.82800000000002</v>
      </c>
      <c r="AC130" s="7">
        <f>$G$130/$E$130</f>
        <v>8.745800000000001</v>
      </c>
      <c r="AD130" s="13">
        <f>AB130+AC130</f>
        <v>135.5738</v>
      </c>
      <c r="AE130" s="7">
        <f>$G$130/$E$130</f>
        <v>8.745800000000001</v>
      </c>
      <c r="AF130" s="13">
        <f>AD130+AE130</f>
        <v>144.3196</v>
      </c>
      <c r="AG130" s="7"/>
      <c r="AH130" s="13">
        <f>G130-AF130</f>
        <v>292.97040000000004</v>
      </c>
      <c r="AI130" s="7"/>
      <c r="AJ130" s="15"/>
    </row>
    <row r="131" spans="2:36" ht="12.75">
      <c r="B131" s="12"/>
      <c r="G131" s="11" t="s">
        <v>13</v>
      </c>
      <c r="H131" s="7"/>
      <c r="I131" s="7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7"/>
      <c r="V131" s="13"/>
      <c r="W131" s="7"/>
      <c r="X131" s="13"/>
      <c r="Y131" s="7"/>
      <c r="Z131" s="13"/>
      <c r="AA131" s="13"/>
      <c r="AB131" s="13"/>
      <c r="AC131" s="13"/>
      <c r="AD131" s="13"/>
      <c r="AE131" s="13"/>
      <c r="AF131" s="13"/>
      <c r="AG131" s="7"/>
      <c r="AH131" s="13"/>
      <c r="AI131" s="7"/>
      <c r="AJ131" s="15"/>
    </row>
    <row r="132" spans="2:36" ht="12.75">
      <c r="B132" s="12">
        <v>33100044</v>
      </c>
      <c r="C132" t="s">
        <v>86</v>
      </c>
      <c r="D132">
        <v>2006</v>
      </c>
      <c r="E132">
        <v>50</v>
      </c>
      <c r="F132" t="s">
        <v>17</v>
      </c>
      <c r="G132" s="13">
        <v>1372.2</v>
      </c>
      <c r="H132" s="13">
        <v>123.49</v>
      </c>
      <c r="I132" s="13">
        <f>G132/E132</f>
        <v>27.444000000000003</v>
      </c>
      <c r="J132" s="13">
        <f>H132+I132</f>
        <v>150.934</v>
      </c>
      <c r="K132" s="13">
        <f>G132/E132</f>
        <v>27.444000000000003</v>
      </c>
      <c r="L132" s="13">
        <f>J132+K132</f>
        <v>178.378</v>
      </c>
      <c r="M132" s="13">
        <f>$G132/$E132</f>
        <v>27.444000000000003</v>
      </c>
      <c r="N132" s="13">
        <f>L132+M132</f>
        <v>205.822</v>
      </c>
      <c r="O132" s="13">
        <f>G132/E132</f>
        <v>27.444000000000003</v>
      </c>
      <c r="P132" s="13">
        <f>N132+O132</f>
        <v>233.26600000000002</v>
      </c>
      <c r="Q132" s="13">
        <f>+G132/E132</f>
        <v>27.444000000000003</v>
      </c>
      <c r="R132" s="13">
        <f>P132+Q132</f>
        <v>260.71000000000004</v>
      </c>
      <c r="S132" s="13">
        <f>+G132/E132</f>
        <v>27.444000000000003</v>
      </c>
      <c r="T132" s="13">
        <f>R132+S132</f>
        <v>288.15400000000005</v>
      </c>
      <c r="U132" s="7">
        <f>G132/E132</f>
        <v>27.444000000000003</v>
      </c>
      <c r="V132" s="13">
        <f>T132+U132</f>
        <v>315.59800000000007</v>
      </c>
      <c r="W132" s="7">
        <f>G132/E132</f>
        <v>27.444000000000003</v>
      </c>
      <c r="X132" s="13">
        <f>V132+W132</f>
        <v>343.0420000000001</v>
      </c>
      <c r="Y132" s="7">
        <f>$G$132/$E$132</f>
        <v>27.444000000000003</v>
      </c>
      <c r="Z132" s="13">
        <f>X132+Y132</f>
        <v>370.4860000000001</v>
      </c>
      <c r="AA132" s="7">
        <f>$G$132/$E$132</f>
        <v>27.444000000000003</v>
      </c>
      <c r="AB132" s="13">
        <f>Z132+AA132</f>
        <v>397.9300000000001</v>
      </c>
      <c r="AC132" s="7">
        <f>$G$132/$E$132</f>
        <v>27.444000000000003</v>
      </c>
      <c r="AD132" s="13">
        <f>AB132+AC132</f>
        <v>425.37400000000014</v>
      </c>
      <c r="AE132" s="7">
        <f>$G$132/$E$132</f>
        <v>27.444000000000003</v>
      </c>
      <c r="AF132" s="13">
        <f>AD132+AE132</f>
        <v>452.81800000000015</v>
      </c>
      <c r="AG132" s="7"/>
      <c r="AH132" s="13">
        <f>G132-AF132</f>
        <v>919.3819999999998</v>
      </c>
      <c r="AI132" s="7"/>
      <c r="AJ132" s="15"/>
    </row>
    <row r="133" spans="2:36" ht="12.75">
      <c r="B133" s="12"/>
      <c r="G133" s="11" t="s">
        <v>13</v>
      </c>
      <c r="H133" s="7"/>
      <c r="I133" s="7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7"/>
      <c r="V133" s="13"/>
      <c r="W133" s="7"/>
      <c r="X133" s="13"/>
      <c r="Y133" s="7"/>
      <c r="Z133" s="13"/>
      <c r="AA133" s="13"/>
      <c r="AB133" s="13"/>
      <c r="AC133" s="13"/>
      <c r="AD133" s="13"/>
      <c r="AE133" s="13"/>
      <c r="AF133" s="13"/>
      <c r="AG133" s="7"/>
      <c r="AH133" s="13"/>
      <c r="AI133" s="7"/>
      <c r="AJ133" s="15"/>
    </row>
    <row r="134" spans="2:36" ht="12.75">
      <c r="B134" s="12">
        <v>33100045</v>
      </c>
      <c r="C134" t="s">
        <v>87</v>
      </c>
      <c r="D134">
        <v>2006</v>
      </c>
      <c r="E134">
        <v>50</v>
      </c>
      <c r="F134" t="s">
        <v>17</v>
      </c>
      <c r="G134" s="7">
        <v>339.45</v>
      </c>
      <c r="H134" s="7">
        <v>30.55</v>
      </c>
      <c r="I134" s="7">
        <f>G134/E134</f>
        <v>6.789</v>
      </c>
      <c r="J134" s="7">
        <f>H134+I134</f>
        <v>37.339</v>
      </c>
      <c r="K134" s="7">
        <f>G134/E134</f>
        <v>6.789</v>
      </c>
      <c r="L134" s="7">
        <f>J134+K134</f>
        <v>44.128</v>
      </c>
      <c r="M134" s="7">
        <f>$G134/$E134</f>
        <v>6.789</v>
      </c>
      <c r="N134" s="7">
        <f>L134+M134</f>
        <v>50.917</v>
      </c>
      <c r="O134" s="7">
        <f>G134/E134</f>
        <v>6.789</v>
      </c>
      <c r="P134" s="7">
        <f>N134+O134</f>
        <v>57.706</v>
      </c>
      <c r="Q134" s="7">
        <f>+G134/E134</f>
        <v>6.789</v>
      </c>
      <c r="R134" s="7">
        <f>P134+Q134</f>
        <v>64.495</v>
      </c>
      <c r="S134" s="39">
        <f>+G134/E134</f>
        <v>6.789</v>
      </c>
      <c r="T134" s="7">
        <f>R134+S134</f>
        <v>71.284</v>
      </c>
      <c r="U134" s="7">
        <f>G134/E134</f>
        <v>6.789</v>
      </c>
      <c r="V134" s="7">
        <f>T134+U134</f>
        <v>78.07300000000001</v>
      </c>
      <c r="W134" s="7">
        <f>G134/E134</f>
        <v>6.789</v>
      </c>
      <c r="X134" s="7">
        <f>V134+W134</f>
        <v>84.86200000000001</v>
      </c>
      <c r="Y134" s="7">
        <f>$G$134/$E$134</f>
        <v>6.789</v>
      </c>
      <c r="Z134" s="7">
        <f>X134+Y134</f>
        <v>91.65100000000001</v>
      </c>
      <c r="AA134" s="7">
        <f>$G$134/$E$134</f>
        <v>6.789</v>
      </c>
      <c r="AB134" s="7">
        <f>Z134+AA134</f>
        <v>98.44000000000001</v>
      </c>
      <c r="AC134" s="7">
        <f>$G$134/$E$134</f>
        <v>6.789</v>
      </c>
      <c r="AD134" s="7">
        <f>AB134+AC134</f>
        <v>105.22900000000001</v>
      </c>
      <c r="AE134" s="7">
        <f>$G$134/$E$134</f>
        <v>6.789</v>
      </c>
      <c r="AF134" s="7">
        <f>AD134+AE134</f>
        <v>112.01800000000001</v>
      </c>
      <c r="AG134" s="7"/>
      <c r="AH134" s="13">
        <f>G134-AF134</f>
        <v>227.43199999999996</v>
      </c>
      <c r="AI134" s="7"/>
      <c r="AJ134" s="15"/>
    </row>
    <row r="135" spans="2:36" ht="12.75">
      <c r="B135" s="12"/>
      <c r="C135" t="s">
        <v>87</v>
      </c>
      <c r="D135">
        <v>2008</v>
      </c>
      <c r="E135">
        <v>50</v>
      </c>
      <c r="F135" t="s">
        <v>17</v>
      </c>
      <c r="G135" s="8">
        <v>6744.45</v>
      </c>
      <c r="H135" s="8">
        <v>337.22</v>
      </c>
      <c r="I135" s="8">
        <f>G135/E135</f>
        <v>134.889</v>
      </c>
      <c r="J135" s="8">
        <f>H135+I135</f>
        <v>472.10900000000004</v>
      </c>
      <c r="K135" s="8">
        <f>G135/E135</f>
        <v>134.889</v>
      </c>
      <c r="L135" s="8">
        <f>J135+K135</f>
        <v>606.998</v>
      </c>
      <c r="M135" s="8">
        <f>$G135/$E135</f>
        <v>134.889</v>
      </c>
      <c r="N135" s="8">
        <f>L135+M135</f>
        <v>741.8870000000001</v>
      </c>
      <c r="O135" s="8">
        <f>G135/E135</f>
        <v>134.889</v>
      </c>
      <c r="P135" s="8">
        <f>N135+O135</f>
        <v>876.7760000000001</v>
      </c>
      <c r="Q135" s="7">
        <f>+G135/E135</f>
        <v>134.889</v>
      </c>
      <c r="R135" s="8">
        <f>P135+Q135</f>
        <v>1011.6650000000001</v>
      </c>
      <c r="S135" s="8">
        <f>+G135/E135</f>
        <v>134.889</v>
      </c>
      <c r="T135" s="8">
        <f>R135+S135</f>
        <v>1146.554</v>
      </c>
      <c r="U135" s="7">
        <f>G135/E135</f>
        <v>134.889</v>
      </c>
      <c r="V135" s="8">
        <f>T135+U135</f>
        <v>1281.4430000000002</v>
      </c>
      <c r="W135" s="7">
        <f>G135/E135</f>
        <v>134.889</v>
      </c>
      <c r="X135" s="8">
        <f>V135+W135</f>
        <v>1416.3320000000003</v>
      </c>
      <c r="Y135" s="7">
        <f>$G$135/$E$135</f>
        <v>134.889</v>
      </c>
      <c r="Z135" s="8">
        <f>X135+Y135</f>
        <v>1551.2210000000005</v>
      </c>
      <c r="AA135" s="7">
        <f>$G$135/$E$135</f>
        <v>134.889</v>
      </c>
      <c r="AB135" s="8">
        <f>Z135+AA135</f>
        <v>1686.1100000000006</v>
      </c>
      <c r="AC135" s="7">
        <f>$G$135/$E$135</f>
        <v>134.889</v>
      </c>
      <c r="AD135" s="8">
        <f>AB135+AC135</f>
        <v>1820.9990000000007</v>
      </c>
      <c r="AE135" s="7">
        <f>$G$135/$E$135</f>
        <v>134.889</v>
      </c>
      <c r="AF135" s="8">
        <f>AD135+AE135</f>
        <v>1955.8880000000008</v>
      </c>
      <c r="AG135" s="8"/>
      <c r="AH135" s="13">
        <f>G135-AF135</f>
        <v>4788.561999999999</v>
      </c>
      <c r="AI135" s="7"/>
      <c r="AJ135" s="15"/>
    </row>
    <row r="136" spans="2:36" ht="12.75">
      <c r="B136" s="12">
        <v>33100046</v>
      </c>
      <c r="C136" t="s">
        <v>88</v>
      </c>
      <c r="D136">
        <v>2006</v>
      </c>
      <c r="E136">
        <v>50</v>
      </c>
      <c r="F136" t="s">
        <v>17</v>
      </c>
      <c r="G136" s="7">
        <v>634.15</v>
      </c>
      <c r="H136" s="7">
        <v>57.06</v>
      </c>
      <c r="I136" s="7">
        <f>G136/E136</f>
        <v>12.683</v>
      </c>
      <c r="J136" s="7">
        <f>H136+I136</f>
        <v>69.743</v>
      </c>
      <c r="K136" s="7">
        <f>G136/E136</f>
        <v>12.683</v>
      </c>
      <c r="L136" s="7">
        <f>J136+K136</f>
        <v>82.42599999999999</v>
      </c>
      <c r="M136" s="7">
        <f>$G136/$E136</f>
        <v>12.683</v>
      </c>
      <c r="N136" s="7">
        <f>L136+M136</f>
        <v>95.10899999999998</v>
      </c>
      <c r="O136" s="7">
        <f>G136/E136</f>
        <v>12.683</v>
      </c>
      <c r="P136" s="7">
        <f>N136+O136</f>
        <v>107.79199999999997</v>
      </c>
      <c r="Q136" s="7">
        <f>+G136/E136</f>
        <v>12.683</v>
      </c>
      <c r="R136" s="7">
        <f>P136+Q136</f>
        <v>120.47499999999997</v>
      </c>
      <c r="S136" s="7">
        <f>+G136/E136</f>
        <v>12.683</v>
      </c>
      <c r="T136" s="7">
        <f>R136+S136</f>
        <v>133.15799999999996</v>
      </c>
      <c r="U136" s="7">
        <f>G136/E136</f>
        <v>12.683</v>
      </c>
      <c r="V136" s="7">
        <f>T136+U136</f>
        <v>145.84099999999995</v>
      </c>
      <c r="W136" s="7">
        <f>G136/E136</f>
        <v>12.683</v>
      </c>
      <c r="X136" s="7">
        <f>V136+W136</f>
        <v>158.52399999999994</v>
      </c>
      <c r="Y136" s="7">
        <f>$G$136/$E$136</f>
        <v>12.683</v>
      </c>
      <c r="Z136" s="7">
        <f>X136+Y136</f>
        <v>171.20699999999994</v>
      </c>
      <c r="AA136" s="7">
        <f>$G$136/$E$136</f>
        <v>12.683</v>
      </c>
      <c r="AB136" s="7">
        <f>Z136+AA136</f>
        <v>183.88999999999993</v>
      </c>
      <c r="AC136" s="7">
        <f>$G$136/$E$136</f>
        <v>12.683</v>
      </c>
      <c r="AD136" s="7">
        <f>AB136+AC136</f>
        <v>196.57299999999992</v>
      </c>
      <c r="AE136" s="7">
        <f>$G$136/$E$136</f>
        <v>12.683</v>
      </c>
      <c r="AF136" s="7">
        <f>AD136+AE136</f>
        <v>209.25599999999991</v>
      </c>
      <c r="AG136" s="7"/>
      <c r="AH136" s="13">
        <f>G136-AF136</f>
        <v>424.89400000000006</v>
      </c>
      <c r="AI136" s="7"/>
      <c r="AJ136" s="15"/>
    </row>
    <row r="137" spans="2:36" ht="12.75">
      <c r="B137" s="12"/>
      <c r="C137" t="s">
        <v>88</v>
      </c>
      <c r="D137">
        <v>2008</v>
      </c>
      <c r="E137">
        <v>50</v>
      </c>
      <c r="F137" t="s">
        <v>17</v>
      </c>
      <c r="G137" s="8">
        <v>1234.88</v>
      </c>
      <c r="H137" s="8">
        <v>61.75</v>
      </c>
      <c r="I137" s="8">
        <f>G137/E137</f>
        <v>24.6976</v>
      </c>
      <c r="J137" s="8">
        <f>H137+I137</f>
        <v>86.4476</v>
      </c>
      <c r="K137" s="8">
        <f>G137/E137</f>
        <v>24.6976</v>
      </c>
      <c r="L137" s="8">
        <f>J137+K137</f>
        <v>111.14519999999999</v>
      </c>
      <c r="M137" s="8">
        <f>$G137/$E137</f>
        <v>24.6976</v>
      </c>
      <c r="N137" s="8">
        <f>L137+M137</f>
        <v>135.84279999999998</v>
      </c>
      <c r="O137" s="8">
        <f>G137/E137</f>
        <v>24.6976</v>
      </c>
      <c r="P137" s="8">
        <f>N137+O137</f>
        <v>160.54039999999998</v>
      </c>
      <c r="Q137" s="7">
        <f>+G137/E137</f>
        <v>24.6976</v>
      </c>
      <c r="R137" s="8">
        <f>P137+Q137</f>
        <v>185.23799999999997</v>
      </c>
      <c r="S137" s="7">
        <f>+G137/E137</f>
        <v>24.6976</v>
      </c>
      <c r="T137" s="8">
        <f>R137+S137</f>
        <v>209.93559999999997</v>
      </c>
      <c r="U137" s="7">
        <f>G137/E137</f>
        <v>24.6976</v>
      </c>
      <c r="V137" s="8">
        <f>T137+U137</f>
        <v>234.63319999999996</v>
      </c>
      <c r="W137" s="7">
        <f>G137/E137</f>
        <v>24.6976</v>
      </c>
      <c r="X137" s="8">
        <f>V137+W137</f>
        <v>259.33079999999995</v>
      </c>
      <c r="Y137" s="7">
        <f>$G$137/$E$137</f>
        <v>24.6976</v>
      </c>
      <c r="Z137" s="8">
        <f>X137+Y137</f>
        <v>284.0284</v>
      </c>
      <c r="AA137" s="7">
        <f>$G$137/$E$137</f>
        <v>24.6976</v>
      </c>
      <c r="AB137" s="8">
        <f>Z137+AA137</f>
        <v>308.726</v>
      </c>
      <c r="AC137" s="7">
        <f>$G$137/$E$137</f>
        <v>24.6976</v>
      </c>
      <c r="AD137" s="8">
        <f>AB137+AC137</f>
        <v>333.4236</v>
      </c>
      <c r="AE137" s="7">
        <f>$G$137/$E$137</f>
        <v>24.6976</v>
      </c>
      <c r="AF137" s="8">
        <f>AD137+AE137</f>
        <v>358.12120000000004</v>
      </c>
      <c r="AG137" s="8"/>
      <c r="AH137" s="13">
        <f>G137-AF137</f>
        <v>876.7588000000001</v>
      </c>
      <c r="AI137" s="7"/>
      <c r="AJ137" s="15"/>
    </row>
    <row r="138" spans="2:36" ht="12.75">
      <c r="B138" s="12">
        <v>33100047</v>
      </c>
      <c r="C138" t="s">
        <v>89</v>
      </c>
      <c r="D138">
        <v>2007</v>
      </c>
      <c r="E138">
        <v>50</v>
      </c>
      <c r="F138" t="s">
        <v>17</v>
      </c>
      <c r="G138" s="13">
        <v>6899.55</v>
      </c>
      <c r="H138" s="13">
        <v>482.97</v>
      </c>
      <c r="I138" s="13">
        <f>G138/E138</f>
        <v>137.991</v>
      </c>
      <c r="J138" s="13">
        <f>H138+I138</f>
        <v>620.961</v>
      </c>
      <c r="K138" s="13">
        <f>G138/E138</f>
        <v>137.991</v>
      </c>
      <c r="L138" s="13">
        <f>J138+K138</f>
        <v>758.952</v>
      </c>
      <c r="M138" s="13">
        <f>$G138/$E138</f>
        <v>137.991</v>
      </c>
      <c r="N138" s="13">
        <f>L138+M138</f>
        <v>896.943</v>
      </c>
      <c r="O138" s="13">
        <f>G138/E138</f>
        <v>137.991</v>
      </c>
      <c r="P138" s="13">
        <f>N138+O138</f>
        <v>1034.934</v>
      </c>
      <c r="Q138" s="13">
        <f>+G138/E138</f>
        <v>137.991</v>
      </c>
      <c r="R138" s="13">
        <f>P138+Q138</f>
        <v>1172.925</v>
      </c>
      <c r="S138" s="13">
        <f>+G138/E138</f>
        <v>137.991</v>
      </c>
      <c r="T138" s="13">
        <f>R138+S138</f>
        <v>1310.916</v>
      </c>
      <c r="U138" s="7">
        <f>G138/E138</f>
        <v>137.991</v>
      </c>
      <c r="V138" s="13">
        <f>T138+U138</f>
        <v>1448.907</v>
      </c>
      <c r="W138" s="7">
        <f>G138/E138</f>
        <v>137.991</v>
      </c>
      <c r="X138" s="13">
        <f>V138+W138</f>
        <v>1586.898</v>
      </c>
      <c r="Y138" s="7">
        <f>$G$138/$E$138</f>
        <v>137.991</v>
      </c>
      <c r="Z138" s="13">
        <f>X138+Y138</f>
        <v>1724.889</v>
      </c>
      <c r="AA138" s="7">
        <f>$G$138/$E$138</f>
        <v>137.991</v>
      </c>
      <c r="AB138" s="13">
        <f>Z138+AA138</f>
        <v>1862.8799999999999</v>
      </c>
      <c r="AC138" s="7">
        <f>$G$138/$E$138</f>
        <v>137.991</v>
      </c>
      <c r="AD138" s="13">
        <f>AB138+AC138</f>
        <v>2000.8709999999999</v>
      </c>
      <c r="AE138" s="7">
        <f>$G$138/$E$138</f>
        <v>137.991</v>
      </c>
      <c r="AF138" s="13">
        <f>AD138+AE138</f>
        <v>2138.862</v>
      </c>
      <c r="AG138" s="7"/>
      <c r="AH138" s="13">
        <f>G138-AF138</f>
        <v>4760.688</v>
      </c>
      <c r="AI138" s="7"/>
      <c r="AJ138" s="15"/>
    </row>
    <row r="139" spans="2:36" ht="12.75">
      <c r="B139" s="12"/>
      <c r="G139" s="11" t="s">
        <v>13</v>
      </c>
      <c r="H139" s="7"/>
      <c r="I139" s="7"/>
      <c r="J139" s="7"/>
      <c r="K139" s="7"/>
      <c r="L139" s="7"/>
      <c r="M139" s="13"/>
      <c r="N139" s="13"/>
      <c r="O139" s="13"/>
      <c r="P139" s="13"/>
      <c r="Q139" s="13"/>
      <c r="R139" s="13"/>
      <c r="S139" s="13"/>
      <c r="T139" s="13"/>
      <c r="U139" s="7"/>
      <c r="V139" s="13"/>
      <c r="W139" s="7"/>
      <c r="X139" s="13"/>
      <c r="Y139" s="7"/>
      <c r="Z139" s="13"/>
      <c r="AA139" s="13"/>
      <c r="AB139" s="13"/>
      <c r="AC139" s="13"/>
      <c r="AD139" s="13"/>
      <c r="AE139" s="13"/>
      <c r="AF139" s="13"/>
      <c r="AG139" s="7"/>
      <c r="AH139" s="13"/>
      <c r="AI139" s="7"/>
      <c r="AJ139" s="15"/>
    </row>
    <row r="140" spans="2:36" ht="12.75">
      <c r="B140" s="12">
        <v>33100049</v>
      </c>
      <c r="C140" t="s">
        <v>90</v>
      </c>
      <c r="D140">
        <v>2008</v>
      </c>
      <c r="E140">
        <v>50</v>
      </c>
      <c r="F140" t="s">
        <v>17</v>
      </c>
      <c r="G140" s="13">
        <v>10602.35</v>
      </c>
      <c r="H140" s="13">
        <v>530.12</v>
      </c>
      <c r="I140" s="13">
        <f>G140/E140</f>
        <v>212.047</v>
      </c>
      <c r="J140" s="13">
        <f>H140+I140</f>
        <v>742.167</v>
      </c>
      <c r="K140" s="13">
        <f>G140/E140</f>
        <v>212.047</v>
      </c>
      <c r="L140" s="13">
        <f>J140+K140</f>
        <v>954.214</v>
      </c>
      <c r="M140" s="13">
        <f>$G140/$E140</f>
        <v>212.047</v>
      </c>
      <c r="N140" s="13">
        <f>L140+M140</f>
        <v>1166.261</v>
      </c>
      <c r="O140" s="13">
        <f>G140/E140</f>
        <v>212.047</v>
      </c>
      <c r="P140" s="13">
        <f>N140+O140</f>
        <v>1378.308</v>
      </c>
      <c r="Q140" s="13">
        <f>+G140/E140</f>
        <v>212.047</v>
      </c>
      <c r="R140" s="13">
        <f>P140+Q140</f>
        <v>1590.355</v>
      </c>
      <c r="S140" s="13">
        <f>+G140/E140</f>
        <v>212.047</v>
      </c>
      <c r="T140" s="13">
        <f>R140+S140</f>
        <v>1802.402</v>
      </c>
      <c r="U140" s="7">
        <f>G140/E140</f>
        <v>212.047</v>
      </c>
      <c r="V140" s="13">
        <f>T140+U140</f>
        <v>2014.449</v>
      </c>
      <c r="W140" s="7">
        <f>G140/E140</f>
        <v>212.047</v>
      </c>
      <c r="X140" s="13">
        <f>V140+W140</f>
        <v>2226.496</v>
      </c>
      <c r="Y140" s="7">
        <f>$G$140/$E$140</f>
        <v>212.047</v>
      </c>
      <c r="Z140" s="13">
        <f>X140+Y140</f>
        <v>2438.543</v>
      </c>
      <c r="AA140" s="7">
        <f>$G$140/$E$140</f>
        <v>212.047</v>
      </c>
      <c r="AB140" s="13">
        <f>Z140+AA140</f>
        <v>2650.59</v>
      </c>
      <c r="AC140" s="7">
        <f>$G$140/$E$140</f>
        <v>212.047</v>
      </c>
      <c r="AD140" s="13">
        <f>AB140+AC140</f>
        <v>2862.637</v>
      </c>
      <c r="AE140" s="7">
        <f>$G$140/$E$140</f>
        <v>212.047</v>
      </c>
      <c r="AF140" s="13">
        <f>AD140+AE140</f>
        <v>3074.684</v>
      </c>
      <c r="AG140" s="7"/>
      <c r="AH140" s="13">
        <f>G140-AF140</f>
        <v>7527.666</v>
      </c>
      <c r="AI140" s="7"/>
      <c r="AJ140" s="15"/>
    </row>
    <row r="141" spans="2:36" ht="12.75">
      <c r="B141" s="12"/>
      <c r="G141" s="11" t="s">
        <v>13</v>
      </c>
      <c r="H141" s="7"/>
      <c r="I141" s="7"/>
      <c r="J141" s="7"/>
      <c r="K141" s="7"/>
      <c r="L141" s="7"/>
      <c r="M141" s="13"/>
      <c r="N141" s="13"/>
      <c r="O141" s="13"/>
      <c r="P141" s="13"/>
      <c r="Q141" s="13"/>
      <c r="R141" s="13"/>
      <c r="S141" s="13"/>
      <c r="T141" s="13"/>
      <c r="U141" s="7"/>
      <c r="V141" s="13"/>
      <c r="W141" s="7"/>
      <c r="X141" s="13"/>
      <c r="Y141" s="7"/>
      <c r="Z141" s="13"/>
      <c r="AA141" s="13"/>
      <c r="AB141" s="13"/>
      <c r="AC141" s="13"/>
      <c r="AD141" s="13"/>
      <c r="AE141" s="13"/>
      <c r="AF141" s="13"/>
      <c r="AG141" s="7"/>
      <c r="AH141" s="13"/>
      <c r="AI141" s="7"/>
      <c r="AJ141" s="15"/>
    </row>
    <row r="142" spans="2:36" ht="12.75">
      <c r="B142" s="12">
        <v>33100051</v>
      </c>
      <c r="C142" t="s">
        <v>91</v>
      </c>
      <c r="D142">
        <v>2008</v>
      </c>
      <c r="E142">
        <v>50</v>
      </c>
      <c r="F142" t="s">
        <v>17</v>
      </c>
      <c r="G142" s="13">
        <v>13560.3</v>
      </c>
      <c r="H142" s="13">
        <v>678.02</v>
      </c>
      <c r="I142" s="13">
        <f>G142/E142</f>
        <v>271.20599999999996</v>
      </c>
      <c r="J142" s="13">
        <f>H142+I142</f>
        <v>949.2259999999999</v>
      </c>
      <c r="K142" s="13">
        <f>G142/E142</f>
        <v>271.20599999999996</v>
      </c>
      <c r="L142" s="13">
        <f>J142+K142</f>
        <v>1220.4319999999998</v>
      </c>
      <c r="M142" s="13">
        <f>$G142/$E142</f>
        <v>271.20599999999996</v>
      </c>
      <c r="N142" s="13">
        <f>L142+M142</f>
        <v>1491.6379999999997</v>
      </c>
      <c r="O142" s="13">
        <f>G142/E142</f>
        <v>271.20599999999996</v>
      </c>
      <c r="P142" s="13">
        <f>N142+O142</f>
        <v>1762.8439999999996</v>
      </c>
      <c r="Q142" s="13">
        <f>+G142/E142</f>
        <v>271.20599999999996</v>
      </c>
      <c r="R142" s="13">
        <f>P142+Q142</f>
        <v>2034.0499999999995</v>
      </c>
      <c r="S142" s="13">
        <f>+G142/E142</f>
        <v>271.20599999999996</v>
      </c>
      <c r="T142" s="13">
        <f>R142+S142</f>
        <v>2305.2559999999994</v>
      </c>
      <c r="U142" s="7">
        <f>G142/E142</f>
        <v>271.20599999999996</v>
      </c>
      <c r="V142" s="13">
        <f>T142+U142</f>
        <v>2576.4619999999995</v>
      </c>
      <c r="W142" s="7">
        <f>G142/E142</f>
        <v>271.20599999999996</v>
      </c>
      <c r="X142" s="13">
        <f>V142+W142</f>
        <v>2847.6679999999997</v>
      </c>
      <c r="Y142" s="7">
        <f>$G$142/$E$142</f>
        <v>271.20599999999996</v>
      </c>
      <c r="Z142" s="13">
        <f>X142+Y142</f>
        <v>3118.874</v>
      </c>
      <c r="AA142" s="7">
        <f>$G$142/$E$142</f>
        <v>271.20599999999996</v>
      </c>
      <c r="AB142" s="13">
        <f>Z142+AA142</f>
        <v>3390.08</v>
      </c>
      <c r="AC142" s="7">
        <f>$G$142/$E$142</f>
        <v>271.20599999999996</v>
      </c>
      <c r="AD142" s="13">
        <f>AB142+AC142</f>
        <v>3661.286</v>
      </c>
      <c r="AE142" s="7">
        <f>$G$142/$E$142</f>
        <v>271.20599999999996</v>
      </c>
      <c r="AF142" s="13">
        <f>AD142+AE142</f>
        <v>3932.492</v>
      </c>
      <c r="AG142" s="7"/>
      <c r="AH142" s="13">
        <f>G142-AF142</f>
        <v>9627.807999999999</v>
      </c>
      <c r="AI142" s="7"/>
      <c r="AJ142" s="15"/>
    </row>
    <row r="143" spans="2:36" ht="12.75">
      <c r="B143" s="12"/>
      <c r="G143" s="11" t="s">
        <v>13</v>
      </c>
      <c r="H143" s="7"/>
      <c r="I143" s="7"/>
      <c r="J143" s="7"/>
      <c r="K143" s="7"/>
      <c r="L143" s="7"/>
      <c r="M143" s="13"/>
      <c r="N143" s="13"/>
      <c r="O143" s="13"/>
      <c r="P143" s="13"/>
      <c r="Q143" s="13"/>
      <c r="R143" s="13"/>
      <c r="S143" s="13"/>
      <c r="T143" s="13"/>
      <c r="U143" s="7"/>
      <c r="V143" s="13"/>
      <c r="W143" s="7"/>
      <c r="X143" s="13"/>
      <c r="Y143" s="7"/>
      <c r="Z143" s="13"/>
      <c r="AA143" s="13"/>
      <c r="AB143" s="13"/>
      <c r="AC143" s="13"/>
      <c r="AD143" s="13"/>
      <c r="AE143" s="13"/>
      <c r="AF143" s="13"/>
      <c r="AG143" s="7"/>
      <c r="AH143" s="13"/>
      <c r="AI143" s="7"/>
      <c r="AJ143" s="15"/>
    </row>
    <row r="144" spans="2:36" ht="12.75">
      <c r="B144" s="12">
        <v>33100052</v>
      </c>
      <c r="C144" t="s">
        <v>92</v>
      </c>
      <c r="D144">
        <v>2008</v>
      </c>
      <c r="E144">
        <v>50</v>
      </c>
      <c r="F144" t="s">
        <v>17</v>
      </c>
      <c r="G144" s="7">
        <v>12143.4</v>
      </c>
      <c r="H144" s="7">
        <v>607.17</v>
      </c>
      <c r="I144" s="7">
        <f>G144/E144</f>
        <v>242.868</v>
      </c>
      <c r="J144" s="7">
        <f>H144+I144</f>
        <v>850.038</v>
      </c>
      <c r="K144" s="7">
        <f>G144/E144</f>
        <v>242.868</v>
      </c>
      <c r="L144" s="7">
        <f>J144+K144</f>
        <v>1092.906</v>
      </c>
      <c r="M144" s="7">
        <f>$G144/$E144</f>
        <v>242.868</v>
      </c>
      <c r="N144" s="7">
        <f>L144+M144</f>
        <v>1335.774</v>
      </c>
      <c r="O144" s="7">
        <f>G144/E144</f>
        <v>242.868</v>
      </c>
      <c r="P144" s="7">
        <f>N144+O144</f>
        <v>1578.6419999999998</v>
      </c>
      <c r="Q144" s="7">
        <f>+G144/E144</f>
        <v>242.868</v>
      </c>
      <c r="R144" s="7">
        <f>P144+Q144</f>
        <v>1821.5099999999998</v>
      </c>
      <c r="S144" s="7">
        <f>+G144/E144</f>
        <v>242.868</v>
      </c>
      <c r="T144" s="7">
        <f>R144+S144</f>
        <v>2064.3779999999997</v>
      </c>
      <c r="U144" s="7">
        <f>G144/E144</f>
        <v>242.868</v>
      </c>
      <c r="V144" s="7">
        <f>T144+U144</f>
        <v>2307.2459999999996</v>
      </c>
      <c r="W144" s="7">
        <f>G144/E144</f>
        <v>242.868</v>
      </c>
      <c r="X144" s="7">
        <f>V144+W144</f>
        <v>2550.1139999999996</v>
      </c>
      <c r="Y144" s="7">
        <f>$G$144/$E$144</f>
        <v>242.868</v>
      </c>
      <c r="Z144" s="7">
        <f>X144+Y144</f>
        <v>2792.9819999999995</v>
      </c>
      <c r="AA144" s="7">
        <f>$G$144/$E$144</f>
        <v>242.868</v>
      </c>
      <c r="AB144" s="7">
        <f>Z144+AA144</f>
        <v>3035.8499999999995</v>
      </c>
      <c r="AC144" s="7">
        <f>$G$144/$E$144</f>
        <v>242.868</v>
      </c>
      <c r="AD144" s="7">
        <f>AB144+AC144</f>
        <v>3278.7179999999994</v>
      </c>
      <c r="AE144" s="7">
        <f>$G$144/$E$144</f>
        <v>242.868</v>
      </c>
      <c r="AF144" s="7">
        <f>AD144+AE144</f>
        <v>3521.5859999999993</v>
      </c>
      <c r="AG144" s="7"/>
      <c r="AH144" s="13">
        <f>G144-AF144</f>
        <v>8621.814</v>
      </c>
      <c r="AI144" s="7"/>
      <c r="AJ144" s="15"/>
    </row>
    <row r="145" spans="2:36" ht="12.75">
      <c r="B145" s="12"/>
      <c r="C145" t="s">
        <v>92</v>
      </c>
      <c r="D145">
        <v>2009</v>
      </c>
      <c r="E145">
        <v>50</v>
      </c>
      <c r="F145" t="s">
        <v>17</v>
      </c>
      <c r="G145" s="8">
        <v>9198.8</v>
      </c>
      <c r="H145" s="8">
        <v>275.97</v>
      </c>
      <c r="I145" s="8">
        <f>G145/E145</f>
        <v>183.976</v>
      </c>
      <c r="J145" s="8">
        <f>H145+I145</f>
        <v>459.946</v>
      </c>
      <c r="K145" s="8">
        <f>G145/E145</f>
        <v>183.976</v>
      </c>
      <c r="L145" s="8">
        <f>J145+K145</f>
        <v>643.922</v>
      </c>
      <c r="M145" s="8">
        <f>$G145/$E145</f>
        <v>183.976</v>
      </c>
      <c r="N145" s="8">
        <f>L145+M145</f>
        <v>827.898</v>
      </c>
      <c r="O145" s="8">
        <f>G145/E145</f>
        <v>183.976</v>
      </c>
      <c r="P145" s="8">
        <f>N145+O145</f>
        <v>1011.874</v>
      </c>
      <c r="Q145" s="8">
        <f>+G145/E145</f>
        <v>183.976</v>
      </c>
      <c r="R145" s="8">
        <f>P145+Q145</f>
        <v>1195.85</v>
      </c>
      <c r="S145" s="8">
        <f>+G145/E145</f>
        <v>183.976</v>
      </c>
      <c r="T145" s="8">
        <f>R145+S145</f>
        <v>1379.826</v>
      </c>
      <c r="U145" s="7">
        <f>G145/E145</f>
        <v>183.976</v>
      </c>
      <c r="V145" s="8">
        <f>T145+U145</f>
        <v>1563.8020000000001</v>
      </c>
      <c r="W145" s="7">
        <f>G145/E145</f>
        <v>183.976</v>
      </c>
      <c r="X145" s="8">
        <f>V145+W145</f>
        <v>1747.7780000000002</v>
      </c>
      <c r="Y145" s="7">
        <f>$G$145/$E$145</f>
        <v>183.976</v>
      </c>
      <c r="Z145" s="8">
        <f>X145+Y145</f>
        <v>1931.7540000000004</v>
      </c>
      <c r="AA145" s="7">
        <f>$G$145/$E$145</f>
        <v>183.976</v>
      </c>
      <c r="AB145" s="8">
        <f>Z145+AA145</f>
        <v>2115.7300000000005</v>
      </c>
      <c r="AC145" s="7">
        <f>$G$145/$E$145</f>
        <v>183.976</v>
      </c>
      <c r="AD145" s="8">
        <f>AB145+AC145</f>
        <v>2299.7060000000006</v>
      </c>
      <c r="AE145" s="7">
        <f>$G$145/$E$145</f>
        <v>183.976</v>
      </c>
      <c r="AF145" s="8">
        <f>AD145+AE145</f>
        <v>2483.6820000000007</v>
      </c>
      <c r="AG145" s="8"/>
      <c r="AH145" s="13">
        <f>G145-AF145</f>
        <v>6715.117999999999</v>
      </c>
      <c r="AI145" s="7"/>
      <c r="AJ145" s="15"/>
    </row>
    <row r="146" spans="2:36" ht="12.75">
      <c r="B146" s="12">
        <v>33100053</v>
      </c>
      <c r="C146" t="s">
        <v>93</v>
      </c>
      <c r="D146">
        <v>2009</v>
      </c>
      <c r="E146">
        <v>50</v>
      </c>
      <c r="F146" t="s">
        <v>17</v>
      </c>
      <c r="G146" s="13">
        <v>5313.1</v>
      </c>
      <c r="H146" s="13">
        <v>159.39</v>
      </c>
      <c r="I146" s="13">
        <f>G146/E146</f>
        <v>106.262</v>
      </c>
      <c r="J146" s="13">
        <f>H146+I146</f>
        <v>265.652</v>
      </c>
      <c r="K146" s="13">
        <f>G146/E146</f>
        <v>106.262</v>
      </c>
      <c r="L146" s="13">
        <f>J146+K146</f>
        <v>371.914</v>
      </c>
      <c r="M146" s="13">
        <f>$G146/$E146</f>
        <v>106.262</v>
      </c>
      <c r="N146" s="13">
        <f>L146+M146</f>
        <v>478.176</v>
      </c>
      <c r="O146" s="13">
        <f>G146/E146</f>
        <v>106.262</v>
      </c>
      <c r="P146" s="13">
        <f>N146+O146</f>
        <v>584.438</v>
      </c>
      <c r="Q146" s="13">
        <f>+G146/E146</f>
        <v>106.262</v>
      </c>
      <c r="R146" s="13">
        <f>P146+Q146</f>
        <v>690.7</v>
      </c>
      <c r="S146" s="13">
        <f>+G146/E146</f>
        <v>106.262</v>
      </c>
      <c r="T146" s="13">
        <f>R146+S146</f>
        <v>796.962</v>
      </c>
      <c r="U146" s="7">
        <f>G146/E146</f>
        <v>106.262</v>
      </c>
      <c r="V146" s="13">
        <f>T146+U146</f>
        <v>903.2239999999999</v>
      </c>
      <c r="W146" s="7">
        <f>G146/E146</f>
        <v>106.262</v>
      </c>
      <c r="X146" s="13">
        <f>V146+W146</f>
        <v>1009.4859999999999</v>
      </c>
      <c r="Y146" s="7">
        <f>$G$146/$E$146</f>
        <v>106.262</v>
      </c>
      <c r="Z146" s="13">
        <f>X146+Y146</f>
        <v>1115.7479999999998</v>
      </c>
      <c r="AA146" s="7">
        <f>$G$146/$E$146</f>
        <v>106.262</v>
      </c>
      <c r="AB146" s="13">
        <f>Z146+AA146</f>
        <v>1222.0099999999998</v>
      </c>
      <c r="AC146" s="7">
        <f>$G$146/$E$146</f>
        <v>106.262</v>
      </c>
      <c r="AD146" s="13">
        <f>AB146+AC146</f>
        <v>1328.2719999999997</v>
      </c>
      <c r="AE146" s="7">
        <f>$G$146/$E$146</f>
        <v>106.262</v>
      </c>
      <c r="AF146" s="13">
        <f>AD146+AE146</f>
        <v>1434.5339999999997</v>
      </c>
      <c r="AG146" s="7"/>
      <c r="AH146" s="13">
        <f>G146-AF146</f>
        <v>3878.5660000000007</v>
      </c>
      <c r="AI146" s="7"/>
      <c r="AJ146" s="15"/>
    </row>
    <row r="147" spans="2:36" ht="12.75">
      <c r="B147" s="12"/>
      <c r="G147" s="11" t="s">
        <v>13</v>
      </c>
      <c r="H147" s="7"/>
      <c r="I147" s="7"/>
      <c r="J147" s="7"/>
      <c r="K147" s="7"/>
      <c r="L147" s="7"/>
      <c r="M147" s="13"/>
      <c r="N147" s="13"/>
      <c r="O147" s="13"/>
      <c r="P147" s="13"/>
      <c r="Q147" s="13"/>
      <c r="R147" s="13"/>
      <c r="S147" s="13"/>
      <c r="T147" s="13"/>
      <c r="U147" s="7"/>
      <c r="V147" s="13"/>
      <c r="W147" s="7"/>
      <c r="X147" s="13"/>
      <c r="Y147" s="7"/>
      <c r="Z147" s="13"/>
      <c r="AA147" s="13"/>
      <c r="AB147" s="13"/>
      <c r="AC147" s="13"/>
      <c r="AD147" s="13"/>
      <c r="AE147" s="13"/>
      <c r="AF147" s="13"/>
      <c r="AG147" s="7"/>
      <c r="AH147" s="13"/>
      <c r="AI147" s="7"/>
      <c r="AJ147" s="15"/>
    </row>
    <row r="148" spans="2:36" ht="12.75">
      <c r="B148" s="12">
        <v>33100054</v>
      </c>
      <c r="C148" t="s">
        <v>94</v>
      </c>
      <c r="D148">
        <v>2009</v>
      </c>
      <c r="E148">
        <v>50</v>
      </c>
      <c r="F148" t="s">
        <v>17</v>
      </c>
      <c r="G148" s="13">
        <v>3806.4</v>
      </c>
      <c r="H148" s="13">
        <v>114.19</v>
      </c>
      <c r="I148" s="13">
        <f>G148/E148</f>
        <v>76.128</v>
      </c>
      <c r="J148" s="13">
        <f>H148+I148</f>
        <v>190.31799999999998</v>
      </c>
      <c r="K148" s="13">
        <f>G148/E148</f>
        <v>76.128</v>
      </c>
      <c r="L148" s="13">
        <f>J148+K148</f>
        <v>266.44599999999997</v>
      </c>
      <c r="M148" s="13">
        <f>$G148/$E148</f>
        <v>76.128</v>
      </c>
      <c r="N148" s="13">
        <f>L148+M148</f>
        <v>342.57399999999996</v>
      </c>
      <c r="O148" s="13">
        <f>G148/E148</f>
        <v>76.128</v>
      </c>
      <c r="P148" s="13">
        <f>N148+O148</f>
        <v>418.70199999999994</v>
      </c>
      <c r="Q148" s="13">
        <f>+G148/E148</f>
        <v>76.128</v>
      </c>
      <c r="R148" s="13">
        <f>P148+Q148</f>
        <v>494.8299999999999</v>
      </c>
      <c r="S148" s="13">
        <f>+G148/E148</f>
        <v>76.128</v>
      </c>
      <c r="T148" s="13">
        <f>R148+S148</f>
        <v>570.958</v>
      </c>
      <c r="U148" s="7">
        <f>G148/E148</f>
        <v>76.128</v>
      </c>
      <c r="V148" s="13">
        <f>T148+U148</f>
        <v>647.086</v>
      </c>
      <c r="W148" s="7">
        <f>G148/E148</f>
        <v>76.128</v>
      </c>
      <c r="X148" s="13">
        <f>V148+W148</f>
        <v>723.214</v>
      </c>
      <c r="Y148" s="7">
        <f>$G$148/$E$148</f>
        <v>76.128</v>
      </c>
      <c r="Z148" s="13">
        <f>X148+Y148</f>
        <v>799.3420000000001</v>
      </c>
      <c r="AA148" s="7">
        <f>$G$148/$E$148</f>
        <v>76.128</v>
      </c>
      <c r="AB148" s="13">
        <f>Z148+AA148</f>
        <v>875.4700000000001</v>
      </c>
      <c r="AC148" s="7">
        <f>$G$148/$E$148</f>
        <v>76.128</v>
      </c>
      <c r="AD148" s="13">
        <f>AB148+AC148</f>
        <v>951.5980000000002</v>
      </c>
      <c r="AE148" s="7">
        <f>$G$148/$E$148</f>
        <v>76.128</v>
      </c>
      <c r="AF148" s="13">
        <f>AD148+AE148</f>
        <v>1027.726</v>
      </c>
      <c r="AG148" s="7"/>
      <c r="AH148" s="13">
        <f>G148-AF148</f>
        <v>2778.674</v>
      </c>
      <c r="AI148" s="7"/>
      <c r="AJ148" s="15"/>
    </row>
    <row r="149" spans="2:36" ht="12.75">
      <c r="B149" s="12"/>
      <c r="G149" s="11" t="s">
        <v>13</v>
      </c>
      <c r="H149" s="7"/>
      <c r="I149" s="7"/>
      <c r="J149" s="7"/>
      <c r="K149" s="7"/>
      <c r="L149" s="7"/>
      <c r="M149" s="13"/>
      <c r="N149" s="13"/>
      <c r="O149" s="13"/>
      <c r="P149" s="13"/>
      <c r="Q149" s="13"/>
      <c r="R149" s="13"/>
      <c r="S149" s="13"/>
      <c r="T149" s="13"/>
      <c r="U149" s="7"/>
      <c r="V149" s="13"/>
      <c r="W149" s="7"/>
      <c r="X149" s="13"/>
      <c r="Y149" s="7"/>
      <c r="Z149" s="13"/>
      <c r="AA149" s="13"/>
      <c r="AB149" s="13"/>
      <c r="AC149" s="13"/>
      <c r="AD149" s="13"/>
      <c r="AE149" s="13"/>
      <c r="AF149" s="13"/>
      <c r="AG149" s="7"/>
      <c r="AH149" s="13"/>
      <c r="AI149" s="7"/>
      <c r="AJ149" s="15"/>
    </row>
    <row r="150" spans="2:36" ht="12.75">
      <c r="B150" s="12">
        <v>33100055</v>
      </c>
      <c r="C150" t="s">
        <v>95</v>
      </c>
      <c r="D150">
        <v>2009</v>
      </c>
      <c r="E150">
        <v>50</v>
      </c>
      <c r="F150" t="s">
        <v>17</v>
      </c>
      <c r="G150" s="13">
        <v>1705</v>
      </c>
      <c r="H150" s="13">
        <v>51.15</v>
      </c>
      <c r="I150" s="13">
        <f>G150/E150</f>
        <v>34.1</v>
      </c>
      <c r="J150" s="13">
        <f>H150+I150</f>
        <v>85.25</v>
      </c>
      <c r="K150" s="13">
        <f>G150/E150</f>
        <v>34.1</v>
      </c>
      <c r="L150" s="13">
        <f>J150+K150</f>
        <v>119.35</v>
      </c>
      <c r="M150" s="13">
        <f>$G150/$E150</f>
        <v>34.1</v>
      </c>
      <c r="N150" s="13">
        <f>L150+M150</f>
        <v>153.45</v>
      </c>
      <c r="O150" s="13">
        <f>G150/E150</f>
        <v>34.1</v>
      </c>
      <c r="P150" s="13">
        <f>N150+O150</f>
        <v>187.54999999999998</v>
      </c>
      <c r="Q150" s="13">
        <f>+G150/E150</f>
        <v>34.1</v>
      </c>
      <c r="R150" s="13">
        <f>P150+Q150</f>
        <v>221.64999999999998</v>
      </c>
      <c r="S150" s="13">
        <f>+G150/E150</f>
        <v>34.1</v>
      </c>
      <c r="T150" s="13">
        <f>R150+S150</f>
        <v>255.74999999999997</v>
      </c>
      <c r="U150" s="7">
        <f>G150/E150</f>
        <v>34.1</v>
      </c>
      <c r="V150" s="13">
        <f>T150+U150</f>
        <v>289.84999999999997</v>
      </c>
      <c r="W150" s="7">
        <f>G150/E150</f>
        <v>34.1</v>
      </c>
      <c r="X150" s="13">
        <f>V150+W150</f>
        <v>323.95</v>
      </c>
      <c r="Y150" s="7">
        <f>$G$150/$E$150</f>
        <v>34.1</v>
      </c>
      <c r="Z150" s="13">
        <f>X150+Y150</f>
        <v>358.05</v>
      </c>
      <c r="AA150" s="7">
        <f>$G$150/$E$150</f>
        <v>34.1</v>
      </c>
      <c r="AB150" s="13">
        <f>Z150+AA150</f>
        <v>392.15000000000003</v>
      </c>
      <c r="AC150" s="7">
        <f>$G$150/$E$150</f>
        <v>34.1</v>
      </c>
      <c r="AD150" s="13">
        <f>AB150+AC150</f>
        <v>426.25000000000006</v>
      </c>
      <c r="AE150" s="7">
        <f>$G$150/$E$150</f>
        <v>34.1</v>
      </c>
      <c r="AF150" s="13">
        <f>AD150+AE150</f>
        <v>460.3500000000001</v>
      </c>
      <c r="AG150" s="7"/>
      <c r="AH150" s="13">
        <f>G150-AF150</f>
        <v>1244.6499999999999</v>
      </c>
      <c r="AI150" s="7"/>
      <c r="AJ150" s="15"/>
    </row>
    <row r="151" spans="2:36" ht="12.75">
      <c r="B151" s="12"/>
      <c r="G151" s="11" t="s">
        <v>13</v>
      </c>
      <c r="H151" s="7"/>
      <c r="I151" s="7"/>
      <c r="J151" s="7"/>
      <c r="K151" s="7"/>
      <c r="L151" s="7"/>
      <c r="M151" s="13"/>
      <c r="N151" s="13"/>
      <c r="O151" s="13"/>
      <c r="P151" s="13"/>
      <c r="Q151" s="13"/>
      <c r="R151" s="13"/>
      <c r="S151" s="13"/>
      <c r="T151" s="13"/>
      <c r="U151" s="7"/>
      <c r="V151" s="13"/>
      <c r="W151" s="7"/>
      <c r="X151" s="13"/>
      <c r="Y151" s="7"/>
      <c r="Z151" s="13"/>
      <c r="AA151" s="13"/>
      <c r="AB151" s="13"/>
      <c r="AC151" s="13"/>
      <c r="AD151" s="13"/>
      <c r="AE151" s="13"/>
      <c r="AF151" s="13"/>
      <c r="AG151" s="7"/>
      <c r="AH151" s="13"/>
      <c r="AI151" s="7"/>
      <c r="AJ151" s="15"/>
    </row>
    <row r="152" spans="2:36" ht="12.75">
      <c r="B152" s="12">
        <v>33100056</v>
      </c>
      <c r="C152" t="s">
        <v>96</v>
      </c>
      <c r="D152">
        <v>2009</v>
      </c>
      <c r="E152">
        <v>50</v>
      </c>
      <c r="F152" t="s">
        <v>17</v>
      </c>
      <c r="G152" s="13">
        <v>4300</v>
      </c>
      <c r="H152" s="13">
        <v>129</v>
      </c>
      <c r="I152" s="13">
        <f>G152/E152</f>
        <v>86</v>
      </c>
      <c r="J152" s="13">
        <f>H152+I152</f>
        <v>215</v>
      </c>
      <c r="K152" s="13">
        <f>G152/E152</f>
        <v>86</v>
      </c>
      <c r="L152" s="13">
        <f>J152+K152</f>
        <v>301</v>
      </c>
      <c r="M152" s="13">
        <f>$G152/$E152</f>
        <v>86</v>
      </c>
      <c r="N152" s="13">
        <f>L152+M152</f>
        <v>387</v>
      </c>
      <c r="O152" s="13">
        <f>G152/E152</f>
        <v>86</v>
      </c>
      <c r="P152" s="13">
        <f>N152+O152</f>
        <v>473</v>
      </c>
      <c r="Q152" s="13">
        <f>+G152/E152</f>
        <v>86</v>
      </c>
      <c r="R152" s="13">
        <f>P152+Q152</f>
        <v>559</v>
      </c>
      <c r="S152" s="13">
        <f>+G152/E152</f>
        <v>86</v>
      </c>
      <c r="T152" s="13">
        <f>R152+S152</f>
        <v>645</v>
      </c>
      <c r="U152" s="7">
        <f>G152/E152</f>
        <v>86</v>
      </c>
      <c r="V152" s="13">
        <f>T152+U152</f>
        <v>731</v>
      </c>
      <c r="W152" s="7">
        <f>G152/E152</f>
        <v>86</v>
      </c>
      <c r="X152" s="13">
        <f>V152+W152</f>
        <v>817</v>
      </c>
      <c r="Y152" s="7">
        <f>$G$152/$E$152</f>
        <v>86</v>
      </c>
      <c r="Z152" s="13">
        <f>X152+Y152</f>
        <v>903</v>
      </c>
      <c r="AA152" s="7">
        <f>$G$152/$E$152</f>
        <v>86</v>
      </c>
      <c r="AB152" s="13">
        <f>Z152+AA152</f>
        <v>989</v>
      </c>
      <c r="AC152" s="7">
        <f>$G$152/$E$152</f>
        <v>86</v>
      </c>
      <c r="AD152" s="13">
        <f>AB152+AC152</f>
        <v>1075</v>
      </c>
      <c r="AE152" s="7">
        <f>$G$152/$E$152</f>
        <v>86</v>
      </c>
      <c r="AF152" s="13">
        <f>AD152+AE152</f>
        <v>1161</v>
      </c>
      <c r="AG152" s="7"/>
      <c r="AH152" s="13">
        <f>G152-AF152</f>
        <v>3139</v>
      </c>
      <c r="AI152" s="7"/>
      <c r="AJ152" s="15"/>
    </row>
    <row r="153" spans="2:36" ht="12.75">
      <c r="B153" s="12"/>
      <c r="G153" s="11" t="s">
        <v>13</v>
      </c>
      <c r="H153" s="7"/>
      <c r="I153" s="7"/>
      <c r="J153" s="7"/>
      <c r="K153" s="7"/>
      <c r="L153" s="7"/>
      <c r="M153" s="13"/>
      <c r="N153" s="13"/>
      <c r="O153" s="13"/>
      <c r="P153" s="13"/>
      <c r="Q153" s="13"/>
      <c r="R153" s="13"/>
      <c r="S153" s="13"/>
      <c r="T153" s="13"/>
      <c r="U153" s="7"/>
      <c r="V153" s="13"/>
      <c r="W153" s="7"/>
      <c r="X153" s="13"/>
      <c r="Y153" s="7"/>
      <c r="Z153" s="13"/>
      <c r="AA153" s="13"/>
      <c r="AB153" s="13"/>
      <c r="AC153" s="13"/>
      <c r="AD153" s="13"/>
      <c r="AE153" s="13"/>
      <c r="AF153" s="13"/>
      <c r="AG153" s="7"/>
      <c r="AH153" s="13"/>
      <c r="AI153" s="7"/>
      <c r="AJ153" s="15"/>
    </row>
    <row r="154" spans="2:36" ht="12.75">
      <c r="B154" s="12">
        <v>33100057</v>
      </c>
      <c r="C154" t="s">
        <v>97</v>
      </c>
      <c r="D154">
        <v>2009</v>
      </c>
      <c r="E154">
        <v>50</v>
      </c>
      <c r="F154" t="s">
        <v>17</v>
      </c>
      <c r="G154" s="7">
        <v>40098.34</v>
      </c>
      <c r="H154" s="7">
        <v>1202.95</v>
      </c>
      <c r="I154" s="7">
        <f>G154/E154</f>
        <v>801.9667999999999</v>
      </c>
      <c r="J154" s="7">
        <f>H154+I154</f>
        <v>2004.9168</v>
      </c>
      <c r="K154" s="7">
        <f>G154/E154</f>
        <v>801.9667999999999</v>
      </c>
      <c r="L154" s="7">
        <f>J154+K154</f>
        <v>2806.8836</v>
      </c>
      <c r="M154" s="7">
        <f>$G154/$E154</f>
        <v>801.9667999999999</v>
      </c>
      <c r="N154" s="7">
        <f>L154+M154</f>
        <v>3608.8504000000003</v>
      </c>
      <c r="O154" s="7">
        <f>G154/E154</f>
        <v>801.9667999999999</v>
      </c>
      <c r="P154" s="7">
        <f>N154+O154</f>
        <v>4410.8172</v>
      </c>
      <c r="Q154" s="7">
        <f>+G154/E154</f>
        <v>801.9667999999999</v>
      </c>
      <c r="R154" s="7">
        <f>P154+Q154</f>
        <v>5212.784000000001</v>
      </c>
      <c r="S154" s="7">
        <f>+G154/E154</f>
        <v>801.9667999999999</v>
      </c>
      <c r="T154" s="7">
        <f>R154+S154</f>
        <v>6014.750800000001</v>
      </c>
      <c r="U154" s="7">
        <f>G154/E154</f>
        <v>801.9667999999999</v>
      </c>
      <c r="V154" s="7">
        <f>T154+U154</f>
        <v>6816.717600000001</v>
      </c>
      <c r="W154" s="7">
        <f>G154/E154</f>
        <v>801.9667999999999</v>
      </c>
      <c r="X154" s="7">
        <f>V154+W154</f>
        <v>7618.684400000001</v>
      </c>
      <c r="Y154" s="7">
        <f>$G$154/$E$154</f>
        <v>801.9667999999999</v>
      </c>
      <c r="Z154" s="7">
        <f>X154+Y154</f>
        <v>8420.6512</v>
      </c>
      <c r="AA154" s="7">
        <f>$G$154/$E$154</f>
        <v>801.9667999999999</v>
      </c>
      <c r="AB154" s="7">
        <f>Z154+AA154</f>
        <v>9222.618</v>
      </c>
      <c r="AC154" s="7">
        <f>$G$154/$E$154</f>
        <v>801.9667999999999</v>
      </c>
      <c r="AD154" s="7">
        <f>AB154+AC154</f>
        <v>10024.5848</v>
      </c>
      <c r="AE154" s="7">
        <f>$G$154/$E$154</f>
        <v>801.9667999999999</v>
      </c>
      <c r="AF154" s="7">
        <f>AD154+AE154</f>
        <v>10826.5516</v>
      </c>
      <c r="AG154" s="7"/>
      <c r="AH154" s="13">
        <f>G154-AF154</f>
        <v>29271.788399999998</v>
      </c>
      <c r="AI154" s="7"/>
      <c r="AJ154" s="15"/>
    </row>
    <row r="155" spans="2:36" ht="12.75">
      <c r="B155" s="12"/>
      <c r="C155" t="s">
        <v>97</v>
      </c>
      <c r="D155">
        <v>2010</v>
      </c>
      <c r="E155">
        <v>50</v>
      </c>
      <c r="F155" t="s">
        <v>17</v>
      </c>
      <c r="G155" s="8">
        <v>28261.1</v>
      </c>
      <c r="H155" s="8">
        <v>282.61</v>
      </c>
      <c r="I155" s="8">
        <f>G155/E155</f>
        <v>565.222</v>
      </c>
      <c r="J155" s="8">
        <f>H155+I155</f>
        <v>847.832</v>
      </c>
      <c r="K155" s="8">
        <f>G155/E155</f>
        <v>565.222</v>
      </c>
      <c r="L155" s="8">
        <f>J155+K155</f>
        <v>1413.054</v>
      </c>
      <c r="M155" s="8">
        <f>$G155/$E155</f>
        <v>565.222</v>
      </c>
      <c r="N155" s="8">
        <f>L155+M155</f>
        <v>1978.276</v>
      </c>
      <c r="O155" s="8">
        <f>G155/E155</f>
        <v>565.222</v>
      </c>
      <c r="P155" s="8">
        <f>N155+O155</f>
        <v>2543.498</v>
      </c>
      <c r="Q155" s="8">
        <f>+G155/E155</f>
        <v>565.222</v>
      </c>
      <c r="R155" s="8">
        <f>P155+Q155</f>
        <v>3108.7200000000003</v>
      </c>
      <c r="S155" s="7">
        <f>+G155/E155</f>
        <v>565.222</v>
      </c>
      <c r="T155" s="8">
        <f>R155+S155</f>
        <v>3673.942</v>
      </c>
      <c r="U155" s="7">
        <f>G155/E155</f>
        <v>565.222</v>
      </c>
      <c r="V155" s="8">
        <f>T155+U155</f>
        <v>4239.164</v>
      </c>
      <c r="W155" s="7">
        <f>G155/E155</f>
        <v>565.222</v>
      </c>
      <c r="X155" s="8">
        <f>V155+W155</f>
        <v>4804.3859999999995</v>
      </c>
      <c r="Y155" s="7">
        <f>$G$155/$E$155</f>
        <v>565.222</v>
      </c>
      <c r="Z155" s="8">
        <f>X155+Y155</f>
        <v>5369.607999999999</v>
      </c>
      <c r="AA155" s="7">
        <f>$G$155/$E$155</f>
        <v>565.222</v>
      </c>
      <c r="AB155" s="8">
        <f>Z155+AA155</f>
        <v>5934.829999999999</v>
      </c>
      <c r="AC155" s="7">
        <f>$G$155/$E$155</f>
        <v>565.222</v>
      </c>
      <c r="AD155" s="8">
        <f>AB155+AC155</f>
        <v>6500.051999999999</v>
      </c>
      <c r="AE155" s="7">
        <f>$G$155/$E$155</f>
        <v>565.222</v>
      </c>
      <c r="AF155" s="8">
        <f>AD155+AE155</f>
        <v>7065.2739999999985</v>
      </c>
      <c r="AG155" s="8"/>
      <c r="AH155" s="13">
        <f>G155-AF155</f>
        <v>21195.826</v>
      </c>
      <c r="AI155" s="7"/>
      <c r="AJ155" s="15"/>
    </row>
    <row r="156" spans="2:36" ht="12.75">
      <c r="B156" s="12">
        <v>33100059</v>
      </c>
      <c r="C156" s="10" t="s">
        <v>178</v>
      </c>
      <c r="D156">
        <v>2012</v>
      </c>
      <c r="E156">
        <v>50</v>
      </c>
      <c r="F156" s="10" t="s">
        <v>17</v>
      </c>
      <c r="G156" s="13">
        <v>17240</v>
      </c>
      <c r="H156" s="13"/>
      <c r="I156" s="13"/>
      <c r="J156" s="13">
        <v>0</v>
      </c>
      <c r="K156" s="13">
        <f>G156/D156</f>
        <v>8.56858846918489</v>
      </c>
      <c r="L156" s="13">
        <f>J156+K156</f>
        <v>8.56858846918489</v>
      </c>
      <c r="M156" s="13">
        <f>$G156/$E156</f>
        <v>344.8</v>
      </c>
      <c r="N156" s="13">
        <f>L156+M156</f>
        <v>353.3685884691849</v>
      </c>
      <c r="O156" s="13">
        <f>G156/E156</f>
        <v>344.8</v>
      </c>
      <c r="P156" s="13">
        <f>N156+O156</f>
        <v>698.1685884691849</v>
      </c>
      <c r="Q156" s="13">
        <f>+G156/E156</f>
        <v>344.8</v>
      </c>
      <c r="R156" s="13">
        <f>P156+Q156</f>
        <v>1042.9685884691849</v>
      </c>
      <c r="S156" s="13">
        <f>+G156/E156</f>
        <v>344.8</v>
      </c>
      <c r="T156" s="13">
        <f>R156+S156</f>
        <v>1387.7685884691848</v>
      </c>
      <c r="U156" s="7">
        <f>G156/E156</f>
        <v>344.8</v>
      </c>
      <c r="V156" s="13">
        <f>T156+U156</f>
        <v>1732.5685884691848</v>
      </c>
      <c r="W156" s="7">
        <f>G156/E156</f>
        <v>344.8</v>
      </c>
      <c r="X156" s="13">
        <f>V156+W156</f>
        <v>2077.368588469185</v>
      </c>
      <c r="Y156" s="7">
        <f>$G$156/$E$156</f>
        <v>344.8</v>
      </c>
      <c r="Z156" s="13">
        <f>X156+Y156</f>
        <v>2422.168588469185</v>
      </c>
      <c r="AA156" s="7">
        <f>$G$156/$E$156</f>
        <v>344.8</v>
      </c>
      <c r="AB156" s="13">
        <f>Z156+AA156</f>
        <v>2766.9685884691853</v>
      </c>
      <c r="AC156" s="7">
        <f>$G$156/$E$156</f>
        <v>344.8</v>
      </c>
      <c r="AD156" s="13">
        <f>AB156+AC156</f>
        <v>3111.7685884691855</v>
      </c>
      <c r="AE156" s="7">
        <f>$G$156/$E$156</f>
        <v>344.8</v>
      </c>
      <c r="AF156" s="13">
        <f>AD156+AE156</f>
        <v>3456.5685884691857</v>
      </c>
      <c r="AG156" s="30"/>
      <c r="AH156" s="13">
        <f>G156-AF156</f>
        <v>13783.431411530815</v>
      </c>
      <c r="AI156" s="7"/>
      <c r="AJ156" s="15"/>
    </row>
    <row r="157" spans="2:36" ht="12.75">
      <c r="B157" s="12"/>
      <c r="G157" s="11" t="s">
        <v>13</v>
      </c>
      <c r="H157" s="7"/>
      <c r="I157" s="7"/>
      <c r="J157" s="7"/>
      <c r="K157" s="7"/>
      <c r="L157" s="7"/>
      <c r="M157" s="13"/>
      <c r="N157" s="13"/>
      <c r="O157" s="13"/>
      <c r="P157" s="13"/>
      <c r="Q157" s="13"/>
      <c r="R157" s="13"/>
      <c r="S157" s="13"/>
      <c r="T157" s="13"/>
      <c r="U157" s="7"/>
      <c r="V157" s="13"/>
      <c r="W157" s="7"/>
      <c r="X157" s="13"/>
      <c r="Y157" s="7"/>
      <c r="Z157" s="13"/>
      <c r="AA157" s="13"/>
      <c r="AB157" s="13"/>
      <c r="AC157" s="13"/>
      <c r="AD157" s="13"/>
      <c r="AE157" s="13"/>
      <c r="AF157" s="13"/>
      <c r="AG157" s="7"/>
      <c r="AH157" s="13"/>
      <c r="AI157" s="7"/>
      <c r="AJ157" s="15"/>
    </row>
    <row r="158" spans="2:36" ht="12.75">
      <c r="B158" s="12">
        <v>33100060</v>
      </c>
      <c r="C158" s="10" t="s">
        <v>179</v>
      </c>
      <c r="D158">
        <v>2012</v>
      </c>
      <c r="E158">
        <v>50</v>
      </c>
      <c r="F158" s="10" t="s">
        <v>17</v>
      </c>
      <c r="G158" s="13">
        <f>7169.41+25000</f>
        <v>32169.41</v>
      </c>
      <c r="H158" s="13"/>
      <c r="I158" s="13"/>
      <c r="J158" s="13">
        <v>0</v>
      </c>
      <c r="K158" s="13">
        <f>G158/E158</f>
        <v>643.3882</v>
      </c>
      <c r="L158" s="13">
        <f>J158+K158</f>
        <v>643.3882</v>
      </c>
      <c r="M158" s="13">
        <f>$G158/$E158</f>
        <v>643.3882</v>
      </c>
      <c r="N158" s="13">
        <f>L158+M158</f>
        <v>1286.7764</v>
      </c>
      <c r="O158" s="13">
        <f>G158/E158</f>
        <v>643.3882</v>
      </c>
      <c r="P158" s="13">
        <f>N158+O158</f>
        <v>1930.1646</v>
      </c>
      <c r="Q158" s="13">
        <f>+G158/E158</f>
        <v>643.3882</v>
      </c>
      <c r="R158" s="13">
        <f>P158+Q158</f>
        <v>2573.5528</v>
      </c>
      <c r="S158" s="13">
        <f>+G158/E158</f>
        <v>643.3882</v>
      </c>
      <c r="T158" s="13">
        <f>R158+S158</f>
        <v>3216.941</v>
      </c>
      <c r="U158" s="7">
        <f>G158/E158</f>
        <v>643.3882</v>
      </c>
      <c r="V158" s="13">
        <f>T158+U158</f>
        <v>3860.3291999999997</v>
      </c>
      <c r="W158" s="7">
        <f>G158/E158</f>
        <v>643.3882</v>
      </c>
      <c r="X158" s="13">
        <f>V158+W158</f>
        <v>4503.7173999999995</v>
      </c>
      <c r="Y158" s="7">
        <f>$G$158/$E$158</f>
        <v>643.3882</v>
      </c>
      <c r="Z158" s="13">
        <f>X158+Y158</f>
        <v>5147.1056</v>
      </c>
      <c r="AA158" s="7">
        <f>$G$158/$E$158</f>
        <v>643.3882</v>
      </c>
      <c r="AB158" s="13">
        <f>Z158+AA158</f>
        <v>5790.4938</v>
      </c>
      <c r="AC158" s="7">
        <f>$G$158/$E$158</f>
        <v>643.3882</v>
      </c>
      <c r="AD158" s="13">
        <f>AB158+AC158</f>
        <v>6433.8820000000005</v>
      </c>
      <c r="AE158" s="7">
        <f>$G$158/$E$158</f>
        <v>643.3882</v>
      </c>
      <c r="AF158" s="13">
        <f>AD158+AE158</f>
        <v>7077.270200000001</v>
      </c>
      <c r="AG158" s="30"/>
      <c r="AH158" s="13">
        <f>G158-AF158</f>
        <v>25092.139799999997</v>
      </c>
      <c r="AI158" s="7"/>
      <c r="AJ158" s="15"/>
    </row>
    <row r="159" spans="2:36" ht="12.75">
      <c r="B159" s="12"/>
      <c r="G159" s="11" t="s">
        <v>13</v>
      </c>
      <c r="H159" s="7"/>
      <c r="I159" s="7"/>
      <c r="J159" s="7"/>
      <c r="K159" s="7"/>
      <c r="L159" s="7"/>
      <c r="M159" s="13"/>
      <c r="N159" s="13"/>
      <c r="O159" s="13"/>
      <c r="P159" s="13"/>
      <c r="Q159" s="13"/>
      <c r="R159" s="13"/>
      <c r="S159" s="13"/>
      <c r="T159" s="13"/>
      <c r="U159" s="7"/>
      <c r="V159" s="13"/>
      <c r="W159" s="7"/>
      <c r="X159" s="13"/>
      <c r="Y159" s="7"/>
      <c r="Z159" s="13"/>
      <c r="AA159" s="13"/>
      <c r="AB159" s="13"/>
      <c r="AC159" s="13"/>
      <c r="AD159" s="13"/>
      <c r="AE159" s="13"/>
      <c r="AF159" s="13"/>
      <c r="AG159" s="7"/>
      <c r="AH159" s="13"/>
      <c r="AI159" s="7"/>
      <c r="AJ159" s="15"/>
    </row>
    <row r="160" spans="2:36" ht="12.75">
      <c r="B160" s="12">
        <v>33100061</v>
      </c>
      <c r="C160" s="10" t="s">
        <v>227</v>
      </c>
      <c r="D160">
        <v>2015</v>
      </c>
      <c r="E160">
        <v>50</v>
      </c>
      <c r="F160" t="s">
        <v>17</v>
      </c>
      <c r="G160" s="13">
        <v>1460.43</v>
      </c>
      <c r="H160" s="13">
        <v>989.6</v>
      </c>
      <c r="I160" s="13">
        <f>G160/E160</f>
        <v>29.2086</v>
      </c>
      <c r="J160" s="13">
        <f>H160+I160</f>
        <v>1018.8086000000001</v>
      </c>
      <c r="K160" s="13">
        <f>G160/E160</f>
        <v>29.2086</v>
      </c>
      <c r="L160" s="13">
        <f>J160+K160</f>
        <v>1048.0172</v>
      </c>
      <c r="M160" s="13">
        <f>$G160/$E160</f>
        <v>29.2086</v>
      </c>
      <c r="N160" s="13">
        <f>L160+M160</f>
        <v>1077.2258</v>
      </c>
      <c r="O160" s="13">
        <f>G160/E160</f>
        <v>29.2086</v>
      </c>
      <c r="P160" s="13">
        <v>0</v>
      </c>
      <c r="Q160" s="13">
        <f>+G160/E160</f>
        <v>29.2086</v>
      </c>
      <c r="R160" s="13">
        <f>P160+Q160</f>
        <v>29.2086</v>
      </c>
      <c r="S160" s="13">
        <f>+G160/E160</f>
        <v>29.2086</v>
      </c>
      <c r="T160" s="13">
        <f>R160+S160</f>
        <v>58.4172</v>
      </c>
      <c r="U160" s="7">
        <f>G160/E160</f>
        <v>29.2086</v>
      </c>
      <c r="V160" s="13">
        <f>T160+U160</f>
        <v>87.6258</v>
      </c>
      <c r="W160" s="7">
        <f>G160/E160</f>
        <v>29.2086</v>
      </c>
      <c r="X160" s="13">
        <f>V160+W160</f>
        <v>116.8344</v>
      </c>
      <c r="Y160" s="7">
        <f>$G$160/$E$160</f>
        <v>29.2086</v>
      </c>
      <c r="Z160" s="13">
        <f>X160+Y160</f>
        <v>146.043</v>
      </c>
      <c r="AA160" s="7">
        <f>$G$160/$E$160</f>
        <v>29.2086</v>
      </c>
      <c r="AB160" s="13">
        <f>Z160+AA160</f>
        <v>175.2516</v>
      </c>
      <c r="AC160" s="7">
        <f>$G$160/$E$160</f>
        <v>29.2086</v>
      </c>
      <c r="AD160" s="13">
        <f>AB160+AC160</f>
        <v>204.4602</v>
      </c>
      <c r="AE160" s="7">
        <f>$G$160/$E$160</f>
        <v>29.2086</v>
      </c>
      <c r="AF160" s="13">
        <f>AD160+AE160</f>
        <v>233.66879999999998</v>
      </c>
      <c r="AG160" s="7"/>
      <c r="AH160" s="13">
        <f>G160-AF160</f>
        <v>1226.7612000000001</v>
      </c>
      <c r="AI160" s="7"/>
      <c r="AJ160" s="15"/>
    </row>
    <row r="161" spans="2:36" ht="12.75">
      <c r="B161" s="19"/>
      <c r="G161" s="11" t="s">
        <v>13</v>
      </c>
      <c r="H161" s="7"/>
      <c r="I161" s="7"/>
      <c r="J161" s="7"/>
      <c r="K161" s="7"/>
      <c r="L161" s="7"/>
      <c r="M161" s="13"/>
      <c r="N161" s="13"/>
      <c r="O161" s="13"/>
      <c r="P161" s="13"/>
      <c r="Q161" s="13"/>
      <c r="R161" s="13"/>
      <c r="S161" s="13"/>
      <c r="T161" s="13"/>
      <c r="U161" s="7"/>
      <c r="V161" s="13"/>
      <c r="W161" s="7"/>
      <c r="X161" s="13"/>
      <c r="Y161" s="7"/>
      <c r="Z161" s="13"/>
      <c r="AA161" s="13"/>
      <c r="AB161" s="13"/>
      <c r="AC161" s="13"/>
      <c r="AD161" s="13"/>
      <c r="AE161" s="13"/>
      <c r="AF161" s="13"/>
      <c r="AG161" s="7"/>
      <c r="AH161" s="13"/>
      <c r="AI161" s="7"/>
      <c r="AJ161" s="15"/>
    </row>
    <row r="162" spans="2:36" ht="12.75">
      <c r="B162" s="12">
        <v>33100062</v>
      </c>
      <c r="C162" s="49" t="s">
        <v>357</v>
      </c>
      <c r="D162">
        <v>2022</v>
      </c>
      <c r="E162">
        <v>50</v>
      </c>
      <c r="F162" t="s">
        <v>17</v>
      </c>
      <c r="G162" s="13">
        <v>11122.2</v>
      </c>
      <c r="H162" s="7"/>
      <c r="I162" s="7"/>
      <c r="J162" s="7"/>
      <c r="K162" s="7"/>
      <c r="L162" s="7"/>
      <c r="M162" s="13"/>
      <c r="N162" s="13"/>
      <c r="O162" s="13"/>
      <c r="P162" s="13"/>
      <c r="Q162" s="13"/>
      <c r="R162" s="13"/>
      <c r="S162" s="13"/>
      <c r="T162" s="13"/>
      <c r="U162" s="7"/>
      <c r="V162" s="13"/>
      <c r="W162" s="7"/>
      <c r="X162" s="13"/>
      <c r="Y162" s="7"/>
      <c r="Z162" s="13"/>
      <c r="AA162" s="13"/>
      <c r="AB162" s="13"/>
      <c r="AC162" s="13"/>
      <c r="AD162" s="13"/>
      <c r="AE162" s="7">
        <f>$G$162/$E$162</f>
        <v>222.44400000000002</v>
      </c>
      <c r="AF162" s="13">
        <f>AD162+AE162</f>
        <v>222.44400000000002</v>
      </c>
      <c r="AG162" s="7"/>
      <c r="AH162" s="13">
        <f>G162-AF162</f>
        <v>10899.756000000001</v>
      </c>
      <c r="AI162" s="7"/>
      <c r="AJ162" s="15"/>
    </row>
    <row r="163" spans="2:36" ht="12.75">
      <c r="B163" s="19"/>
      <c r="G163" s="11" t="s">
        <v>13</v>
      </c>
      <c r="H163" s="7"/>
      <c r="I163" s="7"/>
      <c r="J163" s="7"/>
      <c r="K163" s="7"/>
      <c r="L163" s="7"/>
      <c r="M163" s="13"/>
      <c r="N163" s="13"/>
      <c r="O163" s="13"/>
      <c r="P163" s="13"/>
      <c r="Q163" s="13"/>
      <c r="R163" s="13"/>
      <c r="S163" s="13"/>
      <c r="T163" s="13"/>
      <c r="U163" s="7"/>
      <c r="V163" s="13"/>
      <c r="W163" s="7"/>
      <c r="X163" s="13"/>
      <c r="Y163" s="7"/>
      <c r="Z163" s="13"/>
      <c r="AA163" s="13"/>
      <c r="AB163" s="13"/>
      <c r="AC163" s="13"/>
      <c r="AD163" s="13"/>
      <c r="AE163" s="7"/>
      <c r="AF163" s="13"/>
      <c r="AG163" s="7"/>
      <c r="AH163" s="13"/>
      <c r="AI163" s="7"/>
      <c r="AJ163" s="15"/>
    </row>
    <row r="164" spans="2:36" ht="12.75">
      <c r="B164" s="12">
        <v>33100063</v>
      </c>
      <c r="C164" s="49" t="s">
        <v>367</v>
      </c>
      <c r="D164">
        <v>2022</v>
      </c>
      <c r="E164">
        <v>50</v>
      </c>
      <c r="F164" t="s">
        <v>17</v>
      </c>
      <c r="G164" s="13">
        <v>37092.8</v>
      </c>
      <c r="H164" s="7"/>
      <c r="I164" s="7"/>
      <c r="J164" s="7"/>
      <c r="K164" s="7"/>
      <c r="L164" s="7"/>
      <c r="M164" s="13"/>
      <c r="N164" s="13"/>
      <c r="O164" s="13"/>
      <c r="P164" s="13"/>
      <c r="Q164" s="13"/>
      <c r="R164" s="13"/>
      <c r="S164" s="13"/>
      <c r="T164" s="13"/>
      <c r="U164" s="7"/>
      <c r="V164" s="13"/>
      <c r="W164" s="7"/>
      <c r="X164" s="13"/>
      <c r="Y164" s="7"/>
      <c r="Z164" s="13"/>
      <c r="AA164" s="13"/>
      <c r="AB164" s="13"/>
      <c r="AC164" s="13"/>
      <c r="AD164" s="13"/>
      <c r="AE164" s="7">
        <f>$G$164/$E$164</f>
        <v>741.8560000000001</v>
      </c>
      <c r="AF164" s="13">
        <f>AD164+AE164</f>
        <v>741.8560000000001</v>
      </c>
      <c r="AG164" s="7"/>
      <c r="AH164" s="13">
        <f>G164-AF164</f>
        <v>36350.944</v>
      </c>
      <c r="AI164" s="7"/>
      <c r="AJ164" s="15"/>
    </row>
    <row r="165" spans="2:36" ht="12.75">
      <c r="B165" s="19"/>
      <c r="G165" s="11" t="s">
        <v>13</v>
      </c>
      <c r="H165" s="7"/>
      <c r="I165" s="7"/>
      <c r="J165" s="7"/>
      <c r="K165" s="7"/>
      <c r="L165" s="7"/>
      <c r="M165" s="13"/>
      <c r="N165" s="13"/>
      <c r="O165" s="13"/>
      <c r="P165" s="13"/>
      <c r="Q165" s="13"/>
      <c r="R165" s="13"/>
      <c r="S165" s="13"/>
      <c r="T165" s="13"/>
      <c r="U165" s="7"/>
      <c r="V165" s="13"/>
      <c r="W165" s="7"/>
      <c r="X165" s="13"/>
      <c r="Y165" s="7"/>
      <c r="Z165" s="13"/>
      <c r="AA165" s="13"/>
      <c r="AB165" s="13"/>
      <c r="AC165" s="13"/>
      <c r="AD165" s="13"/>
      <c r="AE165" s="7"/>
      <c r="AF165" s="13"/>
      <c r="AG165" s="7"/>
      <c r="AH165" s="13"/>
      <c r="AI165" s="7"/>
      <c r="AJ165" s="15"/>
    </row>
    <row r="166" spans="2:36" ht="12.75">
      <c r="B166" s="12">
        <v>33100064</v>
      </c>
      <c r="C166" s="49" t="s">
        <v>368</v>
      </c>
      <c r="D166">
        <v>2022</v>
      </c>
      <c r="E166">
        <v>50</v>
      </c>
      <c r="F166" t="s">
        <v>17</v>
      </c>
      <c r="G166" s="13">
        <v>24674.93</v>
      </c>
      <c r="H166" s="7"/>
      <c r="I166" s="7"/>
      <c r="J166" s="7"/>
      <c r="K166" s="7"/>
      <c r="L166" s="7"/>
      <c r="M166" s="13"/>
      <c r="N166" s="13"/>
      <c r="O166" s="13"/>
      <c r="P166" s="13"/>
      <c r="Q166" s="13"/>
      <c r="R166" s="13"/>
      <c r="S166" s="13"/>
      <c r="T166" s="13"/>
      <c r="U166" s="7"/>
      <c r="V166" s="13"/>
      <c r="W166" s="7"/>
      <c r="X166" s="13"/>
      <c r="Y166" s="7"/>
      <c r="Z166" s="13"/>
      <c r="AA166" s="13"/>
      <c r="AB166" s="13"/>
      <c r="AC166" s="13"/>
      <c r="AD166" s="13"/>
      <c r="AE166" s="7">
        <f>$G$166/$E$166</f>
        <v>493.4986</v>
      </c>
      <c r="AF166" s="13">
        <f>AD166+AE166</f>
        <v>493.4986</v>
      </c>
      <c r="AG166" s="7"/>
      <c r="AH166" s="13">
        <f>G166-AF166</f>
        <v>24181.4314</v>
      </c>
      <c r="AI166" s="7"/>
      <c r="AJ166" s="15"/>
    </row>
    <row r="167" spans="2:36" ht="12.75">
      <c r="B167" s="19"/>
      <c r="G167" s="11" t="s">
        <v>13</v>
      </c>
      <c r="H167" s="7"/>
      <c r="I167" s="7"/>
      <c r="J167" s="7"/>
      <c r="K167" s="7"/>
      <c r="L167" s="7"/>
      <c r="M167" s="13"/>
      <c r="N167" s="13"/>
      <c r="O167" s="13"/>
      <c r="P167" s="13"/>
      <c r="Q167" s="13"/>
      <c r="R167" s="13"/>
      <c r="S167" s="13"/>
      <c r="T167" s="13"/>
      <c r="U167" s="7"/>
      <c r="V167" s="13"/>
      <c r="W167" s="7"/>
      <c r="X167" s="13"/>
      <c r="Y167" s="7"/>
      <c r="Z167" s="13"/>
      <c r="AA167" s="13"/>
      <c r="AB167" s="13"/>
      <c r="AC167" s="13"/>
      <c r="AD167" s="13"/>
      <c r="AE167" s="7"/>
      <c r="AF167" s="13"/>
      <c r="AG167" s="7"/>
      <c r="AH167" s="13"/>
      <c r="AI167" s="7"/>
      <c r="AJ167" s="15"/>
    </row>
    <row r="168" spans="2:36" ht="12.75">
      <c r="B168" s="12">
        <v>33100065</v>
      </c>
      <c r="C168" s="49" t="s">
        <v>369</v>
      </c>
      <c r="D168">
        <v>2022</v>
      </c>
      <c r="E168">
        <v>50</v>
      </c>
      <c r="F168" t="s">
        <v>17</v>
      </c>
      <c r="G168" s="13">
        <v>37832.55</v>
      </c>
      <c r="H168" s="7"/>
      <c r="I168" s="7"/>
      <c r="J168" s="7"/>
      <c r="K168" s="7"/>
      <c r="L168" s="7"/>
      <c r="M168" s="13"/>
      <c r="N168" s="13"/>
      <c r="O168" s="13"/>
      <c r="P168" s="13"/>
      <c r="Q168" s="13"/>
      <c r="R168" s="13"/>
      <c r="S168" s="13"/>
      <c r="T168" s="13"/>
      <c r="U168" s="7"/>
      <c r="V168" s="13"/>
      <c r="W168" s="7"/>
      <c r="X168" s="13"/>
      <c r="Y168" s="7"/>
      <c r="Z168" s="13"/>
      <c r="AA168" s="13"/>
      <c r="AB168" s="13"/>
      <c r="AC168" s="13"/>
      <c r="AD168" s="13"/>
      <c r="AE168" s="7">
        <f>$G$168/$E$168</f>
        <v>756.6510000000001</v>
      </c>
      <c r="AF168" s="13">
        <f>AD168+AE168</f>
        <v>756.6510000000001</v>
      </c>
      <c r="AG168" s="7"/>
      <c r="AH168" s="13">
        <f>G168-AF168</f>
        <v>37075.899000000005</v>
      </c>
      <c r="AI168" s="7"/>
      <c r="AJ168" s="15"/>
    </row>
    <row r="169" spans="2:36" ht="12.75">
      <c r="B169" s="19"/>
      <c r="G169" s="11" t="s">
        <v>13</v>
      </c>
      <c r="H169" s="7"/>
      <c r="I169" s="7"/>
      <c r="J169" s="7"/>
      <c r="K169" s="7"/>
      <c r="L169" s="7"/>
      <c r="M169" s="13"/>
      <c r="N169" s="13"/>
      <c r="O169" s="13"/>
      <c r="P169" s="13"/>
      <c r="Q169" s="13"/>
      <c r="R169" s="13"/>
      <c r="S169" s="13"/>
      <c r="T169" s="13"/>
      <c r="U169" s="7"/>
      <c r="V169" s="13"/>
      <c r="W169" s="7"/>
      <c r="X169" s="13"/>
      <c r="Y169" s="7"/>
      <c r="Z169" s="13"/>
      <c r="AA169" s="13"/>
      <c r="AB169" s="13"/>
      <c r="AC169" s="13"/>
      <c r="AD169" s="13"/>
      <c r="AE169" s="13"/>
      <c r="AF169" s="13"/>
      <c r="AG169" s="7"/>
      <c r="AH169" s="13"/>
      <c r="AI169" s="7"/>
      <c r="AJ169" s="15"/>
    </row>
    <row r="170" spans="2:36" ht="12.75">
      <c r="B170" s="12">
        <v>33300004</v>
      </c>
      <c r="C170" t="s">
        <v>98</v>
      </c>
      <c r="D170" t="s">
        <v>22</v>
      </c>
      <c r="E170">
        <v>50</v>
      </c>
      <c r="F170" t="s">
        <v>17</v>
      </c>
      <c r="G170" s="13">
        <v>1468.33</v>
      </c>
      <c r="H170" s="13">
        <v>989.6</v>
      </c>
      <c r="I170" s="13">
        <f>G170/E170</f>
        <v>29.3666</v>
      </c>
      <c r="J170" s="13">
        <f>H170+I170</f>
        <v>1018.9666</v>
      </c>
      <c r="K170" s="13">
        <f>G170/E170</f>
        <v>29.3666</v>
      </c>
      <c r="L170" s="13">
        <f>J170+K170</f>
        <v>1048.3332</v>
      </c>
      <c r="M170" s="13">
        <f>$G170/$E170</f>
        <v>29.3666</v>
      </c>
      <c r="N170" s="13">
        <f>L170+M170</f>
        <v>1077.6998</v>
      </c>
      <c r="O170" s="13">
        <f>G170/E170</f>
        <v>29.3666</v>
      </c>
      <c r="P170" s="13">
        <f>N170+O170</f>
        <v>1107.0664000000002</v>
      </c>
      <c r="Q170" s="13">
        <f>+G170/E170</f>
        <v>29.3666</v>
      </c>
      <c r="R170" s="13">
        <f>P170+Q170</f>
        <v>1136.4330000000002</v>
      </c>
      <c r="S170" s="13">
        <f>+G170/E170</f>
        <v>29.3666</v>
      </c>
      <c r="T170" s="13">
        <f>R170+S170</f>
        <v>1165.7996000000003</v>
      </c>
      <c r="U170" s="7">
        <f>G170/E170</f>
        <v>29.3666</v>
      </c>
      <c r="V170" s="13">
        <f>T170+U170</f>
        <v>1195.1662000000003</v>
      </c>
      <c r="W170" s="7">
        <f>G170/E170</f>
        <v>29.3666</v>
      </c>
      <c r="X170" s="13">
        <f>V170+W170</f>
        <v>1224.5328000000004</v>
      </c>
      <c r="Y170" s="7">
        <f>$G$170/$E$170</f>
        <v>29.3666</v>
      </c>
      <c r="Z170" s="13">
        <f>X170+Y170</f>
        <v>1253.8994000000005</v>
      </c>
      <c r="AA170" s="7">
        <f>$G$170/$E$170</f>
        <v>29.3666</v>
      </c>
      <c r="AB170" s="13">
        <f>Z170+AA170</f>
        <v>1283.2660000000005</v>
      </c>
      <c r="AC170" s="7">
        <f>$G$170/$E$170</f>
        <v>29.3666</v>
      </c>
      <c r="AD170" s="13">
        <f>AB170+AC170</f>
        <v>1312.6326000000006</v>
      </c>
      <c r="AE170" s="7">
        <f>$G$170/$E$170</f>
        <v>29.3666</v>
      </c>
      <c r="AF170" s="13">
        <f>AD170+AE170</f>
        <v>1341.9992000000007</v>
      </c>
      <c r="AG170" s="7"/>
      <c r="AH170" s="13">
        <f>G170-AF170</f>
        <v>126.33079999999927</v>
      </c>
      <c r="AI170" s="7"/>
      <c r="AJ170" s="15"/>
    </row>
    <row r="171" spans="2:36" ht="12.75">
      <c r="B171" s="12"/>
      <c r="G171" s="11" t="s">
        <v>13</v>
      </c>
      <c r="H171" s="7"/>
      <c r="I171" s="7"/>
      <c r="J171" s="7"/>
      <c r="K171" s="7"/>
      <c r="L171" s="7"/>
      <c r="M171" s="13"/>
      <c r="N171" s="13"/>
      <c r="O171" s="13"/>
      <c r="P171" s="13"/>
      <c r="Q171" s="13"/>
      <c r="R171" s="13"/>
      <c r="S171" s="13"/>
      <c r="T171" s="13"/>
      <c r="U171" s="7"/>
      <c r="V171" s="13"/>
      <c r="W171" s="7"/>
      <c r="X171" s="13"/>
      <c r="Y171" s="7"/>
      <c r="Z171" s="13"/>
      <c r="AA171" s="13"/>
      <c r="AB171" s="13"/>
      <c r="AC171" s="13"/>
      <c r="AD171" s="13"/>
      <c r="AE171" s="13"/>
      <c r="AF171" s="13"/>
      <c r="AG171" s="7"/>
      <c r="AH171" s="13"/>
      <c r="AI171" s="7"/>
      <c r="AJ171" s="15"/>
    </row>
    <row r="172" spans="2:36" ht="12.75">
      <c r="B172" s="26">
        <v>33400004</v>
      </c>
      <c r="C172" s="28" t="s">
        <v>99</v>
      </c>
      <c r="D172" s="28" t="s">
        <v>22</v>
      </c>
      <c r="E172" s="28">
        <v>20</v>
      </c>
      <c r="F172" s="28" t="s">
        <v>17</v>
      </c>
      <c r="G172" s="25">
        <v>89808.48</v>
      </c>
      <c r="H172" s="25">
        <v>74865.97</v>
      </c>
      <c r="I172" s="25">
        <f>G172/E172</f>
        <v>4490.424</v>
      </c>
      <c r="J172" s="25">
        <f>H172+I172</f>
        <v>79356.394</v>
      </c>
      <c r="K172" s="25">
        <f>G172/E172</f>
        <v>4490.424</v>
      </c>
      <c r="L172" s="25">
        <f>J172+K172</f>
        <v>83846.818</v>
      </c>
      <c r="M172" s="25">
        <f aca="true" t="shared" si="148" ref="M172:M178">$G172/$E172</f>
        <v>4490.424</v>
      </c>
      <c r="N172" s="25">
        <f aca="true" t="shared" si="149" ref="N172:N177">L172+M172</f>
        <v>88337.242</v>
      </c>
      <c r="O172" s="25">
        <v>1471.24</v>
      </c>
      <c r="P172" s="25">
        <f aca="true" t="shared" si="150" ref="P172:P178">N172+O172</f>
        <v>89808.482</v>
      </c>
      <c r="Q172" s="25">
        <v>0</v>
      </c>
      <c r="R172" s="25">
        <f aca="true" t="shared" si="151" ref="R172:R179">P172+Q172</f>
        <v>89808.482</v>
      </c>
      <c r="S172" s="25">
        <v>0</v>
      </c>
      <c r="T172" s="25">
        <f aca="true" t="shared" si="152" ref="T172:T181">R172+S172</f>
        <v>89808.482</v>
      </c>
      <c r="U172" s="7">
        <v>0</v>
      </c>
      <c r="V172" s="25">
        <f aca="true" t="shared" si="153" ref="V172:V181">T172+U172</f>
        <v>89808.482</v>
      </c>
      <c r="W172" s="7">
        <v>0</v>
      </c>
      <c r="X172" s="25">
        <f aca="true" t="shared" si="154" ref="X172:X182">V172+W172</f>
        <v>89808.482</v>
      </c>
      <c r="Y172" s="7">
        <v>0</v>
      </c>
      <c r="Z172" s="25">
        <f aca="true" t="shared" si="155" ref="Z172:Z184">X172+Y172</f>
        <v>89808.482</v>
      </c>
      <c r="AA172" s="7">
        <v>0</v>
      </c>
      <c r="AB172" s="25">
        <f aca="true" t="shared" si="156" ref="AB172:AB188">Z172+AA172</f>
        <v>89808.482</v>
      </c>
      <c r="AC172" s="7">
        <v>0</v>
      </c>
      <c r="AD172" s="25">
        <f aca="true" t="shared" si="157" ref="AD172:AD190">AB172+AC172</f>
        <v>89808.482</v>
      </c>
      <c r="AE172" s="7">
        <v>0</v>
      </c>
      <c r="AF172" s="25">
        <f aca="true" t="shared" si="158" ref="AF172:AF191">AD172+AE172</f>
        <v>89808.482</v>
      </c>
      <c r="AG172" s="7"/>
      <c r="AH172" s="13">
        <f>G172-AF172</f>
        <v>-0.0020000000076834112</v>
      </c>
      <c r="AI172" s="7"/>
      <c r="AJ172" s="15"/>
    </row>
    <row r="173" spans="2:36" ht="12.75">
      <c r="B173" s="26"/>
      <c r="C173" s="28" t="s">
        <v>99</v>
      </c>
      <c r="D173" s="28">
        <v>2004</v>
      </c>
      <c r="E173" s="28">
        <v>20</v>
      </c>
      <c r="F173" s="28" t="s">
        <v>17</v>
      </c>
      <c r="G173" s="25">
        <v>1071.6</v>
      </c>
      <c r="H173" s="25">
        <v>321.48</v>
      </c>
      <c r="I173" s="25">
        <f>G173/E173</f>
        <v>53.58</v>
      </c>
      <c r="J173" s="25">
        <f>H173+I173</f>
        <v>375.06</v>
      </c>
      <c r="K173" s="25">
        <f>G173/E173</f>
        <v>53.58</v>
      </c>
      <c r="L173" s="25">
        <f>J173+K173</f>
        <v>428.64</v>
      </c>
      <c r="M173" s="25">
        <f t="shared" si="148"/>
        <v>53.58</v>
      </c>
      <c r="N173" s="25">
        <f t="shared" si="149"/>
        <v>482.21999999999997</v>
      </c>
      <c r="O173" s="25">
        <f aca="true" t="shared" si="159" ref="O173:O178">G173/E173</f>
        <v>53.58</v>
      </c>
      <c r="P173" s="25">
        <f t="shared" si="150"/>
        <v>535.8</v>
      </c>
      <c r="Q173" s="25">
        <f aca="true" t="shared" si="160" ref="Q173:Q179">+G173/E173</f>
        <v>53.58</v>
      </c>
      <c r="R173" s="25">
        <f t="shared" si="151"/>
        <v>589.38</v>
      </c>
      <c r="S173" s="25">
        <f aca="true" t="shared" si="161" ref="S173:S180">+G173/E173</f>
        <v>53.58</v>
      </c>
      <c r="T173" s="25">
        <f t="shared" si="152"/>
        <v>642.96</v>
      </c>
      <c r="U173" s="7">
        <f aca="true" t="shared" si="162" ref="U173:U181">G173/E173</f>
        <v>53.58</v>
      </c>
      <c r="V173" s="25">
        <f t="shared" si="153"/>
        <v>696.5400000000001</v>
      </c>
      <c r="W173" s="7">
        <f aca="true" t="shared" si="163" ref="W173:W182">G173/E173</f>
        <v>53.58</v>
      </c>
      <c r="X173" s="25">
        <f t="shared" si="154"/>
        <v>750.1200000000001</v>
      </c>
      <c r="Y173" s="7">
        <f>$G$173/$E$173</f>
        <v>53.58</v>
      </c>
      <c r="Z173" s="25">
        <f t="shared" si="155"/>
        <v>803.7000000000002</v>
      </c>
      <c r="AA173" s="7">
        <f>$G$173/$E$173</f>
        <v>53.58</v>
      </c>
      <c r="AB173" s="25">
        <f t="shared" si="156"/>
        <v>857.2800000000002</v>
      </c>
      <c r="AC173" s="7">
        <f>$G$173/$E$173</f>
        <v>53.58</v>
      </c>
      <c r="AD173" s="25">
        <f t="shared" si="157"/>
        <v>910.8600000000002</v>
      </c>
      <c r="AE173" s="7">
        <f>$G$173/$E$173</f>
        <v>53.58</v>
      </c>
      <c r="AF173" s="25">
        <f t="shared" si="158"/>
        <v>964.4400000000003</v>
      </c>
      <c r="AG173" s="7"/>
      <c r="AH173" s="13">
        <f aca="true" t="shared" si="164" ref="AH173:AH191">G173-AF173</f>
        <v>107.15999999999963</v>
      </c>
      <c r="AI173" s="7"/>
      <c r="AJ173" s="15"/>
    </row>
    <row r="174" spans="2:36" ht="12.75">
      <c r="B174" s="26"/>
      <c r="C174" s="28" t="s">
        <v>99</v>
      </c>
      <c r="D174" s="28">
        <v>2005</v>
      </c>
      <c r="E174" s="28">
        <v>20</v>
      </c>
      <c r="F174" s="28" t="s">
        <v>17</v>
      </c>
      <c r="G174" s="25">
        <v>62606.14</v>
      </c>
      <c r="H174" s="25">
        <v>16277.61</v>
      </c>
      <c r="I174" s="25">
        <f>G174/E174</f>
        <v>3130.307</v>
      </c>
      <c r="J174" s="25">
        <f>H174+I174</f>
        <v>19407.917</v>
      </c>
      <c r="K174" s="25">
        <f>G174/E174</f>
        <v>3130.307</v>
      </c>
      <c r="L174" s="25">
        <f>J174+K174</f>
        <v>22538.224000000002</v>
      </c>
      <c r="M174" s="25">
        <f t="shared" si="148"/>
        <v>3130.307</v>
      </c>
      <c r="N174" s="25">
        <f t="shared" si="149"/>
        <v>25668.531000000003</v>
      </c>
      <c r="O174" s="25">
        <f t="shared" si="159"/>
        <v>3130.307</v>
      </c>
      <c r="P174" s="25">
        <f t="shared" si="150"/>
        <v>28798.838000000003</v>
      </c>
      <c r="Q174" s="25">
        <f t="shared" si="160"/>
        <v>3130.307</v>
      </c>
      <c r="R174" s="25">
        <f t="shared" si="151"/>
        <v>31929.145000000004</v>
      </c>
      <c r="S174" s="25">
        <f t="shared" si="161"/>
        <v>3130.307</v>
      </c>
      <c r="T174" s="25">
        <f t="shared" si="152"/>
        <v>35059.452000000005</v>
      </c>
      <c r="U174" s="7">
        <f t="shared" si="162"/>
        <v>3130.307</v>
      </c>
      <c r="V174" s="25">
        <f t="shared" si="153"/>
        <v>38189.759000000005</v>
      </c>
      <c r="W174" s="7">
        <f t="shared" si="163"/>
        <v>3130.307</v>
      </c>
      <c r="X174" s="25">
        <f t="shared" si="154"/>
        <v>41320.066000000006</v>
      </c>
      <c r="Y174" s="7">
        <f>$G$174/$E$174</f>
        <v>3130.307</v>
      </c>
      <c r="Z174" s="25">
        <f t="shared" si="155"/>
        <v>44450.37300000001</v>
      </c>
      <c r="AA174" s="7">
        <f>$G$174/$E$174</f>
        <v>3130.307</v>
      </c>
      <c r="AB174" s="25">
        <f t="shared" si="156"/>
        <v>47580.68000000001</v>
      </c>
      <c r="AC174" s="7">
        <f>$G$174/$E$174</f>
        <v>3130.307</v>
      </c>
      <c r="AD174" s="25">
        <f t="shared" si="157"/>
        <v>50710.98700000001</v>
      </c>
      <c r="AE174" s="7">
        <f>$G$174/$E$174</f>
        <v>3130.307</v>
      </c>
      <c r="AF174" s="25">
        <f t="shared" si="158"/>
        <v>53841.29400000001</v>
      </c>
      <c r="AG174" s="7"/>
      <c r="AH174" s="13">
        <f t="shared" si="164"/>
        <v>8764.84599999999</v>
      </c>
      <c r="AI174" s="7"/>
      <c r="AJ174" s="15"/>
    </row>
    <row r="175" spans="2:36" ht="12.75">
      <c r="B175" s="26"/>
      <c r="C175" s="28" t="s">
        <v>100</v>
      </c>
      <c r="D175" s="28">
        <v>2008</v>
      </c>
      <c r="E175" s="28">
        <v>20</v>
      </c>
      <c r="F175" s="28" t="s">
        <v>17</v>
      </c>
      <c r="G175" s="25">
        <v>19995</v>
      </c>
      <c r="H175" s="25">
        <v>2499.38</v>
      </c>
      <c r="I175" s="25">
        <f>G175/E175</f>
        <v>999.75</v>
      </c>
      <c r="J175" s="25">
        <f>H175+I175</f>
        <v>3499.13</v>
      </c>
      <c r="K175" s="25">
        <f>G175/E175</f>
        <v>999.75</v>
      </c>
      <c r="L175" s="25">
        <f>J175+K175</f>
        <v>4498.88</v>
      </c>
      <c r="M175" s="25">
        <f t="shared" si="148"/>
        <v>999.75</v>
      </c>
      <c r="N175" s="25">
        <f t="shared" si="149"/>
        <v>5498.63</v>
      </c>
      <c r="O175" s="25">
        <f t="shared" si="159"/>
        <v>999.75</v>
      </c>
      <c r="P175" s="25">
        <f t="shared" si="150"/>
        <v>6498.38</v>
      </c>
      <c r="Q175" s="25">
        <f t="shared" si="160"/>
        <v>999.75</v>
      </c>
      <c r="R175" s="25">
        <f t="shared" si="151"/>
        <v>7498.13</v>
      </c>
      <c r="S175" s="25">
        <f t="shared" si="161"/>
        <v>999.75</v>
      </c>
      <c r="T175" s="25">
        <f t="shared" si="152"/>
        <v>8497.880000000001</v>
      </c>
      <c r="U175" s="7">
        <f t="shared" si="162"/>
        <v>999.75</v>
      </c>
      <c r="V175" s="25">
        <f t="shared" si="153"/>
        <v>9497.630000000001</v>
      </c>
      <c r="W175" s="7">
        <f t="shared" si="163"/>
        <v>999.75</v>
      </c>
      <c r="X175" s="25">
        <f t="shared" si="154"/>
        <v>10497.380000000001</v>
      </c>
      <c r="Y175" s="7">
        <f>$G$175/$E$175</f>
        <v>999.75</v>
      </c>
      <c r="Z175" s="25">
        <f t="shared" si="155"/>
        <v>11497.130000000001</v>
      </c>
      <c r="AA175" s="7">
        <f>$G$175/$E$175</f>
        <v>999.75</v>
      </c>
      <c r="AB175" s="25">
        <f t="shared" si="156"/>
        <v>12496.880000000001</v>
      </c>
      <c r="AC175" s="7">
        <f>$G$175/$E$175</f>
        <v>999.75</v>
      </c>
      <c r="AD175" s="25">
        <f t="shared" si="157"/>
        <v>13496.630000000001</v>
      </c>
      <c r="AE175" s="7">
        <f>$G$175/$E$175</f>
        <v>999.75</v>
      </c>
      <c r="AF175" s="25">
        <f t="shared" si="158"/>
        <v>14496.380000000001</v>
      </c>
      <c r="AG175" s="7"/>
      <c r="AH175" s="13">
        <f t="shared" si="164"/>
        <v>5498.619999999999</v>
      </c>
      <c r="AI175" s="7"/>
      <c r="AJ175" s="15"/>
    </row>
    <row r="176" spans="2:36" ht="12.75">
      <c r="B176" s="26"/>
      <c r="C176" s="28" t="s">
        <v>101</v>
      </c>
      <c r="D176" s="28">
        <v>2008</v>
      </c>
      <c r="E176" s="28">
        <v>20</v>
      </c>
      <c r="F176" s="28" t="s">
        <v>17</v>
      </c>
      <c r="G176" s="25">
        <v>619.8</v>
      </c>
      <c r="H176" s="25">
        <v>77.48</v>
      </c>
      <c r="I176" s="25">
        <f>G176/E176</f>
        <v>30.99</v>
      </c>
      <c r="J176" s="25">
        <f>H176+I176</f>
        <v>108.47</v>
      </c>
      <c r="K176" s="25">
        <f>G176/E176</f>
        <v>30.99</v>
      </c>
      <c r="L176" s="25">
        <f>J176+K176</f>
        <v>139.46</v>
      </c>
      <c r="M176" s="25">
        <f t="shared" si="148"/>
        <v>30.99</v>
      </c>
      <c r="N176" s="25">
        <f t="shared" si="149"/>
        <v>170.45000000000002</v>
      </c>
      <c r="O176" s="25">
        <f t="shared" si="159"/>
        <v>30.99</v>
      </c>
      <c r="P176" s="25">
        <f t="shared" si="150"/>
        <v>201.44000000000003</v>
      </c>
      <c r="Q176" s="25">
        <f t="shared" si="160"/>
        <v>30.99</v>
      </c>
      <c r="R176" s="25">
        <f t="shared" si="151"/>
        <v>232.43000000000004</v>
      </c>
      <c r="S176" s="25">
        <f t="shared" si="161"/>
        <v>30.99</v>
      </c>
      <c r="T176" s="25">
        <f t="shared" si="152"/>
        <v>263.42</v>
      </c>
      <c r="U176" s="7">
        <f t="shared" si="162"/>
        <v>30.99</v>
      </c>
      <c r="V176" s="25">
        <f t="shared" si="153"/>
        <v>294.41</v>
      </c>
      <c r="W176" s="7">
        <f t="shared" si="163"/>
        <v>30.99</v>
      </c>
      <c r="X176" s="25">
        <f t="shared" si="154"/>
        <v>325.40000000000003</v>
      </c>
      <c r="Y176" s="7">
        <f>$G$176/$E$176</f>
        <v>30.99</v>
      </c>
      <c r="Z176" s="25">
        <f t="shared" si="155"/>
        <v>356.39000000000004</v>
      </c>
      <c r="AA176" s="7">
        <f>$G$176/$E$176</f>
        <v>30.99</v>
      </c>
      <c r="AB176" s="25">
        <f t="shared" si="156"/>
        <v>387.38000000000005</v>
      </c>
      <c r="AC176" s="7">
        <f>$G$176/$E$176</f>
        <v>30.99</v>
      </c>
      <c r="AD176" s="25">
        <f t="shared" si="157"/>
        <v>418.37000000000006</v>
      </c>
      <c r="AE176" s="7">
        <f>$G$176/$E$176</f>
        <v>30.99</v>
      </c>
      <c r="AF176" s="25">
        <f t="shared" si="158"/>
        <v>449.36000000000007</v>
      </c>
      <c r="AG176" s="8"/>
      <c r="AH176" s="13">
        <f t="shared" si="164"/>
        <v>170.43999999999988</v>
      </c>
      <c r="AI176" s="7"/>
      <c r="AJ176" s="15"/>
    </row>
    <row r="177" spans="2:36" ht="12.75">
      <c r="B177" s="29"/>
      <c r="C177" s="28" t="s">
        <v>99</v>
      </c>
      <c r="D177" s="28">
        <v>2013</v>
      </c>
      <c r="E177" s="28">
        <v>20</v>
      </c>
      <c r="F177" s="28" t="s">
        <v>17</v>
      </c>
      <c r="G177" s="32">
        <f>9056+2316+3337.2+290</f>
        <v>14999.2</v>
      </c>
      <c r="H177" s="32"/>
      <c r="I177" s="32"/>
      <c r="J177" s="32"/>
      <c r="K177" s="32"/>
      <c r="L177" s="32">
        <v>0</v>
      </c>
      <c r="M177" s="32">
        <f t="shared" si="148"/>
        <v>749.96</v>
      </c>
      <c r="N177" s="32">
        <f t="shared" si="149"/>
        <v>749.96</v>
      </c>
      <c r="O177" s="32">
        <f t="shared" si="159"/>
        <v>749.96</v>
      </c>
      <c r="P177" s="32">
        <f t="shared" si="150"/>
        <v>1499.92</v>
      </c>
      <c r="Q177" s="25">
        <f t="shared" si="160"/>
        <v>749.96</v>
      </c>
      <c r="R177" s="32">
        <f t="shared" si="151"/>
        <v>2249.88</v>
      </c>
      <c r="S177" s="25">
        <f t="shared" si="161"/>
        <v>749.96</v>
      </c>
      <c r="T177" s="32">
        <f t="shared" si="152"/>
        <v>2999.84</v>
      </c>
      <c r="U177" s="7">
        <f t="shared" si="162"/>
        <v>749.96</v>
      </c>
      <c r="V177" s="32">
        <f t="shared" si="153"/>
        <v>3749.8</v>
      </c>
      <c r="W177" s="7">
        <f t="shared" si="163"/>
        <v>749.96</v>
      </c>
      <c r="X177" s="32">
        <f t="shared" si="154"/>
        <v>4499.76</v>
      </c>
      <c r="Y177" s="7">
        <f>$G$177/$E$177</f>
        <v>749.96</v>
      </c>
      <c r="Z177" s="32">
        <f t="shared" si="155"/>
        <v>5249.72</v>
      </c>
      <c r="AA177" s="7">
        <f>$G$177/$E$177</f>
        <v>749.96</v>
      </c>
      <c r="AB177" s="32">
        <f t="shared" si="156"/>
        <v>5999.68</v>
      </c>
      <c r="AC177" s="7">
        <f>$G$177/$E$177</f>
        <v>749.96</v>
      </c>
      <c r="AD177" s="32">
        <f t="shared" si="157"/>
        <v>6749.64</v>
      </c>
      <c r="AE177" s="7">
        <f>$G$177/$E$177</f>
        <v>749.96</v>
      </c>
      <c r="AF177" s="32">
        <f t="shared" si="158"/>
        <v>7499.6</v>
      </c>
      <c r="AG177" s="8"/>
      <c r="AH177" s="13">
        <f t="shared" si="164"/>
        <v>7499.6</v>
      </c>
      <c r="AI177" s="7"/>
      <c r="AJ177" s="15"/>
    </row>
    <row r="178" spans="3:36" ht="12.75">
      <c r="C178" s="31" t="s">
        <v>99</v>
      </c>
      <c r="D178" s="28">
        <v>2014</v>
      </c>
      <c r="E178" s="28">
        <v>20</v>
      </c>
      <c r="F178" s="31" t="s">
        <v>17</v>
      </c>
      <c r="G178" s="32">
        <f>7099.2+4728</f>
        <v>11827.2</v>
      </c>
      <c r="H178" s="27"/>
      <c r="I178" s="27"/>
      <c r="J178" s="27"/>
      <c r="K178" s="27"/>
      <c r="L178" s="27"/>
      <c r="M178" s="27">
        <f t="shared" si="148"/>
        <v>591.36</v>
      </c>
      <c r="N178" s="27">
        <v>0</v>
      </c>
      <c r="O178" s="27">
        <f t="shared" si="159"/>
        <v>591.36</v>
      </c>
      <c r="P178" s="32">
        <f t="shared" si="150"/>
        <v>591.36</v>
      </c>
      <c r="Q178" s="32">
        <f t="shared" si="160"/>
        <v>591.36</v>
      </c>
      <c r="R178" s="32">
        <f t="shared" si="151"/>
        <v>1182.72</v>
      </c>
      <c r="S178" s="25">
        <f t="shared" si="161"/>
        <v>591.36</v>
      </c>
      <c r="T178" s="32">
        <f t="shared" si="152"/>
        <v>1774.08</v>
      </c>
      <c r="U178" s="7">
        <f t="shared" si="162"/>
        <v>591.36</v>
      </c>
      <c r="V178" s="32">
        <f t="shared" si="153"/>
        <v>2365.44</v>
      </c>
      <c r="W178" s="7">
        <f t="shared" si="163"/>
        <v>591.36</v>
      </c>
      <c r="X178" s="32">
        <f t="shared" si="154"/>
        <v>2956.8</v>
      </c>
      <c r="Y178" s="7">
        <f>$G$178/$E$178</f>
        <v>591.36</v>
      </c>
      <c r="Z178" s="32">
        <f t="shared" si="155"/>
        <v>3548.1600000000003</v>
      </c>
      <c r="AA178" s="7">
        <f>$G$178/$E$178</f>
        <v>591.36</v>
      </c>
      <c r="AB178" s="32">
        <f t="shared" si="156"/>
        <v>4139.52</v>
      </c>
      <c r="AC178" s="7">
        <f>$G$178/$E$178</f>
        <v>591.36</v>
      </c>
      <c r="AD178" s="32">
        <f t="shared" si="157"/>
        <v>4730.88</v>
      </c>
      <c r="AE178" s="7">
        <f>$G$178/$E$178</f>
        <v>591.36</v>
      </c>
      <c r="AF178" s="32">
        <f t="shared" si="158"/>
        <v>5322.24</v>
      </c>
      <c r="AG178" s="8"/>
      <c r="AH178" s="13">
        <f t="shared" si="164"/>
        <v>6504.960000000001</v>
      </c>
      <c r="AI178" s="7"/>
      <c r="AJ178" s="15"/>
    </row>
    <row r="179" spans="2:36" ht="12.75">
      <c r="B179" s="29"/>
      <c r="C179" s="31" t="s">
        <v>99</v>
      </c>
      <c r="D179" s="28">
        <v>2015</v>
      </c>
      <c r="E179" s="28">
        <v>20</v>
      </c>
      <c r="F179" s="31" t="s">
        <v>17</v>
      </c>
      <c r="G179" s="40">
        <v>14210</v>
      </c>
      <c r="H179" s="40"/>
      <c r="I179" s="40"/>
      <c r="J179" s="40"/>
      <c r="K179" s="40"/>
      <c r="L179" s="40"/>
      <c r="M179" s="40"/>
      <c r="N179" s="40"/>
      <c r="O179" s="40"/>
      <c r="P179" s="40">
        <v>0</v>
      </c>
      <c r="Q179" s="40">
        <f t="shared" si="160"/>
        <v>710.5</v>
      </c>
      <c r="R179" s="40">
        <f t="shared" si="151"/>
        <v>710.5</v>
      </c>
      <c r="S179" s="25">
        <f t="shared" si="161"/>
        <v>710.5</v>
      </c>
      <c r="T179" s="40">
        <f t="shared" si="152"/>
        <v>1421</v>
      </c>
      <c r="U179" s="7">
        <f t="shared" si="162"/>
        <v>710.5</v>
      </c>
      <c r="V179" s="40">
        <f t="shared" si="153"/>
        <v>2131.5</v>
      </c>
      <c r="W179" s="7">
        <f t="shared" si="163"/>
        <v>710.5</v>
      </c>
      <c r="X179" s="40">
        <f t="shared" si="154"/>
        <v>2842</v>
      </c>
      <c r="Y179" s="7">
        <f>$G$179/$E$179</f>
        <v>710.5</v>
      </c>
      <c r="Z179" s="40">
        <f t="shared" si="155"/>
        <v>3552.5</v>
      </c>
      <c r="AA179" s="7">
        <f>$G$179/$E$179</f>
        <v>710.5</v>
      </c>
      <c r="AB179" s="40">
        <f t="shared" si="156"/>
        <v>4263</v>
      </c>
      <c r="AC179" s="7">
        <f>$G$179/$E$179</f>
        <v>710.5</v>
      </c>
      <c r="AD179" s="40">
        <f t="shared" si="157"/>
        <v>4973.5</v>
      </c>
      <c r="AE179" s="7">
        <f>$G$179/$E$179</f>
        <v>710.5</v>
      </c>
      <c r="AF179" s="40">
        <f t="shared" si="158"/>
        <v>5684</v>
      </c>
      <c r="AG179" s="39"/>
      <c r="AH179" s="13">
        <f t="shared" si="164"/>
        <v>8526</v>
      </c>
      <c r="AI179" s="7"/>
      <c r="AJ179" s="15"/>
    </row>
    <row r="180" spans="2:36" ht="12.75">
      <c r="B180" s="42"/>
      <c r="C180" s="31" t="s">
        <v>99</v>
      </c>
      <c r="D180" s="28">
        <v>2016</v>
      </c>
      <c r="E180" s="28">
        <v>20</v>
      </c>
      <c r="F180" s="31" t="s">
        <v>17</v>
      </c>
      <c r="G180" s="40">
        <f>77785.58-182.54</f>
        <v>77603.04000000001</v>
      </c>
      <c r="H180" s="40"/>
      <c r="I180" s="40"/>
      <c r="J180" s="40"/>
      <c r="K180" s="40"/>
      <c r="L180" s="40"/>
      <c r="M180" s="40"/>
      <c r="N180" s="40"/>
      <c r="O180" s="40"/>
      <c r="P180" s="40">
        <v>0</v>
      </c>
      <c r="Q180" s="40">
        <v>0</v>
      </c>
      <c r="R180" s="40">
        <v>0</v>
      </c>
      <c r="S180" s="25">
        <f t="shared" si="161"/>
        <v>3880.1520000000005</v>
      </c>
      <c r="T180" s="40">
        <f t="shared" si="152"/>
        <v>3880.1520000000005</v>
      </c>
      <c r="U180" s="7">
        <f t="shared" si="162"/>
        <v>3880.1520000000005</v>
      </c>
      <c r="V180" s="40">
        <f t="shared" si="153"/>
        <v>7760.304000000001</v>
      </c>
      <c r="W180" s="7">
        <f t="shared" si="163"/>
        <v>3880.1520000000005</v>
      </c>
      <c r="X180" s="40">
        <f t="shared" si="154"/>
        <v>11640.456000000002</v>
      </c>
      <c r="Y180" s="7">
        <f>$G$180/$E$180</f>
        <v>3880.1520000000005</v>
      </c>
      <c r="Z180" s="40">
        <f t="shared" si="155"/>
        <v>15520.608000000002</v>
      </c>
      <c r="AA180" s="7">
        <f>$G$180/$E$180</f>
        <v>3880.1520000000005</v>
      </c>
      <c r="AB180" s="40">
        <f t="shared" si="156"/>
        <v>19400.760000000002</v>
      </c>
      <c r="AC180" s="7">
        <f>$G$180/$E$180</f>
        <v>3880.1520000000005</v>
      </c>
      <c r="AD180" s="40">
        <f t="shared" si="157"/>
        <v>23280.912000000004</v>
      </c>
      <c r="AE180" s="7">
        <f>$G$180/$E$180</f>
        <v>3880.1520000000005</v>
      </c>
      <c r="AF180" s="40">
        <f t="shared" si="158"/>
        <v>27161.064000000006</v>
      </c>
      <c r="AG180" s="39"/>
      <c r="AH180" s="13">
        <f t="shared" si="164"/>
        <v>50441.976</v>
      </c>
      <c r="AI180" s="7"/>
      <c r="AJ180" s="15"/>
    </row>
    <row r="181" spans="2:36" ht="12.75">
      <c r="B181" s="42"/>
      <c r="C181" s="31" t="s">
        <v>99</v>
      </c>
      <c r="D181" s="28">
        <v>2017</v>
      </c>
      <c r="E181" s="28">
        <v>20</v>
      </c>
      <c r="F181" s="31" t="s">
        <v>17</v>
      </c>
      <c r="G181" s="40">
        <v>18897.82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0</v>
      </c>
      <c r="S181" s="40">
        <v>0</v>
      </c>
      <c r="T181" s="40">
        <f t="shared" si="152"/>
        <v>0</v>
      </c>
      <c r="U181" s="39">
        <f t="shared" si="162"/>
        <v>944.891</v>
      </c>
      <c r="V181" s="40">
        <f t="shared" si="153"/>
        <v>944.891</v>
      </c>
      <c r="W181" s="7">
        <f t="shared" si="163"/>
        <v>944.891</v>
      </c>
      <c r="X181" s="40">
        <f t="shared" si="154"/>
        <v>1889.782</v>
      </c>
      <c r="Y181" s="7">
        <f>$G$181/$E$181</f>
        <v>944.891</v>
      </c>
      <c r="Z181" s="40">
        <f t="shared" si="155"/>
        <v>2834.673</v>
      </c>
      <c r="AA181" s="7">
        <f>$G$181/$E$181</f>
        <v>944.891</v>
      </c>
      <c r="AB181" s="40">
        <f t="shared" si="156"/>
        <v>3779.564</v>
      </c>
      <c r="AC181" s="7">
        <f>$G$181/$E$181</f>
        <v>944.891</v>
      </c>
      <c r="AD181" s="40">
        <f t="shared" si="157"/>
        <v>4724.455</v>
      </c>
      <c r="AE181" s="7">
        <f>$G$181/$E$181</f>
        <v>944.891</v>
      </c>
      <c r="AF181" s="40">
        <f t="shared" si="158"/>
        <v>5669.346</v>
      </c>
      <c r="AG181" s="8"/>
      <c r="AH181" s="13">
        <f t="shared" si="164"/>
        <v>13228.474</v>
      </c>
      <c r="AI181" s="7"/>
      <c r="AJ181" s="15"/>
    </row>
    <row r="182" spans="2:36" ht="12.75">
      <c r="B182" s="42"/>
      <c r="C182" s="31" t="s">
        <v>99</v>
      </c>
      <c r="D182" s="28">
        <v>2018</v>
      </c>
      <c r="E182" s="28">
        <v>20</v>
      </c>
      <c r="F182" s="31" t="s">
        <v>17</v>
      </c>
      <c r="G182" s="40">
        <f>24007.35</f>
        <v>24007.35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40"/>
      <c r="U182" s="7"/>
      <c r="V182" s="40">
        <v>0</v>
      </c>
      <c r="W182" s="7">
        <f t="shared" si="163"/>
        <v>1200.3674999999998</v>
      </c>
      <c r="X182" s="40">
        <f t="shared" si="154"/>
        <v>1200.3674999999998</v>
      </c>
      <c r="Y182" s="7">
        <f>$G$182/$E$182</f>
        <v>1200.3674999999998</v>
      </c>
      <c r="Z182" s="40">
        <f t="shared" si="155"/>
        <v>2400.7349999999997</v>
      </c>
      <c r="AA182" s="7">
        <f>$G$182/$E$182</f>
        <v>1200.3674999999998</v>
      </c>
      <c r="AB182" s="40">
        <f t="shared" si="156"/>
        <v>3601.1024999999995</v>
      </c>
      <c r="AC182" s="7">
        <f>$G$182/$E$182</f>
        <v>1200.3674999999998</v>
      </c>
      <c r="AD182" s="40">
        <f t="shared" si="157"/>
        <v>4801.469999999999</v>
      </c>
      <c r="AE182" s="7">
        <f>$G$182/$E$182</f>
        <v>1200.3674999999998</v>
      </c>
      <c r="AF182" s="40">
        <f t="shared" si="158"/>
        <v>6001.8375</v>
      </c>
      <c r="AG182" s="8"/>
      <c r="AH182" s="13">
        <f t="shared" si="164"/>
        <v>18005.512499999997</v>
      </c>
      <c r="AI182" s="7"/>
      <c r="AJ182" s="15"/>
    </row>
    <row r="183" spans="2:36" ht="12.75">
      <c r="B183" s="42"/>
      <c r="C183" s="41" t="s">
        <v>99</v>
      </c>
      <c r="D183" s="28">
        <v>2019</v>
      </c>
      <c r="E183" s="28">
        <v>20</v>
      </c>
      <c r="F183" s="31" t="s">
        <v>17</v>
      </c>
      <c r="G183" s="40">
        <v>76000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40"/>
      <c r="U183" s="7"/>
      <c r="V183" s="40"/>
      <c r="W183" s="7"/>
      <c r="X183" s="40">
        <v>0</v>
      </c>
      <c r="Y183" s="7">
        <f>$G$183/$E$183</f>
        <v>3800</v>
      </c>
      <c r="Z183" s="40">
        <f t="shared" si="155"/>
        <v>3800</v>
      </c>
      <c r="AA183" s="7">
        <f>$G$183/$E$183</f>
        <v>3800</v>
      </c>
      <c r="AB183" s="40">
        <f t="shared" si="156"/>
        <v>7600</v>
      </c>
      <c r="AC183" s="7">
        <f>$G$183/$E$183</f>
        <v>3800</v>
      </c>
      <c r="AD183" s="40">
        <f t="shared" si="157"/>
        <v>11400</v>
      </c>
      <c r="AE183" s="7">
        <f>$G$183/$E$183</f>
        <v>3800</v>
      </c>
      <c r="AF183" s="40">
        <f t="shared" si="158"/>
        <v>15200</v>
      </c>
      <c r="AG183" s="8"/>
      <c r="AH183" s="13">
        <f t="shared" si="164"/>
        <v>60800</v>
      </c>
      <c r="AI183" s="7"/>
      <c r="AJ183" s="15"/>
    </row>
    <row r="184" spans="2:36" ht="12.75">
      <c r="B184" s="42"/>
      <c r="C184" s="31" t="s">
        <v>99</v>
      </c>
      <c r="D184" s="28">
        <v>2019</v>
      </c>
      <c r="E184" s="28">
        <v>20</v>
      </c>
      <c r="F184" s="31" t="s">
        <v>17</v>
      </c>
      <c r="G184" s="40">
        <v>38000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40"/>
      <c r="U184" s="7"/>
      <c r="V184" s="40"/>
      <c r="W184" s="7"/>
      <c r="X184" s="40">
        <v>0</v>
      </c>
      <c r="Y184" s="7">
        <f>$G$184/$E$184</f>
        <v>1900</v>
      </c>
      <c r="Z184" s="40">
        <f t="shared" si="155"/>
        <v>1900</v>
      </c>
      <c r="AA184" s="7">
        <f>$G$184/$E$184</f>
        <v>1900</v>
      </c>
      <c r="AB184" s="40">
        <f t="shared" si="156"/>
        <v>3800</v>
      </c>
      <c r="AC184" s="7">
        <f>$G$184/$E$184</f>
        <v>1900</v>
      </c>
      <c r="AD184" s="40">
        <f t="shared" si="157"/>
        <v>5700</v>
      </c>
      <c r="AE184" s="7">
        <f>$G$184/$E$184</f>
        <v>1900</v>
      </c>
      <c r="AF184" s="40">
        <f t="shared" si="158"/>
        <v>7600</v>
      </c>
      <c r="AG184" s="8"/>
      <c r="AH184" s="13">
        <f t="shared" si="164"/>
        <v>30400</v>
      </c>
      <c r="AI184" s="7"/>
      <c r="AJ184" s="15"/>
    </row>
    <row r="185" spans="2:38" ht="12.75">
      <c r="B185" s="42"/>
      <c r="C185" s="31" t="s">
        <v>319</v>
      </c>
      <c r="D185" s="1">
        <v>2020</v>
      </c>
      <c r="E185" s="1">
        <v>50</v>
      </c>
      <c r="F185" s="6" t="s">
        <v>17</v>
      </c>
      <c r="G185" s="39">
        <v>76000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8"/>
      <c r="U185" s="7"/>
      <c r="V185" s="8"/>
      <c r="W185" s="7"/>
      <c r="X185" s="8"/>
      <c r="Y185" s="7"/>
      <c r="Z185" s="39">
        <v>0</v>
      </c>
      <c r="AA185" s="39">
        <f>$G185/$E185</f>
        <v>1520</v>
      </c>
      <c r="AB185" s="39">
        <f t="shared" si="156"/>
        <v>1520</v>
      </c>
      <c r="AC185" s="39">
        <f aca="true" t="shared" si="165" ref="AC185:AE190">$G185/$E185</f>
        <v>1520</v>
      </c>
      <c r="AD185" s="39">
        <f t="shared" si="157"/>
        <v>3040</v>
      </c>
      <c r="AE185" s="39">
        <f t="shared" si="165"/>
        <v>1520</v>
      </c>
      <c r="AF185" s="39">
        <f t="shared" si="158"/>
        <v>4560</v>
      </c>
      <c r="AG185" s="7"/>
      <c r="AH185" s="13">
        <f t="shared" si="164"/>
        <v>71440</v>
      </c>
      <c r="AI185" s="7"/>
      <c r="AJ185" s="15"/>
      <c r="AK185" s="1"/>
      <c r="AL185" s="1"/>
    </row>
    <row r="186" spans="2:38" ht="12.75">
      <c r="B186" s="42"/>
      <c r="C186" s="31" t="s">
        <v>319</v>
      </c>
      <c r="D186" s="1">
        <v>2020</v>
      </c>
      <c r="E186" s="1">
        <v>50</v>
      </c>
      <c r="F186" s="6" t="s">
        <v>17</v>
      </c>
      <c r="G186" s="39">
        <v>76000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8"/>
      <c r="U186" s="7"/>
      <c r="V186" s="8"/>
      <c r="W186" s="7"/>
      <c r="X186" s="8"/>
      <c r="Y186" s="7"/>
      <c r="Z186" s="39">
        <v>0</v>
      </c>
      <c r="AA186" s="39">
        <f>$G186/$E186</f>
        <v>1520</v>
      </c>
      <c r="AB186" s="39">
        <f t="shared" si="156"/>
        <v>1520</v>
      </c>
      <c r="AC186" s="39">
        <f t="shared" si="165"/>
        <v>1520</v>
      </c>
      <c r="AD186" s="39">
        <f t="shared" si="157"/>
        <v>3040</v>
      </c>
      <c r="AE186" s="39">
        <f t="shared" si="165"/>
        <v>1520</v>
      </c>
      <c r="AF186" s="39">
        <f t="shared" si="158"/>
        <v>4560</v>
      </c>
      <c r="AG186" s="7"/>
      <c r="AH186" s="13">
        <f t="shared" si="164"/>
        <v>71440</v>
      </c>
      <c r="AI186" s="7"/>
      <c r="AJ186" s="15"/>
      <c r="AK186" s="1"/>
      <c r="AL186" s="1"/>
    </row>
    <row r="187" spans="3:38" ht="12.75">
      <c r="C187" s="31" t="s">
        <v>319</v>
      </c>
      <c r="D187" s="1">
        <v>2020</v>
      </c>
      <c r="E187" s="1">
        <v>50</v>
      </c>
      <c r="F187" s="6" t="s">
        <v>17</v>
      </c>
      <c r="G187" s="39">
        <v>76000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8"/>
      <c r="U187" s="7"/>
      <c r="V187" s="8"/>
      <c r="W187" s="7"/>
      <c r="X187" s="8"/>
      <c r="Y187" s="7"/>
      <c r="Z187" s="39">
        <v>0</v>
      </c>
      <c r="AA187" s="39">
        <f>$G187/$E187</f>
        <v>1520</v>
      </c>
      <c r="AB187" s="39">
        <f t="shared" si="156"/>
        <v>1520</v>
      </c>
      <c r="AC187" s="39">
        <f t="shared" si="165"/>
        <v>1520</v>
      </c>
      <c r="AD187" s="39">
        <f t="shared" si="157"/>
        <v>3040</v>
      </c>
      <c r="AE187" s="39">
        <f t="shared" si="165"/>
        <v>1520</v>
      </c>
      <c r="AF187" s="39">
        <f t="shared" si="158"/>
        <v>4560</v>
      </c>
      <c r="AG187" s="7"/>
      <c r="AH187" s="13">
        <f t="shared" si="164"/>
        <v>71440</v>
      </c>
      <c r="AI187" s="7"/>
      <c r="AJ187" s="15"/>
      <c r="AK187" s="1"/>
      <c r="AL187" s="1"/>
    </row>
    <row r="188" spans="3:38" ht="13.5" customHeight="1">
      <c r="C188" s="31" t="s">
        <v>319</v>
      </c>
      <c r="D188" s="1">
        <v>2020</v>
      </c>
      <c r="E188" s="1">
        <v>50</v>
      </c>
      <c r="F188" s="6" t="s">
        <v>17</v>
      </c>
      <c r="G188" s="39">
        <v>114000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8"/>
      <c r="U188" s="7"/>
      <c r="V188" s="8"/>
      <c r="W188" s="7"/>
      <c r="X188" s="8"/>
      <c r="Y188" s="7"/>
      <c r="Z188" s="8">
        <v>0</v>
      </c>
      <c r="AA188" s="8">
        <f>$G188/$E188</f>
        <v>2280</v>
      </c>
      <c r="AB188" s="8">
        <f t="shared" si="156"/>
        <v>2280</v>
      </c>
      <c r="AC188" s="8">
        <f t="shared" si="165"/>
        <v>2280</v>
      </c>
      <c r="AD188" s="8">
        <f t="shared" si="157"/>
        <v>4560</v>
      </c>
      <c r="AE188" s="8">
        <f t="shared" si="165"/>
        <v>2280</v>
      </c>
      <c r="AF188" s="8">
        <f t="shared" si="158"/>
        <v>6840</v>
      </c>
      <c r="AG188" s="7"/>
      <c r="AH188" s="13">
        <f t="shared" si="164"/>
        <v>107160</v>
      </c>
      <c r="AI188" s="7"/>
      <c r="AJ188" s="15"/>
      <c r="AK188" s="1"/>
      <c r="AL188" s="1"/>
    </row>
    <row r="189" spans="2:38" ht="13.5" customHeight="1">
      <c r="B189" s="42"/>
      <c r="C189" s="31" t="s">
        <v>319</v>
      </c>
      <c r="D189" s="1">
        <v>2021</v>
      </c>
      <c r="E189" s="1">
        <v>50</v>
      </c>
      <c r="F189" s="6" t="s">
        <v>17</v>
      </c>
      <c r="G189" s="39">
        <v>5940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8"/>
      <c r="U189" s="7"/>
      <c r="V189" s="8"/>
      <c r="W189" s="7"/>
      <c r="X189" s="8"/>
      <c r="Y189" s="7"/>
      <c r="Z189" s="8"/>
      <c r="AA189" s="8"/>
      <c r="AB189" s="8"/>
      <c r="AC189" s="8">
        <f t="shared" si="165"/>
        <v>118.8</v>
      </c>
      <c r="AD189" s="8">
        <f t="shared" si="157"/>
        <v>118.8</v>
      </c>
      <c r="AE189" s="8">
        <f t="shared" si="165"/>
        <v>118.8</v>
      </c>
      <c r="AF189" s="8">
        <f t="shared" si="158"/>
        <v>237.6</v>
      </c>
      <c r="AG189" s="7"/>
      <c r="AH189" s="13">
        <f t="shared" si="164"/>
        <v>5702.4</v>
      </c>
      <c r="AI189" s="7"/>
      <c r="AJ189" s="15"/>
      <c r="AK189" s="1"/>
      <c r="AL189" s="1"/>
    </row>
    <row r="190" spans="2:38" ht="12.75">
      <c r="B190" s="42"/>
      <c r="C190" s="31" t="s">
        <v>319</v>
      </c>
      <c r="D190" s="1">
        <v>2021</v>
      </c>
      <c r="E190" s="1">
        <v>50</v>
      </c>
      <c r="F190" s="6" t="s">
        <v>17</v>
      </c>
      <c r="G190" s="8">
        <v>1810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8"/>
      <c r="U190" s="7"/>
      <c r="V190" s="8"/>
      <c r="W190" s="7"/>
      <c r="X190" s="8"/>
      <c r="Y190" s="7"/>
      <c r="Z190" s="8"/>
      <c r="AA190" s="8"/>
      <c r="AB190" s="8"/>
      <c r="AC190" s="8">
        <f t="shared" si="165"/>
        <v>36.2</v>
      </c>
      <c r="AD190" s="8">
        <f t="shared" si="157"/>
        <v>36.2</v>
      </c>
      <c r="AE190" s="8">
        <f t="shared" si="165"/>
        <v>36.2</v>
      </c>
      <c r="AF190" s="8">
        <f t="shared" si="158"/>
        <v>72.4</v>
      </c>
      <c r="AG190" s="7"/>
      <c r="AH190" s="13">
        <f t="shared" si="164"/>
        <v>1737.6</v>
      </c>
      <c r="AI190" s="7"/>
      <c r="AJ190" s="15"/>
      <c r="AK190" s="1"/>
      <c r="AL190" s="1"/>
    </row>
    <row r="191" spans="2:38" ht="12.75">
      <c r="B191" s="42" t="s">
        <v>366</v>
      </c>
      <c r="C191" s="31" t="s">
        <v>358</v>
      </c>
      <c r="D191" s="1">
        <v>2022</v>
      </c>
      <c r="E191" s="1">
        <v>20</v>
      </c>
      <c r="F191" s="6" t="s">
        <v>17</v>
      </c>
      <c r="G191" s="8">
        <f>59543.6-1810</f>
        <v>57733.6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8"/>
      <c r="U191" s="7"/>
      <c r="V191" s="8"/>
      <c r="W191" s="7"/>
      <c r="X191" s="8"/>
      <c r="Y191" s="7"/>
      <c r="Z191" s="8"/>
      <c r="AA191" s="8"/>
      <c r="AB191" s="8"/>
      <c r="AC191" s="8"/>
      <c r="AD191" s="8"/>
      <c r="AE191" s="8">
        <f>$G191/$E191</f>
        <v>2886.68</v>
      </c>
      <c r="AF191" s="8">
        <f t="shared" si="158"/>
        <v>2886.68</v>
      </c>
      <c r="AG191" s="7"/>
      <c r="AH191" s="13">
        <f t="shared" si="164"/>
        <v>54846.92</v>
      </c>
      <c r="AI191" s="7"/>
      <c r="AJ191" s="15"/>
      <c r="AK191" s="1"/>
      <c r="AL191" s="1"/>
    </row>
    <row r="192" spans="2:36" ht="12.75">
      <c r="B192" s="12">
        <v>3340005</v>
      </c>
      <c r="C192" s="31" t="s">
        <v>204</v>
      </c>
      <c r="D192" s="28">
        <v>2013</v>
      </c>
      <c r="E192" s="28">
        <v>20</v>
      </c>
      <c r="F192" s="31" t="s">
        <v>17</v>
      </c>
      <c r="G192" s="13">
        <v>2547.3</v>
      </c>
      <c r="H192" s="13"/>
      <c r="I192" s="13"/>
      <c r="J192" s="13"/>
      <c r="K192" s="13"/>
      <c r="L192" s="13">
        <v>0</v>
      </c>
      <c r="M192" s="13">
        <f>G192/E192</f>
        <v>127.36500000000001</v>
      </c>
      <c r="N192" s="13">
        <f>L192+M192</f>
        <v>127.36500000000001</v>
      </c>
      <c r="O192" s="13">
        <f>G192/E192</f>
        <v>127.36500000000001</v>
      </c>
      <c r="P192" s="13">
        <f>N192+O192</f>
        <v>254.73000000000002</v>
      </c>
      <c r="Q192" s="13">
        <f>+G192/E192</f>
        <v>127.36500000000001</v>
      </c>
      <c r="R192" s="13">
        <f>P192+Q192</f>
        <v>382.095</v>
      </c>
      <c r="S192" s="13">
        <f>+G192/E192</f>
        <v>127.36500000000001</v>
      </c>
      <c r="T192" s="13">
        <f>R192+S192</f>
        <v>509.46000000000004</v>
      </c>
      <c r="U192" s="7">
        <f>G192/E192</f>
        <v>127.36500000000001</v>
      </c>
      <c r="V192" s="13">
        <f>T192+U192</f>
        <v>636.825</v>
      </c>
      <c r="W192" s="7">
        <f>G192/E192</f>
        <v>127.36500000000001</v>
      </c>
      <c r="X192" s="13">
        <f>V192+W192</f>
        <v>764.19</v>
      </c>
      <c r="Y192" s="7">
        <f>$G$192/$E$192</f>
        <v>127.36500000000001</v>
      </c>
      <c r="Z192" s="13">
        <f>X192+Y192</f>
        <v>891.5550000000001</v>
      </c>
      <c r="AA192" s="7">
        <f>$G$192/$E$192</f>
        <v>127.36500000000001</v>
      </c>
      <c r="AB192" s="13">
        <f>Z192+AA192</f>
        <v>1018.9200000000001</v>
      </c>
      <c r="AC192" s="7">
        <f>$G$192/$E$192</f>
        <v>127.36500000000001</v>
      </c>
      <c r="AD192" s="13">
        <f>AB192+AC192</f>
        <v>1146.285</v>
      </c>
      <c r="AE192" s="7">
        <f>$G$192/$E$192</f>
        <v>127.36500000000001</v>
      </c>
      <c r="AF192" s="13">
        <f>AD192+AE192</f>
        <v>1273.65</v>
      </c>
      <c r="AG192" s="7"/>
      <c r="AH192" s="13">
        <f>G192-AF192</f>
        <v>1273.65</v>
      </c>
      <c r="AI192" s="7"/>
      <c r="AJ192" s="15"/>
    </row>
    <row r="193" spans="2:36" ht="12.75">
      <c r="B193" s="12">
        <v>33410004</v>
      </c>
      <c r="C193" t="s">
        <v>102</v>
      </c>
      <c r="D193" t="s">
        <v>16</v>
      </c>
      <c r="E193">
        <v>20</v>
      </c>
      <c r="F193" t="s">
        <v>17</v>
      </c>
      <c r="G193" s="7">
        <v>627519.09</v>
      </c>
      <c r="H193" s="7">
        <v>528897.86</v>
      </c>
      <c r="I193" s="7">
        <f aca="true" t="shared" si="166" ref="I193:I204">G193/E193</f>
        <v>31375.9545</v>
      </c>
      <c r="J193" s="7">
        <f aca="true" t="shared" si="167" ref="J193:J204">H193+I193</f>
        <v>560273.8145</v>
      </c>
      <c r="K193" s="7">
        <f aca="true" t="shared" si="168" ref="K193:K202">G193/E193</f>
        <v>31375.9545</v>
      </c>
      <c r="L193" s="7">
        <f aca="true" t="shared" si="169" ref="L193:L204">J193+K193</f>
        <v>591649.769</v>
      </c>
      <c r="M193" s="7">
        <f aca="true" t="shared" si="170" ref="M193:M204">$G193/$E193</f>
        <v>31375.9545</v>
      </c>
      <c r="N193" s="7">
        <f aca="true" t="shared" si="171" ref="N193:N212">L193+M193</f>
        <v>623025.7235</v>
      </c>
      <c r="O193" s="7">
        <v>4493.37</v>
      </c>
      <c r="P193" s="7">
        <f aca="true" t="shared" si="172" ref="P193:P213">N193+O193</f>
        <v>627519.0935</v>
      </c>
      <c r="Q193" s="7">
        <v>0</v>
      </c>
      <c r="R193" s="7">
        <f aca="true" t="shared" si="173" ref="R193:R214">P193+Q193</f>
        <v>627519.0935</v>
      </c>
      <c r="S193" s="7">
        <v>0</v>
      </c>
      <c r="T193" s="7">
        <f aca="true" t="shared" si="174" ref="T193:T214">R193+S193</f>
        <v>627519.0935</v>
      </c>
      <c r="U193" s="7">
        <v>0</v>
      </c>
      <c r="V193" s="7">
        <f aca="true" t="shared" si="175" ref="V193:V214">T193+U193</f>
        <v>627519.0935</v>
      </c>
      <c r="W193" s="7">
        <v>0</v>
      </c>
      <c r="X193" s="7">
        <f aca="true" t="shared" si="176" ref="X193:X214">V193+W193</f>
        <v>627519.0935</v>
      </c>
      <c r="Y193" s="7">
        <v>0</v>
      </c>
      <c r="Z193" s="7">
        <f aca="true" t="shared" si="177" ref="Z193:Z214">X193+Y193</f>
        <v>627519.0935</v>
      </c>
      <c r="AA193" s="7">
        <v>0</v>
      </c>
      <c r="AB193" s="7">
        <f aca="true" t="shared" si="178" ref="AB193:AB214">Z193+AA193</f>
        <v>627519.0935</v>
      </c>
      <c r="AC193" s="7">
        <v>0</v>
      </c>
      <c r="AD193" s="7">
        <f aca="true" t="shared" si="179" ref="AD193:AD214">AB193+AC193</f>
        <v>627519.0935</v>
      </c>
      <c r="AE193" s="7">
        <v>0</v>
      </c>
      <c r="AF193" s="7">
        <f aca="true" t="shared" si="180" ref="AF193:AF214">AD193+AE193</f>
        <v>627519.0935</v>
      </c>
      <c r="AG193" s="7"/>
      <c r="AH193" s="13">
        <f>G193-AF193</f>
        <v>-0.003499999991618097</v>
      </c>
      <c r="AI193" s="7"/>
      <c r="AJ193" s="15"/>
    </row>
    <row r="194" spans="2:36" ht="12.75">
      <c r="B194" s="12"/>
      <c r="C194" t="s">
        <v>102</v>
      </c>
      <c r="D194">
        <v>1998</v>
      </c>
      <c r="E194">
        <v>20</v>
      </c>
      <c r="F194" t="s">
        <v>17</v>
      </c>
      <c r="G194" s="7">
        <v>80316.33</v>
      </c>
      <c r="H194" s="7">
        <v>43370.81</v>
      </c>
      <c r="I194" s="7">
        <f t="shared" si="166"/>
        <v>4015.8165</v>
      </c>
      <c r="J194" s="7">
        <f t="shared" si="167"/>
        <v>47386.6265</v>
      </c>
      <c r="K194" s="7">
        <f t="shared" si="168"/>
        <v>4015.8165</v>
      </c>
      <c r="L194" s="7">
        <f t="shared" si="169"/>
        <v>51402.443</v>
      </c>
      <c r="M194" s="7">
        <f t="shared" si="170"/>
        <v>4015.8165</v>
      </c>
      <c r="N194" s="7">
        <f t="shared" si="171"/>
        <v>55418.2595</v>
      </c>
      <c r="O194" s="7">
        <f aca="true" t="shared" si="181" ref="O194:O204">G194/E194</f>
        <v>4015.8165</v>
      </c>
      <c r="P194" s="7">
        <f t="shared" si="172"/>
        <v>59434.076</v>
      </c>
      <c r="Q194" s="7">
        <f aca="true" t="shared" si="182" ref="Q194:Q204">+G194/E194</f>
        <v>4015.8165</v>
      </c>
      <c r="R194" s="7">
        <f t="shared" si="173"/>
        <v>63449.8925</v>
      </c>
      <c r="S194" s="7">
        <f aca="true" t="shared" si="183" ref="S194:S204">+G194/E194</f>
        <v>4015.8165</v>
      </c>
      <c r="T194" s="7">
        <f t="shared" si="174"/>
        <v>67465.709</v>
      </c>
      <c r="U194" s="7">
        <f aca="true" t="shared" si="184" ref="U194:U204">G194/E194</f>
        <v>4015.8165</v>
      </c>
      <c r="V194" s="7">
        <f t="shared" si="175"/>
        <v>71481.5255</v>
      </c>
      <c r="W194" s="7">
        <f aca="true" t="shared" si="185" ref="W194:W204">G194/E194</f>
        <v>4015.8165</v>
      </c>
      <c r="X194" s="7">
        <f t="shared" si="176"/>
        <v>75497.342</v>
      </c>
      <c r="Y194" s="7">
        <f>$G$194/$E$194</f>
        <v>4015.8165</v>
      </c>
      <c r="Z194" s="7">
        <f t="shared" si="177"/>
        <v>79513.1585</v>
      </c>
      <c r="AA194" s="7">
        <v>803.17</v>
      </c>
      <c r="AB194" s="7">
        <f t="shared" si="178"/>
        <v>80316.3285</v>
      </c>
      <c r="AC194" s="7">
        <v>0</v>
      </c>
      <c r="AD194" s="7">
        <f t="shared" si="179"/>
        <v>80316.3285</v>
      </c>
      <c r="AE194" s="7">
        <v>0</v>
      </c>
      <c r="AF194" s="7">
        <f t="shared" si="180"/>
        <v>80316.3285</v>
      </c>
      <c r="AG194" s="7"/>
      <c r="AH194" s="13">
        <f aca="true" t="shared" si="186" ref="AH194:AH215">G194-AF194</f>
        <v>0.0014999999984866008</v>
      </c>
      <c r="AI194" s="7"/>
      <c r="AJ194" s="15"/>
    </row>
    <row r="195" spans="2:36" ht="12.75">
      <c r="B195" s="12"/>
      <c r="C195" t="s">
        <v>102</v>
      </c>
      <c r="D195">
        <v>1999</v>
      </c>
      <c r="E195">
        <v>20</v>
      </c>
      <c r="F195" t="s">
        <v>17</v>
      </c>
      <c r="G195" s="7">
        <v>63656.44</v>
      </c>
      <c r="H195" s="7">
        <v>31858.14</v>
      </c>
      <c r="I195" s="7">
        <f t="shared" si="166"/>
        <v>3182.822</v>
      </c>
      <c r="J195" s="7">
        <f t="shared" si="167"/>
        <v>35040.962</v>
      </c>
      <c r="K195" s="7">
        <f t="shared" si="168"/>
        <v>3182.822</v>
      </c>
      <c r="L195" s="7">
        <f t="shared" si="169"/>
        <v>38223.784</v>
      </c>
      <c r="M195" s="7">
        <f t="shared" si="170"/>
        <v>3182.822</v>
      </c>
      <c r="N195" s="7">
        <f t="shared" si="171"/>
        <v>41406.606</v>
      </c>
      <c r="O195" s="7">
        <f t="shared" si="181"/>
        <v>3182.822</v>
      </c>
      <c r="P195" s="7">
        <f t="shared" si="172"/>
        <v>44589.428</v>
      </c>
      <c r="Q195" s="7">
        <f t="shared" si="182"/>
        <v>3182.822</v>
      </c>
      <c r="R195" s="7">
        <f t="shared" si="173"/>
        <v>47772.25</v>
      </c>
      <c r="S195" s="7">
        <f t="shared" si="183"/>
        <v>3182.822</v>
      </c>
      <c r="T195" s="7">
        <f t="shared" si="174"/>
        <v>50955.072</v>
      </c>
      <c r="U195" s="7">
        <f t="shared" si="184"/>
        <v>3182.822</v>
      </c>
      <c r="V195" s="7">
        <f t="shared" si="175"/>
        <v>54137.894</v>
      </c>
      <c r="W195" s="7">
        <f t="shared" si="185"/>
        <v>3182.822</v>
      </c>
      <c r="X195" s="7">
        <f t="shared" si="176"/>
        <v>57320.716</v>
      </c>
      <c r="Y195" s="7">
        <f>$G$195/$E$195</f>
        <v>3182.822</v>
      </c>
      <c r="Z195" s="7">
        <f t="shared" si="177"/>
        <v>60503.538</v>
      </c>
      <c r="AA195" s="7">
        <v>3152.9</v>
      </c>
      <c r="AB195" s="7">
        <f t="shared" si="178"/>
        <v>63656.438</v>
      </c>
      <c r="AC195" s="7">
        <v>0</v>
      </c>
      <c r="AD195" s="7">
        <f t="shared" si="179"/>
        <v>63656.438</v>
      </c>
      <c r="AE195" s="7">
        <v>0</v>
      </c>
      <c r="AF195" s="7">
        <f t="shared" si="180"/>
        <v>63656.438</v>
      </c>
      <c r="AG195" s="7"/>
      <c r="AH195" s="13">
        <f t="shared" si="186"/>
        <v>0.0020000000004074536</v>
      </c>
      <c r="AI195" s="7"/>
      <c r="AJ195" s="15"/>
    </row>
    <row r="196" spans="2:36" ht="12.75">
      <c r="B196" s="12"/>
      <c r="C196" t="s">
        <v>102</v>
      </c>
      <c r="D196">
        <v>2000</v>
      </c>
      <c r="E196">
        <v>20</v>
      </c>
      <c r="F196" t="s">
        <v>17</v>
      </c>
      <c r="G196" s="7">
        <v>51514.1</v>
      </c>
      <c r="H196" s="7">
        <v>23696.48</v>
      </c>
      <c r="I196" s="7">
        <f t="shared" si="166"/>
        <v>2575.705</v>
      </c>
      <c r="J196" s="7">
        <f t="shared" si="167"/>
        <v>26272.184999999998</v>
      </c>
      <c r="K196" s="7">
        <f t="shared" si="168"/>
        <v>2575.705</v>
      </c>
      <c r="L196" s="7">
        <f t="shared" si="169"/>
        <v>28847.89</v>
      </c>
      <c r="M196" s="7">
        <f t="shared" si="170"/>
        <v>2575.705</v>
      </c>
      <c r="N196" s="7">
        <f t="shared" si="171"/>
        <v>31423.595</v>
      </c>
      <c r="O196" s="7">
        <f t="shared" si="181"/>
        <v>2575.705</v>
      </c>
      <c r="P196" s="7">
        <f t="shared" si="172"/>
        <v>33999.3</v>
      </c>
      <c r="Q196" s="7">
        <f t="shared" si="182"/>
        <v>2575.705</v>
      </c>
      <c r="R196" s="7">
        <f t="shared" si="173"/>
        <v>36575.005000000005</v>
      </c>
      <c r="S196" s="7">
        <f t="shared" si="183"/>
        <v>2575.705</v>
      </c>
      <c r="T196" s="7">
        <f t="shared" si="174"/>
        <v>39150.71000000001</v>
      </c>
      <c r="U196" s="7">
        <f t="shared" si="184"/>
        <v>2575.705</v>
      </c>
      <c r="V196" s="7">
        <f t="shared" si="175"/>
        <v>41726.41500000001</v>
      </c>
      <c r="W196" s="7">
        <f t="shared" si="185"/>
        <v>2575.705</v>
      </c>
      <c r="X196" s="7">
        <f t="shared" si="176"/>
        <v>44302.12000000001</v>
      </c>
      <c r="Y196" s="7">
        <f>$G$196/$E$196</f>
        <v>2575.705</v>
      </c>
      <c r="Z196" s="7">
        <f t="shared" si="177"/>
        <v>46877.82500000001</v>
      </c>
      <c r="AA196" s="7">
        <f>$G$196/$E$196</f>
        <v>2575.705</v>
      </c>
      <c r="AB196" s="7">
        <f t="shared" si="178"/>
        <v>49453.53000000001</v>
      </c>
      <c r="AC196" s="7">
        <v>2060.57</v>
      </c>
      <c r="AD196" s="7">
        <f t="shared" si="179"/>
        <v>51514.10000000001</v>
      </c>
      <c r="AE196" s="7">
        <v>0</v>
      </c>
      <c r="AF196" s="7">
        <f t="shared" si="180"/>
        <v>51514.10000000001</v>
      </c>
      <c r="AG196" s="7"/>
      <c r="AH196" s="13">
        <f t="shared" si="186"/>
        <v>0</v>
      </c>
      <c r="AI196" s="7"/>
      <c r="AJ196" s="15"/>
    </row>
    <row r="197" spans="2:36" ht="12.75">
      <c r="B197" s="12"/>
      <c r="C197" t="s">
        <v>102</v>
      </c>
      <c r="D197">
        <v>2001</v>
      </c>
      <c r="E197">
        <v>20</v>
      </c>
      <c r="F197" t="s">
        <v>17</v>
      </c>
      <c r="G197" s="7">
        <v>57571.36</v>
      </c>
      <c r="H197" s="7">
        <v>24179.97</v>
      </c>
      <c r="I197" s="7">
        <f t="shared" si="166"/>
        <v>2878.568</v>
      </c>
      <c r="J197" s="7">
        <f t="shared" si="167"/>
        <v>27058.538</v>
      </c>
      <c r="K197" s="7">
        <f t="shared" si="168"/>
        <v>2878.568</v>
      </c>
      <c r="L197" s="7">
        <f t="shared" si="169"/>
        <v>29937.106</v>
      </c>
      <c r="M197" s="7">
        <f t="shared" si="170"/>
        <v>2878.568</v>
      </c>
      <c r="N197" s="7">
        <f t="shared" si="171"/>
        <v>32815.674</v>
      </c>
      <c r="O197" s="7">
        <f t="shared" si="181"/>
        <v>2878.568</v>
      </c>
      <c r="P197" s="7">
        <f t="shared" si="172"/>
        <v>35694.242</v>
      </c>
      <c r="Q197" s="7">
        <f t="shared" si="182"/>
        <v>2878.568</v>
      </c>
      <c r="R197" s="7">
        <f t="shared" si="173"/>
        <v>38572.81</v>
      </c>
      <c r="S197" s="7">
        <f t="shared" si="183"/>
        <v>2878.568</v>
      </c>
      <c r="T197" s="7">
        <f t="shared" si="174"/>
        <v>41451.378</v>
      </c>
      <c r="U197" s="7">
        <f t="shared" si="184"/>
        <v>2878.568</v>
      </c>
      <c r="V197" s="7">
        <f t="shared" si="175"/>
        <v>44329.945999999996</v>
      </c>
      <c r="W197" s="7">
        <f t="shared" si="185"/>
        <v>2878.568</v>
      </c>
      <c r="X197" s="7">
        <f t="shared" si="176"/>
        <v>47208.513999999996</v>
      </c>
      <c r="Y197" s="7">
        <f>$G$197/$E$197</f>
        <v>2878.568</v>
      </c>
      <c r="Z197" s="7">
        <f t="shared" si="177"/>
        <v>50087.081999999995</v>
      </c>
      <c r="AA197" s="7">
        <f>$G$197/$E$197</f>
        <v>2878.568</v>
      </c>
      <c r="AB197" s="7">
        <f t="shared" si="178"/>
        <v>52965.649999999994</v>
      </c>
      <c r="AC197" s="7">
        <f>$G$197/$E$197</f>
        <v>2878.568</v>
      </c>
      <c r="AD197" s="7">
        <f t="shared" si="179"/>
        <v>55844.21799999999</v>
      </c>
      <c r="AE197" s="7">
        <v>0</v>
      </c>
      <c r="AF197" s="7">
        <f t="shared" si="180"/>
        <v>55844.21799999999</v>
      </c>
      <c r="AG197" s="7"/>
      <c r="AH197" s="13">
        <f t="shared" si="186"/>
        <v>1727.142000000007</v>
      </c>
      <c r="AI197" s="7"/>
      <c r="AJ197" s="15"/>
    </row>
    <row r="198" spans="2:36" ht="12.75">
      <c r="B198" s="12"/>
      <c r="C198" t="s">
        <v>102</v>
      </c>
      <c r="D198">
        <v>2001</v>
      </c>
      <c r="E198">
        <v>20</v>
      </c>
      <c r="F198" t="s">
        <v>17</v>
      </c>
      <c r="G198" s="7">
        <v>6594.24</v>
      </c>
      <c r="H198" s="7">
        <v>2637.69</v>
      </c>
      <c r="I198" s="7">
        <f t="shared" si="166"/>
        <v>329.712</v>
      </c>
      <c r="J198" s="7">
        <f t="shared" si="167"/>
        <v>2967.402</v>
      </c>
      <c r="K198" s="7">
        <f t="shared" si="168"/>
        <v>329.712</v>
      </c>
      <c r="L198" s="7">
        <f t="shared" si="169"/>
        <v>3297.114</v>
      </c>
      <c r="M198" s="7">
        <f t="shared" si="170"/>
        <v>329.712</v>
      </c>
      <c r="N198" s="7">
        <f t="shared" si="171"/>
        <v>3626.826</v>
      </c>
      <c r="O198" s="7">
        <f t="shared" si="181"/>
        <v>329.712</v>
      </c>
      <c r="P198" s="7">
        <f t="shared" si="172"/>
        <v>3956.538</v>
      </c>
      <c r="Q198" s="7">
        <f t="shared" si="182"/>
        <v>329.712</v>
      </c>
      <c r="R198" s="7">
        <f t="shared" si="173"/>
        <v>4286.25</v>
      </c>
      <c r="S198" s="7">
        <f t="shared" si="183"/>
        <v>329.712</v>
      </c>
      <c r="T198" s="7">
        <f t="shared" si="174"/>
        <v>4615.9619999999995</v>
      </c>
      <c r="U198" s="7">
        <f t="shared" si="184"/>
        <v>329.712</v>
      </c>
      <c r="V198" s="7">
        <f t="shared" si="175"/>
        <v>4945.673999999999</v>
      </c>
      <c r="W198" s="7">
        <f t="shared" si="185"/>
        <v>329.712</v>
      </c>
      <c r="X198" s="7">
        <f t="shared" si="176"/>
        <v>5275.385999999999</v>
      </c>
      <c r="Y198" s="7">
        <f>$G$198/$E$198</f>
        <v>329.712</v>
      </c>
      <c r="Z198" s="7">
        <f t="shared" si="177"/>
        <v>5605.097999999998</v>
      </c>
      <c r="AA198" s="7">
        <f>$G$198/$E$198</f>
        <v>329.712</v>
      </c>
      <c r="AB198" s="7">
        <f t="shared" si="178"/>
        <v>5934.809999999998</v>
      </c>
      <c r="AC198" s="7">
        <f>$G$198/$E$198</f>
        <v>329.712</v>
      </c>
      <c r="AD198" s="7">
        <f t="shared" si="179"/>
        <v>6264.521999999997</v>
      </c>
      <c r="AE198" s="7">
        <f>$G$198/$E$198</f>
        <v>329.712</v>
      </c>
      <c r="AF198" s="7">
        <f t="shared" si="180"/>
        <v>6594.233999999997</v>
      </c>
      <c r="AG198" s="7"/>
      <c r="AH198" s="13">
        <f t="shared" si="186"/>
        <v>0.00600000000304135</v>
      </c>
      <c r="AI198" s="7"/>
      <c r="AJ198" s="15"/>
    </row>
    <row r="199" spans="2:36" ht="12.75">
      <c r="B199" s="12"/>
      <c r="C199" t="s">
        <v>102</v>
      </c>
      <c r="D199">
        <v>2002</v>
      </c>
      <c r="E199">
        <v>20</v>
      </c>
      <c r="F199" t="s">
        <v>17</v>
      </c>
      <c r="G199" s="7">
        <v>58854.69</v>
      </c>
      <c r="H199" s="7">
        <v>22364.77</v>
      </c>
      <c r="I199" s="7">
        <f t="shared" si="166"/>
        <v>2942.7345</v>
      </c>
      <c r="J199" s="7">
        <f t="shared" si="167"/>
        <v>25307.5045</v>
      </c>
      <c r="K199" s="7">
        <f t="shared" si="168"/>
        <v>2942.7345</v>
      </c>
      <c r="L199" s="7">
        <f t="shared" si="169"/>
        <v>28250.238999999998</v>
      </c>
      <c r="M199" s="7">
        <f t="shared" si="170"/>
        <v>2942.7345</v>
      </c>
      <c r="N199" s="7">
        <f t="shared" si="171"/>
        <v>31192.973499999996</v>
      </c>
      <c r="O199" s="7">
        <f t="shared" si="181"/>
        <v>2942.7345</v>
      </c>
      <c r="P199" s="7">
        <f t="shared" si="172"/>
        <v>34135.708</v>
      </c>
      <c r="Q199" s="7">
        <f t="shared" si="182"/>
        <v>2942.7345</v>
      </c>
      <c r="R199" s="7">
        <f t="shared" si="173"/>
        <v>37078.4425</v>
      </c>
      <c r="S199" s="7">
        <f t="shared" si="183"/>
        <v>2942.7345</v>
      </c>
      <c r="T199" s="7">
        <f t="shared" si="174"/>
        <v>40021.176999999996</v>
      </c>
      <c r="U199" s="7">
        <f t="shared" si="184"/>
        <v>2942.7345</v>
      </c>
      <c r="V199" s="7">
        <f t="shared" si="175"/>
        <v>42963.911499999995</v>
      </c>
      <c r="W199" s="7">
        <f t="shared" si="185"/>
        <v>2942.7345</v>
      </c>
      <c r="X199" s="7">
        <f t="shared" si="176"/>
        <v>45906.64599999999</v>
      </c>
      <c r="Y199" s="7">
        <f>$G$199/$E$199</f>
        <v>2942.7345</v>
      </c>
      <c r="Z199" s="7">
        <f t="shared" si="177"/>
        <v>48849.38049999999</v>
      </c>
      <c r="AA199" s="7">
        <f>$G$199/$E$199</f>
        <v>2942.7345</v>
      </c>
      <c r="AB199" s="7">
        <f t="shared" si="178"/>
        <v>51792.11499999999</v>
      </c>
      <c r="AC199" s="7">
        <f>$G$199/$E$199</f>
        <v>2942.7345</v>
      </c>
      <c r="AD199" s="7">
        <f t="shared" si="179"/>
        <v>54734.84949999999</v>
      </c>
      <c r="AE199" s="7">
        <f>$G$199/$E$199</f>
        <v>2942.7345</v>
      </c>
      <c r="AF199" s="7">
        <f t="shared" si="180"/>
        <v>57677.58399999999</v>
      </c>
      <c r="AG199" s="7"/>
      <c r="AH199" s="13">
        <f t="shared" si="186"/>
        <v>1177.1060000000143</v>
      </c>
      <c r="AI199" s="7"/>
      <c r="AJ199" s="15"/>
    </row>
    <row r="200" spans="2:36" ht="12.75">
      <c r="B200" s="12"/>
      <c r="C200" t="s">
        <v>102</v>
      </c>
      <c r="D200">
        <v>2003</v>
      </c>
      <c r="E200">
        <v>20</v>
      </c>
      <c r="F200" t="s">
        <v>17</v>
      </c>
      <c r="G200" s="7">
        <v>68543.53</v>
      </c>
      <c r="H200" s="7">
        <v>23304.81</v>
      </c>
      <c r="I200" s="7">
        <f t="shared" si="166"/>
        <v>3427.1765</v>
      </c>
      <c r="J200" s="7">
        <f t="shared" si="167"/>
        <v>26731.986500000003</v>
      </c>
      <c r="K200" s="7">
        <f t="shared" si="168"/>
        <v>3427.1765</v>
      </c>
      <c r="L200" s="7">
        <f t="shared" si="169"/>
        <v>30159.163000000004</v>
      </c>
      <c r="M200" s="7">
        <f t="shared" si="170"/>
        <v>3427.1765</v>
      </c>
      <c r="N200" s="7">
        <f t="shared" si="171"/>
        <v>33586.3395</v>
      </c>
      <c r="O200" s="7">
        <f t="shared" si="181"/>
        <v>3427.1765</v>
      </c>
      <c r="P200" s="7">
        <f t="shared" si="172"/>
        <v>37013.516</v>
      </c>
      <c r="Q200" s="7">
        <f t="shared" si="182"/>
        <v>3427.1765</v>
      </c>
      <c r="R200" s="7">
        <f t="shared" si="173"/>
        <v>40440.692500000005</v>
      </c>
      <c r="S200" s="7">
        <f t="shared" si="183"/>
        <v>3427.1765</v>
      </c>
      <c r="T200" s="7">
        <f t="shared" si="174"/>
        <v>43867.869000000006</v>
      </c>
      <c r="U200" s="7">
        <f t="shared" si="184"/>
        <v>3427.1765</v>
      </c>
      <c r="V200" s="7">
        <f t="shared" si="175"/>
        <v>47295.04550000001</v>
      </c>
      <c r="W200" s="7">
        <f t="shared" si="185"/>
        <v>3427.1765</v>
      </c>
      <c r="X200" s="7">
        <f t="shared" si="176"/>
        <v>50722.22200000001</v>
      </c>
      <c r="Y200" s="7">
        <f>$G$200/$E$200</f>
        <v>3427.1765</v>
      </c>
      <c r="Z200" s="7">
        <f t="shared" si="177"/>
        <v>54149.39850000001</v>
      </c>
      <c r="AA200" s="7">
        <f>$G$200/$E$200</f>
        <v>3427.1765</v>
      </c>
      <c r="AB200" s="7">
        <f t="shared" si="178"/>
        <v>57576.57500000001</v>
      </c>
      <c r="AC200" s="7">
        <f>$G$200/$E$200</f>
        <v>3427.1765</v>
      </c>
      <c r="AD200" s="7">
        <f t="shared" si="179"/>
        <v>61003.75150000001</v>
      </c>
      <c r="AE200" s="7">
        <f>$G$200/$E$200</f>
        <v>3427.1765</v>
      </c>
      <c r="AF200" s="7">
        <f t="shared" si="180"/>
        <v>64430.928000000014</v>
      </c>
      <c r="AG200" s="7"/>
      <c r="AH200" s="13">
        <f t="shared" si="186"/>
        <v>4112.601999999984</v>
      </c>
      <c r="AI200" s="7"/>
      <c r="AJ200" s="15"/>
    </row>
    <row r="201" spans="2:36" ht="12.75">
      <c r="B201" s="12"/>
      <c r="C201" t="s">
        <v>102</v>
      </c>
      <c r="D201">
        <v>2004</v>
      </c>
      <c r="E201">
        <v>20</v>
      </c>
      <c r="F201" t="s">
        <v>17</v>
      </c>
      <c r="G201" s="7">
        <v>81013.76</v>
      </c>
      <c r="H201" s="7">
        <v>24304.14</v>
      </c>
      <c r="I201" s="7">
        <f t="shared" si="166"/>
        <v>4050.6879999999996</v>
      </c>
      <c r="J201" s="7">
        <f t="shared" si="167"/>
        <v>28354.827999999998</v>
      </c>
      <c r="K201" s="7">
        <f t="shared" si="168"/>
        <v>4050.6879999999996</v>
      </c>
      <c r="L201" s="7">
        <f t="shared" si="169"/>
        <v>32405.515999999996</v>
      </c>
      <c r="M201" s="7">
        <f t="shared" si="170"/>
        <v>4050.6879999999996</v>
      </c>
      <c r="N201" s="7">
        <f t="shared" si="171"/>
        <v>36456.204</v>
      </c>
      <c r="O201" s="7">
        <f t="shared" si="181"/>
        <v>4050.6879999999996</v>
      </c>
      <c r="P201" s="7">
        <f t="shared" si="172"/>
        <v>40506.892</v>
      </c>
      <c r="Q201" s="7">
        <f t="shared" si="182"/>
        <v>4050.6879999999996</v>
      </c>
      <c r="R201" s="7">
        <f t="shared" si="173"/>
        <v>44557.58</v>
      </c>
      <c r="S201" s="7">
        <f t="shared" si="183"/>
        <v>4050.6879999999996</v>
      </c>
      <c r="T201" s="7">
        <f t="shared" si="174"/>
        <v>48608.268000000004</v>
      </c>
      <c r="U201" s="7">
        <f t="shared" si="184"/>
        <v>4050.6879999999996</v>
      </c>
      <c r="V201" s="7">
        <f t="shared" si="175"/>
        <v>52658.956000000006</v>
      </c>
      <c r="W201" s="7">
        <f t="shared" si="185"/>
        <v>4050.6879999999996</v>
      </c>
      <c r="X201" s="7">
        <f t="shared" si="176"/>
        <v>56709.64400000001</v>
      </c>
      <c r="Y201" s="7">
        <f>$G$201/$E$201</f>
        <v>4050.6879999999996</v>
      </c>
      <c r="Z201" s="7">
        <f t="shared" si="177"/>
        <v>60760.33200000001</v>
      </c>
      <c r="AA201" s="7">
        <f>$G$201/$E$201</f>
        <v>4050.6879999999996</v>
      </c>
      <c r="AB201" s="7">
        <f t="shared" si="178"/>
        <v>64811.02000000001</v>
      </c>
      <c r="AC201" s="7">
        <f>$G$201/$E$201</f>
        <v>4050.6879999999996</v>
      </c>
      <c r="AD201" s="7">
        <f t="shared" si="179"/>
        <v>68861.70800000001</v>
      </c>
      <c r="AE201" s="7">
        <f>$G$201/$E$201</f>
        <v>4050.6879999999996</v>
      </c>
      <c r="AF201" s="7">
        <f t="shared" si="180"/>
        <v>72912.39600000001</v>
      </c>
      <c r="AG201" s="7"/>
      <c r="AH201" s="13">
        <f t="shared" si="186"/>
        <v>8101.363999999987</v>
      </c>
      <c r="AI201" s="7"/>
      <c r="AJ201" s="15"/>
    </row>
    <row r="202" spans="2:36" ht="12.75">
      <c r="B202" s="12"/>
      <c r="C202" t="s">
        <v>102</v>
      </c>
      <c r="D202">
        <v>2005</v>
      </c>
      <c r="E202">
        <v>20</v>
      </c>
      <c r="F202" t="s">
        <v>17</v>
      </c>
      <c r="G202" s="7">
        <v>86822.24</v>
      </c>
      <c r="H202" s="7">
        <v>22573.78</v>
      </c>
      <c r="I202" s="7">
        <f t="shared" si="166"/>
        <v>4341.112</v>
      </c>
      <c r="J202" s="7">
        <f t="shared" si="167"/>
        <v>26914.892</v>
      </c>
      <c r="K202" s="7">
        <f t="shared" si="168"/>
        <v>4341.112</v>
      </c>
      <c r="L202" s="7">
        <f t="shared" si="169"/>
        <v>31256.004</v>
      </c>
      <c r="M202" s="7">
        <f t="shared" si="170"/>
        <v>4341.112</v>
      </c>
      <c r="N202" s="7">
        <f t="shared" si="171"/>
        <v>35597.116</v>
      </c>
      <c r="O202" s="7">
        <f t="shared" si="181"/>
        <v>4341.112</v>
      </c>
      <c r="P202" s="7">
        <f t="shared" si="172"/>
        <v>39938.228</v>
      </c>
      <c r="Q202" s="7">
        <f t="shared" si="182"/>
        <v>4341.112</v>
      </c>
      <c r="R202" s="7">
        <f t="shared" si="173"/>
        <v>44279.340000000004</v>
      </c>
      <c r="S202" s="7">
        <f t="shared" si="183"/>
        <v>4341.112</v>
      </c>
      <c r="T202" s="7">
        <f t="shared" si="174"/>
        <v>48620.452000000005</v>
      </c>
      <c r="U202" s="7">
        <f t="shared" si="184"/>
        <v>4341.112</v>
      </c>
      <c r="V202" s="7">
        <f t="shared" si="175"/>
        <v>52961.564000000006</v>
      </c>
      <c r="W202" s="7">
        <f t="shared" si="185"/>
        <v>4341.112</v>
      </c>
      <c r="X202" s="7">
        <f t="shared" si="176"/>
        <v>57302.67600000001</v>
      </c>
      <c r="Y202" s="7">
        <f>$G$202/$E$202</f>
        <v>4341.112</v>
      </c>
      <c r="Z202" s="7">
        <f t="shared" si="177"/>
        <v>61643.78800000001</v>
      </c>
      <c r="AA202" s="7">
        <f>$G$202/$E$202</f>
        <v>4341.112</v>
      </c>
      <c r="AB202" s="7">
        <f t="shared" si="178"/>
        <v>65984.90000000001</v>
      </c>
      <c r="AC202" s="7">
        <f>$G$202/$E$202</f>
        <v>4341.112</v>
      </c>
      <c r="AD202" s="7">
        <f t="shared" si="179"/>
        <v>70326.012</v>
      </c>
      <c r="AE202" s="7">
        <f>$G$202/$E$202</f>
        <v>4341.112</v>
      </c>
      <c r="AF202" s="7">
        <f t="shared" si="180"/>
        <v>74667.124</v>
      </c>
      <c r="AG202" s="7"/>
      <c r="AH202" s="13">
        <f t="shared" si="186"/>
        <v>12155.116000000009</v>
      </c>
      <c r="AI202" s="7"/>
      <c r="AJ202" s="15"/>
    </row>
    <row r="203" spans="2:36" ht="12.75">
      <c r="B203" s="12"/>
      <c r="C203" t="s">
        <v>102</v>
      </c>
      <c r="D203">
        <v>2006</v>
      </c>
      <c r="E203">
        <v>20</v>
      </c>
      <c r="F203" t="s">
        <v>17</v>
      </c>
      <c r="G203" s="7">
        <v>90054.54</v>
      </c>
      <c r="H203" s="7">
        <v>19812.01</v>
      </c>
      <c r="I203" s="7">
        <f t="shared" si="166"/>
        <v>4502.727</v>
      </c>
      <c r="J203" s="7">
        <f t="shared" si="167"/>
        <v>24314.736999999997</v>
      </c>
      <c r="K203" s="7">
        <v>0</v>
      </c>
      <c r="L203" s="7">
        <f t="shared" si="169"/>
        <v>24314.736999999997</v>
      </c>
      <c r="M203" s="7">
        <f t="shared" si="170"/>
        <v>4502.727</v>
      </c>
      <c r="N203" s="7">
        <f t="shared" si="171"/>
        <v>28817.463999999996</v>
      </c>
      <c r="O203" s="7">
        <f t="shared" si="181"/>
        <v>4502.727</v>
      </c>
      <c r="P203" s="7">
        <f t="shared" si="172"/>
        <v>33320.191</v>
      </c>
      <c r="Q203" s="7">
        <f t="shared" si="182"/>
        <v>4502.727</v>
      </c>
      <c r="R203" s="7">
        <f t="shared" si="173"/>
        <v>37822.918</v>
      </c>
      <c r="S203" s="7">
        <f t="shared" si="183"/>
        <v>4502.727</v>
      </c>
      <c r="T203" s="7">
        <f t="shared" si="174"/>
        <v>42325.645</v>
      </c>
      <c r="U203" s="7">
        <f t="shared" si="184"/>
        <v>4502.727</v>
      </c>
      <c r="V203" s="7">
        <f t="shared" si="175"/>
        <v>46828.371999999996</v>
      </c>
      <c r="W203" s="7">
        <f t="shared" si="185"/>
        <v>4502.727</v>
      </c>
      <c r="X203" s="7">
        <f t="shared" si="176"/>
        <v>51331.098999999995</v>
      </c>
      <c r="Y203" s="7">
        <f>$G$203/$E$203</f>
        <v>4502.727</v>
      </c>
      <c r="Z203" s="7">
        <f t="shared" si="177"/>
        <v>55833.825999999994</v>
      </c>
      <c r="AA203" s="7">
        <f>$G$203/$E$203</f>
        <v>4502.727</v>
      </c>
      <c r="AB203" s="7">
        <f t="shared" si="178"/>
        <v>60336.55299999999</v>
      </c>
      <c r="AC203" s="7">
        <f>$G$203/$E$203</f>
        <v>4502.727</v>
      </c>
      <c r="AD203" s="7">
        <f t="shared" si="179"/>
        <v>64839.27999999999</v>
      </c>
      <c r="AE203" s="7">
        <f>$G$203/$E$203</f>
        <v>4502.727</v>
      </c>
      <c r="AF203" s="7">
        <f t="shared" si="180"/>
        <v>69342.007</v>
      </c>
      <c r="AG203" s="7"/>
      <c r="AH203" s="13">
        <f t="shared" si="186"/>
        <v>20712.532999999996</v>
      </c>
      <c r="AI203" s="7"/>
      <c r="AJ203" s="15"/>
    </row>
    <row r="204" spans="2:36" ht="12.75">
      <c r="B204" s="12"/>
      <c r="C204" t="s">
        <v>102</v>
      </c>
      <c r="D204">
        <v>2007</v>
      </c>
      <c r="E204">
        <v>20</v>
      </c>
      <c r="F204" t="s">
        <v>17</v>
      </c>
      <c r="G204" s="7">
        <v>55989.05</v>
      </c>
      <c r="H204" s="7">
        <v>9798.08</v>
      </c>
      <c r="I204" s="7">
        <f t="shared" si="166"/>
        <v>2799.4525000000003</v>
      </c>
      <c r="J204" s="7">
        <f t="shared" si="167"/>
        <v>12597.532500000001</v>
      </c>
      <c r="K204" s="7">
        <v>0</v>
      </c>
      <c r="L204" s="7">
        <f t="shared" si="169"/>
        <v>12597.532500000001</v>
      </c>
      <c r="M204" s="7">
        <f t="shared" si="170"/>
        <v>2799.4525000000003</v>
      </c>
      <c r="N204" s="7">
        <f t="shared" si="171"/>
        <v>15396.985</v>
      </c>
      <c r="O204" s="7">
        <f t="shared" si="181"/>
        <v>2799.4525000000003</v>
      </c>
      <c r="P204" s="7">
        <f t="shared" si="172"/>
        <v>18196.4375</v>
      </c>
      <c r="Q204" s="7">
        <f t="shared" si="182"/>
        <v>2799.4525000000003</v>
      </c>
      <c r="R204" s="7">
        <f t="shared" si="173"/>
        <v>20995.89</v>
      </c>
      <c r="S204" s="7">
        <f t="shared" si="183"/>
        <v>2799.4525000000003</v>
      </c>
      <c r="T204" s="7">
        <f t="shared" si="174"/>
        <v>23795.3425</v>
      </c>
      <c r="U204" s="7">
        <f t="shared" si="184"/>
        <v>2799.4525000000003</v>
      </c>
      <c r="V204" s="7">
        <f t="shared" si="175"/>
        <v>26594.795</v>
      </c>
      <c r="W204" s="7">
        <f t="shared" si="185"/>
        <v>2799.4525000000003</v>
      </c>
      <c r="X204" s="7">
        <f t="shared" si="176"/>
        <v>29394.247499999998</v>
      </c>
      <c r="Y204" s="7">
        <f>$G$204/$E$204</f>
        <v>2799.4525000000003</v>
      </c>
      <c r="Z204" s="7">
        <f t="shared" si="177"/>
        <v>32193.699999999997</v>
      </c>
      <c r="AA204" s="7">
        <f>$G$204/$E$204</f>
        <v>2799.4525000000003</v>
      </c>
      <c r="AB204" s="7">
        <f t="shared" si="178"/>
        <v>34993.1525</v>
      </c>
      <c r="AC204" s="7">
        <f>$G$204/$E$204</f>
        <v>2799.4525000000003</v>
      </c>
      <c r="AD204" s="7">
        <f t="shared" si="179"/>
        <v>37792.604999999996</v>
      </c>
      <c r="AE204" s="7">
        <f>$G$204/$E$204</f>
        <v>2799.4525000000003</v>
      </c>
      <c r="AF204" s="7">
        <f t="shared" si="180"/>
        <v>40592.057499999995</v>
      </c>
      <c r="AG204" s="7"/>
      <c r="AH204" s="13">
        <f t="shared" si="186"/>
        <v>15396.992500000008</v>
      </c>
      <c r="AI204" s="7"/>
      <c r="AJ204" s="15"/>
    </row>
    <row r="205" spans="2:36" s="28" customFormat="1" ht="12.75">
      <c r="B205" s="26" t="s">
        <v>203</v>
      </c>
      <c r="C205" s="31" t="s">
        <v>202</v>
      </c>
      <c r="D205" s="28">
        <v>2012</v>
      </c>
      <c r="G205" s="25">
        <v>-146886</v>
      </c>
      <c r="H205" s="25"/>
      <c r="I205" s="25"/>
      <c r="J205" s="25">
        <f>-(J203+J204)</f>
        <v>-36912.269499999995</v>
      </c>
      <c r="K205" s="25"/>
      <c r="L205" s="25">
        <f>J205</f>
        <v>-36912.269499999995</v>
      </c>
      <c r="M205" s="25"/>
      <c r="N205" s="25">
        <f t="shared" si="171"/>
        <v>-36912.269499999995</v>
      </c>
      <c r="O205" s="25"/>
      <c r="P205" s="25">
        <f t="shared" si="172"/>
        <v>-36912.269499999995</v>
      </c>
      <c r="Q205" s="25">
        <v>0</v>
      </c>
      <c r="R205" s="25">
        <f t="shared" si="173"/>
        <v>-36912.269499999995</v>
      </c>
      <c r="S205" s="25">
        <v>0</v>
      </c>
      <c r="T205" s="25">
        <f t="shared" si="174"/>
        <v>-36912.269499999995</v>
      </c>
      <c r="U205" s="25">
        <v>36912.27</v>
      </c>
      <c r="V205" s="25">
        <f t="shared" si="175"/>
        <v>0.0005000000019208528</v>
      </c>
      <c r="W205" s="7">
        <v>0</v>
      </c>
      <c r="X205" s="25">
        <f t="shared" si="176"/>
        <v>0.0005000000019208528</v>
      </c>
      <c r="Y205" s="7">
        <v>0</v>
      </c>
      <c r="Z205" s="25">
        <f t="shared" si="177"/>
        <v>0.0005000000019208528</v>
      </c>
      <c r="AA205" s="7">
        <v>0</v>
      </c>
      <c r="AB205" s="25">
        <f t="shared" si="178"/>
        <v>0.0005000000019208528</v>
      </c>
      <c r="AC205" s="7">
        <v>0</v>
      </c>
      <c r="AD205" s="25">
        <f t="shared" si="179"/>
        <v>0.0005000000019208528</v>
      </c>
      <c r="AE205" s="7">
        <v>0</v>
      </c>
      <c r="AF205" s="25">
        <f t="shared" si="180"/>
        <v>0.0005000000019208528</v>
      </c>
      <c r="AG205" s="25"/>
      <c r="AH205" s="13">
        <f t="shared" si="186"/>
        <v>-146886.0005</v>
      </c>
      <c r="AI205" s="7"/>
      <c r="AJ205" s="15"/>
    </row>
    <row r="206" spans="2:36" ht="12.75">
      <c r="B206" s="12"/>
      <c r="C206" t="s">
        <v>102</v>
      </c>
      <c r="D206">
        <v>2008</v>
      </c>
      <c r="E206">
        <v>20</v>
      </c>
      <c r="F206" t="s">
        <v>17</v>
      </c>
      <c r="G206" s="7">
        <v>79126.35</v>
      </c>
      <c r="H206" s="7">
        <v>9890.8</v>
      </c>
      <c r="I206" s="7">
        <f aca="true" t="shared" si="187" ref="I206:I212">G206/E206</f>
        <v>3956.3175</v>
      </c>
      <c r="J206" s="7">
        <f aca="true" t="shared" si="188" ref="J206:J212">H206+I206</f>
        <v>13847.1175</v>
      </c>
      <c r="K206" s="7">
        <f aca="true" t="shared" si="189" ref="K206:K212">G206/E206</f>
        <v>3956.3175</v>
      </c>
      <c r="L206" s="7">
        <f aca="true" t="shared" si="190" ref="L206:L212">J206+K206</f>
        <v>17803.435</v>
      </c>
      <c r="M206" s="7">
        <f aca="true" t="shared" si="191" ref="M206:M212">$G206/$E206</f>
        <v>3956.3175</v>
      </c>
      <c r="N206" s="7">
        <f t="shared" si="171"/>
        <v>21759.752500000002</v>
      </c>
      <c r="O206" s="7">
        <f aca="true" t="shared" si="192" ref="O206:O213">G206/E206</f>
        <v>3956.3175</v>
      </c>
      <c r="P206" s="7">
        <f t="shared" si="172"/>
        <v>25716.070000000003</v>
      </c>
      <c r="Q206" s="7">
        <f aca="true" t="shared" si="193" ref="Q206:Q214">+G206/E206</f>
        <v>3956.3175</v>
      </c>
      <c r="R206" s="7">
        <f t="shared" si="173"/>
        <v>29672.387500000004</v>
      </c>
      <c r="S206" s="7">
        <f aca="true" t="shared" si="194" ref="S206:S214">+G206/E206</f>
        <v>3956.3175</v>
      </c>
      <c r="T206" s="7">
        <f t="shared" si="174"/>
        <v>33628.705</v>
      </c>
      <c r="U206" s="7">
        <f aca="true" t="shared" si="195" ref="U206:U214">G206/E206</f>
        <v>3956.3175</v>
      </c>
      <c r="V206" s="7">
        <f t="shared" si="175"/>
        <v>37585.0225</v>
      </c>
      <c r="W206" s="7">
        <f aca="true" t="shared" si="196" ref="W206:W214">G206/E206</f>
        <v>3956.3175</v>
      </c>
      <c r="X206" s="7">
        <f t="shared" si="176"/>
        <v>41541.34</v>
      </c>
      <c r="Y206" s="7">
        <f>$G$206/$E$206</f>
        <v>3956.3175</v>
      </c>
      <c r="Z206" s="7">
        <f t="shared" si="177"/>
        <v>45497.657499999994</v>
      </c>
      <c r="AA206" s="7">
        <f>$G$206/$E$206</f>
        <v>3956.3175</v>
      </c>
      <c r="AB206" s="7">
        <f t="shared" si="178"/>
        <v>49453.97499999999</v>
      </c>
      <c r="AC206" s="7">
        <f>$G$206/$E$206</f>
        <v>3956.3175</v>
      </c>
      <c r="AD206" s="7">
        <f t="shared" si="179"/>
        <v>53410.29249999999</v>
      </c>
      <c r="AE206" s="7">
        <f>$G$206/$E$206</f>
        <v>3956.3175</v>
      </c>
      <c r="AF206" s="7">
        <f t="shared" si="180"/>
        <v>57366.609999999986</v>
      </c>
      <c r="AG206" s="7"/>
      <c r="AH206" s="13">
        <f t="shared" si="186"/>
        <v>21759.74000000002</v>
      </c>
      <c r="AI206" s="7"/>
      <c r="AJ206" s="15"/>
    </row>
    <row r="207" spans="2:36" ht="12.75">
      <c r="B207" s="12"/>
      <c r="C207" t="s">
        <v>102</v>
      </c>
      <c r="D207">
        <v>2009</v>
      </c>
      <c r="E207">
        <v>20</v>
      </c>
      <c r="F207" t="s">
        <v>17</v>
      </c>
      <c r="G207" s="7">
        <v>38452.36</v>
      </c>
      <c r="H207" s="7">
        <v>2883.93</v>
      </c>
      <c r="I207" s="7">
        <f t="shared" si="187"/>
        <v>1922.618</v>
      </c>
      <c r="J207" s="7">
        <f t="shared" si="188"/>
        <v>4806.548</v>
      </c>
      <c r="K207" s="7">
        <f t="shared" si="189"/>
        <v>1922.618</v>
      </c>
      <c r="L207" s="7">
        <f t="shared" si="190"/>
        <v>6729.165999999999</v>
      </c>
      <c r="M207" s="7">
        <f t="shared" si="191"/>
        <v>1922.618</v>
      </c>
      <c r="N207" s="7">
        <f t="shared" si="171"/>
        <v>8651.784</v>
      </c>
      <c r="O207" s="7">
        <f t="shared" si="192"/>
        <v>1922.618</v>
      </c>
      <c r="P207" s="7">
        <f t="shared" si="172"/>
        <v>10574.402</v>
      </c>
      <c r="Q207" s="7">
        <f t="shared" si="193"/>
        <v>1922.618</v>
      </c>
      <c r="R207" s="7">
        <f t="shared" si="173"/>
        <v>12497.02</v>
      </c>
      <c r="S207" s="7">
        <f t="shared" si="194"/>
        <v>1922.618</v>
      </c>
      <c r="T207" s="7">
        <f t="shared" si="174"/>
        <v>14419.638</v>
      </c>
      <c r="U207" s="7">
        <f t="shared" si="195"/>
        <v>1922.618</v>
      </c>
      <c r="V207" s="7">
        <f t="shared" si="175"/>
        <v>16342.256000000001</v>
      </c>
      <c r="W207" s="7">
        <f t="shared" si="196"/>
        <v>1922.618</v>
      </c>
      <c r="X207" s="7">
        <f t="shared" si="176"/>
        <v>18264.874</v>
      </c>
      <c r="Y207" s="7">
        <f>$G$207/$E$207</f>
        <v>1922.618</v>
      </c>
      <c r="Z207" s="7">
        <f t="shared" si="177"/>
        <v>20187.492</v>
      </c>
      <c r="AA207" s="7">
        <f>$G$207/$E$207</f>
        <v>1922.618</v>
      </c>
      <c r="AB207" s="7">
        <f t="shared" si="178"/>
        <v>22110.109999999997</v>
      </c>
      <c r="AC207" s="7">
        <f>$G$207/$E$207</f>
        <v>1922.618</v>
      </c>
      <c r="AD207" s="7">
        <f t="shared" si="179"/>
        <v>24032.727999999996</v>
      </c>
      <c r="AE207" s="7">
        <f>$G$207/$E$207</f>
        <v>1922.618</v>
      </c>
      <c r="AF207" s="7">
        <f t="shared" si="180"/>
        <v>25955.345999999994</v>
      </c>
      <c r="AG207" s="7"/>
      <c r="AH207" s="13">
        <f t="shared" si="186"/>
        <v>12497.014000000006</v>
      </c>
      <c r="AI207" s="7"/>
      <c r="AJ207" s="15"/>
    </row>
    <row r="208" spans="2:36" ht="12.75">
      <c r="B208" s="12"/>
      <c r="C208" t="s">
        <v>103</v>
      </c>
      <c r="D208">
        <v>2009</v>
      </c>
      <c r="E208">
        <v>20</v>
      </c>
      <c r="F208" t="s">
        <v>17</v>
      </c>
      <c r="G208" s="7">
        <v>1309</v>
      </c>
      <c r="H208" s="7">
        <v>98.18</v>
      </c>
      <c r="I208" s="7">
        <f t="shared" si="187"/>
        <v>65.45</v>
      </c>
      <c r="J208" s="7">
        <f t="shared" si="188"/>
        <v>163.63</v>
      </c>
      <c r="K208" s="7">
        <f t="shared" si="189"/>
        <v>65.45</v>
      </c>
      <c r="L208" s="7">
        <f t="shared" si="190"/>
        <v>229.07999999999998</v>
      </c>
      <c r="M208" s="7">
        <f t="shared" si="191"/>
        <v>65.45</v>
      </c>
      <c r="N208" s="7">
        <f t="shared" si="171"/>
        <v>294.53</v>
      </c>
      <c r="O208" s="7">
        <f t="shared" si="192"/>
        <v>65.45</v>
      </c>
      <c r="P208" s="7">
        <f t="shared" si="172"/>
        <v>359.97999999999996</v>
      </c>
      <c r="Q208" s="7">
        <f t="shared" si="193"/>
        <v>65.45</v>
      </c>
      <c r="R208" s="7">
        <f t="shared" si="173"/>
        <v>425.42999999999995</v>
      </c>
      <c r="S208" s="7">
        <f t="shared" si="194"/>
        <v>65.45</v>
      </c>
      <c r="T208" s="7">
        <f t="shared" si="174"/>
        <v>490.87999999999994</v>
      </c>
      <c r="U208" s="7">
        <f t="shared" si="195"/>
        <v>65.45</v>
      </c>
      <c r="V208" s="7">
        <f t="shared" si="175"/>
        <v>556.3299999999999</v>
      </c>
      <c r="W208" s="7">
        <f t="shared" si="196"/>
        <v>65.45</v>
      </c>
      <c r="X208" s="7">
        <f t="shared" si="176"/>
        <v>621.78</v>
      </c>
      <c r="Y208" s="7">
        <f>$G$208/$E$208</f>
        <v>65.45</v>
      </c>
      <c r="Z208" s="7">
        <f t="shared" si="177"/>
        <v>687.23</v>
      </c>
      <c r="AA208" s="7">
        <f>$G$208/$E$208</f>
        <v>65.45</v>
      </c>
      <c r="AB208" s="7">
        <f t="shared" si="178"/>
        <v>752.6800000000001</v>
      </c>
      <c r="AC208" s="7">
        <f>$G$208/$E$208</f>
        <v>65.45</v>
      </c>
      <c r="AD208" s="7">
        <f t="shared" si="179"/>
        <v>818.1300000000001</v>
      </c>
      <c r="AE208" s="7">
        <f>$G$208/$E$208</f>
        <v>65.45</v>
      </c>
      <c r="AF208" s="7">
        <f t="shared" si="180"/>
        <v>883.5800000000002</v>
      </c>
      <c r="AG208" s="7"/>
      <c r="AH208" s="13">
        <f t="shared" si="186"/>
        <v>425.41999999999985</v>
      </c>
      <c r="AI208" s="7"/>
      <c r="AJ208" s="15"/>
    </row>
    <row r="209" spans="2:36" ht="12.75">
      <c r="B209" s="12"/>
      <c r="C209" t="s">
        <v>104</v>
      </c>
      <c r="D209">
        <v>2009</v>
      </c>
      <c r="E209">
        <v>20</v>
      </c>
      <c r="F209" t="s">
        <v>17</v>
      </c>
      <c r="G209" s="7">
        <v>185486</v>
      </c>
      <c r="H209" s="7">
        <v>13911.45</v>
      </c>
      <c r="I209" s="7">
        <f t="shared" si="187"/>
        <v>9274.3</v>
      </c>
      <c r="J209" s="7">
        <f t="shared" si="188"/>
        <v>23185.75</v>
      </c>
      <c r="K209" s="7">
        <f t="shared" si="189"/>
        <v>9274.3</v>
      </c>
      <c r="L209" s="7">
        <f t="shared" si="190"/>
        <v>32460.05</v>
      </c>
      <c r="M209" s="7">
        <f t="shared" si="191"/>
        <v>9274.3</v>
      </c>
      <c r="N209" s="7">
        <f t="shared" si="171"/>
        <v>41734.35</v>
      </c>
      <c r="O209" s="7">
        <f t="shared" si="192"/>
        <v>9274.3</v>
      </c>
      <c r="P209" s="7">
        <f t="shared" si="172"/>
        <v>51008.649999999994</v>
      </c>
      <c r="Q209" s="7">
        <f t="shared" si="193"/>
        <v>9274.3</v>
      </c>
      <c r="R209" s="7">
        <f t="shared" si="173"/>
        <v>60282.95</v>
      </c>
      <c r="S209" s="7">
        <f t="shared" si="194"/>
        <v>9274.3</v>
      </c>
      <c r="T209" s="7">
        <f t="shared" si="174"/>
        <v>69557.25</v>
      </c>
      <c r="U209" s="7">
        <f t="shared" si="195"/>
        <v>9274.3</v>
      </c>
      <c r="V209" s="7">
        <f t="shared" si="175"/>
        <v>78831.55</v>
      </c>
      <c r="W209" s="7">
        <f t="shared" si="196"/>
        <v>9274.3</v>
      </c>
      <c r="X209" s="7">
        <f t="shared" si="176"/>
        <v>88105.85</v>
      </c>
      <c r="Y209" s="7">
        <f>$G$209/$E$209</f>
        <v>9274.3</v>
      </c>
      <c r="Z209" s="7">
        <f t="shared" si="177"/>
        <v>97380.15000000001</v>
      </c>
      <c r="AA209" s="7">
        <f>$G$209/$E$209</f>
        <v>9274.3</v>
      </c>
      <c r="AB209" s="7">
        <f t="shared" si="178"/>
        <v>106654.45000000001</v>
      </c>
      <c r="AC209" s="7">
        <f>$G$209/$E$209</f>
        <v>9274.3</v>
      </c>
      <c r="AD209" s="7">
        <f t="shared" si="179"/>
        <v>115928.75000000001</v>
      </c>
      <c r="AE209" s="7">
        <f>$G$209/$E$209</f>
        <v>9274.3</v>
      </c>
      <c r="AF209" s="7">
        <f t="shared" si="180"/>
        <v>125203.05000000002</v>
      </c>
      <c r="AG209" s="7"/>
      <c r="AH209" s="13">
        <f t="shared" si="186"/>
        <v>60282.94999999998</v>
      </c>
      <c r="AI209" s="7"/>
      <c r="AJ209" s="15"/>
    </row>
    <row r="210" spans="2:36" ht="12.75">
      <c r="B210" s="12"/>
      <c r="C210" t="s">
        <v>102</v>
      </c>
      <c r="D210">
        <v>2010</v>
      </c>
      <c r="E210">
        <v>20</v>
      </c>
      <c r="F210" t="s">
        <v>17</v>
      </c>
      <c r="G210" s="7">
        <v>43379.87</v>
      </c>
      <c r="H210" s="7">
        <v>1084.5</v>
      </c>
      <c r="I210" s="7">
        <f t="shared" si="187"/>
        <v>2168.9935</v>
      </c>
      <c r="J210" s="7">
        <f t="shared" si="188"/>
        <v>3253.4935</v>
      </c>
      <c r="K210" s="7">
        <f t="shared" si="189"/>
        <v>2168.9935</v>
      </c>
      <c r="L210" s="7">
        <f t="shared" si="190"/>
        <v>5422.487</v>
      </c>
      <c r="M210" s="7">
        <f t="shared" si="191"/>
        <v>2168.9935</v>
      </c>
      <c r="N210" s="7">
        <f t="shared" si="171"/>
        <v>7591.4805</v>
      </c>
      <c r="O210" s="7">
        <f t="shared" si="192"/>
        <v>2168.9935</v>
      </c>
      <c r="P210" s="7">
        <f t="shared" si="172"/>
        <v>9760.474</v>
      </c>
      <c r="Q210" s="7">
        <f t="shared" si="193"/>
        <v>2168.9935</v>
      </c>
      <c r="R210" s="7">
        <f t="shared" si="173"/>
        <v>11929.4675</v>
      </c>
      <c r="S210" s="7">
        <f t="shared" si="194"/>
        <v>2168.9935</v>
      </c>
      <c r="T210" s="7">
        <f t="shared" si="174"/>
        <v>14098.461000000001</v>
      </c>
      <c r="U210" s="7">
        <f t="shared" si="195"/>
        <v>2168.9935</v>
      </c>
      <c r="V210" s="7">
        <f t="shared" si="175"/>
        <v>16267.454500000002</v>
      </c>
      <c r="W210" s="7">
        <f t="shared" si="196"/>
        <v>2168.9935</v>
      </c>
      <c r="X210" s="7">
        <f t="shared" si="176"/>
        <v>18436.448</v>
      </c>
      <c r="Y210" s="7">
        <f>$G$210/$E$210</f>
        <v>2168.9935</v>
      </c>
      <c r="Z210" s="7">
        <f t="shared" si="177"/>
        <v>20605.4415</v>
      </c>
      <c r="AA210" s="7">
        <f>$G$210/$E$210</f>
        <v>2168.9935</v>
      </c>
      <c r="AB210" s="7">
        <f t="shared" si="178"/>
        <v>22774.435</v>
      </c>
      <c r="AC210" s="7">
        <f>$G$210/$E$210</f>
        <v>2168.9935</v>
      </c>
      <c r="AD210" s="7">
        <f t="shared" si="179"/>
        <v>24943.4285</v>
      </c>
      <c r="AE210" s="7">
        <f>$G$210/$E$210</f>
        <v>2168.9935</v>
      </c>
      <c r="AF210" s="7">
        <f t="shared" si="180"/>
        <v>27112.422000000002</v>
      </c>
      <c r="AG210" s="7"/>
      <c r="AH210" s="13">
        <f t="shared" si="186"/>
        <v>16267.448</v>
      </c>
      <c r="AI210" s="7"/>
      <c r="AJ210" s="15"/>
    </row>
    <row r="211" spans="2:36" ht="12.75">
      <c r="B211" s="12"/>
      <c r="C211" t="s">
        <v>104</v>
      </c>
      <c r="D211">
        <v>2010</v>
      </c>
      <c r="E211">
        <v>20</v>
      </c>
      <c r="F211" t="s">
        <v>17</v>
      </c>
      <c r="G211" s="14">
        <v>540999.58</v>
      </c>
      <c r="H211" s="14">
        <v>13524.99</v>
      </c>
      <c r="I211" s="14">
        <f t="shared" si="187"/>
        <v>27049.979</v>
      </c>
      <c r="J211" s="14">
        <f t="shared" si="188"/>
        <v>40574.969</v>
      </c>
      <c r="K211" s="7">
        <f t="shared" si="189"/>
        <v>27049.979</v>
      </c>
      <c r="L211" s="14">
        <f t="shared" si="190"/>
        <v>67624.948</v>
      </c>
      <c r="M211" s="14">
        <f t="shared" si="191"/>
        <v>27049.979</v>
      </c>
      <c r="N211" s="14">
        <f t="shared" si="171"/>
        <v>94674.927</v>
      </c>
      <c r="O211" s="14">
        <f t="shared" si="192"/>
        <v>27049.979</v>
      </c>
      <c r="P211" s="14">
        <f t="shared" si="172"/>
        <v>121724.90599999999</v>
      </c>
      <c r="Q211" s="7">
        <f t="shared" si="193"/>
        <v>27049.979</v>
      </c>
      <c r="R211" s="14">
        <f t="shared" si="173"/>
        <v>148774.88499999998</v>
      </c>
      <c r="S211" s="7">
        <f t="shared" si="194"/>
        <v>27049.979</v>
      </c>
      <c r="T211" s="14">
        <f t="shared" si="174"/>
        <v>175824.86399999997</v>
      </c>
      <c r="U211" s="7">
        <f t="shared" si="195"/>
        <v>27049.979</v>
      </c>
      <c r="V211" s="14">
        <f t="shared" si="175"/>
        <v>202874.84299999996</v>
      </c>
      <c r="W211" s="7">
        <f t="shared" si="196"/>
        <v>27049.979</v>
      </c>
      <c r="X211" s="14">
        <f t="shared" si="176"/>
        <v>229924.82199999996</v>
      </c>
      <c r="Y211" s="7">
        <f>$G$211/$E$211</f>
        <v>27049.979</v>
      </c>
      <c r="Z211" s="14">
        <f t="shared" si="177"/>
        <v>256974.80099999995</v>
      </c>
      <c r="AA211" s="7">
        <f>$G$211/$E$211</f>
        <v>27049.979</v>
      </c>
      <c r="AB211" s="14">
        <f t="shared" si="178"/>
        <v>284024.77999999997</v>
      </c>
      <c r="AC211" s="7">
        <f>$G$211/$E$211</f>
        <v>27049.979</v>
      </c>
      <c r="AD211" s="14">
        <f t="shared" si="179"/>
        <v>311074.75899999996</v>
      </c>
      <c r="AE211" s="7">
        <f>$G$211/$E$211</f>
        <v>27049.979</v>
      </c>
      <c r="AF211" s="14">
        <f t="shared" si="180"/>
        <v>338124.73799999995</v>
      </c>
      <c r="AG211" s="14"/>
      <c r="AH211" s="13">
        <f t="shared" si="186"/>
        <v>202874.842</v>
      </c>
      <c r="AI211" s="7"/>
      <c r="AJ211" s="15"/>
    </row>
    <row r="212" spans="2:36" ht="12.75">
      <c r="B212" s="19"/>
      <c r="C212" s="10" t="s">
        <v>104</v>
      </c>
      <c r="D212">
        <v>2011</v>
      </c>
      <c r="E212">
        <v>20</v>
      </c>
      <c r="F212" s="10" t="s">
        <v>17</v>
      </c>
      <c r="G212" s="14">
        <v>30966.68</v>
      </c>
      <c r="H212" s="14">
        <v>0</v>
      </c>
      <c r="I212" s="14">
        <f t="shared" si="187"/>
        <v>1548.334</v>
      </c>
      <c r="J212" s="14">
        <f t="shared" si="188"/>
        <v>1548.334</v>
      </c>
      <c r="K212" s="14">
        <f t="shared" si="189"/>
        <v>1548.334</v>
      </c>
      <c r="L212" s="14">
        <f t="shared" si="190"/>
        <v>3096.668</v>
      </c>
      <c r="M212" s="14">
        <f t="shared" si="191"/>
        <v>1548.334</v>
      </c>
      <c r="N212" s="14">
        <f t="shared" si="171"/>
        <v>4645.002</v>
      </c>
      <c r="O212" s="14">
        <f t="shared" si="192"/>
        <v>1548.334</v>
      </c>
      <c r="P212" s="14">
        <f t="shared" si="172"/>
        <v>6193.336</v>
      </c>
      <c r="Q212" s="7">
        <f t="shared" si="193"/>
        <v>1548.334</v>
      </c>
      <c r="R212" s="14">
        <f t="shared" si="173"/>
        <v>7741.67</v>
      </c>
      <c r="S212" s="7">
        <f t="shared" si="194"/>
        <v>1548.334</v>
      </c>
      <c r="T212" s="14">
        <f t="shared" si="174"/>
        <v>9290.004</v>
      </c>
      <c r="U212" s="7">
        <f t="shared" si="195"/>
        <v>1548.334</v>
      </c>
      <c r="V212" s="14">
        <f t="shared" si="175"/>
        <v>10838.338000000002</v>
      </c>
      <c r="W212" s="7">
        <f t="shared" si="196"/>
        <v>1548.334</v>
      </c>
      <c r="X212" s="14">
        <f t="shared" si="176"/>
        <v>12386.672000000002</v>
      </c>
      <c r="Y212" s="7">
        <f>$G$212/$E$212</f>
        <v>1548.334</v>
      </c>
      <c r="Z212" s="14">
        <f t="shared" si="177"/>
        <v>13935.006000000003</v>
      </c>
      <c r="AA212" s="7">
        <f>$G$212/$E$212</f>
        <v>1548.334</v>
      </c>
      <c r="AB212" s="14">
        <f t="shared" si="178"/>
        <v>15483.340000000004</v>
      </c>
      <c r="AC212" s="7">
        <f>$G$212/$E$212</f>
        <v>1548.334</v>
      </c>
      <c r="AD212" s="14">
        <f t="shared" si="179"/>
        <v>17031.674000000003</v>
      </c>
      <c r="AE212" s="7">
        <f>$G$212/$E$212</f>
        <v>1548.334</v>
      </c>
      <c r="AF212" s="14">
        <f t="shared" si="180"/>
        <v>18580.008</v>
      </c>
      <c r="AG212" s="8"/>
      <c r="AH212" s="13">
        <f t="shared" si="186"/>
        <v>12386.671999999999</v>
      </c>
      <c r="AI212" s="7"/>
      <c r="AJ212" s="15"/>
    </row>
    <row r="213" spans="2:36" ht="12.75">
      <c r="B213" s="19"/>
      <c r="C213" s="10" t="s">
        <v>104</v>
      </c>
      <c r="D213">
        <v>2014</v>
      </c>
      <c r="E213">
        <v>20</v>
      </c>
      <c r="F213" s="10" t="s">
        <v>17</v>
      </c>
      <c r="G213" s="14">
        <f>3553.2+4728+3837.37</f>
        <v>12118.57</v>
      </c>
      <c r="H213" s="8"/>
      <c r="I213" s="8"/>
      <c r="J213" s="8"/>
      <c r="K213" s="8"/>
      <c r="L213" s="8"/>
      <c r="M213" s="8"/>
      <c r="N213" s="8">
        <v>0</v>
      </c>
      <c r="O213" s="8">
        <f t="shared" si="192"/>
        <v>605.9285</v>
      </c>
      <c r="P213" s="14">
        <f t="shared" si="172"/>
        <v>605.9285</v>
      </c>
      <c r="Q213" s="14">
        <f t="shared" si="193"/>
        <v>605.9285</v>
      </c>
      <c r="R213" s="14">
        <f t="shared" si="173"/>
        <v>1211.857</v>
      </c>
      <c r="S213" s="7">
        <f t="shared" si="194"/>
        <v>605.9285</v>
      </c>
      <c r="T213" s="14">
        <f t="shared" si="174"/>
        <v>1817.7855</v>
      </c>
      <c r="U213" s="7">
        <f t="shared" si="195"/>
        <v>605.9285</v>
      </c>
      <c r="V213" s="14">
        <f t="shared" si="175"/>
        <v>2423.714</v>
      </c>
      <c r="W213" s="7">
        <f t="shared" si="196"/>
        <v>605.9285</v>
      </c>
      <c r="X213" s="14">
        <f t="shared" si="176"/>
        <v>3029.6425</v>
      </c>
      <c r="Y213" s="7">
        <f>$G$213/$E$213</f>
        <v>605.9285</v>
      </c>
      <c r="Z213" s="14">
        <f t="shared" si="177"/>
        <v>3635.571</v>
      </c>
      <c r="AA213" s="7">
        <f>$G$213/$E$213</f>
        <v>605.9285</v>
      </c>
      <c r="AB213" s="14">
        <f t="shared" si="178"/>
        <v>4241.4995</v>
      </c>
      <c r="AC213" s="7">
        <f>$G$213/$E$213</f>
        <v>605.9285</v>
      </c>
      <c r="AD213" s="14">
        <f t="shared" si="179"/>
        <v>4847.428</v>
      </c>
      <c r="AE213" s="7">
        <f>$G$213/$E$213</f>
        <v>605.9285</v>
      </c>
      <c r="AF213" s="14">
        <f t="shared" si="180"/>
        <v>5453.3565</v>
      </c>
      <c r="AG213" s="14"/>
      <c r="AH213" s="13">
        <f t="shared" si="186"/>
        <v>6665.2135</v>
      </c>
      <c r="AI213" s="7"/>
      <c r="AJ213" s="15"/>
    </row>
    <row r="214" spans="2:36" ht="12.75">
      <c r="B214" s="19"/>
      <c r="C214" s="10" t="s">
        <v>104</v>
      </c>
      <c r="D214">
        <v>2015</v>
      </c>
      <c r="E214">
        <v>20</v>
      </c>
      <c r="F214" s="10" t="s">
        <v>17</v>
      </c>
      <c r="G214" s="8">
        <v>3415.68</v>
      </c>
      <c r="H214" s="8"/>
      <c r="I214" s="8"/>
      <c r="J214" s="8"/>
      <c r="K214" s="8"/>
      <c r="L214" s="8"/>
      <c r="M214" s="8"/>
      <c r="N214" s="8"/>
      <c r="O214" s="8"/>
      <c r="P214" s="8">
        <v>0</v>
      </c>
      <c r="Q214" s="8">
        <f t="shared" si="193"/>
        <v>170.784</v>
      </c>
      <c r="R214" s="14">
        <f t="shared" si="173"/>
        <v>170.784</v>
      </c>
      <c r="S214" s="8">
        <f t="shared" si="194"/>
        <v>170.784</v>
      </c>
      <c r="T214" s="14">
        <f t="shared" si="174"/>
        <v>341.568</v>
      </c>
      <c r="U214" s="7">
        <f t="shared" si="195"/>
        <v>170.784</v>
      </c>
      <c r="V214" s="14">
        <f t="shared" si="175"/>
        <v>512.352</v>
      </c>
      <c r="W214" s="7">
        <f t="shared" si="196"/>
        <v>170.784</v>
      </c>
      <c r="X214" s="14">
        <f t="shared" si="176"/>
        <v>683.136</v>
      </c>
      <c r="Y214" s="7">
        <f>$G$214/$E$214</f>
        <v>170.784</v>
      </c>
      <c r="Z214" s="14">
        <f t="shared" si="177"/>
        <v>853.92</v>
      </c>
      <c r="AA214" s="7">
        <f>$G$214/$E$214</f>
        <v>170.784</v>
      </c>
      <c r="AB214" s="14">
        <f t="shared" si="178"/>
        <v>1024.704</v>
      </c>
      <c r="AC214" s="7">
        <f>$G$214/$E$214</f>
        <v>170.784</v>
      </c>
      <c r="AD214" s="14">
        <f t="shared" si="179"/>
        <v>1195.4879999999998</v>
      </c>
      <c r="AE214" s="7">
        <f>$G$214/$E$214</f>
        <v>170.784</v>
      </c>
      <c r="AF214" s="14">
        <f t="shared" si="180"/>
        <v>1366.272</v>
      </c>
      <c r="AG214" s="8"/>
      <c r="AH214" s="13">
        <f t="shared" si="186"/>
        <v>2049.408</v>
      </c>
      <c r="AI214" s="7"/>
      <c r="AJ214" s="15"/>
    </row>
    <row r="215" spans="2:36" ht="12.75">
      <c r="B215" s="43" t="s">
        <v>366</v>
      </c>
      <c r="C215" s="10" t="s">
        <v>358</v>
      </c>
      <c r="D215">
        <v>2022</v>
      </c>
      <c r="E215">
        <v>20</v>
      </c>
      <c r="F215" s="10" t="s">
        <v>17</v>
      </c>
      <c r="G215" s="8">
        <v>334471.2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4"/>
      <c r="S215" s="8"/>
      <c r="T215" s="14"/>
      <c r="U215" s="7"/>
      <c r="V215" s="14"/>
      <c r="W215" s="7"/>
      <c r="X215" s="14"/>
      <c r="Y215" s="7"/>
      <c r="Z215" s="14"/>
      <c r="AA215" s="7"/>
      <c r="AB215" s="14"/>
      <c r="AC215" s="7"/>
      <c r="AD215" s="14"/>
      <c r="AE215" s="7">
        <f>$G$215/$E$215</f>
        <v>16723.56</v>
      </c>
      <c r="AF215" s="14">
        <f>AD215+AE215</f>
        <v>16723.56</v>
      </c>
      <c r="AG215" s="8"/>
      <c r="AH215" s="13">
        <f t="shared" si="186"/>
        <v>317747.64</v>
      </c>
      <c r="AI215" s="7"/>
      <c r="AJ215" s="15"/>
    </row>
    <row r="216" spans="2:36" ht="12.75">
      <c r="B216" s="12">
        <v>33410005</v>
      </c>
      <c r="C216" t="s">
        <v>105</v>
      </c>
      <c r="D216">
        <v>2001</v>
      </c>
      <c r="E216">
        <v>25</v>
      </c>
      <c r="F216" t="s">
        <v>17</v>
      </c>
      <c r="G216" s="7">
        <v>2263.88</v>
      </c>
      <c r="H216" s="7">
        <v>950.83</v>
      </c>
      <c r="I216" s="7">
        <f>G216/E216</f>
        <v>90.5552</v>
      </c>
      <c r="J216" s="7">
        <f>H216+I216</f>
        <v>1041.3852</v>
      </c>
      <c r="K216" s="7">
        <f>G216/E216</f>
        <v>90.5552</v>
      </c>
      <c r="L216" s="7">
        <f>J216+K216</f>
        <v>1131.9404</v>
      </c>
      <c r="M216" s="7">
        <f>$G216/$E216</f>
        <v>90.5552</v>
      </c>
      <c r="N216" s="7">
        <f>L216+M216</f>
        <v>1222.4956</v>
      </c>
      <c r="O216" s="7">
        <f>G216/E216</f>
        <v>90.5552</v>
      </c>
      <c r="P216" s="7">
        <f>N216+O216</f>
        <v>1313.0508</v>
      </c>
      <c r="Q216" s="7">
        <f>+G216/E216</f>
        <v>90.5552</v>
      </c>
      <c r="R216" s="7">
        <f>P216+Q216</f>
        <v>1403.606</v>
      </c>
      <c r="S216" s="7">
        <f>+G216/E216</f>
        <v>90.5552</v>
      </c>
      <c r="T216" s="7">
        <f>R216+S216</f>
        <v>1494.1612</v>
      </c>
      <c r="U216" s="7">
        <f>G216/E216</f>
        <v>90.5552</v>
      </c>
      <c r="V216" s="7">
        <f>T216+U216</f>
        <v>1584.7164</v>
      </c>
      <c r="W216" s="7">
        <f>G216/E216</f>
        <v>90.5552</v>
      </c>
      <c r="X216" s="7">
        <f>V216+W216</f>
        <v>1675.2716</v>
      </c>
      <c r="Y216" s="7">
        <f>$G$216/$E$216</f>
        <v>90.5552</v>
      </c>
      <c r="Z216" s="7">
        <f>X216+Y216</f>
        <v>1765.8268</v>
      </c>
      <c r="AA216" s="7">
        <f>$G$216/$E$216</f>
        <v>90.5552</v>
      </c>
      <c r="AB216" s="7">
        <f>Z216+AA216</f>
        <v>1856.382</v>
      </c>
      <c r="AC216" s="7">
        <f>$G$216/$E$216</f>
        <v>90.5552</v>
      </c>
      <c r="AD216" s="7">
        <f>AB216+AC216</f>
        <v>1946.9372</v>
      </c>
      <c r="AE216" s="7">
        <f>$G$216/$E$216</f>
        <v>90.5552</v>
      </c>
      <c r="AF216" s="7">
        <f>AD216+AE216</f>
        <v>2037.4924</v>
      </c>
      <c r="AG216" s="7"/>
      <c r="AH216" s="13">
        <f>G216-AF216</f>
        <v>226.38760000000002</v>
      </c>
      <c r="AI216" s="7"/>
      <c r="AJ216" s="15"/>
    </row>
    <row r="217" spans="2:36" ht="12.75">
      <c r="B217" s="12"/>
      <c r="C217" t="s">
        <v>105</v>
      </c>
      <c r="D217">
        <v>2006</v>
      </c>
      <c r="E217">
        <v>25</v>
      </c>
      <c r="F217" t="s">
        <v>17</v>
      </c>
      <c r="G217" s="8">
        <v>183.4</v>
      </c>
      <c r="H217" s="8">
        <v>40.35</v>
      </c>
      <c r="I217" s="8">
        <f>G217/E217</f>
        <v>7.336</v>
      </c>
      <c r="J217" s="8">
        <f>H217+I217</f>
        <v>47.686</v>
      </c>
      <c r="K217" s="8">
        <f>G217/E217</f>
        <v>7.336</v>
      </c>
      <c r="L217" s="8">
        <f>J217+K217</f>
        <v>55.022</v>
      </c>
      <c r="M217" s="8">
        <f>$G217/$E217</f>
        <v>7.336</v>
      </c>
      <c r="N217" s="8">
        <f>L217+M217</f>
        <v>62.358</v>
      </c>
      <c r="O217" s="8">
        <f>G217/E217</f>
        <v>7.336</v>
      </c>
      <c r="P217" s="8">
        <f>N217+O217</f>
        <v>69.694</v>
      </c>
      <c r="Q217" s="8">
        <f>+G217/E217</f>
        <v>7.336</v>
      </c>
      <c r="R217" s="8">
        <f>P217+Q217</f>
        <v>77.03</v>
      </c>
      <c r="S217" s="8">
        <f>+G217/E217</f>
        <v>7.336</v>
      </c>
      <c r="T217" s="8">
        <f>R217+S217</f>
        <v>84.366</v>
      </c>
      <c r="U217" s="7">
        <f>G217/E217</f>
        <v>7.336</v>
      </c>
      <c r="V217" s="8">
        <f>T217+U217</f>
        <v>91.702</v>
      </c>
      <c r="W217" s="7">
        <f>G217/E217</f>
        <v>7.336</v>
      </c>
      <c r="X217" s="8">
        <f>V217+W217</f>
        <v>99.038</v>
      </c>
      <c r="Y217" s="7">
        <f>$G$217/$E$217</f>
        <v>7.336</v>
      </c>
      <c r="Z217" s="8">
        <f>X217+Y217</f>
        <v>106.374</v>
      </c>
      <c r="AA217" s="7">
        <f>$G$217/$E$217</f>
        <v>7.336</v>
      </c>
      <c r="AB217" s="8">
        <f>Z217+AA217</f>
        <v>113.71</v>
      </c>
      <c r="AC217" s="7">
        <f>$G$217/$E$217</f>
        <v>7.336</v>
      </c>
      <c r="AD217" s="8">
        <f>AB217+AC217</f>
        <v>121.04599999999999</v>
      </c>
      <c r="AE217" s="7">
        <f>$G$217/$E$217</f>
        <v>7.336</v>
      </c>
      <c r="AF217" s="8">
        <f>AD217+AE217</f>
        <v>128.382</v>
      </c>
      <c r="AG217" s="8"/>
      <c r="AH217" s="13">
        <f>G217-AF217</f>
        <v>55.018</v>
      </c>
      <c r="AI217" s="7"/>
      <c r="AJ217" s="15"/>
    </row>
    <row r="218" spans="2:36" ht="12.75">
      <c r="B218" s="12">
        <v>33410006</v>
      </c>
      <c r="C218" t="s">
        <v>106</v>
      </c>
      <c r="D218">
        <v>2005</v>
      </c>
      <c r="E218">
        <v>20</v>
      </c>
      <c r="F218" t="s">
        <v>17</v>
      </c>
      <c r="G218" s="13">
        <v>11139.76</v>
      </c>
      <c r="H218" s="13">
        <v>2896.34</v>
      </c>
      <c r="I218" s="13">
        <f>G218/E218</f>
        <v>556.988</v>
      </c>
      <c r="J218" s="13">
        <f>H218+I218</f>
        <v>3453.3280000000004</v>
      </c>
      <c r="K218" s="13">
        <f>G218/E218</f>
        <v>556.988</v>
      </c>
      <c r="L218" s="13">
        <f>J218+K218</f>
        <v>4010.3160000000007</v>
      </c>
      <c r="M218" s="13">
        <f>$G218/$E218</f>
        <v>556.988</v>
      </c>
      <c r="N218" s="13">
        <f>L218+M218</f>
        <v>4567.304000000001</v>
      </c>
      <c r="O218" s="13">
        <f>G218/E218</f>
        <v>556.988</v>
      </c>
      <c r="P218" s="13">
        <f>N218+O218</f>
        <v>5124.292000000001</v>
      </c>
      <c r="Q218" s="13">
        <f>+G218/E218</f>
        <v>556.988</v>
      </c>
      <c r="R218" s="13">
        <f>P218+Q218</f>
        <v>5681.280000000002</v>
      </c>
      <c r="S218" s="13">
        <f>+G218/E218</f>
        <v>556.988</v>
      </c>
      <c r="T218" s="13">
        <f>R218+S218</f>
        <v>6238.268000000002</v>
      </c>
      <c r="U218" s="7">
        <f>G218/E218</f>
        <v>556.988</v>
      </c>
      <c r="V218" s="13">
        <f>T218+U218</f>
        <v>6795.256000000002</v>
      </c>
      <c r="W218" s="7">
        <f>I218/G218</f>
        <v>0.05</v>
      </c>
      <c r="X218" s="13">
        <f>V218+W218</f>
        <v>6795.306000000002</v>
      </c>
      <c r="Y218" s="7">
        <f>$G$218/$E$218</f>
        <v>556.988</v>
      </c>
      <c r="Z218" s="13">
        <f>X218+Y218</f>
        <v>7352.294000000003</v>
      </c>
      <c r="AA218" s="7">
        <f>$G$218/$E$218</f>
        <v>556.988</v>
      </c>
      <c r="AB218" s="13">
        <f>Z218+AA218</f>
        <v>7909.282000000003</v>
      </c>
      <c r="AC218" s="7">
        <f>$G$218/$E$218</f>
        <v>556.988</v>
      </c>
      <c r="AD218" s="13">
        <f>AB218+AC218</f>
        <v>8466.270000000002</v>
      </c>
      <c r="AE218" s="7">
        <f>$G$218/$E$218</f>
        <v>556.988</v>
      </c>
      <c r="AF218" s="13">
        <f>AD218+AE218</f>
        <v>9023.258000000002</v>
      </c>
      <c r="AG218" s="7"/>
      <c r="AH218" s="13">
        <f>G218-AF218</f>
        <v>2116.5019999999986</v>
      </c>
      <c r="AI218" s="7"/>
      <c r="AJ218" s="15"/>
    </row>
    <row r="219" spans="2:36" ht="12.75">
      <c r="B219" s="12"/>
      <c r="G219" s="11" t="s">
        <v>13</v>
      </c>
      <c r="H219" s="7"/>
      <c r="I219" s="7"/>
      <c r="J219" s="7"/>
      <c r="K219" s="7"/>
      <c r="L219" s="7"/>
      <c r="M219" s="13"/>
      <c r="N219" s="13"/>
      <c r="O219" s="13"/>
      <c r="P219" s="13"/>
      <c r="Q219" s="13"/>
      <c r="R219" s="13"/>
      <c r="S219" s="13"/>
      <c r="T219" s="13"/>
      <c r="U219" s="7"/>
      <c r="V219" s="13"/>
      <c r="W219" s="7"/>
      <c r="X219" s="13"/>
      <c r="Y219" s="7"/>
      <c r="Z219" s="13"/>
      <c r="AA219" s="13"/>
      <c r="AB219" s="13"/>
      <c r="AC219" s="13"/>
      <c r="AD219" s="13"/>
      <c r="AE219" s="13"/>
      <c r="AF219" s="13"/>
      <c r="AG219" s="7"/>
      <c r="AH219" s="13"/>
      <c r="AI219" s="7"/>
      <c r="AJ219" s="15"/>
    </row>
    <row r="220" spans="2:36" s="28" customFormat="1" ht="12.75">
      <c r="B220" s="26">
        <v>33500004</v>
      </c>
      <c r="C220" s="28" t="s">
        <v>107</v>
      </c>
      <c r="D220" s="28" t="s">
        <v>22</v>
      </c>
      <c r="E220" s="28">
        <v>25</v>
      </c>
      <c r="F220" s="28" t="s">
        <v>17</v>
      </c>
      <c r="G220" s="25">
        <v>93386.49</v>
      </c>
      <c r="H220" s="25">
        <v>88409.13</v>
      </c>
      <c r="I220" s="25">
        <f aca="true" t="shared" si="197" ref="I220:I226">G220/E220</f>
        <v>3735.4596</v>
      </c>
      <c r="J220" s="25">
        <f aca="true" t="shared" si="198" ref="J220:J226">H220+I220</f>
        <v>92144.5896</v>
      </c>
      <c r="K220" s="25">
        <v>1241.9</v>
      </c>
      <c r="L220" s="25">
        <f aca="true" t="shared" si="199" ref="L220:L226">J220+K220</f>
        <v>93386.4896</v>
      </c>
      <c r="M220" s="25">
        <v>0</v>
      </c>
      <c r="N220" s="25">
        <f aca="true" t="shared" si="200" ref="N220:N226">L220+M220</f>
        <v>93386.4896</v>
      </c>
      <c r="O220" s="25">
        <v>0</v>
      </c>
      <c r="P220" s="25">
        <f aca="true" t="shared" si="201" ref="P220:P226">N220+O220</f>
        <v>93386.4896</v>
      </c>
      <c r="Q220" s="25">
        <f aca="true" t="shared" si="202" ref="Q220:Q226">+G220/8</f>
        <v>11673.31125</v>
      </c>
      <c r="R220" s="25">
        <f aca="true" t="shared" si="203" ref="R220:R226">P220+Q220</f>
        <v>105059.80085</v>
      </c>
      <c r="S220" s="25">
        <v>0</v>
      </c>
      <c r="T220" s="25">
        <f aca="true" t="shared" si="204" ref="T220:T226">R220+S220</f>
        <v>105059.80085</v>
      </c>
      <c r="U220" s="25">
        <v>-11673.31</v>
      </c>
      <c r="V220" s="25">
        <f aca="true" t="shared" si="205" ref="V220:V226">T220+U220</f>
        <v>93386.49085</v>
      </c>
      <c r="W220" s="25">
        <v>0</v>
      </c>
      <c r="X220" s="25">
        <f aca="true" t="shared" si="206" ref="X220:X226">V220+W220</f>
        <v>93386.49085</v>
      </c>
      <c r="Y220" s="7">
        <v>0</v>
      </c>
      <c r="Z220" s="25">
        <f aca="true" t="shared" si="207" ref="Z220:Z226">X220+Y220</f>
        <v>93386.49085</v>
      </c>
      <c r="AA220" s="7">
        <v>0</v>
      </c>
      <c r="AB220" s="25">
        <f aca="true" t="shared" si="208" ref="AB220:AB226">Z220+AA220</f>
        <v>93386.49085</v>
      </c>
      <c r="AC220" s="7">
        <v>0</v>
      </c>
      <c r="AD220" s="25">
        <f aca="true" t="shared" si="209" ref="AD220:AD226">AB220+AC220</f>
        <v>93386.49085</v>
      </c>
      <c r="AE220" s="7">
        <v>0</v>
      </c>
      <c r="AF220" s="25">
        <f aca="true" t="shared" si="210" ref="AF220:AF226">AD220+AE220</f>
        <v>93386.49085</v>
      </c>
      <c r="AG220" s="25"/>
      <c r="AH220" s="13">
        <f aca="true" t="shared" si="211" ref="AH220:AH226">G220-AF220</f>
        <v>-0.0008499999967170879</v>
      </c>
      <c r="AI220" s="7"/>
      <c r="AJ220" s="15"/>
    </row>
    <row r="221" spans="1:36" ht="12.75">
      <c r="A221" s="28"/>
      <c r="B221" s="12"/>
      <c r="C221" t="s">
        <v>107</v>
      </c>
      <c r="D221" t="s">
        <v>22</v>
      </c>
      <c r="E221">
        <v>25</v>
      </c>
      <c r="F221" t="s">
        <v>17</v>
      </c>
      <c r="G221" s="7">
        <v>2732</v>
      </c>
      <c r="H221" s="7">
        <v>1095.9</v>
      </c>
      <c r="I221" s="7">
        <f t="shared" si="197"/>
        <v>109.28</v>
      </c>
      <c r="J221" s="7">
        <f t="shared" si="198"/>
        <v>1205.18</v>
      </c>
      <c r="K221" s="7">
        <f aca="true" t="shared" si="212" ref="K221:K226">G221/E221</f>
        <v>109.28</v>
      </c>
      <c r="L221" s="7">
        <f t="shared" si="199"/>
        <v>1314.46</v>
      </c>
      <c r="M221" s="7">
        <f aca="true" t="shared" si="213" ref="M221:M226">$G221/$E221</f>
        <v>109.28</v>
      </c>
      <c r="N221" s="7">
        <f t="shared" si="200"/>
        <v>1423.74</v>
      </c>
      <c r="O221" s="7">
        <f aca="true" t="shared" si="214" ref="O221:O226">G221/E221</f>
        <v>109.28</v>
      </c>
      <c r="P221" s="7">
        <f t="shared" si="201"/>
        <v>1533.02</v>
      </c>
      <c r="Q221" s="7">
        <f t="shared" si="202"/>
        <v>341.5</v>
      </c>
      <c r="R221" s="7">
        <f t="shared" si="203"/>
        <v>1874.52</v>
      </c>
      <c r="S221" s="7">
        <f aca="true" t="shared" si="215" ref="S221:S226">+G221/8</f>
        <v>341.5</v>
      </c>
      <c r="T221" s="7">
        <f t="shared" si="204"/>
        <v>2216.02</v>
      </c>
      <c r="U221" s="7">
        <f aca="true" t="shared" si="216" ref="U221:U226">G221/E221</f>
        <v>109.28</v>
      </c>
      <c r="V221" s="7">
        <f t="shared" si="205"/>
        <v>2325.3</v>
      </c>
      <c r="W221" s="7">
        <f aca="true" t="shared" si="217" ref="W221:W226">G221/E221</f>
        <v>109.28</v>
      </c>
      <c r="X221" s="7">
        <f t="shared" si="206"/>
        <v>2434.5800000000004</v>
      </c>
      <c r="Y221" s="7">
        <f>$G$221/$E$221</f>
        <v>109.28</v>
      </c>
      <c r="Z221" s="7">
        <f t="shared" si="207"/>
        <v>2543.8600000000006</v>
      </c>
      <c r="AA221" s="7">
        <f>$G$221/$E$221</f>
        <v>109.28</v>
      </c>
      <c r="AB221" s="7">
        <f t="shared" si="208"/>
        <v>2653.140000000001</v>
      </c>
      <c r="AC221" s="7">
        <v>78.86</v>
      </c>
      <c r="AD221" s="7">
        <f t="shared" si="209"/>
        <v>2732.000000000001</v>
      </c>
      <c r="AE221" s="7">
        <v>0</v>
      </c>
      <c r="AF221" s="7">
        <f t="shared" si="210"/>
        <v>2732.000000000001</v>
      </c>
      <c r="AG221" s="7"/>
      <c r="AH221" s="13">
        <f t="shared" si="211"/>
        <v>0</v>
      </c>
      <c r="AI221" s="7"/>
      <c r="AJ221" s="15"/>
    </row>
    <row r="222" spans="1:36" ht="12.75">
      <c r="A222" s="28"/>
      <c r="B222" s="12"/>
      <c r="C222" t="s">
        <v>107</v>
      </c>
      <c r="D222">
        <v>2004</v>
      </c>
      <c r="E222">
        <v>25</v>
      </c>
      <c r="F222" t="s">
        <v>17</v>
      </c>
      <c r="G222" s="7">
        <v>747.96</v>
      </c>
      <c r="H222" s="7">
        <v>194.48</v>
      </c>
      <c r="I222" s="7">
        <f t="shared" si="197"/>
        <v>29.918400000000002</v>
      </c>
      <c r="J222" s="7">
        <f t="shared" si="198"/>
        <v>224.39839999999998</v>
      </c>
      <c r="K222" s="7">
        <f t="shared" si="212"/>
        <v>29.918400000000002</v>
      </c>
      <c r="L222" s="7">
        <f t="shared" si="199"/>
        <v>254.31679999999997</v>
      </c>
      <c r="M222" s="7">
        <f t="shared" si="213"/>
        <v>29.918400000000002</v>
      </c>
      <c r="N222" s="7">
        <f t="shared" si="200"/>
        <v>284.23519999999996</v>
      </c>
      <c r="O222" s="7">
        <f t="shared" si="214"/>
        <v>29.918400000000002</v>
      </c>
      <c r="P222" s="7">
        <f t="shared" si="201"/>
        <v>314.1536</v>
      </c>
      <c r="Q222" s="7">
        <f t="shared" si="202"/>
        <v>93.495</v>
      </c>
      <c r="R222" s="7">
        <f t="shared" si="203"/>
        <v>407.6486</v>
      </c>
      <c r="S222" s="7">
        <f t="shared" si="215"/>
        <v>93.495</v>
      </c>
      <c r="T222" s="7">
        <f t="shared" si="204"/>
        <v>501.1436</v>
      </c>
      <c r="U222" s="7">
        <f t="shared" si="216"/>
        <v>29.918400000000002</v>
      </c>
      <c r="V222" s="7">
        <f t="shared" si="205"/>
        <v>531.062</v>
      </c>
      <c r="W222" s="7">
        <f t="shared" si="217"/>
        <v>29.918400000000002</v>
      </c>
      <c r="X222" s="7">
        <f t="shared" si="206"/>
        <v>560.9804</v>
      </c>
      <c r="Y222" s="7">
        <f>$G$222/$E$222</f>
        <v>29.918400000000002</v>
      </c>
      <c r="Z222" s="7">
        <f t="shared" si="207"/>
        <v>590.8988</v>
      </c>
      <c r="AA222" s="7">
        <f>$G$222/$E$222</f>
        <v>29.918400000000002</v>
      </c>
      <c r="AB222" s="7">
        <f t="shared" si="208"/>
        <v>620.8172000000001</v>
      </c>
      <c r="AC222" s="7">
        <f>$G$222/$E$222</f>
        <v>29.918400000000002</v>
      </c>
      <c r="AD222" s="7">
        <f t="shared" si="209"/>
        <v>650.7356000000001</v>
      </c>
      <c r="AE222" s="7">
        <f>$G$222/$E$222</f>
        <v>29.918400000000002</v>
      </c>
      <c r="AF222" s="7">
        <f t="shared" si="210"/>
        <v>680.6540000000001</v>
      </c>
      <c r="AG222" s="7"/>
      <c r="AH222" s="13">
        <f t="shared" si="211"/>
        <v>67.30599999999993</v>
      </c>
      <c r="AI222" s="7"/>
      <c r="AJ222" s="15"/>
    </row>
    <row r="223" spans="1:36" ht="12.75">
      <c r="A223" s="28"/>
      <c r="B223" s="12"/>
      <c r="C223" t="s">
        <v>108</v>
      </c>
      <c r="D223">
        <v>2005</v>
      </c>
      <c r="E223">
        <v>25</v>
      </c>
      <c r="F223" t="s">
        <v>17</v>
      </c>
      <c r="G223" s="7">
        <v>689.1</v>
      </c>
      <c r="H223" s="7">
        <v>151.59</v>
      </c>
      <c r="I223" s="7">
        <f t="shared" si="197"/>
        <v>27.564</v>
      </c>
      <c r="J223" s="7">
        <f t="shared" si="198"/>
        <v>179.154</v>
      </c>
      <c r="K223" s="7">
        <f t="shared" si="212"/>
        <v>27.564</v>
      </c>
      <c r="L223" s="7">
        <f t="shared" si="199"/>
        <v>206.718</v>
      </c>
      <c r="M223" s="7">
        <f t="shared" si="213"/>
        <v>27.564</v>
      </c>
      <c r="N223" s="7">
        <f t="shared" si="200"/>
        <v>234.28199999999998</v>
      </c>
      <c r="O223" s="7">
        <f t="shared" si="214"/>
        <v>27.564</v>
      </c>
      <c r="P223" s="7">
        <f t="shared" si="201"/>
        <v>261.846</v>
      </c>
      <c r="Q223" s="7">
        <f t="shared" si="202"/>
        <v>86.1375</v>
      </c>
      <c r="R223" s="7">
        <f t="shared" si="203"/>
        <v>347.9835</v>
      </c>
      <c r="S223" s="7">
        <f t="shared" si="215"/>
        <v>86.1375</v>
      </c>
      <c r="T223" s="7">
        <f t="shared" si="204"/>
        <v>434.121</v>
      </c>
      <c r="U223" s="7">
        <f t="shared" si="216"/>
        <v>27.564</v>
      </c>
      <c r="V223" s="7">
        <f t="shared" si="205"/>
        <v>461.685</v>
      </c>
      <c r="W223" s="7">
        <f t="shared" si="217"/>
        <v>27.564</v>
      </c>
      <c r="X223" s="7">
        <f t="shared" si="206"/>
        <v>489.249</v>
      </c>
      <c r="Y223" s="7">
        <f>$G$223/$E$223</f>
        <v>27.564</v>
      </c>
      <c r="Z223" s="7">
        <f t="shared" si="207"/>
        <v>516.813</v>
      </c>
      <c r="AA223" s="7">
        <f>$G$223/$E$223</f>
        <v>27.564</v>
      </c>
      <c r="AB223" s="7">
        <f t="shared" si="208"/>
        <v>544.377</v>
      </c>
      <c r="AC223" s="7">
        <f>$G$223/$E$223</f>
        <v>27.564</v>
      </c>
      <c r="AD223" s="7">
        <f t="shared" si="209"/>
        <v>571.9409999999999</v>
      </c>
      <c r="AE223" s="7">
        <f>$G$223/$E$223</f>
        <v>27.564</v>
      </c>
      <c r="AF223" s="7">
        <f t="shared" si="210"/>
        <v>599.5049999999999</v>
      </c>
      <c r="AG223" s="7"/>
      <c r="AH223" s="13">
        <f t="shared" si="211"/>
        <v>89.59500000000014</v>
      </c>
      <c r="AI223" s="7"/>
      <c r="AJ223" s="15"/>
    </row>
    <row r="224" spans="1:36" ht="12.75">
      <c r="A224" s="28"/>
      <c r="B224" s="12"/>
      <c r="C224" t="s">
        <v>109</v>
      </c>
      <c r="D224">
        <v>2006</v>
      </c>
      <c r="E224">
        <v>25</v>
      </c>
      <c r="F224" t="s">
        <v>17</v>
      </c>
      <c r="G224" s="7">
        <v>1261.24</v>
      </c>
      <c r="H224" s="7">
        <v>227.02</v>
      </c>
      <c r="I224" s="7">
        <f t="shared" si="197"/>
        <v>50.449600000000004</v>
      </c>
      <c r="J224" s="7">
        <f t="shared" si="198"/>
        <v>277.4696</v>
      </c>
      <c r="K224" s="7">
        <f t="shared" si="212"/>
        <v>50.449600000000004</v>
      </c>
      <c r="L224" s="7">
        <f t="shared" si="199"/>
        <v>327.91920000000005</v>
      </c>
      <c r="M224" s="7">
        <f t="shared" si="213"/>
        <v>50.449600000000004</v>
      </c>
      <c r="N224" s="7">
        <f t="shared" si="200"/>
        <v>378.3688000000001</v>
      </c>
      <c r="O224" s="7">
        <f t="shared" si="214"/>
        <v>50.449600000000004</v>
      </c>
      <c r="P224" s="7">
        <f t="shared" si="201"/>
        <v>428.8184000000001</v>
      </c>
      <c r="Q224" s="7">
        <f t="shared" si="202"/>
        <v>157.655</v>
      </c>
      <c r="R224" s="7">
        <f t="shared" si="203"/>
        <v>586.4734000000001</v>
      </c>
      <c r="S224" s="7">
        <f t="shared" si="215"/>
        <v>157.655</v>
      </c>
      <c r="T224" s="7">
        <f t="shared" si="204"/>
        <v>744.1284</v>
      </c>
      <c r="U224" s="7">
        <f t="shared" si="216"/>
        <v>50.449600000000004</v>
      </c>
      <c r="V224" s="7">
        <f t="shared" si="205"/>
        <v>794.5780000000001</v>
      </c>
      <c r="W224" s="7">
        <f t="shared" si="217"/>
        <v>50.449600000000004</v>
      </c>
      <c r="X224" s="7">
        <f t="shared" si="206"/>
        <v>845.0276000000001</v>
      </c>
      <c r="Y224" s="7">
        <f>$G$224/$E$224</f>
        <v>50.449600000000004</v>
      </c>
      <c r="Z224" s="7">
        <f t="shared" si="207"/>
        <v>895.4772000000002</v>
      </c>
      <c r="AA224" s="7">
        <f>$G$224/$E$224</f>
        <v>50.449600000000004</v>
      </c>
      <c r="AB224" s="7">
        <f t="shared" si="208"/>
        <v>945.9268000000002</v>
      </c>
      <c r="AC224" s="7">
        <f>$G$224/$E$224</f>
        <v>50.449600000000004</v>
      </c>
      <c r="AD224" s="7">
        <f t="shared" si="209"/>
        <v>996.3764000000002</v>
      </c>
      <c r="AE224" s="7">
        <f>$G$224/$E$224</f>
        <v>50.449600000000004</v>
      </c>
      <c r="AF224" s="7">
        <f t="shared" si="210"/>
        <v>1046.8260000000002</v>
      </c>
      <c r="AG224" s="7"/>
      <c r="AH224" s="13">
        <f t="shared" si="211"/>
        <v>214.41399999999976</v>
      </c>
      <c r="AI224" s="7"/>
      <c r="AJ224" s="15"/>
    </row>
    <row r="225" spans="1:36" ht="12.75">
      <c r="A225" s="28"/>
      <c r="B225" s="12"/>
      <c r="C225" t="s">
        <v>110</v>
      </c>
      <c r="D225">
        <v>2008</v>
      </c>
      <c r="E225">
        <v>25</v>
      </c>
      <c r="F225" t="s">
        <v>17</v>
      </c>
      <c r="G225" s="7">
        <v>1195</v>
      </c>
      <c r="H225" s="7">
        <v>119.5</v>
      </c>
      <c r="I225" s="7">
        <f t="shared" si="197"/>
        <v>47.8</v>
      </c>
      <c r="J225" s="7">
        <f t="shared" si="198"/>
        <v>167.3</v>
      </c>
      <c r="K225" s="7">
        <f t="shared" si="212"/>
        <v>47.8</v>
      </c>
      <c r="L225" s="7">
        <f t="shared" si="199"/>
        <v>215.10000000000002</v>
      </c>
      <c r="M225" s="7">
        <f t="shared" si="213"/>
        <v>47.8</v>
      </c>
      <c r="N225" s="7">
        <f t="shared" si="200"/>
        <v>262.90000000000003</v>
      </c>
      <c r="O225" s="7">
        <f t="shared" si="214"/>
        <v>47.8</v>
      </c>
      <c r="P225" s="7">
        <f t="shared" si="201"/>
        <v>310.70000000000005</v>
      </c>
      <c r="Q225" s="7">
        <f t="shared" si="202"/>
        <v>149.375</v>
      </c>
      <c r="R225" s="7">
        <f t="shared" si="203"/>
        <v>460.07500000000005</v>
      </c>
      <c r="S225" s="7">
        <f t="shared" si="215"/>
        <v>149.375</v>
      </c>
      <c r="T225" s="7">
        <f t="shared" si="204"/>
        <v>609.45</v>
      </c>
      <c r="U225" s="7">
        <f t="shared" si="216"/>
        <v>47.8</v>
      </c>
      <c r="V225" s="7">
        <f t="shared" si="205"/>
        <v>657.25</v>
      </c>
      <c r="W225" s="7">
        <f t="shared" si="217"/>
        <v>47.8</v>
      </c>
      <c r="X225" s="7">
        <f t="shared" si="206"/>
        <v>705.05</v>
      </c>
      <c r="Y225" s="7">
        <f>$G$225/$E$225</f>
        <v>47.8</v>
      </c>
      <c r="Z225" s="7">
        <f t="shared" si="207"/>
        <v>752.8499999999999</v>
      </c>
      <c r="AA225" s="7">
        <f>$G$225/$E$225</f>
        <v>47.8</v>
      </c>
      <c r="AB225" s="7">
        <f t="shared" si="208"/>
        <v>800.6499999999999</v>
      </c>
      <c r="AC225" s="7">
        <f>$G$225/$E$225</f>
        <v>47.8</v>
      </c>
      <c r="AD225" s="7">
        <f t="shared" si="209"/>
        <v>848.4499999999998</v>
      </c>
      <c r="AE225" s="7">
        <f>$G$225/$E$225</f>
        <v>47.8</v>
      </c>
      <c r="AF225" s="7">
        <f t="shared" si="210"/>
        <v>896.2499999999998</v>
      </c>
      <c r="AG225" s="7"/>
      <c r="AH225" s="13">
        <f t="shared" si="211"/>
        <v>298.7500000000002</v>
      </c>
      <c r="AI225" s="7"/>
      <c r="AJ225" s="15"/>
    </row>
    <row r="226" spans="1:36" ht="12.75">
      <c r="A226" s="28"/>
      <c r="B226" s="12"/>
      <c r="C226" t="s">
        <v>110</v>
      </c>
      <c r="D226">
        <v>2009</v>
      </c>
      <c r="E226">
        <v>25</v>
      </c>
      <c r="F226" t="s">
        <v>17</v>
      </c>
      <c r="G226" s="8">
        <v>1340</v>
      </c>
      <c r="H226" s="8">
        <v>80.4</v>
      </c>
      <c r="I226" s="8">
        <f t="shared" si="197"/>
        <v>53.6</v>
      </c>
      <c r="J226" s="8">
        <f t="shared" si="198"/>
        <v>134</v>
      </c>
      <c r="K226" s="8">
        <f t="shared" si="212"/>
        <v>53.6</v>
      </c>
      <c r="L226" s="8">
        <f t="shared" si="199"/>
        <v>187.6</v>
      </c>
      <c r="M226" s="8">
        <f t="shared" si="213"/>
        <v>53.6</v>
      </c>
      <c r="N226" s="8">
        <f t="shared" si="200"/>
        <v>241.2</v>
      </c>
      <c r="O226" s="8">
        <f t="shared" si="214"/>
        <v>53.6</v>
      </c>
      <c r="P226" s="8">
        <f t="shared" si="201"/>
        <v>294.8</v>
      </c>
      <c r="Q226" s="8">
        <f t="shared" si="202"/>
        <v>167.5</v>
      </c>
      <c r="R226" s="8">
        <f t="shared" si="203"/>
        <v>462.3</v>
      </c>
      <c r="S226" s="7">
        <f t="shared" si="215"/>
        <v>167.5</v>
      </c>
      <c r="T226" s="8">
        <f t="shared" si="204"/>
        <v>629.8</v>
      </c>
      <c r="U226" s="7">
        <f t="shared" si="216"/>
        <v>53.6</v>
      </c>
      <c r="V226" s="8">
        <f t="shared" si="205"/>
        <v>683.4</v>
      </c>
      <c r="W226" s="7">
        <f t="shared" si="217"/>
        <v>53.6</v>
      </c>
      <c r="X226" s="8">
        <f t="shared" si="206"/>
        <v>737</v>
      </c>
      <c r="Y226" s="7">
        <f>$G$226/$E$226</f>
        <v>53.6</v>
      </c>
      <c r="Z226" s="8">
        <f t="shared" si="207"/>
        <v>790.6</v>
      </c>
      <c r="AA226" s="7">
        <f>$G$226/$E$226</f>
        <v>53.6</v>
      </c>
      <c r="AB226" s="8">
        <f t="shared" si="208"/>
        <v>844.2</v>
      </c>
      <c r="AC226" s="7">
        <f>$G$226/$E$226</f>
        <v>53.6</v>
      </c>
      <c r="AD226" s="8">
        <f t="shared" si="209"/>
        <v>897.8000000000001</v>
      </c>
      <c r="AE226" s="7">
        <f>$G$226/$E$226</f>
        <v>53.6</v>
      </c>
      <c r="AF226" s="8">
        <f t="shared" si="210"/>
        <v>951.4000000000001</v>
      </c>
      <c r="AG226" s="8"/>
      <c r="AH226" s="13">
        <f t="shared" si="211"/>
        <v>388.5999999999999</v>
      </c>
      <c r="AI226" s="7"/>
      <c r="AJ226" s="15"/>
    </row>
    <row r="227" spans="2:36" ht="12.75">
      <c r="B227" s="12">
        <v>33900002</v>
      </c>
      <c r="C227" t="s">
        <v>111</v>
      </c>
      <c r="D227" t="s">
        <v>22</v>
      </c>
      <c r="E227">
        <v>50</v>
      </c>
      <c r="F227" t="s">
        <v>17</v>
      </c>
      <c r="G227" s="13">
        <v>142300</v>
      </c>
      <c r="H227" s="13">
        <v>105229.4</v>
      </c>
      <c r="I227" s="13">
        <f>G227/E227</f>
        <v>2846</v>
      </c>
      <c r="J227" s="13">
        <f>H227+I227</f>
        <v>108075.4</v>
      </c>
      <c r="K227" s="13">
        <f>G227/E227</f>
        <v>2846</v>
      </c>
      <c r="L227" s="13">
        <f>J227+K227</f>
        <v>110921.4</v>
      </c>
      <c r="M227" s="13">
        <f>$G227/$E227</f>
        <v>2846</v>
      </c>
      <c r="N227" s="13">
        <f>L227+M227</f>
        <v>113767.4</v>
      </c>
      <c r="O227" s="13">
        <f>G227/E227</f>
        <v>2846</v>
      </c>
      <c r="P227" s="13">
        <f>N227+O227</f>
        <v>116613.4</v>
      </c>
      <c r="Q227" s="13">
        <f>+G227/E227</f>
        <v>2846</v>
      </c>
      <c r="R227" s="13">
        <f>P227+Q227</f>
        <v>119459.4</v>
      </c>
      <c r="S227" s="13">
        <f>+G227/E227</f>
        <v>2846</v>
      </c>
      <c r="T227" s="13">
        <f>R227+S227</f>
        <v>122305.4</v>
      </c>
      <c r="U227" s="7">
        <f>G227/E227</f>
        <v>2846</v>
      </c>
      <c r="V227" s="13">
        <f>T227+U227</f>
        <v>125151.4</v>
      </c>
      <c r="W227" s="7">
        <f>G227/E227</f>
        <v>2846</v>
      </c>
      <c r="X227" s="13">
        <f>V227+W227</f>
        <v>127997.4</v>
      </c>
      <c r="Y227" s="7">
        <f>$G$227/$E$227</f>
        <v>2846</v>
      </c>
      <c r="Z227" s="13">
        <f>X227+Y227</f>
        <v>130843.4</v>
      </c>
      <c r="AA227" s="7">
        <f>$G$227/$E$227</f>
        <v>2846</v>
      </c>
      <c r="AB227" s="13">
        <f>Z227+AA227</f>
        <v>133689.4</v>
      </c>
      <c r="AC227" s="7">
        <f>$G$227/$E$227</f>
        <v>2846</v>
      </c>
      <c r="AD227" s="13">
        <f>AB227+AC227</f>
        <v>136535.4</v>
      </c>
      <c r="AE227" s="7">
        <f>$G$227/$E$227</f>
        <v>2846</v>
      </c>
      <c r="AF227" s="13">
        <f>AD227+AE227</f>
        <v>139381.4</v>
      </c>
      <c r="AG227" s="7"/>
      <c r="AH227" s="13">
        <f>G227-AF227</f>
        <v>2918.600000000006</v>
      </c>
      <c r="AI227" s="7"/>
      <c r="AJ227" s="15"/>
    </row>
    <row r="228" spans="2:36" ht="12.75">
      <c r="B228" s="12"/>
      <c r="G228" s="11" t="s">
        <v>13</v>
      </c>
      <c r="H228" s="7"/>
      <c r="I228" s="7"/>
      <c r="J228" s="7"/>
      <c r="K228" s="7"/>
      <c r="L228" s="7"/>
      <c r="M228" s="13"/>
      <c r="N228" s="13"/>
      <c r="O228" s="13"/>
      <c r="P228" s="13"/>
      <c r="Q228" s="13"/>
      <c r="R228" s="13"/>
      <c r="S228" s="13"/>
      <c r="T228" s="13"/>
      <c r="U228" s="7"/>
      <c r="V228" s="13"/>
      <c r="W228" s="7"/>
      <c r="X228" s="13"/>
      <c r="Y228" s="7"/>
      <c r="Z228" s="13"/>
      <c r="AA228" s="13"/>
      <c r="AB228" s="13"/>
      <c r="AC228" s="13"/>
      <c r="AD228" s="13"/>
      <c r="AE228" s="13"/>
      <c r="AF228" s="13"/>
      <c r="AG228" s="7"/>
      <c r="AH228" s="13"/>
      <c r="AI228" s="7"/>
      <c r="AJ228" s="15"/>
    </row>
    <row r="229" spans="2:36" ht="12.75">
      <c r="B229" s="12">
        <v>33900004</v>
      </c>
      <c r="C229" t="s">
        <v>112</v>
      </c>
      <c r="D229" t="s">
        <v>22</v>
      </c>
      <c r="E229">
        <v>50</v>
      </c>
      <c r="F229" t="s">
        <v>17</v>
      </c>
      <c r="G229" s="13">
        <v>18328</v>
      </c>
      <c r="H229" s="13">
        <v>8614.16</v>
      </c>
      <c r="I229" s="13">
        <f>G229/E229</f>
        <v>366.56</v>
      </c>
      <c r="J229" s="13">
        <f>H229+I229</f>
        <v>8980.72</v>
      </c>
      <c r="K229" s="13">
        <f>G229/E229</f>
        <v>366.56</v>
      </c>
      <c r="L229" s="13">
        <f>J229+K229</f>
        <v>9347.279999999999</v>
      </c>
      <c r="M229" s="13">
        <f>$G229/$E229</f>
        <v>366.56</v>
      </c>
      <c r="N229" s="13">
        <f>L229+M229</f>
        <v>9713.839999999998</v>
      </c>
      <c r="O229" s="13">
        <f>G229/E229</f>
        <v>366.56</v>
      </c>
      <c r="P229" s="13">
        <f>N229+O229</f>
        <v>10080.399999999998</v>
      </c>
      <c r="Q229" s="13">
        <f>+G229/E229</f>
        <v>366.56</v>
      </c>
      <c r="R229" s="13">
        <f>P229+Q229</f>
        <v>10446.959999999997</v>
      </c>
      <c r="S229" s="13">
        <f>+G229/E229</f>
        <v>366.56</v>
      </c>
      <c r="T229" s="13">
        <f>R229+S229</f>
        <v>10813.519999999997</v>
      </c>
      <c r="U229" s="7">
        <f>G229/E229</f>
        <v>366.56</v>
      </c>
      <c r="V229" s="13">
        <f>T229+U229</f>
        <v>11180.079999999996</v>
      </c>
      <c r="W229" s="7">
        <f>G229/E229</f>
        <v>366.56</v>
      </c>
      <c r="X229" s="13">
        <f>V229+W229</f>
        <v>11546.639999999996</v>
      </c>
      <c r="Y229" s="7">
        <f>$G$229/$E$229</f>
        <v>366.56</v>
      </c>
      <c r="Z229" s="13">
        <f>X229+Y229</f>
        <v>11913.199999999995</v>
      </c>
      <c r="AA229" s="7">
        <f>$G$229/$E$229</f>
        <v>366.56</v>
      </c>
      <c r="AB229" s="13">
        <f>Z229+AA229</f>
        <v>12279.759999999995</v>
      </c>
      <c r="AC229" s="7">
        <f>$G$229/$E$229</f>
        <v>366.56</v>
      </c>
      <c r="AD229" s="13">
        <f>AB229+AC229</f>
        <v>12646.319999999994</v>
      </c>
      <c r="AE229" s="7">
        <f>$G$229/$E$229</f>
        <v>366.56</v>
      </c>
      <c r="AF229" s="13">
        <f>AD229+AE229</f>
        <v>13012.879999999994</v>
      </c>
      <c r="AG229" s="7"/>
      <c r="AH229" s="13">
        <f>G229-AF229</f>
        <v>5315.120000000006</v>
      </c>
      <c r="AI229" s="7"/>
      <c r="AJ229" s="15"/>
    </row>
    <row r="230" spans="2:36" ht="12.75">
      <c r="B230" s="12"/>
      <c r="G230" s="11" t="s">
        <v>13</v>
      </c>
      <c r="H230" s="7"/>
      <c r="I230" s="7"/>
      <c r="J230" s="7"/>
      <c r="K230" s="7"/>
      <c r="L230" s="7"/>
      <c r="M230" s="13"/>
      <c r="N230" s="13"/>
      <c r="O230" s="13"/>
      <c r="P230" s="13"/>
      <c r="Q230" s="13"/>
      <c r="R230" s="13"/>
      <c r="S230" s="13"/>
      <c r="T230" s="13"/>
      <c r="U230" s="7"/>
      <c r="V230" s="13"/>
      <c r="W230" s="7"/>
      <c r="X230" s="13"/>
      <c r="Y230" s="7"/>
      <c r="Z230" s="13"/>
      <c r="AA230" s="13"/>
      <c r="AB230" s="13"/>
      <c r="AC230" s="13"/>
      <c r="AD230" s="13"/>
      <c r="AE230" s="13"/>
      <c r="AF230" s="13"/>
      <c r="AG230" s="7"/>
      <c r="AH230" s="13"/>
      <c r="AI230" s="7"/>
      <c r="AJ230" s="15"/>
    </row>
    <row r="231" spans="2:36" ht="12.75">
      <c r="B231" s="12">
        <v>33900005</v>
      </c>
      <c r="C231" s="28" t="s">
        <v>271</v>
      </c>
      <c r="D231" s="28">
        <v>2017</v>
      </c>
      <c r="E231" s="28">
        <v>50</v>
      </c>
      <c r="F231" s="28" t="s">
        <v>17</v>
      </c>
      <c r="G231" s="15">
        <v>4647368.68</v>
      </c>
      <c r="H231" s="13">
        <v>0</v>
      </c>
      <c r="I231" s="13">
        <v>0</v>
      </c>
      <c r="J231" s="13">
        <f>H231+I231</f>
        <v>0</v>
      </c>
      <c r="K231" s="13">
        <v>0</v>
      </c>
      <c r="L231" s="13">
        <f>J231+K231</f>
        <v>0</v>
      </c>
      <c r="M231" s="13">
        <v>0</v>
      </c>
      <c r="N231" s="13">
        <f>L231+M231</f>
        <v>0</v>
      </c>
      <c r="O231" s="13">
        <v>0</v>
      </c>
      <c r="P231" s="13">
        <f>N231+O231</f>
        <v>0</v>
      </c>
      <c r="Q231" s="13">
        <v>0</v>
      </c>
      <c r="R231" s="13">
        <f>P231+Q231</f>
        <v>0</v>
      </c>
      <c r="S231" s="13">
        <v>0</v>
      </c>
      <c r="T231" s="13">
        <f>R231+S231</f>
        <v>0</v>
      </c>
      <c r="U231" s="7">
        <f>G231/E231/2</f>
        <v>46473.686799999996</v>
      </c>
      <c r="V231" s="13">
        <f>T231+U231</f>
        <v>46473.686799999996</v>
      </c>
      <c r="W231" s="7">
        <f>G231/E231</f>
        <v>92947.37359999999</v>
      </c>
      <c r="X231" s="13">
        <f>V231+W231</f>
        <v>139421.0604</v>
      </c>
      <c r="Y231" s="7">
        <f>$G$231/$E$231</f>
        <v>92947.37359999999</v>
      </c>
      <c r="Z231" s="13">
        <f>X231+Y231</f>
        <v>232368.43399999998</v>
      </c>
      <c r="AA231" s="7">
        <f>$G$231/$E$231</f>
        <v>92947.37359999999</v>
      </c>
      <c r="AB231" s="13">
        <f>Z231+AA231</f>
        <v>325315.80759999994</v>
      </c>
      <c r="AC231" s="7">
        <f>$G$231/$E$231</f>
        <v>92947.37359999999</v>
      </c>
      <c r="AD231" s="13">
        <f>AB231+AC231</f>
        <v>418263.18119999993</v>
      </c>
      <c r="AE231" s="7">
        <f>$G$231/$E$231</f>
        <v>92947.37359999999</v>
      </c>
      <c r="AF231" s="13">
        <f>AD231+AE231</f>
        <v>511210.5547999999</v>
      </c>
      <c r="AG231" s="7"/>
      <c r="AH231" s="13">
        <f>G231-AF231</f>
        <v>4136158.1251999997</v>
      </c>
      <c r="AI231" s="7"/>
      <c r="AJ231" s="15"/>
    </row>
    <row r="232" spans="2:36" ht="12.75">
      <c r="B232" s="12"/>
      <c r="G232" s="11" t="s">
        <v>13</v>
      </c>
      <c r="H232" s="7"/>
      <c r="I232" s="7"/>
      <c r="J232" s="7"/>
      <c r="K232" s="7"/>
      <c r="L232" s="7"/>
      <c r="M232" s="13"/>
      <c r="N232" s="13"/>
      <c r="O232" s="13"/>
      <c r="P232" s="13"/>
      <c r="Q232" s="13"/>
      <c r="R232" s="13"/>
      <c r="S232" s="13"/>
      <c r="T232" s="13"/>
      <c r="U232" s="7"/>
      <c r="V232" s="13"/>
      <c r="W232" s="7"/>
      <c r="X232" s="13"/>
      <c r="Y232" s="7"/>
      <c r="Z232" s="13"/>
      <c r="AA232" s="13"/>
      <c r="AB232" s="13"/>
      <c r="AC232" s="13"/>
      <c r="AD232" s="13"/>
      <c r="AE232" s="13"/>
      <c r="AF232" s="13"/>
      <c r="AG232" s="7"/>
      <c r="AH232" s="13"/>
      <c r="AI232" s="7"/>
      <c r="AJ232" s="15"/>
    </row>
    <row r="233" spans="2:36" ht="12.75">
      <c r="B233" s="12">
        <v>33910002</v>
      </c>
      <c r="C233" t="s">
        <v>113</v>
      </c>
      <c r="D233" t="s">
        <v>22</v>
      </c>
      <c r="E233">
        <v>20</v>
      </c>
      <c r="F233" t="s">
        <v>17</v>
      </c>
      <c r="G233" s="7">
        <v>1087.1</v>
      </c>
      <c r="H233" s="7">
        <v>1000.18</v>
      </c>
      <c r="I233" s="7">
        <f>G233/E233</f>
        <v>54.355</v>
      </c>
      <c r="J233" s="7">
        <f>H233+I233</f>
        <v>1054.5349999999999</v>
      </c>
      <c r="K233" s="7">
        <v>32.56</v>
      </c>
      <c r="L233" s="7">
        <f>J233+K233</f>
        <v>1087.0949999999998</v>
      </c>
      <c r="M233" s="7">
        <v>0.01</v>
      </c>
      <c r="N233" s="7">
        <f>L233+M233</f>
        <v>1087.1049999999998</v>
      </c>
      <c r="O233" s="7">
        <v>0</v>
      </c>
      <c r="P233" s="7">
        <f>N233+O233</f>
        <v>1087.1049999999998</v>
      </c>
      <c r="Q233" s="7">
        <v>0</v>
      </c>
      <c r="R233" s="7">
        <f aca="true" t="shared" si="218" ref="R233:R239">P233+Q233</f>
        <v>1087.1049999999998</v>
      </c>
      <c r="S233" s="7">
        <v>0</v>
      </c>
      <c r="T233" s="7">
        <f aca="true" t="shared" si="219" ref="T233:T239">R233+S233</f>
        <v>1087.1049999999998</v>
      </c>
      <c r="U233" s="7">
        <v>0</v>
      </c>
      <c r="V233" s="7">
        <f aca="true" t="shared" si="220" ref="V233:V239">T233+U233</f>
        <v>1087.1049999999998</v>
      </c>
      <c r="W233" s="7">
        <v>0</v>
      </c>
      <c r="X233" s="7">
        <f aca="true" t="shared" si="221" ref="X233:X239">V233+W233</f>
        <v>1087.1049999999998</v>
      </c>
      <c r="Y233" s="7">
        <v>0</v>
      </c>
      <c r="Z233" s="7">
        <f aca="true" t="shared" si="222" ref="Z233:Z239">X233+Y233</f>
        <v>1087.1049999999998</v>
      </c>
      <c r="AA233" s="7">
        <v>0</v>
      </c>
      <c r="AB233" s="7">
        <f aca="true" t="shared" si="223" ref="AB233:AB239">Z233+AA233</f>
        <v>1087.1049999999998</v>
      </c>
      <c r="AC233" s="7">
        <v>0</v>
      </c>
      <c r="AD233" s="7">
        <f aca="true" t="shared" si="224" ref="AD233:AD239">AB233+AC233</f>
        <v>1087.1049999999998</v>
      </c>
      <c r="AE233" s="7">
        <v>0</v>
      </c>
      <c r="AF233" s="7">
        <f aca="true" t="shared" si="225" ref="AF233:AF239">AD233+AE233</f>
        <v>1087.1049999999998</v>
      </c>
      <c r="AG233" s="7"/>
      <c r="AH233" s="13">
        <f>G233-AF233</f>
        <v>-0.004999999999881766</v>
      </c>
      <c r="AI233" s="7"/>
      <c r="AJ233" s="15"/>
    </row>
    <row r="234" spans="2:36" ht="12.75">
      <c r="B234" s="12"/>
      <c r="C234" t="s">
        <v>113</v>
      </c>
      <c r="D234">
        <v>2004</v>
      </c>
      <c r="E234">
        <v>20</v>
      </c>
      <c r="F234" t="s">
        <v>17</v>
      </c>
      <c r="G234" s="7">
        <v>422.4</v>
      </c>
      <c r="H234" s="7">
        <v>137.28</v>
      </c>
      <c r="I234" s="7">
        <f>G234/E234</f>
        <v>21.119999999999997</v>
      </c>
      <c r="J234" s="7">
        <f>H234+I234</f>
        <v>158.4</v>
      </c>
      <c r="K234" s="7">
        <f>G234/E234</f>
        <v>21.119999999999997</v>
      </c>
      <c r="L234" s="7">
        <f>J234+K234</f>
        <v>179.52</v>
      </c>
      <c r="M234" s="7">
        <f>$G234/$E234</f>
        <v>21.119999999999997</v>
      </c>
      <c r="N234" s="7">
        <f>L234+M234</f>
        <v>200.64000000000001</v>
      </c>
      <c r="O234" s="7">
        <f aca="true" t="shared" si="226" ref="O234:O239">G234/E234</f>
        <v>21.119999999999997</v>
      </c>
      <c r="P234" s="7">
        <f>N234+O234</f>
        <v>221.76000000000002</v>
      </c>
      <c r="Q234" s="7">
        <f aca="true" t="shared" si="227" ref="Q234:Q239">+G234/E234</f>
        <v>21.119999999999997</v>
      </c>
      <c r="R234" s="7">
        <f t="shared" si="218"/>
        <v>242.88000000000002</v>
      </c>
      <c r="S234" s="7">
        <f aca="true" t="shared" si="228" ref="S234:S239">+G234/E234</f>
        <v>21.119999999999997</v>
      </c>
      <c r="T234" s="7">
        <f t="shared" si="219"/>
        <v>264</v>
      </c>
      <c r="U234" s="7">
        <f aca="true" t="shared" si="229" ref="U234:U239">G234/E234</f>
        <v>21.119999999999997</v>
      </c>
      <c r="V234" s="7">
        <f t="shared" si="220"/>
        <v>285.12</v>
      </c>
      <c r="W234" s="7">
        <f aca="true" t="shared" si="230" ref="W234:W239">G234/E234</f>
        <v>21.119999999999997</v>
      </c>
      <c r="X234" s="7">
        <f t="shared" si="221"/>
        <v>306.24</v>
      </c>
      <c r="Y234" s="7">
        <f>$G$234/$E$234</f>
        <v>21.119999999999997</v>
      </c>
      <c r="Z234" s="7">
        <f t="shared" si="222"/>
        <v>327.36</v>
      </c>
      <c r="AA234" s="7">
        <f>$G$234/$E$234</f>
        <v>21.119999999999997</v>
      </c>
      <c r="AB234" s="7">
        <f t="shared" si="223"/>
        <v>348.48</v>
      </c>
      <c r="AC234" s="7">
        <f>$G$234/$E$234</f>
        <v>21.119999999999997</v>
      </c>
      <c r="AD234" s="7">
        <f t="shared" si="224"/>
        <v>369.6</v>
      </c>
      <c r="AE234" s="7">
        <f>$G$234/$E$234</f>
        <v>21.119999999999997</v>
      </c>
      <c r="AF234" s="7">
        <f t="shared" si="225"/>
        <v>390.72</v>
      </c>
      <c r="AG234" s="7"/>
      <c r="AH234" s="13">
        <f aca="true" t="shared" si="231" ref="AH234:AH239">G234-AF234</f>
        <v>31.67999999999995</v>
      </c>
      <c r="AI234" s="7"/>
      <c r="AJ234" s="15"/>
    </row>
    <row r="235" spans="2:36" ht="12.75">
      <c r="B235" s="12"/>
      <c r="C235" t="s">
        <v>113</v>
      </c>
      <c r="D235">
        <v>2005</v>
      </c>
      <c r="E235">
        <v>20</v>
      </c>
      <c r="F235" t="s">
        <v>17</v>
      </c>
      <c r="G235" s="14">
        <v>1788.37</v>
      </c>
      <c r="H235" s="14">
        <v>491.81</v>
      </c>
      <c r="I235" s="14">
        <f>G235/E235</f>
        <v>89.4185</v>
      </c>
      <c r="J235" s="14">
        <f>H235+I235</f>
        <v>581.2284999999999</v>
      </c>
      <c r="K235" s="14">
        <f>G235/E235</f>
        <v>89.4185</v>
      </c>
      <c r="L235" s="14">
        <f>J235+K235</f>
        <v>670.6469999999999</v>
      </c>
      <c r="M235" s="14">
        <f>$G235/$E235</f>
        <v>89.4185</v>
      </c>
      <c r="N235" s="14">
        <f>L235+M235</f>
        <v>760.0654999999999</v>
      </c>
      <c r="O235" s="14">
        <f t="shared" si="226"/>
        <v>89.4185</v>
      </c>
      <c r="P235" s="14">
        <f>N235+O235</f>
        <v>849.4839999999999</v>
      </c>
      <c r="Q235" s="7">
        <f t="shared" si="227"/>
        <v>89.4185</v>
      </c>
      <c r="R235" s="14">
        <f t="shared" si="218"/>
        <v>938.9024999999999</v>
      </c>
      <c r="S235" s="7">
        <f t="shared" si="228"/>
        <v>89.4185</v>
      </c>
      <c r="T235" s="14">
        <f t="shared" si="219"/>
        <v>1028.321</v>
      </c>
      <c r="U235" s="7">
        <f t="shared" si="229"/>
        <v>89.4185</v>
      </c>
      <c r="V235" s="14">
        <f t="shared" si="220"/>
        <v>1117.7395</v>
      </c>
      <c r="W235" s="7">
        <f t="shared" si="230"/>
        <v>89.4185</v>
      </c>
      <c r="X235" s="14">
        <f t="shared" si="221"/>
        <v>1207.158</v>
      </c>
      <c r="Y235" s="7">
        <f>$G$235/$E$235</f>
        <v>89.4185</v>
      </c>
      <c r="Z235" s="14">
        <f t="shared" si="222"/>
        <v>1296.5765</v>
      </c>
      <c r="AA235" s="7">
        <f>$G$235/$E$235</f>
        <v>89.4185</v>
      </c>
      <c r="AB235" s="14">
        <f t="shared" si="223"/>
        <v>1385.995</v>
      </c>
      <c r="AC235" s="7">
        <f>$G$235/$E$235</f>
        <v>89.4185</v>
      </c>
      <c r="AD235" s="14">
        <f t="shared" si="224"/>
        <v>1475.4134999999999</v>
      </c>
      <c r="AE235" s="7">
        <f>$G$235/$E$235</f>
        <v>89.4185</v>
      </c>
      <c r="AF235" s="14">
        <f t="shared" si="225"/>
        <v>1564.8319999999999</v>
      </c>
      <c r="AG235" s="8"/>
      <c r="AH235" s="13">
        <f t="shared" si="231"/>
        <v>223.538</v>
      </c>
      <c r="AI235" s="7"/>
      <c r="AJ235" s="15"/>
    </row>
    <row r="236" spans="2:36" ht="12.75">
      <c r="B236" s="19"/>
      <c r="C236" s="10" t="s">
        <v>215</v>
      </c>
      <c r="D236">
        <v>2014</v>
      </c>
      <c r="E236">
        <v>20</v>
      </c>
      <c r="F236" s="10" t="s">
        <v>17</v>
      </c>
      <c r="G236" s="14">
        <v>1249</v>
      </c>
      <c r="H236" s="14"/>
      <c r="I236" s="14"/>
      <c r="J236" s="14"/>
      <c r="K236" s="14"/>
      <c r="L236" s="14"/>
      <c r="M236" s="14"/>
      <c r="N236" s="14">
        <f>L236+M236</f>
        <v>0</v>
      </c>
      <c r="O236" s="14">
        <f t="shared" si="226"/>
        <v>62.45</v>
      </c>
      <c r="P236" s="14">
        <f>N236+O236</f>
        <v>62.45</v>
      </c>
      <c r="Q236" s="7">
        <f t="shared" si="227"/>
        <v>62.45</v>
      </c>
      <c r="R236" s="14">
        <f t="shared" si="218"/>
        <v>124.9</v>
      </c>
      <c r="S236" s="7">
        <f t="shared" si="228"/>
        <v>62.45</v>
      </c>
      <c r="T236" s="14">
        <f t="shared" si="219"/>
        <v>187.35000000000002</v>
      </c>
      <c r="U236" s="7">
        <f t="shared" si="229"/>
        <v>62.45</v>
      </c>
      <c r="V236" s="14">
        <f t="shared" si="220"/>
        <v>249.8</v>
      </c>
      <c r="W236" s="7">
        <f t="shared" si="230"/>
        <v>62.45</v>
      </c>
      <c r="X236" s="14">
        <f t="shared" si="221"/>
        <v>312.25</v>
      </c>
      <c r="Y236" s="7">
        <f>$G$236/$E$236</f>
        <v>62.45</v>
      </c>
      <c r="Z236" s="14">
        <f t="shared" si="222"/>
        <v>374.7</v>
      </c>
      <c r="AA236" s="7">
        <f>$G$236/$E$236</f>
        <v>62.45</v>
      </c>
      <c r="AB236" s="14">
        <f t="shared" si="223"/>
        <v>437.15</v>
      </c>
      <c r="AC236" s="7">
        <f>$G$236/$E$236</f>
        <v>62.45</v>
      </c>
      <c r="AD236" s="14">
        <f t="shared" si="224"/>
        <v>499.59999999999997</v>
      </c>
      <c r="AE236" s="7">
        <f>$G$236/$E$236</f>
        <v>62.45</v>
      </c>
      <c r="AF236" s="14">
        <f t="shared" si="225"/>
        <v>562.05</v>
      </c>
      <c r="AG236" s="8"/>
      <c r="AH236" s="13">
        <f t="shared" si="231"/>
        <v>686.95</v>
      </c>
      <c r="AI236" s="7"/>
      <c r="AJ236" s="15"/>
    </row>
    <row r="237" spans="2:36" ht="12.75">
      <c r="B237" s="19"/>
      <c r="C237" s="10" t="s">
        <v>216</v>
      </c>
      <c r="D237">
        <v>2014</v>
      </c>
      <c r="E237">
        <v>20</v>
      </c>
      <c r="F237" s="10" t="s">
        <v>17</v>
      </c>
      <c r="G237" s="14">
        <v>15054</v>
      </c>
      <c r="H237" s="8"/>
      <c r="I237" s="8"/>
      <c r="J237" s="8"/>
      <c r="K237" s="8"/>
      <c r="L237" s="8"/>
      <c r="M237" s="8"/>
      <c r="N237" s="8">
        <v>0</v>
      </c>
      <c r="O237" s="8">
        <f t="shared" si="226"/>
        <v>752.7</v>
      </c>
      <c r="P237" s="14">
        <f>N237+O237</f>
        <v>752.7</v>
      </c>
      <c r="Q237" s="14">
        <f t="shared" si="227"/>
        <v>752.7</v>
      </c>
      <c r="R237" s="14">
        <f t="shared" si="218"/>
        <v>1505.4</v>
      </c>
      <c r="S237" s="7">
        <f t="shared" si="228"/>
        <v>752.7</v>
      </c>
      <c r="T237" s="14">
        <f t="shared" si="219"/>
        <v>2258.1000000000004</v>
      </c>
      <c r="U237" s="7">
        <f t="shared" si="229"/>
        <v>752.7</v>
      </c>
      <c r="V237" s="14">
        <f t="shared" si="220"/>
        <v>3010.8</v>
      </c>
      <c r="W237" s="7">
        <f t="shared" si="230"/>
        <v>752.7</v>
      </c>
      <c r="X237" s="14">
        <f t="shared" si="221"/>
        <v>3763.5</v>
      </c>
      <c r="Y237" s="7">
        <f>$G$237/$E$237</f>
        <v>752.7</v>
      </c>
      <c r="Z237" s="14">
        <f t="shared" si="222"/>
        <v>4516.2</v>
      </c>
      <c r="AA237" s="7">
        <f>$G$237/$E$237</f>
        <v>752.7</v>
      </c>
      <c r="AB237" s="14">
        <f t="shared" si="223"/>
        <v>5268.9</v>
      </c>
      <c r="AC237" s="7">
        <f>$G$237/$E$237</f>
        <v>752.7</v>
      </c>
      <c r="AD237" s="14">
        <f t="shared" si="224"/>
        <v>6021.599999999999</v>
      </c>
      <c r="AE237" s="7">
        <f>$G$237/$E$237</f>
        <v>752.7</v>
      </c>
      <c r="AF237" s="14">
        <f t="shared" si="225"/>
        <v>6774.299999999999</v>
      </c>
      <c r="AG237" s="8"/>
      <c r="AH237" s="13">
        <f t="shared" si="231"/>
        <v>8279.7</v>
      </c>
      <c r="AI237" s="7"/>
      <c r="AJ237" s="15"/>
    </row>
    <row r="238" spans="2:36" ht="12.75">
      <c r="B238" s="19"/>
      <c r="C238" s="10" t="s">
        <v>228</v>
      </c>
      <c r="D238">
        <v>2015</v>
      </c>
      <c r="E238">
        <v>20</v>
      </c>
      <c r="F238" s="10" t="s">
        <v>17</v>
      </c>
      <c r="G238" s="14">
        <v>5603</v>
      </c>
      <c r="H238" s="8"/>
      <c r="I238" s="8"/>
      <c r="J238" s="8"/>
      <c r="K238" s="8"/>
      <c r="L238" s="8"/>
      <c r="M238" s="8"/>
      <c r="N238" s="8"/>
      <c r="O238" s="8">
        <f t="shared" si="226"/>
        <v>280.15</v>
      </c>
      <c r="P238" s="14">
        <v>0</v>
      </c>
      <c r="Q238" s="14">
        <f t="shared" si="227"/>
        <v>280.15</v>
      </c>
      <c r="R238" s="14">
        <f t="shared" si="218"/>
        <v>280.15</v>
      </c>
      <c r="S238" s="7">
        <f t="shared" si="228"/>
        <v>280.15</v>
      </c>
      <c r="T238" s="14">
        <f t="shared" si="219"/>
        <v>560.3</v>
      </c>
      <c r="U238" s="7">
        <f t="shared" si="229"/>
        <v>280.15</v>
      </c>
      <c r="V238" s="14">
        <f t="shared" si="220"/>
        <v>840.4499999999999</v>
      </c>
      <c r="W238" s="7">
        <f t="shared" si="230"/>
        <v>280.15</v>
      </c>
      <c r="X238" s="14">
        <f t="shared" si="221"/>
        <v>1120.6</v>
      </c>
      <c r="Y238" s="7">
        <f>$G$238/$E$238</f>
        <v>280.15</v>
      </c>
      <c r="Z238" s="14">
        <f t="shared" si="222"/>
        <v>1400.75</v>
      </c>
      <c r="AA238" s="7">
        <f>$G$238/$E$238</f>
        <v>280.15</v>
      </c>
      <c r="AB238" s="14">
        <f t="shared" si="223"/>
        <v>1680.9</v>
      </c>
      <c r="AC238" s="7">
        <f>$G$238/$E$238</f>
        <v>280.15</v>
      </c>
      <c r="AD238" s="14">
        <f t="shared" si="224"/>
        <v>1961.0500000000002</v>
      </c>
      <c r="AE238" s="7">
        <f>$G$238/$E$238</f>
        <v>280.15</v>
      </c>
      <c r="AF238" s="14">
        <f t="shared" si="225"/>
        <v>2241.2000000000003</v>
      </c>
      <c r="AG238" s="8"/>
      <c r="AH238" s="13">
        <f t="shared" si="231"/>
        <v>3361.7999999999997</v>
      </c>
      <c r="AI238" s="7"/>
      <c r="AJ238" s="15"/>
    </row>
    <row r="239" spans="2:36" ht="12.75">
      <c r="B239" s="19"/>
      <c r="C239" s="10" t="s">
        <v>228</v>
      </c>
      <c r="D239">
        <v>2015</v>
      </c>
      <c r="E239">
        <v>20</v>
      </c>
      <c r="F239" s="10" t="s">
        <v>17</v>
      </c>
      <c r="G239" s="8">
        <v>4167</v>
      </c>
      <c r="H239" s="8"/>
      <c r="I239" s="8"/>
      <c r="J239" s="8"/>
      <c r="K239" s="8"/>
      <c r="L239" s="8"/>
      <c r="M239" s="8"/>
      <c r="N239" s="8"/>
      <c r="O239" s="8">
        <f t="shared" si="226"/>
        <v>208.35</v>
      </c>
      <c r="P239" s="8">
        <v>0</v>
      </c>
      <c r="Q239" s="8">
        <f t="shared" si="227"/>
        <v>208.35</v>
      </c>
      <c r="R239" s="14">
        <f t="shared" si="218"/>
        <v>208.35</v>
      </c>
      <c r="S239" s="8">
        <f t="shared" si="228"/>
        <v>208.35</v>
      </c>
      <c r="T239" s="14">
        <f t="shared" si="219"/>
        <v>416.7</v>
      </c>
      <c r="U239" s="7">
        <f t="shared" si="229"/>
        <v>208.35</v>
      </c>
      <c r="V239" s="14">
        <f t="shared" si="220"/>
        <v>625.05</v>
      </c>
      <c r="W239" s="7">
        <f t="shared" si="230"/>
        <v>208.35</v>
      </c>
      <c r="X239" s="14">
        <f t="shared" si="221"/>
        <v>833.4</v>
      </c>
      <c r="Y239" s="7">
        <f>$G$239/$E$239</f>
        <v>208.35</v>
      </c>
      <c r="Z239" s="14">
        <f t="shared" si="222"/>
        <v>1041.75</v>
      </c>
      <c r="AA239" s="7">
        <f>$G$239/$E$239</f>
        <v>208.35</v>
      </c>
      <c r="AB239" s="14">
        <f t="shared" si="223"/>
        <v>1250.1</v>
      </c>
      <c r="AC239" s="7">
        <f>$G$239/$E$239</f>
        <v>208.35</v>
      </c>
      <c r="AD239" s="14">
        <f t="shared" si="224"/>
        <v>1458.4499999999998</v>
      </c>
      <c r="AE239" s="7">
        <f>$G$239/$E$239</f>
        <v>208.35</v>
      </c>
      <c r="AF239" s="14">
        <f t="shared" si="225"/>
        <v>1666.7999999999997</v>
      </c>
      <c r="AG239" s="8"/>
      <c r="AH239" s="52">
        <f t="shared" si="231"/>
        <v>2500.2000000000003</v>
      </c>
      <c r="AI239" s="7"/>
      <c r="AJ239" s="15"/>
    </row>
    <row r="240" spans="2:36" ht="12.75">
      <c r="B240" s="26">
        <v>34000001</v>
      </c>
      <c r="C240" s="28" t="s">
        <v>114</v>
      </c>
      <c r="D240" s="28">
        <v>2001</v>
      </c>
      <c r="E240" s="28">
        <v>5</v>
      </c>
      <c r="F240" s="28" t="s">
        <v>17</v>
      </c>
      <c r="G240" s="25">
        <v>930</v>
      </c>
      <c r="H240" s="25">
        <v>930</v>
      </c>
      <c r="I240" s="25">
        <v>0</v>
      </c>
      <c r="J240" s="25">
        <f>H240+I240</f>
        <v>930</v>
      </c>
      <c r="K240" s="25">
        <v>0</v>
      </c>
      <c r="L240" s="25">
        <f>J240+K240</f>
        <v>930</v>
      </c>
      <c r="M240" s="25">
        <v>0</v>
      </c>
      <c r="N240" s="25">
        <f aca="true" t="shared" si="232" ref="N240:N255">L240+M240</f>
        <v>930</v>
      </c>
      <c r="O240" s="25">
        <v>0</v>
      </c>
      <c r="P240" s="25">
        <f aca="true" t="shared" si="233" ref="P240:P258">N240+O240</f>
        <v>930</v>
      </c>
      <c r="Q240" s="25">
        <v>0</v>
      </c>
      <c r="R240" s="25">
        <f aca="true" t="shared" si="234" ref="R240:R263">P240+Q240</f>
        <v>930</v>
      </c>
      <c r="S240" s="25">
        <v>0</v>
      </c>
      <c r="T240" s="25">
        <f aca="true" t="shared" si="235" ref="T240:T268">R240+S240</f>
        <v>930</v>
      </c>
      <c r="U240" s="7">
        <v>0</v>
      </c>
      <c r="V240" s="25">
        <f aca="true" t="shared" si="236" ref="V240:V268">T240+U240</f>
        <v>930</v>
      </c>
      <c r="W240" s="7">
        <v>0</v>
      </c>
      <c r="X240" s="25">
        <f aca="true" t="shared" si="237" ref="X240:X271">V240+W240</f>
        <v>930</v>
      </c>
      <c r="Y240" s="7">
        <v>0</v>
      </c>
      <c r="Z240" s="25">
        <f aca="true" t="shared" si="238" ref="Z240:Z274">X240+Y240</f>
        <v>930</v>
      </c>
      <c r="AA240" s="7">
        <v>0</v>
      </c>
      <c r="AB240" s="25">
        <f aca="true" t="shared" si="239" ref="AB240:AB280">Z240+AA240</f>
        <v>930</v>
      </c>
      <c r="AC240" s="7">
        <v>0</v>
      </c>
      <c r="AD240" s="25">
        <f aca="true" t="shared" si="240" ref="AD240:AD282">AB240+AC240</f>
        <v>930</v>
      </c>
      <c r="AE240" s="7">
        <v>0</v>
      </c>
      <c r="AF240" s="25">
        <f aca="true" t="shared" si="241" ref="AF240:AF284">AD240+AE240</f>
        <v>930</v>
      </c>
      <c r="AG240" s="25"/>
      <c r="AH240" s="13">
        <f>G240-AF240</f>
        <v>0</v>
      </c>
      <c r="AI240" s="7"/>
      <c r="AJ240" s="15"/>
    </row>
    <row r="241" spans="2:36" ht="12.75">
      <c r="B241" s="26"/>
      <c r="C241" s="28" t="s">
        <v>115</v>
      </c>
      <c r="D241" s="28">
        <v>2004</v>
      </c>
      <c r="E241" s="28">
        <v>5</v>
      </c>
      <c r="F241" s="28" t="s">
        <v>17</v>
      </c>
      <c r="G241" s="25">
        <v>2561.92</v>
      </c>
      <c r="H241" s="25">
        <v>2561.92</v>
      </c>
      <c r="I241" s="25">
        <v>0</v>
      </c>
      <c r="J241" s="25">
        <f>H241+I241</f>
        <v>2561.92</v>
      </c>
      <c r="K241" s="25">
        <v>0</v>
      </c>
      <c r="L241" s="25">
        <f>J241+K241</f>
        <v>2561.92</v>
      </c>
      <c r="M241" s="25">
        <v>0</v>
      </c>
      <c r="N241" s="25">
        <f t="shared" si="232"/>
        <v>2561.92</v>
      </c>
      <c r="O241" s="25">
        <v>0</v>
      </c>
      <c r="P241" s="25">
        <f t="shared" si="233"/>
        <v>2561.92</v>
      </c>
      <c r="Q241" s="25">
        <v>0</v>
      </c>
      <c r="R241" s="25">
        <f t="shared" si="234"/>
        <v>2561.92</v>
      </c>
      <c r="S241" s="25">
        <v>0</v>
      </c>
      <c r="T241" s="25">
        <f t="shared" si="235"/>
        <v>2561.92</v>
      </c>
      <c r="U241" s="7">
        <v>0</v>
      </c>
      <c r="V241" s="25">
        <f t="shared" si="236"/>
        <v>2561.92</v>
      </c>
      <c r="W241" s="7">
        <v>0</v>
      </c>
      <c r="X241" s="25">
        <f t="shared" si="237"/>
        <v>2561.92</v>
      </c>
      <c r="Y241" s="7">
        <v>0</v>
      </c>
      <c r="Z241" s="25">
        <f t="shared" si="238"/>
        <v>2561.92</v>
      </c>
      <c r="AA241" s="7">
        <v>0</v>
      </c>
      <c r="AB241" s="25">
        <f t="shared" si="239"/>
        <v>2561.92</v>
      </c>
      <c r="AC241" s="7">
        <v>0</v>
      </c>
      <c r="AD241" s="25">
        <f t="shared" si="240"/>
        <v>2561.92</v>
      </c>
      <c r="AE241" s="7">
        <v>0</v>
      </c>
      <c r="AF241" s="25">
        <f t="shared" si="241"/>
        <v>2561.92</v>
      </c>
      <c r="AG241" s="25"/>
      <c r="AH241" s="13">
        <f aca="true" t="shared" si="242" ref="AH241:AH281">G241-AF241</f>
        <v>0</v>
      </c>
      <c r="AI241" s="7"/>
      <c r="AJ241" s="15"/>
    </row>
    <row r="242" spans="2:36" ht="12.75">
      <c r="B242" s="26"/>
      <c r="C242" s="31" t="s">
        <v>180</v>
      </c>
      <c r="D242" s="28">
        <v>2012</v>
      </c>
      <c r="E242" s="28"/>
      <c r="F242" s="28"/>
      <c r="G242" s="25">
        <v>-1024.77</v>
      </c>
      <c r="H242" s="25"/>
      <c r="I242" s="25"/>
      <c r="J242" s="25">
        <v>-1024.77</v>
      </c>
      <c r="K242" s="25"/>
      <c r="L242" s="25">
        <v>-1024.77</v>
      </c>
      <c r="M242" s="25">
        <v>0</v>
      </c>
      <c r="N242" s="25">
        <f t="shared" si="232"/>
        <v>-1024.77</v>
      </c>
      <c r="O242" s="25">
        <v>0</v>
      </c>
      <c r="P242" s="25">
        <f t="shared" si="233"/>
        <v>-1024.77</v>
      </c>
      <c r="Q242" s="25">
        <v>0</v>
      </c>
      <c r="R242" s="25">
        <f t="shared" si="234"/>
        <v>-1024.77</v>
      </c>
      <c r="S242" s="25">
        <v>0</v>
      </c>
      <c r="T242" s="25">
        <f t="shared" si="235"/>
        <v>-1024.77</v>
      </c>
      <c r="U242" s="7">
        <v>0</v>
      </c>
      <c r="V242" s="25">
        <f t="shared" si="236"/>
        <v>-1024.77</v>
      </c>
      <c r="W242" s="7">
        <v>0</v>
      </c>
      <c r="X242" s="25">
        <f t="shared" si="237"/>
        <v>-1024.77</v>
      </c>
      <c r="Y242" s="7">
        <v>0</v>
      </c>
      <c r="Z242" s="25">
        <f t="shared" si="238"/>
        <v>-1024.77</v>
      </c>
      <c r="AA242" s="7">
        <v>0</v>
      </c>
      <c r="AB242" s="25">
        <f t="shared" si="239"/>
        <v>-1024.77</v>
      </c>
      <c r="AC242" s="7">
        <v>0</v>
      </c>
      <c r="AD242" s="25">
        <f t="shared" si="240"/>
        <v>-1024.77</v>
      </c>
      <c r="AE242" s="7">
        <v>0</v>
      </c>
      <c r="AF242" s="25">
        <f t="shared" si="241"/>
        <v>-1024.77</v>
      </c>
      <c r="AG242" s="25"/>
      <c r="AH242" s="13">
        <f t="shared" si="242"/>
        <v>0</v>
      </c>
      <c r="AI242" s="7"/>
      <c r="AJ242" s="15"/>
    </row>
    <row r="243" spans="2:36" ht="12.75">
      <c r="B243" s="26"/>
      <c r="C243" s="31" t="s">
        <v>116</v>
      </c>
      <c r="D243" s="28">
        <v>2005</v>
      </c>
      <c r="E243" s="28">
        <v>5</v>
      </c>
      <c r="F243" s="28" t="s">
        <v>17</v>
      </c>
      <c r="G243" s="25">
        <v>1419.97</v>
      </c>
      <c r="H243" s="25">
        <v>1419.97</v>
      </c>
      <c r="I243" s="25">
        <v>0</v>
      </c>
      <c r="J243" s="25">
        <f aca="true" t="shared" si="243" ref="J243:J249">H243+I243</f>
        <v>1419.97</v>
      </c>
      <c r="K243" s="25">
        <v>0</v>
      </c>
      <c r="L243" s="25">
        <f aca="true" t="shared" si="244" ref="L243:L254">J243+K243</f>
        <v>1419.97</v>
      </c>
      <c r="M243" s="25">
        <v>0</v>
      </c>
      <c r="N243" s="25">
        <f t="shared" si="232"/>
        <v>1419.97</v>
      </c>
      <c r="O243" s="25">
        <v>0</v>
      </c>
      <c r="P243" s="25">
        <f t="shared" si="233"/>
        <v>1419.97</v>
      </c>
      <c r="Q243" s="25">
        <v>0</v>
      </c>
      <c r="R243" s="25">
        <f t="shared" si="234"/>
        <v>1419.97</v>
      </c>
      <c r="S243" s="25">
        <v>0</v>
      </c>
      <c r="T243" s="25">
        <f t="shared" si="235"/>
        <v>1419.97</v>
      </c>
      <c r="U243" s="7">
        <v>0</v>
      </c>
      <c r="V243" s="25">
        <f t="shared" si="236"/>
        <v>1419.97</v>
      </c>
      <c r="W243" s="7">
        <v>0</v>
      </c>
      <c r="X243" s="25">
        <f t="shared" si="237"/>
        <v>1419.97</v>
      </c>
      <c r="Y243" s="7">
        <v>0</v>
      </c>
      <c r="Z243" s="25">
        <f t="shared" si="238"/>
        <v>1419.97</v>
      </c>
      <c r="AA243" s="7">
        <v>0</v>
      </c>
      <c r="AB243" s="25">
        <f t="shared" si="239"/>
        <v>1419.97</v>
      </c>
      <c r="AC243" s="7">
        <v>0</v>
      </c>
      <c r="AD243" s="25">
        <f t="shared" si="240"/>
        <v>1419.97</v>
      </c>
      <c r="AE243" s="7">
        <v>0</v>
      </c>
      <c r="AF243" s="25">
        <f t="shared" si="241"/>
        <v>1419.97</v>
      </c>
      <c r="AG243" s="25"/>
      <c r="AH243" s="13">
        <f t="shared" si="242"/>
        <v>0</v>
      </c>
      <c r="AI243" s="7"/>
      <c r="AJ243" s="15"/>
    </row>
    <row r="244" spans="2:36" ht="12.75">
      <c r="B244" s="26"/>
      <c r="C244" s="28" t="s">
        <v>117</v>
      </c>
      <c r="D244" s="28">
        <v>2008</v>
      </c>
      <c r="E244" s="28">
        <v>5</v>
      </c>
      <c r="F244" s="28" t="s">
        <v>17</v>
      </c>
      <c r="G244" s="25">
        <v>725</v>
      </c>
      <c r="H244" s="25">
        <v>362.5</v>
      </c>
      <c r="I244" s="25">
        <f aca="true" t="shared" si="245" ref="I244:I254">G244/E244</f>
        <v>145</v>
      </c>
      <c r="J244" s="25">
        <f t="shared" si="243"/>
        <v>507.5</v>
      </c>
      <c r="K244" s="25">
        <f aca="true" t="shared" si="246" ref="K244:K254">G244/E244</f>
        <v>145</v>
      </c>
      <c r="L244" s="25">
        <f t="shared" si="244"/>
        <v>652.5</v>
      </c>
      <c r="M244" s="25">
        <v>72.5</v>
      </c>
      <c r="N244" s="25">
        <f t="shared" si="232"/>
        <v>725</v>
      </c>
      <c r="O244" s="25">
        <v>0</v>
      </c>
      <c r="P244" s="25">
        <f t="shared" si="233"/>
        <v>725</v>
      </c>
      <c r="Q244" s="25">
        <v>0</v>
      </c>
      <c r="R244" s="25">
        <f t="shared" si="234"/>
        <v>725</v>
      </c>
      <c r="S244" s="25">
        <v>0</v>
      </c>
      <c r="T244" s="25">
        <f t="shared" si="235"/>
        <v>725</v>
      </c>
      <c r="U244" s="7">
        <v>0</v>
      </c>
      <c r="V244" s="25">
        <f t="shared" si="236"/>
        <v>725</v>
      </c>
      <c r="W244" s="7">
        <v>0</v>
      </c>
      <c r="X244" s="25">
        <f t="shared" si="237"/>
        <v>725</v>
      </c>
      <c r="Y244" s="7">
        <v>0</v>
      </c>
      <c r="Z244" s="25">
        <f t="shared" si="238"/>
        <v>725</v>
      </c>
      <c r="AA244" s="7">
        <v>0</v>
      </c>
      <c r="AB244" s="25">
        <f t="shared" si="239"/>
        <v>725</v>
      </c>
      <c r="AC244" s="7">
        <v>0</v>
      </c>
      <c r="AD244" s="25">
        <f t="shared" si="240"/>
        <v>725</v>
      </c>
      <c r="AE244" s="7">
        <v>0</v>
      </c>
      <c r="AF244" s="25">
        <f t="shared" si="241"/>
        <v>725</v>
      </c>
      <c r="AG244" s="25"/>
      <c r="AH244" s="13">
        <f t="shared" si="242"/>
        <v>0</v>
      </c>
      <c r="AI244" s="7"/>
      <c r="AJ244" s="15"/>
    </row>
    <row r="245" spans="2:36" ht="12.75">
      <c r="B245" s="26"/>
      <c r="C245" s="28" t="s">
        <v>118</v>
      </c>
      <c r="D245" s="28">
        <v>2008</v>
      </c>
      <c r="E245" s="28">
        <v>5</v>
      </c>
      <c r="F245" s="28" t="s">
        <v>17</v>
      </c>
      <c r="G245" s="25">
        <v>1168.99</v>
      </c>
      <c r="H245" s="25">
        <v>584.5</v>
      </c>
      <c r="I245" s="25">
        <f t="shared" si="245"/>
        <v>233.798</v>
      </c>
      <c r="J245" s="25">
        <f t="shared" si="243"/>
        <v>818.298</v>
      </c>
      <c r="K245" s="25">
        <f t="shared" si="246"/>
        <v>233.798</v>
      </c>
      <c r="L245" s="25">
        <f t="shared" si="244"/>
        <v>1052.096</v>
      </c>
      <c r="M245" s="25">
        <v>116.89</v>
      </c>
      <c r="N245" s="25">
        <f t="shared" si="232"/>
        <v>1168.986</v>
      </c>
      <c r="O245" s="25">
        <v>0</v>
      </c>
      <c r="P245" s="25">
        <f t="shared" si="233"/>
        <v>1168.986</v>
      </c>
      <c r="Q245" s="25">
        <v>0</v>
      </c>
      <c r="R245" s="25">
        <f t="shared" si="234"/>
        <v>1168.986</v>
      </c>
      <c r="S245" s="25">
        <v>0</v>
      </c>
      <c r="T245" s="25">
        <f t="shared" si="235"/>
        <v>1168.986</v>
      </c>
      <c r="U245" s="7">
        <v>0</v>
      </c>
      <c r="V245" s="25">
        <f t="shared" si="236"/>
        <v>1168.986</v>
      </c>
      <c r="W245" s="7">
        <v>0</v>
      </c>
      <c r="X245" s="25">
        <f t="shared" si="237"/>
        <v>1168.986</v>
      </c>
      <c r="Y245" s="7">
        <v>0</v>
      </c>
      <c r="Z245" s="25">
        <f t="shared" si="238"/>
        <v>1168.986</v>
      </c>
      <c r="AA245" s="7">
        <v>0</v>
      </c>
      <c r="AB245" s="25">
        <f t="shared" si="239"/>
        <v>1168.986</v>
      </c>
      <c r="AC245" s="7">
        <v>0</v>
      </c>
      <c r="AD245" s="25">
        <f t="shared" si="240"/>
        <v>1168.986</v>
      </c>
      <c r="AE245" s="7">
        <v>0</v>
      </c>
      <c r="AF245" s="25">
        <f t="shared" si="241"/>
        <v>1168.986</v>
      </c>
      <c r="AG245" s="25"/>
      <c r="AH245" s="13">
        <f t="shared" si="242"/>
        <v>0.0039999999999054126</v>
      </c>
      <c r="AI245" s="7"/>
      <c r="AJ245" s="15"/>
    </row>
    <row r="246" spans="2:36" ht="12.75">
      <c r="B246" s="26"/>
      <c r="C246" s="28" t="s">
        <v>119</v>
      </c>
      <c r="D246" s="28">
        <v>2008</v>
      </c>
      <c r="E246" s="28">
        <v>5</v>
      </c>
      <c r="F246" s="28" t="s">
        <v>17</v>
      </c>
      <c r="G246" s="25">
        <v>1095</v>
      </c>
      <c r="H246" s="25">
        <v>547.5</v>
      </c>
      <c r="I246" s="25">
        <f t="shared" si="245"/>
        <v>219</v>
      </c>
      <c r="J246" s="25">
        <f t="shared" si="243"/>
        <v>766.5</v>
      </c>
      <c r="K246" s="25">
        <f t="shared" si="246"/>
        <v>219</v>
      </c>
      <c r="L246" s="25">
        <f t="shared" si="244"/>
        <v>985.5</v>
      </c>
      <c r="M246" s="25">
        <v>109.5</v>
      </c>
      <c r="N246" s="25">
        <f t="shared" si="232"/>
        <v>1095</v>
      </c>
      <c r="O246" s="25">
        <v>0</v>
      </c>
      <c r="P246" s="25">
        <f t="shared" si="233"/>
        <v>1095</v>
      </c>
      <c r="Q246" s="25">
        <v>0</v>
      </c>
      <c r="R246" s="25">
        <f t="shared" si="234"/>
        <v>1095</v>
      </c>
      <c r="S246" s="25">
        <v>0</v>
      </c>
      <c r="T246" s="25">
        <f t="shared" si="235"/>
        <v>1095</v>
      </c>
      <c r="U246" s="7">
        <v>0</v>
      </c>
      <c r="V246" s="25">
        <f t="shared" si="236"/>
        <v>1095</v>
      </c>
      <c r="W246" s="7">
        <v>0</v>
      </c>
      <c r="X246" s="25">
        <f t="shared" si="237"/>
        <v>1095</v>
      </c>
      <c r="Y246" s="7">
        <v>0</v>
      </c>
      <c r="Z246" s="25">
        <f t="shared" si="238"/>
        <v>1095</v>
      </c>
      <c r="AA246" s="7">
        <v>0</v>
      </c>
      <c r="AB246" s="25">
        <f t="shared" si="239"/>
        <v>1095</v>
      </c>
      <c r="AC246" s="7">
        <v>0</v>
      </c>
      <c r="AD246" s="25">
        <f t="shared" si="240"/>
        <v>1095</v>
      </c>
      <c r="AE246" s="7">
        <v>0</v>
      </c>
      <c r="AF246" s="25">
        <f t="shared" si="241"/>
        <v>1095</v>
      </c>
      <c r="AG246" s="25"/>
      <c r="AH246" s="13">
        <f t="shared" si="242"/>
        <v>0</v>
      </c>
      <c r="AI246" s="7"/>
      <c r="AJ246" s="15"/>
    </row>
    <row r="247" spans="2:36" ht="12.75">
      <c r="B247" s="26"/>
      <c r="C247" s="28" t="s">
        <v>119</v>
      </c>
      <c r="D247" s="28">
        <v>2009</v>
      </c>
      <c r="E247" s="28">
        <v>5</v>
      </c>
      <c r="F247" s="28" t="s">
        <v>17</v>
      </c>
      <c r="G247" s="25">
        <v>895</v>
      </c>
      <c r="H247" s="25">
        <v>268.5</v>
      </c>
      <c r="I247" s="25">
        <f t="shared" si="245"/>
        <v>179</v>
      </c>
      <c r="J247" s="25">
        <f t="shared" si="243"/>
        <v>447.5</v>
      </c>
      <c r="K247" s="25">
        <f t="shared" si="246"/>
        <v>179</v>
      </c>
      <c r="L247" s="25">
        <f t="shared" si="244"/>
        <v>626.5</v>
      </c>
      <c r="M247" s="25">
        <f aca="true" t="shared" si="247" ref="M247:M256">$G247/$E247</f>
        <v>179</v>
      </c>
      <c r="N247" s="25">
        <f t="shared" si="232"/>
        <v>805.5</v>
      </c>
      <c r="O247" s="25">
        <v>89.5</v>
      </c>
      <c r="P247" s="25">
        <f t="shared" si="233"/>
        <v>895</v>
      </c>
      <c r="Q247" s="25">
        <v>0</v>
      </c>
      <c r="R247" s="25">
        <f t="shared" si="234"/>
        <v>895</v>
      </c>
      <c r="S247" s="25">
        <v>0</v>
      </c>
      <c r="T247" s="25">
        <f t="shared" si="235"/>
        <v>895</v>
      </c>
      <c r="U247" s="7">
        <v>0</v>
      </c>
      <c r="V247" s="25">
        <f t="shared" si="236"/>
        <v>895</v>
      </c>
      <c r="W247" s="7">
        <v>0</v>
      </c>
      <c r="X247" s="25">
        <f t="shared" si="237"/>
        <v>895</v>
      </c>
      <c r="Y247" s="7">
        <v>0</v>
      </c>
      <c r="Z247" s="25">
        <f t="shared" si="238"/>
        <v>895</v>
      </c>
      <c r="AA247" s="7">
        <v>0</v>
      </c>
      <c r="AB247" s="25">
        <f t="shared" si="239"/>
        <v>895</v>
      </c>
      <c r="AC247" s="7">
        <v>0</v>
      </c>
      <c r="AD247" s="25">
        <f t="shared" si="240"/>
        <v>895</v>
      </c>
      <c r="AE247" s="7">
        <v>0</v>
      </c>
      <c r="AF247" s="25">
        <f t="shared" si="241"/>
        <v>895</v>
      </c>
      <c r="AG247" s="25"/>
      <c r="AH247" s="13">
        <f t="shared" si="242"/>
        <v>0</v>
      </c>
      <c r="AI247" s="7"/>
      <c r="AJ247" s="15"/>
    </row>
    <row r="248" spans="2:36" ht="12.75">
      <c r="B248" s="26"/>
      <c r="C248" s="28" t="s">
        <v>120</v>
      </c>
      <c r="D248" s="28">
        <v>2009</v>
      </c>
      <c r="E248" s="28">
        <v>5</v>
      </c>
      <c r="F248" s="28" t="s">
        <v>17</v>
      </c>
      <c r="G248" s="25">
        <v>489</v>
      </c>
      <c r="H248" s="25">
        <v>146.7</v>
      </c>
      <c r="I248" s="25">
        <f t="shared" si="245"/>
        <v>97.8</v>
      </c>
      <c r="J248" s="25">
        <f t="shared" si="243"/>
        <v>244.5</v>
      </c>
      <c r="K248" s="25">
        <f t="shared" si="246"/>
        <v>97.8</v>
      </c>
      <c r="L248" s="25">
        <f t="shared" si="244"/>
        <v>342.3</v>
      </c>
      <c r="M248" s="25">
        <f t="shared" si="247"/>
        <v>97.8</v>
      </c>
      <c r="N248" s="25">
        <f t="shared" si="232"/>
        <v>440.1</v>
      </c>
      <c r="O248" s="25">
        <v>48.9</v>
      </c>
      <c r="P248" s="25">
        <f t="shared" si="233"/>
        <v>489</v>
      </c>
      <c r="Q248" s="25">
        <v>0</v>
      </c>
      <c r="R248" s="25">
        <f t="shared" si="234"/>
        <v>489</v>
      </c>
      <c r="S248" s="25">
        <v>0</v>
      </c>
      <c r="T248" s="25">
        <f t="shared" si="235"/>
        <v>489</v>
      </c>
      <c r="U248" s="7">
        <v>0</v>
      </c>
      <c r="V248" s="25">
        <f t="shared" si="236"/>
        <v>489</v>
      </c>
      <c r="W248" s="7">
        <v>0</v>
      </c>
      <c r="X248" s="25">
        <f t="shared" si="237"/>
        <v>489</v>
      </c>
      <c r="Y248" s="7">
        <v>0</v>
      </c>
      <c r="Z248" s="25">
        <f t="shared" si="238"/>
        <v>489</v>
      </c>
      <c r="AA248" s="7">
        <v>0</v>
      </c>
      <c r="AB248" s="25">
        <f t="shared" si="239"/>
        <v>489</v>
      </c>
      <c r="AC248" s="7">
        <v>0</v>
      </c>
      <c r="AD248" s="25">
        <f t="shared" si="240"/>
        <v>489</v>
      </c>
      <c r="AE248" s="7">
        <v>0</v>
      </c>
      <c r="AF248" s="25">
        <f t="shared" si="241"/>
        <v>489</v>
      </c>
      <c r="AG248" s="25"/>
      <c r="AH248" s="13">
        <f t="shared" si="242"/>
        <v>0</v>
      </c>
      <c r="AI248" s="7"/>
      <c r="AJ248" s="15"/>
    </row>
    <row r="249" spans="2:36" ht="12.75">
      <c r="B249" s="29"/>
      <c r="C249" s="31" t="s">
        <v>119</v>
      </c>
      <c r="D249" s="28">
        <v>2011</v>
      </c>
      <c r="E249" s="28">
        <v>5</v>
      </c>
      <c r="F249" s="31" t="s">
        <v>17</v>
      </c>
      <c r="G249" s="32">
        <v>943.99</v>
      </c>
      <c r="H249" s="32">
        <v>0</v>
      </c>
      <c r="I249" s="32">
        <f t="shared" si="245"/>
        <v>188.798</v>
      </c>
      <c r="J249" s="32">
        <f t="shared" si="243"/>
        <v>188.798</v>
      </c>
      <c r="K249" s="32">
        <f t="shared" si="246"/>
        <v>188.798</v>
      </c>
      <c r="L249" s="32">
        <f t="shared" si="244"/>
        <v>377.596</v>
      </c>
      <c r="M249" s="32">
        <f t="shared" si="247"/>
        <v>188.798</v>
      </c>
      <c r="N249" s="32">
        <f t="shared" si="232"/>
        <v>566.394</v>
      </c>
      <c r="O249" s="32">
        <f aca="true" t="shared" si="248" ref="O249:O270">G249/E249</f>
        <v>188.798</v>
      </c>
      <c r="P249" s="32">
        <f t="shared" si="233"/>
        <v>755.192</v>
      </c>
      <c r="Q249" s="32">
        <f aca="true" t="shared" si="249" ref="Q249:Q261">+G249/E249</f>
        <v>188.798</v>
      </c>
      <c r="R249" s="32">
        <f t="shared" si="234"/>
        <v>943.99</v>
      </c>
      <c r="S249" s="32">
        <v>0</v>
      </c>
      <c r="T249" s="32">
        <f t="shared" si="235"/>
        <v>943.99</v>
      </c>
      <c r="U249" s="7">
        <v>0</v>
      </c>
      <c r="V249" s="32">
        <f t="shared" si="236"/>
        <v>943.99</v>
      </c>
      <c r="W249" s="7">
        <v>0</v>
      </c>
      <c r="X249" s="32">
        <f t="shared" si="237"/>
        <v>943.99</v>
      </c>
      <c r="Y249" s="7">
        <v>0</v>
      </c>
      <c r="Z249" s="32">
        <f t="shared" si="238"/>
        <v>943.99</v>
      </c>
      <c r="AA249" s="7">
        <v>0</v>
      </c>
      <c r="AB249" s="32">
        <f t="shared" si="239"/>
        <v>943.99</v>
      </c>
      <c r="AC249" s="7">
        <v>0</v>
      </c>
      <c r="AD249" s="32">
        <f t="shared" si="240"/>
        <v>943.99</v>
      </c>
      <c r="AE249" s="7">
        <v>0</v>
      </c>
      <c r="AF249" s="32">
        <f t="shared" si="241"/>
        <v>943.99</v>
      </c>
      <c r="AG249" s="32"/>
      <c r="AH249" s="13">
        <f t="shared" si="242"/>
        <v>0</v>
      </c>
      <c r="AI249" s="7"/>
      <c r="AJ249" s="15"/>
    </row>
    <row r="250" spans="2:36" ht="12.75">
      <c r="B250" s="29"/>
      <c r="C250" s="31" t="s">
        <v>117</v>
      </c>
      <c r="D250" s="28">
        <v>2012</v>
      </c>
      <c r="E250" s="28">
        <v>5</v>
      </c>
      <c r="F250" s="31" t="s">
        <v>17</v>
      </c>
      <c r="G250" s="32">
        <v>699.99</v>
      </c>
      <c r="H250" s="32"/>
      <c r="I250" s="32">
        <f t="shared" si="245"/>
        <v>139.998</v>
      </c>
      <c r="J250" s="32">
        <v>0</v>
      </c>
      <c r="K250" s="32">
        <f t="shared" si="246"/>
        <v>139.998</v>
      </c>
      <c r="L250" s="32">
        <f t="shared" si="244"/>
        <v>139.998</v>
      </c>
      <c r="M250" s="32">
        <f t="shared" si="247"/>
        <v>139.998</v>
      </c>
      <c r="N250" s="32">
        <f t="shared" si="232"/>
        <v>279.996</v>
      </c>
      <c r="O250" s="32">
        <f t="shared" si="248"/>
        <v>139.998</v>
      </c>
      <c r="P250" s="32">
        <f t="shared" si="233"/>
        <v>419.99399999999997</v>
      </c>
      <c r="Q250" s="32">
        <f t="shared" si="249"/>
        <v>139.998</v>
      </c>
      <c r="R250" s="32">
        <f t="shared" si="234"/>
        <v>559.992</v>
      </c>
      <c r="S250" s="32">
        <f aca="true" t="shared" si="250" ref="S250:S263">+G250/E250</f>
        <v>139.998</v>
      </c>
      <c r="T250" s="32">
        <f t="shared" si="235"/>
        <v>699.99</v>
      </c>
      <c r="U250" s="7">
        <v>0</v>
      </c>
      <c r="V250" s="32">
        <f t="shared" si="236"/>
        <v>699.99</v>
      </c>
      <c r="W250" s="7">
        <v>0</v>
      </c>
      <c r="X250" s="32">
        <f t="shared" si="237"/>
        <v>699.99</v>
      </c>
      <c r="Y250" s="7">
        <v>0</v>
      </c>
      <c r="Z250" s="32">
        <f t="shared" si="238"/>
        <v>699.99</v>
      </c>
      <c r="AA250" s="7">
        <v>0</v>
      </c>
      <c r="AB250" s="32">
        <f t="shared" si="239"/>
        <v>699.99</v>
      </c>
      <c r="AC250" s="7">
        <v>0</v>
      </c>
      <c r="AD250" s="32">
        <f t="shared" si="240"/>
        <v>699.99</v>
      </c>
      <c r="AE250" s="7">
        <v>0</v>
      </c>
      <c r="AF250" s="32">
        <f t="shared" si="241"/>
        <v>699.99</v>
      </c>
      <c r="AG250" s="32"/>
      <c r="AH250" s="13">
        <f t="shared" si="242"/>
        <v>0</v>
      </c>
      <c r="AI250" s="7"/>
      <c r="AJ250" s="15"/>
    </row>
    <row r="251" spans="2:36" ht="12.75">
      <c r="B251" s="29"/>
      <c r="C251" s="31" t="s">
        <v>181</v>
      </c>
      <c r="D251" s="28">
        <v>2012</v>
      </c>
      <c r="E251" s="28">
        <v>5</v>
      </c>
      <c r="F251" s="31" t="s">
        <v>17</v>
      </c>
      <c r="G251" s="32">
        <v>299</v>
      </c>
      <c r="H251" s="32"/>
      <c r="I251" s="32">
        <f t="shared" si="245"/>
        <v>59.8</v>
      </c>
      <c r="J251" s="32">
        <v>0</v>
      </c>
      <c r="K251" s="32">
        <f t="shared" si="246"/>
        <v>59.8</v>
      </c>
      <c r="L251" s="32">
        <f t="shared" si="244"/>
        <v>59.8</v>
      </c>
      <c r="M251" s="32">
        <f t="shared" si="247"/>
        <v>59.8</v>
      </c>
      <c r="N251" s="32">
        <f t="shared" si="232"/>
        <v>119.6</v>
      </c>
      <c r="O251" s="32">
        <f t="shared" si="248"/>
        <v>59.8</v>
      </c>
      <c r="P251" s="32">
        <f t="shared" si="233"/>
        <v>179.39999999999998</v>
      </c>
      <c r="Q251" s="32">
        <f t="shared" si="249"/>
        <v>59.8</v>
      </c>
      <c r="R251" s="32">
        <f t="shared" si="234"/>
        <v>239.2</v>
      </c>
      <c r="S251" s="32">
        <f t="shared" si="250"/>
        <v>59.8</v>
      </c>
      <c r="T251" s="32">
        <f t="shared" si="235"/>
        <v>299</v>
      </c>
      <c r="U251" s="7">
        <v>0</v>
      </c>
      <c r="V251" s="32">
        <f t="shared" si="236"/>
        <v>299</v>
      </c>
      <c r="W251" s="7">
        <v>0</v>
      </c>
      <c r="X251" s="32">
        <f t="shared" si="237"/>
        <v>299</v>
      </c>
      <c r="Y251" s="7">
        <v>0</v>
      </c>
      <c r="Z251" s="32">
        <f t="shared" si="238"/>
        <v>299</v>
      </c>
      <c r="AA251" s="7">
        <v>0</v>
      </c>
      <c r="AB251" s="32">
        <f t="shared" si="239"/>
        <v>299</v>
      </c>
      <c r="AC251" s="7">
        <v>0</v>
      </c>
      <c r="AD251" s="32">
        <f t="shared" si="240"/>
        <v>299</v>
      </c>
      <c r="AE251" s="7">
        <v>0</v>
      </c>
      <c r="AF251" s="32">
        <f t="shared" si="241"/>
        <v>299</v>
      </c>
      <c r="AG251" s="32"/>
      <c r="AH251" s="13">
        <f t="shared" si="242"/>
        <v>0</v>
      </c>
      <c r="AI251" s="7"/>
      <c r="AJ251" s="15"/>
    </row>
    <row r="252" spans="2:36" ht="12.75">
      <c r="B252" s="29"/>
      <c r="C252" s="31" t="s">
        <v>182</v>
      </c>
      <c r="D252" s="28">
        <v>2012</v>
      </c>
      <c r="E252" s="28">
        <v>5</v>
      </c>
      <c r="F252" s="31" t="s">
        <v>17</v>
      </c>
      <c r="G252" s="32">
        <v>699.99</v>
      </c>
      <c r="H252" s="32"/>
      <c r="I252" s="32">
        <f t="shared" si="245"/>
        <v>139.998</v>
      </c>
      <c r="J252" s="32">
        <v>0</v>
      </c>
      <c r="K252" s="32">
        <f t="shared" si="246"/>
        <v>139.998</v>
      </c>
      <c r="L252" s="32">
        <f t="shared" si="244"/>
        <v>139.998</v>
      </c>
      <c r="M252" s="32">
        <f t="shared" si="247"/>
        <v>139.998</v>
      </c>
      <c r="N252" s="32">
        <f t="shared" si="232"/>
        <v>279.996</v>
      </c>
      <c r="O252" s="32">
        <f t="shared" si="248"/>
        <v>139.998</v>
      </c>
      <c r="P252" s="32">
        <f t="shared" si="233"/>
        <v>419.99399999999997</v>
      </c>
      <c r="Q252" s="32">
        <f t="shared" si="249"/>
        <v>139.998</v>
      </c>
      <c r="R252" s="32">
        <f t="shared" si="234"/>
        <v>559.992</v>
      </c>
      <c r="S252" s="32">
        <f t="shared" si="250"/>
        <v>139.998</v>
      </c>
      <c r="T252" s="32">
        <f t="shared" si="235"/>
        <v>699.99</v>
      </c>
      <c r="U252" s="7">
        <v>0</v>
      </c>
      <c r="V252" s="32">
        <f t="shared" si="236"/>
        <v>699.99</v>
      </c>
      <c r="W252" s="7">
        <v>0</v>
      </c>
      <c r="X252" s="32">
        <f t="shared" si="237"/>
        <v>699.99</v>
      </c>
      <c r="Y252" s="7">
        <v>0</v>
      </c>
      <c r="Z252" s="32">
        <f t="shared" si="238"/>
        <v>699.99</v>
      </c>
      <c r="AA252" s="7">
        <v>0</v>
      </c>
      <c r="AB252" s="32">
        <f t="shared" si="239"/>
        <v>699.99</v>
      </c>
      <c r="AC252" s="7">
        <v>0</v>
      </c>
      <c r="AD252" s="32">
        <f t="shared" si="240"/>
        <v>699.99</v>
      </c>
      <c r="AE252" s="7">
        <v>0</v>
      </c>
      <c r="AF252" s="32">
        <f t="shared" si="241"/>
        <v>699.99</v>
      </c>
      <c r="AG252" s="32"/>
      <c r="AH252" s="13">
        <f t="shared" si="242"/>
        <v>0</v>
      </c>
      <c r="AI252" s="7"/>
      <c r="AJ252" s="15"/>
    </row>
    <row r="253" spans="2:36" ht="12.75">
      <c r="B253" s="29"/>
      <c r="C253" s="31" t="s">
        <v>183</v>
      </c>
      <c r="D253" s="28">
        <v>2012</v>
      </c>
      <c r="E253" s="28">
        <v>5</v>
      </c>
      <c r="F253" s="31" t="s">
        <v>17</v>
      </c>
      <c r="G253" s="32">
        <v>999</v>
      </c>
      <c r="H253" s="32"/>
      <c r="I253" s="32">
        <f t="shared" si="245"/>
        <v>199.8</v>
      </c>
      <c r="J253" s="32">
        <v>0</v>
      </c>
      <c r="K253" s="32">
        <f t="shared" si="246"/>
        <v>199.8</v>
      </c>
      <c r="L253" s="32">
        <f t="shared" si="244"/>
        <v>199.8</v>
      </c>
      <c r="M253" s="32">
        <f t="shared" si="247"/>
        <v>199.8</v>
      </c>
      <c r="N253" s="32">
        <f t="shared" si="232"/>
        <v>399.6</v>
      </c>
      <c r="O253" s="32">
        <f t="shared" si="248"/>
        <v>199.8</v>
      </c>
      <c r="P253" s="32">
        <f t="shared" si="233"/>
        <v>599.4000000000001</v>
      </c>
      <c r="Q253" s="32">
        <f t="shared" si="249"/>
        <v>199.8</v>
      </c>
      <c r="R253" s="32">
        <f t="shared" si="234"/>
        <v>799.2</v>
      </c>
      <c r="S253" s="32">
        <f t="shared" si="250"/>
        <v>199.8</v>
      </c>
      <c r="T253" s="32">
        <f t="shared" si="235"/>
        <v>999</v>
      </c>
      <c r="U253" s="7">
        <v>0</v>
      </c>
      <c r="V253" s="32">
        <f t="shared" si="236"/>
        <v>999</v>
      </c>
      <c r="W253" s="7">
        <v>0</v>
      </c>
      <c r="X253" s="32">
        <f t="shared" si="237"/>
        <v>999</v>
      </c>
      <c r="Y253" s="7">
        <v>0</v>
      </c>
      <c r="Z253" s="32">
        <f t="shared" si="238"/>
        <v>999</v>
      </c>
      <c r="AA253" s="7">
        <v>0</v>
      </c>
      <c r="AB253" s="32">
        <f t="shared" si="239"/>
        <v>999</v>
      </c>
      <c r="AC253" s="7">
        <v>0</v>
      </c>
      <c r="AD253" s="32">
        <f t="shared" si="240"/>
        <v>999</v>
      </c>
      <c r="AE253" s="7">
        <v>0</v>
      </c>
      <c r="AF253" s="32">
        <f t="shared" si="241"/>
        <v>999</v>
      </c>
      <c r="AG253" s="32"/>
      <c r="AH253" s="13">
        <f t="shared" si="242"/>
        <v>0</v>
      </c>
      <c r="AI253" s="7"/>
      <c r="AJ253" s="15"/>
    </row>
    <row r="254" spans="2:36" ht="12.75">
      <c r="B254" s="29"/>
      <c r="C254" s="31" t="s">
        <v>184</v>
      </c>
      <c r="D254" s="28">
        <v>2012</v>
      </c>
      <c r="E254" s="28">
        <v>5</v>
      </c>
      <c r="F254" s="31" t="s">
        <v>17</v>
      </c>
      <c r="G254" s="32">
        <v>250</v>
      </c>
      <c r="H254" s="32"/>
      <c r="I254" s="32">
        <f t="shared" si="245"/>
        <v>50</v>
      </c>
      <c r="J254" s="32">
        <v>0</v>
      </c>
      <c r="K254" s="32">
        <f t="shared" si="246"/>
        <v>50</v>
      </c>
      <c r="L254" s="32">
        <f t="shared" si="244"/>
        <v>50</v>
      </c>
      <c r="M254" s="32">
        <f t="shared" si="247"/>
        <v>50</v>
      </c>
      <c r="N254" s="32">
        <f t="shared" si="232"/>
        <v>100</v>
      </c>
      <c r="O254" s="32">
        <f t="shared" si="248"/>
        <v>50</v>
      </c>
      <c r="P254" s="32">
        <f t="shared" si="233"/>
        <v>150</v>
      </c>
      <c r="Q254" s="32">
        <f t="shared" si="249"/>
        <v>50</v>
      </c>
      <c r="R254" s="32">
        <f t="shared" si="234"/>
        <v>200</v>
      </c>
      <c r="S254" s="32">
        <f t="shared" si="250"/>
        <v>50</v>
      </c>
      <c r="T254" s="32">
        <f t="shared" si="235"/>
        <v>250</v>
      </c>
      <c r="U254" s="7">
        <v>0</v>
      </c>
      <c r="V254" s="32">
        <f t="shared" si="236"/>
        <v>250</v>
      </c>
      <c r="W254" s="7">
        <v>0</v>
      </c>
      <c r="X254" s="32">
        <f t="shared" si="237"/>
        <v>250</v>
      </c>
      <c r="Y254" s="7">
        <v>0</v>
      </c>
      <c r="Z254" s="32">
        <f t="shared" si="238"/>
        <v>250</v>
      </c>
      <c r="AA254" s="7">
        <v>0</v>
      </c>
      <c r="AB254" s="32">
        <f t="shared" si="239"/>
        <v>250</v>
      </c>
      <c r="AC254" s="7">
        <v>0</v>
      </c>
      <c r="AD254" s="32">
        <f t="shared" si="240"/>
        <v>250</v>
      </c>
      <c r="AE254" s="7">
        <v>0</v>
      </c>
      <c r="AF254" s="32">
        <f t="shared" si="241"/>
        <v>250</v>
      </c>
      <c r="AG254" s="27"/>
      <c r="AH254" s="13">
        <f t="shared" si="242"/>
        <v>0</v>
      </c>
      <c r="AI254" s="7"/>
      <c r="AJ254" s="15"/>
    </row>
    <row r="255" spans="2:36" ht="12.75">
      <c r="B255" s="29"/>
      <c r="C255" s="31" t="s">
        <v>121</v>
      </c>
      <c r="D255" s="28">
        <v>2013</v>
      </c>
      <c r="E255" s="28">
        <v>5</v>
      </c>
      <c r="F255" s="31" t="s">
        <v>17</v>
      </c>
      <c r="G255" s="32">
        <f>299.95+1399.9+249.95+699+658.95+59.95</f>
        <v>3367.7</v>
      </c>
      <c r="H255" s="32"/>
      <c r="I255" s="32"/>
      <c r="J255" s="32"/>
      <c r="K255" s="32"/>
      <c r="L255" s="32">
        <v>0</v>
      </c>
      <c r="M255" s="32">
        <f t="shared" si="247"/>
        <v>673.54</v>
      </c>
      <c r="N255" s="32">
        <f t="shared" si="232"/>
        <v>673.54</v>
      </c>
      <c r="O255" s="32">
        <f t="shared" si="248"/>
        <v>673.54</v>
      </c>
      <c r="P255" s="32">
        <f t="shared" si="233"/>
        <v>1347.08</v>
      </c>
      <c r="Q255" s="32">
        <f t="shared" si="249"/>
        <v>673.54</v>
      </c>
      <c r="R255" s="32">
        <f t="shared" si="234"/>
        <v>2020.62</v>
      </c>
      <c r="S255" s="32">
        <f t="shared" si="250"/>
        <v>673.54</v>
      </c>
      <c r="T255" s="32">
        <f t="shared" si="235"/>
        <v>2694.16</v>
      </c>
      <c r="U255" s="7">
        <f aca="true" t="shared" si="251" ref="U255:U270">G255/E255</f>
        <v>673.54</v>
      </c>
      <c r="V255" s="32">
        <f t="shared" si="236"/>
        <v>3367.7</v>
      </c>
      <c r="W255" s="7">
        <f>I255/G255</f>
        <v>0</v>
      </c>
      <c r="X255" s="32">
        <f t="shared" si="237"/>
        <v>3367.7</v>
      </c>
      <c r="Y255" s="7">
        <v>0</v>
      </c>
      <c r="Z255" s="32">
        <f t="shared" si="238"/>
        <v>3367.7</v>
      </c>
      <c r="AA255" s="7">
        <v>0</v>
      </c>
      <c r="AB255" s="32">
        <f t="shared" si="239"/>
        <v>3367.7</v>
      </c>
      <c r="AC255" s="7">
        <v>0</v>
      </c>
      <c r="AD255" s="32">
        <f t="shared" si="240"/>
        <v>3367.7</v>
      </c>
      <c r="AE255" s="7">
        <v>0</v>
      </c>
      <c r="AF255" s="32">
        <f t="shared" si="241"/>
        <v>3367.7</v>
      </c>
      <c r="AG255" s="27"/>
      <c r="AH255" s="13">
        <f t="shared" si="242"/>
        <v>0</v>
      </c>
      <c r="AI255" s="7"/>
      <c r="AJ255" s="15"/>
    </row>
    <row r="256" spans="2:36" ht="12.75">
      <c r="B256" s="29"/>
      <c r="C256" s="31" t="s">
        <v>217</v>
      </c>
      <c r="D256" s="28">
        <v>2014</v>
      </c>
      <c r="E256" s="28">
        <v>5</v>
      </c>
      <c r="F256" s="31" t="s">
        <v>17</v>
      </c>
      <c r="G256" s="32">
        <f>699.95+178.95</f>
        <v>878.9000000000001</v>
      </c>
      <c r="H256" s="32"/>
      <c r="I256" s="32"/>
      <c r="J256" s="32"/>
      <c r="K256" s="32"/>
      <c r="L256" s="32"/>
      <c r="M256" s="32">
        <f t="shared" si="247"/>
        <v>175.78000000000003</v>
      </c>
      <c r="N256" s="32">
        <v>0</v>
      </c>
      <c r="O256" s="32">
        <f t="shared" si="248"/>
        <v>175.78000000000003</v>
      </c>
      <c r="P256" s="32">
        <f t="shared" si="233"/>
        <v>175.78000000000003</v>
      </c>
      <c r="Q256" s="32">
        <f t="shared" si="249"/>
        <v>175.78000000000003</v>
      </c>
      <c r="R256" s="32">
        <f t="shared" si="234"/>
        <v>351.56000000000006</v>
      </c>
      <c r="S256" s="32">
        <f t="shared" si="250"/>
        <v>175.78000000000003</v>
      </c>
      <c r="T256" s="32">
        <f t="shared" si="235"/>
        <v>527.3400000000001</v>
      </c>
      <c r="U256" s="7">
        <f t="shared" si="251"/>
        <v>175.78000000000003</v>
      </c>
      <c r="V256" s="32">
        <f t="shared" si="236"/>
        <v>703.1200000000001</v>
      </c>
      <c r="W256" s="7">
        <f aca="true" t="shared" si="252" ref="W256:W272">G256/E256</f>
        <v>175.78000000000003</v>
      </c>
      <c r="X256" s="32">
        <f t="shared" si="237"/>
        <v>878.9000000000001</v>
      </c>
      <c r="Y256" s="7">
        <f>I256/G256</f>
        <v>0</v>
      </c>
      <c r="Z256" s="32">
        <f t="shared" si="238"/>
        <v>878.9000000000001</v>
      </c>
      <c r="AA256" s="7">
        <v>0</v>
      </c>
      <c r="AB256" s="32">
        <f t="shared" si="239"/>
        <v>878.9000000000001</v>
      </c>
      <c r="AC256" s="7">
        <v>0</v>
      </c>
      <c r="AD256" s="32">
        <f t="shared" si="240"/>
        <v>878.9000000000001</v>
      </c>
      <c r="AE256" s="7">
        <v>0</v>
      </c>
      <c r="AF256" s="32">
        <f t="shared" si="241"/>
        <v>878.9000000000001</v>
      </c>
      <c r="AG256" s="27"/>
      <c r="AH256" s="13">
        <f t="shared" si="242"/>
        <v>0</v>
      </c>
      <c r="AI256" s="7"/>
      <c r="AJ256" s="15"/>
    </row>
    <row r="257" spans="2:36" ht="12.75">
      <c r="B257" s="29"/>
      <c r="C257" s="31" t="s">
        <v>218</v>
      </c>
      <c r="D257" s="28">
        <v>2014</v>
      </c>
      <c r="E257" s="28">
        <v>5</v>
      </c>
      <c r="F257" s="31" t="s">
        <v>17</v>
      </c>
      <c r="G257" s="32">
        <v>10862.5</v>
      </c>
      <c r="H257" s="32"/>
      <c r="I257" s="32"/>
      <c r="J257" s="32"/>
      <c r="K257" s="32"/>
      <c r="L257" s="32"/>
      <c r="M257" s="32"/>
      <c r="N257" s="32">
        <v>0</v>
      </c>
      <c r="O257" s="32">
        <f t="shared" si="248"/>
        <v>2172.5</v>
      </c>
      <c r="P257" s="32">
        <f t="shared" si="233"/>
        <v>2172.5</v>
      </c>
      <c r="Q257" s="32">
        <f t="shared" si="249"/>
        <v>2172.5</v>
      </c>
      <c r="R257" s="32">
        <f t="shared" si="234"/>
        <v>4345</v>
      </c>
      <c r="S257" s="32">
        <f t="shared" si="250"/>
        <v>2172.5</v>
      </c>
      <c r="T257" s="32">
        <f t="shared" si="235"/>
        <v>6517.5</v>
      </c>
      <c r="U257" s="7">
        <f t="shared" si="251"/>
        <v>2172.5</v>
      </c>
      <c r="V257" s="32">
        <f t="shared" si="236"/>
        <v>8690</v>
      </c>
      <c r="W257" s="7">
        <f t="shared" si="252"/>
        <v>2172.5</v>
      </c>
      <c r="X257" s="32">
        <f t="shared" si="237"/>
        <v>10862.5</v>
      </c>
      <c r="Y257" s="7">
        <f>I257/G257</f>
        <v>0</v>
      </c>
      <c r="Z257" s="32">
        <f t="shared" si="238"/>
        <v>10862.5</v>
      </c>
      <c r="AA257" s="7">
        <v>0</v>
      </c>
      <c r="AB257" s="32">
        <f t="shared" si="239"/>
        <v>10862.5</v>
      </c>
      <c r="AC257" s="7">
        <v>0</v>
      </c>
      <c r="AD257" s="32">
        <f t="shared" si="240"/>
        <v>10862.5</v>
      </c>
      <c r="AE257" s="7">
        <v>0</v>
      </c>
      <c r="AF257" s="32">
        <f t="shared" si="241"/>
        <v>10862.5</v>
      </c>
      <c r="AG257" s="27"/>
      <c r="AH257" s="13">
        <f t="shared" si="242"/>
        <v>0</v>
      </c>
      <c r="AI257" s="7"/>
      <c r="AJ257" s="15"/>
    </row>
    <row r="258" spans="2:36" ht="12.75">
      <c r="B258" s="29"/>
      <c r="C258" s="31" t="s">
        <v>219</v>
      </c>
      <c r="D258" s="28">
        <v>2014</v>
      </c>
      <c r="E258" s="28">
        <v>5</v>
      </c>
      <c r="F258" s="31" t="s">
        <v>17</v>
      </c>
      <c r="G258" s="32">
        <v>595</v>
      </c>
      <c r="H258" s="27"/>
      <c r="I258" s="27"/>
      <c r="J258" s="27"/>
      <c r="K258" s="27"/>
      <c r="L258" s="27"/>
      <c r="M258" s="27"/>
      <c r="N258" s="27">
        <v>0</v>
      </c>
      <c r="O258" s="27">
        <f t="shared" si="248"/>
        <v>119</v>
      </c>
      <c r="P258" s="32">
        <f t="shared" si="233"/>
        <v>119</v>
      </c>
      <c r="Q258" s="32">
        <f t="shared" si="249"/>
        <v>119</v>
      </c>
      <c r="R258" s="32">
        <f t="shared" si="234"/>
        <v>238</v>
      </c>
      <c r="S258" s="32">
        <f t="shared" si="250"/>
        <v>119</v>
      </c>
      <c r="T258" s="32">
        <f t="shared" si="235"/>
        <v>357</v>
      </c>
      <c r="U258" s="7">
        <f t="shared" si="251"/>
        <v>119</v>
      </c>
      <c r="V258" s="32">
        <f t="shared" si="236"/>
        <v>476</v>
      </c>
      <c r="W258" s="7">
        <f t="shared" si="252"/>
        <v>119</v>
      </c>
      <c r="X258" s="32">
        <f t="shared" si="237"/>
        <v>595</v>
      </c>
      <c r="Y258" s="7">
        <f>I258/G258</f>
        <v>0</v>
      </c>
      <c r="Z258" s="32">
        <f t="shared" si="238"/>
        <v>595</v>
      </c>
      <c r="AA258" s="7">
        <v>0</v>
      </c>
      <c r="AB258" s="32">
        <f t="shared" si="239"/>
        <v>595</v>
      </c>
      <c r="AC258" s="7">
        <v>0</v>
      </c>
      <c r="AD258" s="32">
        <f t="shared" si="240"/>
        <v>595</v>
      </c>
      <c r="AE258" s="7">
        <v>0</v>
      </c>
      <c r="AF258" s="32">
        <f t="shared" si="241"/>
        <v>595</v>
      </c>
      <c r="AG258" s="27"/>
      <c r="AH258" s="13">
        <f t="shared" si="242"/>
        <v>0</v>
      </c>
      <c r="AI258" s="7"/>
      <c r="AJ258" s="15"/>
    </row>
    <row r="259" spans="2:36" ht="12.75">
      <c r="B259" s="29"/>
      <c r="C259" s="31" t="s">
        <v>229</v>
      </c>
      <c r="D259" s="28">
        <v>2015</v>
      </c>
      <c r="E259" s="28">
        <v>5</v>
      </c>
      <c r="F259" s="31" t="s">
        <v>17</v>
      </c>
      <c r="G259" s="32">
        <v>94.95</v>
      </c>
      <c r="H259" s="32"/>
      <c r="I259" s="32"/>
      <c r="J259" s="32"/>
      <c r="K259" s="32"/>
      <c r="L259" s="32"/>
      <c r="M259" s="32">
        <f>$G259/$E259</f>
        <v>18.990000000000002</v>
      </c>
      <c r="N259" s="32">
        <v>0</v>
      </c>
      <c r="O259" s="32">
        <f t="shared" si="248"/>
        <v>18.990000000000002</v>
      </c>
      <c r="P259" s="32">
        <v>0</v>
      </c>
      <c r="Q259" s="32">
        <f t="shared" si="249"/>
        <v>18.990000000000002</v>
      </c>
      <c r="R259" s="32">
        <f t="shared" si="234"/>
        <v>18.990000000000002</v>
      </c>
      <c r="S259" s="32">
        <f t="shared" si="250"/>
        <v>18.990000000000002</v>
      </c>
      <c r="T259" s="32">
        <f t="shared" si="235"/>
        <v>37.980000000000004</v>
      </c>
      <c r="U259" s="7">
        <f t="shared" si="251"/>
        <v>18.990000000000002</v>
      </c>
      <c r="V259" s="32">
        <f t="shared" si="236"/>
        <v>56.970000000000006</v>
      </c>
      <c r="W259" s="7">
        <f t="shared" si="252"/>
        <v>18.990000000000002</v>
      </c>
      <c r="X259" s="32">
        <f t="shared" si="237"/>
        <v>75.96000000000001</v>
      </c>
      <c r="Y259" s="7">
        <f>$G$259/$E$259</f>
        <v>18.990000000000002</v>
      </c>
      <c r="Z259" s="32">
        <f t="shared" si="238"/>
        <v>94.95000000000002</v>
      </c>
      <c r="AA259" s="7">
        <v>0</v>
      </c>
      <c r="AB259" s="32">
        <f t="shared" si="239"/>
        <v>94.95000000000002</v>
      </c>
      <c r="AC259" s="7">
        <v>0</v>
      </c>
      <c r="AD259" s="32">
        <f t="shared" si="240"/>
        <v>94.95000000000002</v>
      </c>
      <c r="AE259" s="7">
        <v>0</v>
      </c>
      <c r="AF259" s="32">
        <f t="shared" si="241"/>
        <v>94.95000000000002</v>
      </c>
      <c r="AG259" s="27"/>
      <c r="AH259" s="13">
        <f t="shared" si="242"/>
        <v>0</v>
      </c>
      <c r="AI259" s="7"/>
      <c r="AJ259" s="15"/>
    </row>
    <row r="260" spans="2:36" ht="12.75">
      <c r="B260" s="29"/>
      <c r="C260" s="31" t="s">
        <v>230</v>
      </c>
      <c r="D260" s="28">
        <v>2015</v>
      </c>
      <c r="E260" s="28">
        <v>5</v>
      </c>
      <c r="F260" s="31" t="s">
        <v>17</v>
      </c>
      <c r="G260" s="32">
        <v>798</v>
      </c>
      <c r="H260" s="32"/>
      <c r="I260" s="32"/>
      <c r="J260" s="32"/>
      <c r="K260" s="32"/>
      <c r="L260" s="32"/>
      <c r="M260" s="32"/>
      <c r="N260" s="32">
        <v>0</v>
      </c>
      <c r="O260" s="32">
        <f t="shared" si="248"/>
        <v>159.6</v>
      </c>
      <c r="P260" s="32">
        <v>0</v>
      </c>
      <c r="Q260" s="32">
        <f t="shared" si="249"/>
        <v>159.6</v>
      </c>
      <c r="R260" s="32">
        <f t="shared" si="234"/>
        <v>159.6</v>
      </c>
      <c r="S260" s="32">
        <f t="shared" si="250"/>
        <v>159.6</v>
      </c>
      <c r="T260" s="32">
        <f t="shared" si="235"/>
        <v>319.2</v>
      </c>
      <c r="U260" s="7">
        <f t="shared" si="251"/>
        <v>159.6</v>
      </c>
      <c r="V260" s="32">
        <f t="shared" si="236"/>
        <v>478.79999999999995</v>
      </c>
      <c r="W260" s="7">
        <f t="shared" si="252"/>
        <v>159.6</v>
      </c>
      <c r="X260" s="32">
        <f t="shared" si="237"/>
        <v>638.4</v>
      </c>
      <c r="Y260" s="7">
        <f>$G$260/$E$260</f>
        <v>159.6</v>
      </c>
      <c r="Z260" s="32">
        <f t="shared" si="238"/>
        <v>798</v>
      </c>
      <c r="AA260" s="7">
        <v>0</v>
      </c>
      <c r="AB260" s="32">
        <f t="shared" si="239"/>
        <v>798</v>
      </c>
      <c r="AC260" s="7">
        <v>0</v>
      </c>
      <c r="AD260" s="32">
        <f t="shared" si="240"/>
        <v>798</v>
      </c>
      <c r="AE260" s="7">
        <v>0</v>
      </c>
      <c r="AF260" s="32">
        <f t="shared" si="241"/>
        <v>798</v>
      </c>
      <c r="AG260" s="27"/>
      <c r="AH260" s="13">
        <f t="shared" si="242"/>
        <v>0</v>
      </c>
      <c r="AI260" s="7"/>
      <c r="AJ260" s="15"/>
    </row>
    <row r="261" spans="2:36" ht="12.75">
      <c r="B261" s="29"/>
      <c r="C261" s="31" t="s">
        <v>231</v>
      </c>
      <c r="D261" s="28">
        <v>2015</v>
      </c>
      <c r="E261" s="28">
        <v>5</v>
      </c>
      <c r="F261" s="31" t="s">
        <v>17</v>
      </c>
      <c r="G261" s="40">
        <v>499</v>
      </c>
      <c r="H261" s="40"/>
      <c r="I261" s="40"/>
      <c r="J261" s="40"/>
      <c r="K261" s="40"/>
      <c r="L261" s="40"/>
      <c r="M261" s="40"/>
      <c r="N261" s="40">
        <v>0</v>
      </c>
      <c r="O261" s="40">
        <f t="shared" si="248"/>
        <v>99.8</v>
      </c>
      <c r="P261" s="40">
        <v>0</v>
      </c>
      <c r="Q261" s="40">
        <f t="shared" si="249"/>
        <v>99.8</v>
      </c>
      <c r="R261" s="40">
        <f t="shared" si="234"/>
        <v>99.8</v>
      </c>
      <c r="S261" s="32">
        <f t="shared" si="250"/>
        <v>99.8</v>
      </c>
      <c r="T261" s="40">
        <f t="shared" si="235"/>
        <v>199.6</v>
      </c>
      <c r="U261" s="7">
        <f t="shared" si="251"/>
        <v>99.8</v>
      </c>
      <c r="V261" s="40">
        <f t="shared" si="236"/>
        <v>299.4</v>
      </c>
      <c r="W261" s="7">
        <f t="shared" si="252"/>
        <v>99.8</v>
      </c>
      <c r="X261" s="40">
        <f t="shared" si="237"/>
        <v>399.2</v>
      </c>
      <c r="Y261" s="7">
        <f>$G$261/$E$261</f>
        <v>99.8</v>
      </c>
      <c r="Z261" s="40">
        <f t="shared" si="238"/>
        <v>499</v>
      </c>
      <c r="AA261" s="7">
        <v>0</v>
      </c>
      <c r="AB261" s="40">
        <f t="shared" si="239"/>
        <v>499</v>
      </c>
      <c r="AC261" s="7">
        <v>0</v>
      </c>
      <c r="AD261" s="40">
        <f t="shared" si="240"/>
        <v>499</v>
      </c>
      <c r="AE261" s="7">
        <v>0</v>
      </c>
      <c r="AF261" s="40">
        <f t="shared" si="241"/>
        <v>499</v>
      </c>
      <c r="AG261" s="27"/>
      <c r="AH261" s="13">
        <f t="shared" si="242"/>
        <v>0</v>
      </c>
      <c r="AI261" s="7"/>
      <c r="AJ261" s="15"/>
    </row>
    <row r="262" spans="2:36" ht="12.75">
      <c r="B262" s="42"/>
      <c r="C262" s="31" t="s">
        <v>245</v>
      </c>
      <c r="D262" s="41">
        <v>2016</v>
      </c>
      <c r="E262" s="28">
        <v>5</v>
      </c>
      <c r="F262" s="31" t="s">
        <v>17</v>
      </c>
      <c r="G262" s="40">
        <v>3838.24</v>
      </c>
      <c r="H262" s="40"/>
      <c r="I262" s="40"/>
      <c r="J262" s="40"/>
      <c r="K262" s="40"/>
      <c r="L262" s="40"/>
      <c r="M262" s="40"/>
      <c r="N262" s="40"/>
      <c r="O262" s="40">
        <f t="shared" si="248"/>
        <v>767.6479999999999</v>
      </c>
      <c r="P262" s="40"/>
      <c r="Q262" s="40">
        <v>0</v>
      </c>
      <c r="R262" s="40">
        <f t="shared" si="234"/>
        <v>0</v>
      </c>
      <c r="S262" s="40">
        <f t="shared" si="250"/>
        <v>767.6479999999999</v>
      </c>
      <c r="T262" s="40">
        <f t="shared" si="235"/>
        <v>767.6479999999999</v>
      </c>
      <c r="U262" s="7">
        <f t="shared" si="251"/>
        <v>767.6479999999999</v>
      </c>
      <c r="V262" s="40">
        <f t="shared" si="236"/>
        <v>1535.2959999999998</v>
      </c>
      <c r="W262" s="7">
        <f t="shared" si="252"/>
        <v>767.6479999999999</v>
      </c>
      <c r="X262" s="40">
        <f t="shared" si="237"/>
        <v>2302.9439999999995</v>
      </c>
      <c r="Y262" s="7">
        <f>$G$262/$E$262</f>
        <v>767.6479999999999</v>
      </c>
      <c r="Z262" s="40">
        <f t="shared" si="238"/>
        <v>3070.5919999999996</v>
      </c>
      <c r="AA262" s="7">
        <f>$G$262/$E$262</f>
        <v>767.6479999999999</v>
      </c>
      <c r="AB262" s="40">
        <f t="shared" si="239"/>
        <v>3838.24</v>
      </c>
      <c r="AC262" s="7">
        <v>0</v>
      </c>
      <c r="AD262" s="40">
        <f t="shared" si="240"/>
        <v>3838.24</v>
      </c>
      <c r="AE262" s="7">
        <v>0</v>
      </c>
      <c r="AF262" s="40">
        <f t="shared" si="241"/>
        <v>3838.24</v>
      </c>
      <c r="AG262" s="27"/>
      <c r="AH262" s="13">
        <f t="shared" si="242"/>
        <v>0</v>
      </c>
      <c r="AI262" s="7"/>
      <c r="AJ262" s="15"/>
    </row>
    <row r="263" spans="2:36" ht="12.75">
      <c r="B263" s="42"/>
      <c r="C263" s="31" t="s">
        <v>246</v>
      </c>
      <c r="D263" s="28">
        <v>2016</v>
      </c>
      <c r="E263" s="28">
        <v>5</v>
      </c>
      <c r="F263" s="31" t="s">
        <v>17</v>
      </c>
      <c r="G263" s="32">
        <v>2875</v>
      </c>
      <c r="H263" s="27"/>
      <c r="I263" s="27"/>
      <c r="J263" s="27"/>
      <c r="K263" s="27"/>
      <c r="L263" s="27"/>
      <c r="M263" s="27"/>
      <c r="N263" s="27"/>
      <c r="O263" s="27">
        <f t="shared" si="248"/>
        <v>575</v>
      </c>
      <c r="P263" s="32"/>
      <c r="Q263" s="32">
        <v>0</v>
      </c>
      <c r="R263" s="32">
        <f t="shared" si="234"/>
        <v>0</v>
      </c>
      <c r="S263" s="32">
        <f t="shared" si="250"/>
        <v>575</v>
      </c>
      <c r="T263" s="32">
        <f t="shared" si="235"/>
        <v>575</v>
      </c>
      <c r="U263" s="7">
        <f t="shared" si="251"/>
        <v>575</v>
      </c>
      <c r="V263" s="32">
        <f t="shared" si="236"/>
        <v>1150</v>
      </c>
      <c r="W263" s="7">
        <f t="shared" si="252"/>
        <v>575</v>
      </c>
      <c r="X263" s="32">
        <f t="shared" si="237"/>
        <v>1725</v>
      </c>
      <c r="Y263" s="7">
        <f>$G$263/$E$263</f>
        <v>575</v>
      </c>
      <c r="Z263" s="32">
        <f t="shared" si="238"/>
        <v>2300</v>
      </c>
      <c r="AA263" s="7">
        <f>$G$263/$E$263</f>
        <v>575</v>
      </c>
      <c r="AB263" s="32">
        <f t="shared" si="239"/>
        <v>2875</v>
      </c>
      <c r="AC263" s="7">
        <v>0</v>
      </c>
      <c r="AD263" s="32">
        <f t="shared" si="240"/>
        <v>2875</v>
      </c>
      <c r="AE263" s="7">
        <v>0</v>
      </c>
      <c r="AF263" s="32">
        <f t="shared" si="241"/>
        <v>2875</v>
      </c>
      <c r="AG263" s="27"/>
      <c r="AH263" s="13">
        <f t="shared" si="242"/>
        <v>0</v>
      </c>
      <c r="AI263" s="7"/>
      <c r="AJ263" s="15"/>
    </row>
    <row r="264" spans="1:36" s="28" customFormat="1" ht="12.75">
      <c r="A264"/>
      <c r="B264" s="42"/>
      <c r="C264" s="41" t="s">
        <v>258</v>
      </c>
      <c r="D264" s="28">
        <v>2017</v>
      </c>
      <c r="E264" s="28">
        <v>5</v>
      </c>
      <c r="F264" s="31" t="s">
        <v>17</v>
      </c>
      <c r="G264" s="32">
        <v>289.9</v>
      </c>
      <c r="H264" s="32"/>
      <c r="I264" s="32"/>
      <c r="J264" s="32"/>
      <c r="K264" s="32"/>
      <c r="L264" s="32"/>
      <c r="M264" s="32"/>
      <c r="N264" s="32"/>
      <c r="O264" s="32">
        <f t="shared" si="248"/>
        <v>57.98</v>
      </c>
      <c r="P264" s="32"/>
      <c r="Q264" s="32"/>
      <c r="R264" s="32"/>
      <c r="S264" s="32">
        <v>0</v>
      </c>
      <c r="T264" s="32">
        <f t="shared" si="235"/>
        <v>0</v>
      </c>
      <c r="U264" s="7">
        <f t="shared" si="251"/>
        <v>57.98</v>
      </c>
      <c r="V264" s="32">
        <f t="shared" si="236"/>
        <v>57.98</v>
      </c>
      <c r="W264" s="7">
        <f t="shared" si="252"/>
        <v>57.98</v>
      </c>
      <c r="X264" s="32">
        <f t="shared" si="237"/>
        <v>115.96</v>
      </c>
      <c r="Y264" s="7">
        <f>$G$264/$E$264</f>
        <v>57.98</v>
      </c>
      <c r="Z264" s="32">
        <f t="shared" si="238"/>
        <v>173.94</v>
      </c>
      <c r="AA264" s="7">
        <f>$G$264/$E$264</f>
        <v>57.98</v>
      </c>
      <c r="AB264" s="32">
        <f t="shared" si="239"/>
        <v>231.92</v>
      </c>
      <c r="AC264" s="7">
        <f>$G$264/$E$264</f>
        <v>57.98</v>
      </c>
      <c r="AD264" s="32">
        <f t="shared" si="240"/>
        <v>289.9</v>
      </c>
      <c r="AE264" s="7">
        <v>0</v>
      </c>
      <c r="AF264" s="32">
        <f t="shared" si="241"/>
        <v>289.9</v>
      </c>
      <c r="AG264" s="27"/>
      <c r="AH264" s="13">
        <f t="shared" si="242"/>
        <v>0</v>
      </c>
      <c r="AI264" s="7"/>
      <c r="AJ264" s="15"/>
    </row>
    <row r="265" spans="1:36" s="28" customFormat="1" ht="12.75">
      <c r="A265"/>
      <c r="B265" s="42"/>
      <c r="C265" s="41" t="s">
        <v>231</v>
      </c>
      <c r="D265" s="28">
        <v>2017</v>
      </c>
      <c r="E265" s="28">
        <v>5</v>
      </c>
      <c r="F265" s="31" t="s">
        <v>17</v>
      </c>
      <c r="G265" s="32">
        <v>249</v>
      </c>
      <c r="H265" s="32"/>
      <c r="I265" s="32"/>
      <c r="J265" s="32"/>
      <c r="K265" s="32"/>
      <c r="L265" s="32"/>
      <c r="M265" s="32"/>
      <c r="N265" s="32"/>
      <c r="O265" s="32">
        <f t="shared" si="248"/>
        <v>49.8</v>
      </c>
      <c r="P265" s="32"/>
      <c r="Q265" s="32"/>
      <c r="R265" s="32"/>
      <c r="S265" s="32">
        <v>0</v>
      </c>
      <c r="T265" s="32">
        <f t="shared" si="235"/>
        <v>0</v>
      </c>
      <c r="U265" s="7">
        <f t="shared" si="251"/>
        <v>49.8</v>
      </c>
      <c r="V265" s="32">
        <f t="shared" si="236"/>
        <v>49.8</v>
      </c>
      <c r="W265" s="7">
        <f t="shared" si="252"/>
        <v>49.8</v>
      </c>
      <c r="X265" s="32">
        <f t="shared" si="237"/>
        <v>99.6</v>
      </c>
      <c r="Y265" s="7">
        <f>$G$265/$E$265</f>
        <v>49.8</v>
      </c>
      <c r="Z265" s="32">
        <f t="shared" si="238"/>
        <v>149.39999999999998</v>
      </c>
      <c r="AA265" s="7">
        <f>$G$265/$E$265</f>
        <v>49.8</v>
      </c>
      <c r="AB265" s="32">
        <f t="shared" si="239"/>
        <v>199.2</v>
      </c>
      <c r="AC265" s="7">
        <f>$G$265/$E$265</f>
        <v>49.8</v>
      </c>
      <c r="AD265" s="32">
        <f t="shared" si="240"/>
        <v>249</v>
      </c>
      <c r="AE265" s="7">
        <v>0</v>
      </c>
      <c r="AF265" s="32">
        <f t="shared" si="241"/>
        <v>249</v>
      </c>
      <c r="AG265" s="27"/>
      <c r="AH265" s="13">
        <f t="shared" si="242"/>
        <v>0</v>
      </c>
      <c r="AI265" s="7"/>
      <c r="AJ265" s="15"/>
    </row>
    <row r="266" spans="1:36" s="28" customFormat="1" ht="12.75">
      <c r="A266"/>
      <c r="B266" s="42"/>
      <c r="C266" s="41" t="s">
        <v>259</v>
      </c>
      <c r="D266" s="28">
        <v>2017</v>
      </c>
      <c r="E266" s="28">
        <v>5</v>
      </c>
      <c r="F266" s="31" t="s">
        <v>17</v>
      </c>
      <c r="G266" s="40">
        <v>949.99</v>
      </c>
      <c r="H266" s="40"/>
      <c r="I266" s="40"/>
      <c r="J266" s="40"/>
      <c r="K266" s="40"/>
      <c r="L266" s="40"/>
      <c r="M266" s="40"/>
      <c r="N266" s="40"/>
      <c r="O266" s="40">
        <f t="shared" si="248"/>
        <v>189.998</v>
      </c>
      <c r="P266" s="40"/>
      <c r="Q266" s="40"/>
      <c r="R266" s="40"/>
      <c r="S266" s="32">
        <v>0</v>
      </c>
      <c r="T266" s="40">
        <f t="shared" si="235"/>
        <v>0</v>
      </c>
      <c r="U266" s="7">
        <f t="shared" si="251"/>
        <v>189.998</v>
      </c>
      <c r="V266" s="40">
        <f t="shared" si="236"/>
        <v>189.998</v>
      </c>
      <c r="W266" s="7">
        <f t="shared" si="252"/>
        <v>189.998</v>
      </c>
      <c r="X266" s="40">
        <f t="shared" si="237"/>
        <v>379.996</v>
      </c>
      <c r="Y266" s="7">
        <f>$G$266/$E$266</f>
        <v>189.998</v>
      </c>
      <c r="Z266" s="40">
        <f t="shared" si="238"/>
        <v>569.9939999999999</v>
      </c>
      <c r="AA266" s="7">
        <f>$G$266/$E$266</f>
        <v>189.998</v>
      </c>
      <c r="AB266" s="40">
        <f t="shared" si="239"/>
        <v>759.992</v>
      </c>
      <c r="AC266" s="7">
        <f>$G$266/$E$266</f>
        <v>189.998</v>
      </c>
      <c r="AD266" s="40">
        <f t="shared" si="240"/>
        <v>949.99</v>
      </c>
      <c r="AE266" s="7">
        <v>0</v>
      </c>
      <c r="AF266" s="40">
        <f t="shared" si="241"/>
        <v>949.99</v>
      </c>
      <c r="AG266" s="27"/>
      <c r="AH266" s="13">
        <f t="shared" si="242"/>
        <v>0</v>
      </c>
      <c r="AI266" s="7"/>
      <c r="AJ266" s="15"/>
    </row>
    <row r="267" spans="1:36" s="28" customFormat="1" ht="12.75">
      <c r="A267"/>
      <c r="B267" s="42"/>
      <c r="C267" s="41" t="s">
        <v>259</v>
      </c>
      <c r="D267" s="28">
        <v>2017</v>
      </c>
      <c r="E267" s="28">
        <v>5</v>
      </c>
      <c r="F267" s="31" t="s">
        <v>17</v>
      </c>
      <c r="G267" s="40">
        <v>1049.99</v>
      </c>
      <c r="H267" s="40"/>
      <c r="I267" s="40"/>
      <c r="J267" s="40"/>
      <c r="K267" s="40"/>
      <c r="L267" s="40"/>
      <c r="M267" s="40"/>
      <c r="N267" s="40"/>
      <c r="O267" s="40">
        <f t="shared" si="248"/>
        <v>209.998</v>
      </c>
      <c r="P267" s="40"/>
      <c r="Q267" s="40"/>
      <c r="R267" s="40"/>
      <c r="S267" s="40">
        <v>0</v>
      </c>
      <c r="T267" s="40">
        <f t="shared" si="235"/>
        <v>0</v>
      </c>
      <c r="U267" s="7">
        <f t="shared" si="251"/>
        <v>209.998</v>
      </c>
      <c r="V267" s="40">
        <f t="shared" si="236"/>
        <v>209.998</v>
      </c>
      <c r="W267" s="7">
        <f t="shared" si="252"/>
        <v>209.998</v>
      </c>
      <c r="X267" s="40">
        <f t="shared" si="237"/>
        <v>419.996</v>
      </c>
      <c r="Y267" s="7">
        <f>$G$267/$E$267</f>
        <v>209.998</v>
      </c>
      <c r="Z267" s="40">
        <f t="shared" si="238"/>
        <v>629.9939999999999</v>
      </c>
      <c r="AA267" s="7">
        <f>$G$267/$E$267</f>
        <v>209.998</v>
      </c>
      <c r="AB267" s="40">
        <f t="shared" si="239"/>
        <v>839.992</v>
      </c>
      <c r="AC267" s="7">
        <f>$G$267/$E$267</f>
        <v>209.998</v>
      </c>
      <c r="AD267" s="40">
        <f t="shared" si="240"/>
        <v>1049.99</v>
      </c>
      <c r="AE267" s="7">
        <v>0</v>
      </c>
      <c r="AF267" s="40">
        <f t="shared" si="241"/>
        <v>1049.99</v>
      </c>
      <c r="AG267" s="27"/>
      <c r="AH267" s="13">
        <f t="shared" si="242"/>
        <v>0</v>
      </c>
      <c r="AI267" s="7"/>
      <c r="AJ267" s="15"/>
    </row>
    <row r="268" spans="1:36" s="28" customFormat="1" ht="12.75">
      <c r="A268"/>
      <c r="B268" s="42"/>
      <c r="C268" s="41" t="s">
        <v>259</v>
      </c>
      <c r="D268" s="28">
        <v>2017</v>
      </c>
      <c r="E268" s="28">
        <v>5</v>
      </c>
      <c r="F268" s="31" t="s">
        <v>17</v>
      </c>
      <c r="G268" s="40">
        <v>1049.99</v>
      </c>
      <c r="H268" s="40"/>
      <c r="I268" s="40"/>
      <c r="J268" s="40"/>
      <c r="K268" s="40"/>
      <c r="L268" s="40"/>
      <c r="M268" s="40"/>
      <c r="N268" s="40"/>
      <c r="O268" s="40">
        <f t="shared" si="248"/>
        <v>209.998</v>
      </c>
      <c r="P268" s="40"/>
      <c r="Q268" s="40"/>
      <c r="R268" s="40"/>
      <c r="S268" s="40">
        <v>0</v>
      </c>
      <c r="T268" s="40">
        <f t="shared" si="235"/>
        <v>0</v>
      </c>
      <c r="U268" s="40">
        <f t="shared" si="251"/>
        <v>209.998</v>
      </c>
      <c r="V268" s="40">
        <f t="shared" si="236"/>
        <v>209.998</v>
      </c>
      <c r="W268" s="39">
        <f t="shared" si="252"/>
        <v>209.998</v>
      </c>
      <c r="X268" s="40">
        <f t="shared" si="237"/>
        <v>419.996</v>
      </c>
      <c r="Y268" s="7">
        <f>$G$268/$E$268</f>
        <v>209.998</v>
      </c>
      <c r="Z268" s="40">
        <f t="shared" si="238"/>
        <v>629.9939999999999</v>
      </c>
      <c r="AA268" s="7">
        <f>$G$268/$E$268</f>
        <v>209.998</v>
      </c>
      <c r="AB268" s="40">
        <f t="shared" si="239"/>
        <v>839.992</v>
      </c>
      <c r="AC268" s="7">
        <f>$G$268/$E$268</f>
        <v>209.998</v>
      </c>
      <c r="AD268" s="40">
        <f t="shared" si="240"/>
        <v>1049.99</v>
      </c>
      <c r="AE268" s="7">
        <v>0</v>
      </c>
      <c r="AF268" s="40">
        <f t="shared" si="241"/>
        <v>1049.99</v>
      </c>
      <c r="AG268" s="27"/>
      <c r="AH268" s="13">
        <f t="shared" si="242"/>
        <v>0</v>
      </c>
      <c r="AI268" s="7"/>
      <c r="AJ268" s="15"/>
    </row>
    <row r="269" spans="1:36" s="28" customFormat="1" ht="12.75">
      <c r="A269"/>
      <c r="B269" s="42"/>
      <c r="C269" s="41" t="s">
        <v>246</v>
      </c>
      <c r="D269" s="28">
        <v>2018</v>
      </c>
      <c r="E269" s="28">
        <v>5</v>
      </c>
      <c r="F269" s="31" t="s">
        <v>17</v>
      </c>
      <c r="G269" s="40">
        <v>2995</v>
      </c>
      <c r="H269" s="40"/>
      <c r="I269" s="40"/>
      <c r="J269" s="40"/>
      <c r="K269" s="40"/>
      <c r="L269" s="40"/>
      <c r="M269" s="40"/>
      <c r="N269" s="40"/>
      <c r="O269" s="40">
        <f t="shared" si="248"/>
        <v>599</v>
      </c>
      <c r="P269" s="40"/>
      <c r="Q269" s="40"/>
      <c r="R269" s="40"/>
      <c r="S269" s="40"/>
      <c r="T269" s="40"/>
      <c r="U269" s="40">
        <f t="shared" si="251"/>
        <v>599</v>
      </c>
      <c r="V269" s="40">
        <v>0</v>
      </c>
      <c r="W269" s="39">
        <f t="shared" si="252"/>
        <v>599</v>
      </c>
      <c r="X269" s="40">
        <f t="shared" si="237"/>
        <v>599</v>
      </c>
      <c r="Y269" s="7">
        <f>$G$269/$E$269</f>
        <v>599</v>
      </c>
      <c r="Z269" s="40">
        <f t="shared" si="238"/>
        <v>1198</v>
      </c>
      <c r="AA269" s="7">
        <f>$G$269/$E$269</f>
        <v>599</v>
      </c>
      <c r="AB269" s="40">
        <f t="shared" si="239"/>
        <v>1797</v>
      </c>
      <c r="AC269" s="7">
        <f>$G$269/$E$269</f>
        <v>599</v>
      </c>
      <c r="AD269" s="40">
        <f t="shared" si="240"/>
        <v>2396</v>
      </c>
      <c r="AE269" s="7">
        <f>$G$269/$E$269</f>
        <v>599</v>
      </c>
      <c r="AF269" s="40">
        <f t="shared" si="241"/>
        <v>2995</v>
      </c>
      <c r="AG269" s="27"/>
      <c r="AH269" s="13">
        <f t="shared" si="242"/>
        <v>0</v>
      </c>
      <c r="AI269" s="7"/>
      <c r="AJ269" s="15"/>
    </row>
    <row r="270" spans="1:36" s="28" customFormat="1" ht="12.75">
      <c r="A270"/>
      <c r="B270" s="42"/>
      <c r="C270" s="41" t="s">
        <v>273</v>
      </c>
      <c r="D270" s="28">
        <v>2018</v>
      </c>
      <c r="E270" s="28">
        <v>5</v>
      </c>
      <c r="F270" s="31" t="s">
        <v>17</v>
      </c>
      <c r="G270" s="40">
        <v>635.94</v>
      </c>
      <c r="H270" s="40"/>
      <c r="I270" s="40"/>
      <c r="J270" s="40"/>
      <c r="K270" s="40"/>
      <c r="L270" s="40"/>
      <c r="M270" s="40"/>
      <c r="N270" s="40"/>
      <c r="O270" s="40">
        <f t="shared" si="248"/>
        <v>127.18800000000002</v>
      </c>
      <c r="P270" s="40"/>
      <c r="Q270" s="40"/>
      <c r="R270" s="40"/>
      <c r="S270" s="40"/>
      <c r="T270" s="40"/>
      <c r="U270" s="40">
        <f t="shared" si="251"/>
        <v>127.18800000000002</v>
      </c>
      <c r="V270" s="40">
        <v>0</v>
      </c>
      <c r="W270" s="39">
        <f t="shared" si="252"/>
        <v>127.18800000000002</v>
      </c>
      <c r="X270" s="40">
        <f t="shared" si="237"/>
        <v>127.18800000000002</v>
      </c>
      <c r="Y270" s="7">
        <f>$G$270/$E$270</f>
        <v>127.18800000000002</v>
      </c>
      <c r="Z270" s="40">
        <f t="shared" si="238"/>
        <v>254.37600000000003</v>
      </c>
      <c r="AA270" s="7">
        <f>$G$270/$E$270</f>
        <v>127.18800000000002</v>
      </c>
      <c r="AB270" s="40">
        <f t="shared" si="239"/>
        <v>381.5640000000001</v>
      </c>
      <c r="AC270" s="7">
        <f>$G$270/$E$270</f>
        <v>127.18800000000002</v>
      </c>
      <c r="AD270" s="40">
        <f t="shared" si="240"/>
        <v>508.75200000000007</v>
      </c>
      <c r="AE270" s="7">
        <f>$G$270/$E$270</f>
        <v>127.18800000000002</v>
      </c>
      <c r="AF270" s="40">
        <f t="shared" si="241"/>
        <v>635.94</v>
      </c>
      <c r="AG270" s="27"/>
      <c r="AH270" s="13">
        <f t="shared" si="242"/>
        <v>0</v>
      </c>
      <c r="AI270" s="7"/>
      <c r="AJ270" s="15"/>
    </row>
    <row r="271" spans="1:36" s="28" customFormat="1" ht="12.75">
      <c r="A271"/>
      <c r="B271" s="42"/>
      <c r="C271" s="41" t="s">
        <v>259</v>
      </c>
      <c r="D271" s="28">
        <v>2018</v>
      </c>
      <c r="E271" s="28">
        <v>5</v>
      </c>
      <c r="F271" s="31" t="s">
        <v>17</v>
      </c>
      <c r="G271" s="40">
        <v>775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>
        <v>0</v>
      </c>
      <c r="W271" s="39">
        <f t="shared" si="252"/>
        <v>155</v>
      </c>
      <c r="X271" s="40">
        <f t="shared" si="237"/>
        <v>155</v>
      </c>
      <c r="Y271" s="39">
        <f>$G$271/$E$271</f>
        <v>155</v>
      </c>
      <c r="Z271" s="40">
        <f t="shared" si="238"/>
        <v>310</v>
      </c>
      <c r="AA271" s="39">
        <f>$G$271/$E$271</f>
        <v>155</v>
      </c>
      <c r="AB271" s="40">
        <f t="shared" si="239"/>
        <v>465</v>
      </c>
      <c r="AC271" s="39">
        <f>$G$271/$E$271</f>
        <v>155</v>
      </c>
      <c r="AD271" s="40">
        <f t="shared" si="240"/>
        <v>620</v>
      </c>
      <c r="AE271" s="39">
        <f>$G$271/$E$271</f>
        <v>155</v>
      </c>
      <c r="AF271" s="40">
        <f t="shared" si="241"/>
        <v>775</v>
      </c>
      <c r="AG271" s="27"/>
      <c r="AH271" s="13">
        <f t="shared" si="242"/>
        <v>0</v>
      </c>
      <c r="AI271" s="7"/>
      <c r="AJ271" s="15"/>
    </row>
    <row r="272" spans="1:36" s="28" customFormat="1" ht="12.75">
      <c r="A272"/>
      <c r="B272" s="47"/>
      <c r="C272" s="41" t="s">
        <v>287</v>
      </c>
      <c r="D272" s="28">
        <v>2019</v>
      </c>
      <c r="E272" s="28">
        <v>5</v>
      </c>
      <c r="F272" s="31" t="s">
        <v>17</v>
      </c>
      <c r="G272" s="40">
        <v>399.89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39">
        <f t="shared" si="252"/>
        <v>79.978</v>
      </c>
      <c r="X272" s="40">
        <v>0</v>
      </c>
      <c r="Y272" s="39">
        <f>$G$272/$E$272</f>
        <v>79.978</v>
      </c>
      <c r="Z272" s="40">
        <f t="shared" si="238"/>
        <v>79.978</v>
      </c>
      <c r="AA272" s="39">
        <f>$G$272/$E$272</f>
        <v>79.978</v>
      </c>
      <c r="AB272" s="40">
        <f t="shared" si="239"/>
        <v>159.956</v>
      </c>
      <c r="AC272" s="39">
        <f>$G$272/$E$272</f>
        <v>79.978</v>
      </c>
      <c r="AD272" s="40">
        <f t="shared" si="240"/>
        <v>239.93399999999997</v>
      </c>
      <c r="AE272" s="39">
        <f>$G$272/$E$272</f>
        <v>79.978</v>
      </c>
      <c r="AF272" s="40">
        <f t="shared" si="241"/>
        <v>319.912</v>
      </c>
      <c r="AG272" s="27"/>
      <c r="AH272" s="13">
        <f t="shared" si="242"/>
        <v>79.97800000000001</v>
      </c>
      <c r="AI272" s="7"/>
      <c r="AJ272" s="15"/>
    </row>
    <row r="273" spans="1:36" s="28" customFormat="1" ht="12.75">
      <c r="A273"/>
      <c r="B273" s="47"/>
      <c r="C273" s="41" t="s">
        <v>285</v>
      </c>
      <c r="D273" s="28">
        <v>2019</v>
      </c>
      <c r="E273" s="28">
        <v>5</v>
      </c>
      <c r="F273" s="31" t="s">
        <v>17</v>
      </c>
      <c r="G273" s="40">
        <v>4196.5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39"/>
      <c r="X273" s="40">
        <v>0</v>
      </c>
      <c r="Y273" s="39">
        <f>$G$273/$E$273</f>
        <v>839.3</v>
      </c>
      <c r="Z273" s="40">
        <f t="shared" si="238"/>
        <v>839.3</v>
      </c>
      <c r="AA273" s="39">
        <f>$G$273/$E$273</f>
        <v>839.3</v>
      </c>
      <c r="AB273" s="40">
        <f t="shared" si="239"/>
        <v>1678.6</v>
      </c>
      <c r="AC273" s="39">
        <f>$G$273/$E$273</f>
        <v>839.3</v>
      </c>
      <c r="AD273" s="40">
        <f t="shared" si="240"/>
        <v>2517.8999999999996</v>
      </c>
      <c r="AE273" s="39">
        <f>$G$273/$E$273</f>
        <v>839.3</v>
      </c>
      <c r="AF273" s="40">
        <f t="shared" si="241"/>
        <v>3357.2</v>
      </c>
      <c r="AG273" s="27"/>
      <c r="AH273" s="13">
        <f t="shared" si="242"/>
        <v>839.3000000000002</v>
      </c>
      <c r="AI273" s="7"/>
      <c r="AJ273" s="15"/>
    </row>
    <row r="274" spans="1:36" s="28" customFormat="1" ht="12.75">
      <c r="A274"/>
      <c r="B274" s="47"/>
      <c r="C274" s="41" t="s">
        <v>288</v>
      </c>
      <c r="D274" s="28">
        <v>2019</v>
      </c>
      <c r="E274" s="28">
        <v>5</v>
      </c>
      <c r="F274" s="31" t="s">
        <v>17</v>
      </c>
      <c r="G274" s="40">
        <v>1780.72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7"/>
      <c r="X274" s="27">
        <v>0</v>
      </c>
      <c r="Y274" s="7">
        <f>$G$274/$E$274</f>
        <v>356.144</v>
      </c>
      <c r="Z274" s="27">
        <f t="shared" si="238"/>
        <v>356.144</v>
      </c>
      <c r="AA274" s="7">
        <f>$G$274/$E$274</f>
        <v>356.144</v>
      </c>
      <c r="AB274" s="40">
        <f t="shared" si="239"/>
        <v>712.288</v>
      </c>
      <c r="AC274" s="7">
        <f>$G$274/$E$274</f>
        <v>356.144</v>
      </c>
      <c r="AD274" s="40">
        <f t="shared" si="240"/>
        <v>1068.432</v>
      </c>
      <c r="AE274" s="7">
        <f>$G$274/$E$274</f>
        <v>356.144</v>
      </c>
      <c r="AF274" s="40">
        <f t="shared" si="241"/>
        <v>1424.576</v>
      </c>
      <c r="AG274" s="27"/>
      <c r="AH274" s="13">
        <f t="shared" si="242"/>
        <v>356.144</v>
      </c>
      <c r="AI274" s="7"/>
      <c r="AJ274" s="15"/>
    </row>
    <row r="275" spans="1:36" s="28" customFormat="1" ht="12.75">
      <c r="A275"/>
      <c r="B275" s="47"/>
      <c r="C275" s="41" t="s">
        <v>320</v>
      </c>
      <c r="D275" s="28">
        <v>2020</v>
      </c>
      <c r="E275" s="28">
        <v>5</v>
      </c>
      <c r="F275" s="31" t="s">
        <v>17</v>
      </c>
      <c r="G275" s="40">
        <v>1875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7"/>
      <c r="X275" s="27"/>
      <c r="Y275" s="7"/>
      <c r="Z275" s="40">
        <v>0</v>
      </c>
      <c r="AA275" s="7">
        <f aca="true" t="shared" si="253" ref="AA275:AA280">$G275/$E275</f>
        <v>375</v>
      </c>
      <c r="AB275" s="40">
        <f t="shared" si="239"/>
        <v>375</v>
      </c>
      <c r="AC275" s="7">
        <f aca="true" t="shared" si="254" ref="AC275:AE284">$G275/$E275</f>
        <v>375</v>
      </c>
      <c r="AD275" s="40">
        <f t="shared" si="240"/>
        <v>750</v>
      </c>
      <c r="AE275" s="7">
        <f t="shared" si="254"/>
        <v>375</v>
      </c>
      <c r="AF275" s="40">
        <f t="shared" si="241"/>
        <v>1125</v>
      </c>
      <c r="AG275" s="27"/>
      <c r="AH275" s="13">
        <f t="shared" si="242"/>
        <v>750</v>
      </c>
      <c r="AI275" s="7"/>
      <c r="AJ275" s="15"/>
    </row>
    <row r="276" spans="1:36" s="28" customFormat="1" ht="12.75">
      <c r="A276"/>
      <c r="B276" s="47"/>
      <c r="C276" s="41" t="s">
        <v>321</v>
      </c>
      <c r="D276" s="28">
        <v>2020</v>
      </c>
      <c r="E276" s="28">
        <v>5</v>
      </c>
      <c r="F276" s="31" t="s">
        <v>17</v>
      </c>
      <c r="G276" s="40">
        <v>1458</v>
      </c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7"/>
      <c r="X276" s="27"/>
      <c r="Y276" s="7"/>
      <c r="Z276" s="40">
        <v>0</v>
      </c>
      <c r="AA276" s="7">
        <f t="shared" si="253"/>
        <v>291.6</v>
      </c>
      <c r="AB276" s="40">
        <f t="shared" si="239"/>
        <v>291.6</v>
      </c>
      <c r="AC276" s="7">
        <f t="shared" si="254"/>
        <v>291.6</v>
      </c>
      <c r="AD276" s="40">
        <f t="shared" si="240"/>
        <v>583.2</v>
      </c>
      <c r="AE276" s="7">
        <f t="shared" si="254"/>
        <v>291.6</v>
      </c>
      <c r="AF276" s="40">
        <f t="shared" si="241"/>
        <v>874.8000000000001</v>
      </c>
      <c r="AG276" s="27"/>
      <c r="AH276" s="13">
        <f t="shared" si="242"/>
        <v>583.1999999999999</v>
      </c>
      <c r="AI276" s="7"/>
      <c r="AJ276" s="15"/>
    </row>
    <row r="277" spans="1:36" s="28" customFormat="1" ht="12.75">
      <c r="A277"/>
      <c r="B277" s="47"/>
      <c r="C277" s="41" t="s">
        <v>322</v>
      </c>
      <c r="D277" s="28">
        <v>2020</v>
      </c>
      <c r="E277" s="28">
        <v>5</v>
      </c>
      <c r="F277" s="31" t="s">
        <v>17</v>
      </c>
      <c r="G277" s="40">
        <v>895.99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7"/>
      <c r="X277" s="27"/>
      <c r="Y277" s="7"/>
      <c r="Z277" s="40">
        <v>0</v>
      </c>
      <c r="AA277" s="7">
        <f t="shared" si="253"/>
        <v>179.198</v>
      </c>
      <c r="AB277" s="40">
        <f t="shared" si="239"/>
        <v>179.198</v>
      </c>
      <c r="AC277" s="7">
        <f t="shared" si="254"/>
        <v>179.198</v>
      </c>
      <c r="AD277" s="40">
        <f t="shared" si="240"/>
        <v>358.396</v>
      </c>
      <c r="AE277" s="7">
        <f t="shared" si="254"/>
        <v>179.198</v>
      </c>
      <c r="AF277" s="40">
        <f t="shared" si="241"/>
        <v>537.594</v>
      </c>
      <c r="AG277" s="27"/>
      <c r="AH277" s="13">
        <f t="shared" si="242"/>
        <v>358.39599999999996</v>
      </c>
      <c r="AI277" s="7"/>
      <c r="AJ277" s="15"/>
    </row>
    <row r="278" spans="1:36" s="28" customFormat="1" ht="12.75">
      <c r="A278"/>
      <c r="B278" s="47"/>
      <c r="C278" s="41" t="s">
        <v>323</v>
      </c>
      <c r="D278" s="28">
        <v>2020</v>
      </c>
      <c r="E278" s="28">
        <v>5</v>
      </c>
      <c r="F278" s="31" t="s">
        <v>17</v>
      </c>
      <c r="G278" s="40">
        <v>289.99</v>
      </c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7"/>
      <c r="X278" s="27"/>
      <c r="Y278" s="7"/>
      <c r="Z278" s="40">
        <v>0</v>
      </c>
      <c r="AA278" s="7">
        <f t="shared" si="253"/>
        <v>57.998000000000005</v>
      </c>
      <c r="AB278" s="40">
        <f t="shared" si="239"/>
        <v>57.998000000000005</v>
      </c>
      <c r="AC278" s="7">
        <f t="shared" si="254"/>
        <v>57.998000000000005</v>
      </c>
      <c r="AD278" s="40">
        <f t="shared" si="240"/>
        <v>115.99600000000001</v>
      </c>
      <c r="AE278" s="7">
        <f t="shared" si="254"/>
        <v>57.998000000000005</v>
      </c>
      <c r="AF278" s="40">
        <f t="shared" si="241"/>
        <v>173.99400000000003</v>
      </c>
      <c r="AG278" s="27"/>
      <c r="AH278" s="13">
        <f t="shared" si="242"/>
        <v>115.99599999999998</v>
      </c>
      <c r="AI278" s="7"/>
      <c r="AJ278" s="15"/>
    </row>
    <row r="279" spans="1:36" s="28" customFormat="1" ht="12.75">
      <c r="A279"/>
      <c r="B279" s="47"/>
      <c r="C279" s="41" t="s">
        <v>324</v>
      </c>
      <c r="D279" s="28">
        <v>2020</v>
      </c>
      <c r="E279" s="28">
        <v>5</v>
      </c>
      <c r="F279" s="31" t="s">
        <v>17</v>
      </c>
      <c r="G279" s="40">
        <v>1085.99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7"/>
      <c r="X279" s="27"/>
      <c r="Y279" s="7"/>
      <c r="Z279" s="40">
        <v>0</v>
      </c>
      <c r="AA279" s="7">
        <f t="shared" si="253"/>
        <v>217.198</v>
      </c>
      <c r="AB279" s="40">
        <f t="shared" si="239"/>
        <v>217.198</v>
      </c>
      <c r="AC279" s="7">
        <f t="shared" si="254"/>
        <v>217.198</v>
      </c>
      <c r="AD279" s="40">
        <f t="shared" si="240"/>
        <v>434.396</v>
      </c>
      <c r="AE279" s="7">
        <f t="shared" si="254"/>
        <v>217.198</v>
      </c>
      <c r="AF279" s="40">
        <f t="shared" si="241"/>
        <v>651.594</v>
      </c>
      <c r="AG279" s="27"/>
      <c r="AH279" s="13">
        <f t="shared" si="242"/>
        <v>434.39599999999996</v>
      </c>
      <c r="AI279" s="7"/>
      <c r="AJ279" s="15"/>
    </row>
    <row r="280" spans="1:36" s="28" customFormat="1" ht="12.75">
      <c r="A280"/>
      <c r="B280" s="47"/>
      <c r="C280" s="41" t="s">
        <v>325</v>
      </c>
      <c r="D280" s="28">
        <v>2020</v>
      </c>
      <c r="E280" s="28">
        <v>5</v>
      </c>
      <c r="F280" s="31" t="s">
        <v>17</v>
      </c>
      <c r="G280" s="40">
        <v>849</v>
      </c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7"/>
      <c r="X280" s="27"/>
      <c r="Y280" s="7"/>
      <c r="Z280" s="27">
        <v>0</v>
      </c>
      <c r="AA280" s="8">
        <f t="shared" si="253"/>
        <v>169.8</v>
      </c>
      <c r="AB280" s="27">
        <f t="shared" si="239"/>
        <v>169.8</v>
      </c>
      <c r="AC280" s="39">
        <f t="shared" si="254"/>
        <v>169.8</v>
      </c>
      <c r="AD280" s="40">
        <f t="shared" si="240"/>
        <v>339.6</v>
      </c>
      <c r="AE280" s="39">
        <f t="shared" si="254"/>
        <v>169.8</v>
      </c>
      <c r="AF280" s="40">
        <f t="shared" si="241"/>
        <v>509.40000000000003</v>
      </c>
      <c r="AG280" s="27"/>
      <c r="AH280" s="13">
        <f t="shared" si="242"/>
        <v>339.59999999999997</v>
      </c>
      <c r="AI280" s="7"/>
      <c r="AJ280" s="15"/>
    </row>
    <row r="281" spans="1:36" s="28" customFormat="1" ht="12.75">
      <c r="A281"/>
      <c r="B281" s="47"/>
      <c r="C281" s="41" t="s">
        <v>259</v>
      </c>
      <c r="D281" s="28">
        <v>2021</v>
      </c>
      <c r="E281" s="28">
        <v>5</v>
      </c>
      <c r="F281" s="31" t="s">
        <v>17</v>
      </c>
      <c r="G281" s="40">
        <v>449.98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7"/>
      <c r="X281" s="27"/>
      <c r="Y281" s="7"/>
      <c r="Z281" s="27"/>
      <c r="AA281" s="8"/>
      <c r="AB281" s="27"/>
      <c r="AC281" s="39">
        <f t="shared" si="254"/>
        <v>89.99600000000001</v>
      </c>
      <c r="AD281" s="40">
        <f t="shared" si="240"/>
        <v>89.99600000000001</v>
      </c>
      <c r="AE281" s="39">
        <f t="shared" si="254"/>
        <v>89.99600000000001</v>
      </c>
      <c r="AF281" s="40">
        <f t="shared" si="241"/>
        <v>179.99200000000002</v>
      </c>
      <c r="AG281" s="27"/>
      <c r="AH281" s="13">
        <f t="shared" si="242"/>
        <v>269.988</v>
      </c>
      <c r="AI281" s="7"/>
      <c r="AJ281" s="15"/>
    </row>
    <row r="282" spans="1:36" s="28" customFormat="1" ht="12.75">
      <c r="A282"/>
      <c r="B282" s="47"/>
      <c r="C282" s="41" t="s">
        <v>259</v>
      </c>
      <c r="D282" s="28">
        <v>2021</v>
      </c>
      <c r="E282" s="28">
        <v>5</v>
      </c>
      <c r="F282" s="31" t="s">
        <v>17</v>
      </c>
      <c r="G282" s="40">
        <v>684.76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7"/>
      <c r="X282" s="27"/>
      <c r="Y282" s="7"/>
      <c r="Z282" s="27"/>
      <c r="AA282" s="8"/>
      <c r="AB282" s="27"/>
      <c r="AC282" s="8">
        <f t="shared" si="254"/>
        <v>136.952</v>
      </c>
      <c r="AD282" s="27">
        <f t="shared" si="240"/>
        <v>136.952</v>
      </c>
      <c r="AE282" s="39">
        <f t="shared" si="254"/>
        <v>136.952</v>
      </c>
      <c r="AF282" s="40">
        <f t="shared" si="241"/>
        <v>273.904</v>
      </c>
      <c r="AG282" s="27"/>
      <c r="AH282" s="13">
        <f>G282-AF282</f>
        <v>410.856</v>
      </c>
      <c r="AI282" s="7"/>
      <c r="AJ282" s="15"/>
    </row>
    <row r="283" spans="1:36" s="28" customFormat="1" ht="12.75">
      <c r="A283"/>
      <c r="B283" s="47"/>
      <c r="C283" s="41" t="s">
        <v>359</v>
      </c>
      <c r="D283" s="28">
        <v>2022</v>
      </c>
      <c r="E283" s="28">
        <v>5</v>
      </c>
      <c r="F283" s="31" t="s">
        <v>17</v>
      </c>
      <c r="G283" s="40">
        <v>235.53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7"/>
      <c r="X283" s="27"/>
      <c r="Y283" s="7"/>
      <c r="Z283" s="27"/>
      <c r="AA283" s="8"/>
      <c r="AB283" s="27"/>
      <c r="AC283" s="8"/>
      <c r="AD283" s="27"/>
      <c r="AE283" s="39">
        <f t="shared" si="254"/>
        <v>47.106</v>
      </c>
      <c r="AF283" s="40">
        <f t="shared" si="241"/>
        <v>47.106</v>
      </c>
      <c r="AG283" s="27"/>
      <c r="AH283" s="13">
        <f>G283-AF283</f>
        <v>188.424</v>
      </c>
      <c r="AI283" s="7"/>
      <c r="AJ283" s="15"/>
    </row>
    <row r="284" spans="1:36" s="28" customFormat="1" ht="12.75">
      <c r="A284"/>
      <c r="B284" s="47"/>
      <c r="C284" s="41" t="s">
        <v>360</v>
      </c>
      <c r="D284" s="28">
        <v>2022</v>
      </c>
      <c r="E284" s="28">
        <v>5</v>
      </c>
      <c r="F284" s="31" t="s">
        <v>17</v>
      </c>
      <c r="G284" s="27">
        <v>1149</v>
      </c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7"/>
      <c r="X284" s="27"/>
      <c r="Y284" s="7"/>
      <c r="Z284" s="27"/>
      <c r="AA284" s="8"/>
      <c r="AB284" s="27"/>
      <c r="AC284" s="8"/>
      <c r="AD284" s="27"/>
      <c r="AE284" s="8">
        <f t="shared" si="254"/>
        <v>229.8</v>
      </c>
      <c r="AF284" s="27">
        <f t="shared" si="241"/>
        <v>229.8</v>
      </c>
      <c r="AG284" s="27"/>
      <c r="AH284" s="13">
        <f>G284-AF284</f>
        <v>919.2</v>
      </c>
      <c r="AI284" s="7"/>
      <c r="AJ284" s="15"/>
    </row>
    <row r="285" spans="2:36" ht="12.75">
      <c r="B285" s="12">
        <v>34000002</v>
      </c>
      <c r="C285" t="s">
        <v>121</v>
      </c>
      <c r="D285">
        <v>1999</v>
      </c>
      <c r="E285">
        <v>5</v>
      </c>
      <c r="F285" t="s">
        <v>17</v>
      </c>
      <c r="G285" s="7">
        <v>18835</v>
      </c>
      <c r="H285" s="7">
        <v>18835</v>
      </c>
      <c r="I285" s="7">
        <v>0</v>
      </c>
      <c r="J285" s="7">
        <f>H285+I285</f>
        <v>18835</v>
      </c>
      <c r="K285" s="7">
        <v>0</v>
      </c>
      <c r="L285" s="7">
        <f>J285+K285</f>
        <v>18835</v>
      </c>
      <c r="M285" s="7">
        <v>0</v>
      </c>
      <c r="N285" s="7">
        <f>L285+M285</f>
        <v>18835</v>
      </c>
      <c r="O285" s="7">
        <v>0</v>
      </c>
      <c r="P285" s="7">
        <f aca="true" t="shared" si="255" ref="P285:P292">N285+O285</f>
        <v>18835</v>
      </c>
      <c r="Q285" s="7">
        <v>0</v>
      </c>
      <c r="R285" s="7">
        <f aca="true" t="shared" si="256" ref="R285:R292">P285+Q285</f>
        <v>18835</v>
      </c>
      <c r="S285" s="7">
        <v>0</v>
      </c>
      <c r="T285" s="7">
        <f aca="true" t="shared" si="257" ref="T285:T293">R285+S285</f>
        <v>18835</v>
      </c>
      <c r="U285" s="7">
        <v>0</v>
      </c>
      <c r="V285" s="7">
        <f aca="true" t="shared" si="258" ref="V285:V303">T285+U285</f>
        <v>18835</v>
      </c>
      <c r="W285" s="7">
        <v>0</v>
      </c>
      <c r="X285" s="7">
        <f aca="true" t="shared" si="259" ref="X285:X295">V285+W285</f>
        <v>18835</v>
      </c>
      <c r="Y285" s="7">
        <v>0</v>
      </c>
      <c r="Z285" s="7">
        <f aca="true" t="shared" si="260" ref="Z285:Z303">X285+Y285</f>
        <v>18835</v>
      </c>
      <c r="AA285" s="7">
        <v>0</v>
      </c>
      <c r="AB285" s="7">
        <f aca="true" t="shared" si="261" ref="AB285:AB304">Z285+AA285</f>
        <v>18835</v>
      </c>
      <c r="AC285" s="7">
        <v>0</v>
      </c>
      <c r="AD285" s="7">
        <f aca="true" t="shared" si="262" ref="AD285:AD304">AB285+AC285</f>
        <v>18835</v>
      </c>
      <c r="AE285" s="7">
        <v>0</v>
      </c>
      <c r="AF285" s="7">
        <f aca="true" t="shared" si="263" ref="AF285:AF304">AD285+AE285</f>
        <v>18835</v>
      </c>
      <c r="AG285" s="7"/>
      <c r="AH285" s="13">
        <f>G285-AF285</f>
        <v>0</v>
      </c>
      <c r="AI285" s="7"/>
      <c r="AJ285" s="15"/>
    </row>
    <row r="286" spans="2:36" ht="12.75">
      <c r="B286" s="12"/>
      <c r="C286" t="s">
        <v>121</v>
      </c>
      <c r="D286">
        <v>2000</v>
      </c>
      <c r="E286">
        <v>5</v>
      </c>
      <c r="F286" t="s">
        <v>17</v>
      </c>
      <c r="G286" s="7">
        <v>585.77</v>
      </c>
      <c r="H286" s="7">
        <v>585.77</v>
      </c>
      <c r="I286" s="7">
        <v>0</v>
      </c>
      <c r="J286" s="7">
        <f>H286+I286</f>
        <v>585.77</v>
      </c>
      <c r="K286" s="7">
        <v>0</v>
      </c>
      <c r="L286" s="7">
        <f>J286+K286</f>
        <v>585.77</v>
      </c>
      <c r="M286" s="7">
        <v>0</v>
      </c>
      <c r="N286" s="7">
        <f>L286+M286</f>
        <v>585.77</v>
      </c>
      <c r="O286" s="7">
        <v>0</v>
      </c>
      <c r="P286" s="7">
        <f t="shared" si="255"/>
        <v>585.77</v>
      </c>
      <c r="Q286" s="7">
        <v>0</v>
      </c>
      <c r="R286" s="7">
        <f t="shared" si="256"/>
        <v>585.77</v>
      </c>
      <c r="S286" s="7">
        <v>0</v>
      </c>
      <c r="T286" s="7">
        <f t="shared" si="257"/>
        <v>585.77</v>
      </c>
      <c r="U286" s="7">
        <v>0</v>
      </c>
      <c r="V286" s="7">
        <f t="shared" si="258"/>
        <v>585.77</v>
      </c>
      <c r="W286" s="7">
        <v>0</v>
      </c>
      <c r="X286" s="7">
        <f t="shared" si="259"/>
        <v>585.77</v>
      </c>
      <c r="Y286" s="7">
        <v>0</v>
      </c>
      <c r="Z286" s="7">
        <f t="shared" si="260"/>
        <v>585.77</v>
      </c>
      <c r="AA286" s="7">
        <v>0</v>
      </c>
      <c r="AB286" s="7">
        <f t="shared" si="261"/>
        <v>585.77</v>
      </c>
      <c r="AC286" s="7">
        <v>0</v>
      </c>
      <c r="AD286" s="7">
        <f t="shared" si="262"/>
        <v>585.77</v>
      </c>
      <c r="AE286" s="7">
        <v>0</v>
      </c>
      <c r="AF286" s="7">
        <f t="shared" si="263"/>
        <v>585.77</v>
      </c>
      <c r="AG286" s="7"/>
      <c r="AH286" s="13">
        <f aca="true" t="shared" si="264" ref="AH286:AH305">G286-AF286</f>
        <v>0</v>
      </c>
      <c r="AI286" s="7"/>
      <c r="AJ286" s="15"/>
    </row>
    <row r="287" spans="2:36" ht="12.75">
      <c r="B287" s="12"/>
      <c r="C287" t="s">
        <v>122</v>
      </c>
      <c r="D287">
        <v>2004</v>
      </c>
      <c r="E287">
        <v>5</v>
      </c>
      <c r="F287" t="s">
        <v>17</v>
      </c>
      <c r="G287" s="7">
        <v>612.99</v>
      </c>
      <c r="H287" s="7">
        <v>612.99</v>
      </c>
      <c r="I287" s="7">
        <v>0</v>
      </c>
      <c r="J287" s="7">
        <f>H287+I287</f>
        <v>612.99</v>
      </c>
      <c r="K287" s="7">
        <v>0</v>
      </c>
      <c r="L287" s="7">
        <f>J287+K287</f>
        <v>612.99</v>
      </c>
      <c r="M287" s="7">
        <v>0</v>
      </c>
      <c r="N287" s="7">
        <f>L287+M287</f>
        <v>612.99</v>
      </c>
      <c r="O287" s="7">
        <v>0</v>
      </c>
      <c r="P287" s="7">
        <f t="shared" si="255"/>
        <v>612.99</v>
      </c>
      <c r="Q287" s="7">
        <v>0</v>
      </c>
      <c r="R287" s="7">
        <f t="shared" si="256"/>
        <v>612.99</v>
      </c>
      <c r="S287" s="7">
        <v>0</v>
      </c>
      <c r="T287" s="7">
        <f t="shared" si="257"/>
        <v>612.99</v>
      </c>
      <c r="U287" s="7">
        <v>0</v>
      </c>
      <c r="V287" s="7">
        <f t="shared" si="258"/>
        <v>612.99</v>
      </c>
      <c r="W287" s="7">
        <v>0</v>
      </c>
      <c r="X287" s="7">
        <f t="shared" si="259"/>
        <v>612.99</v>
      </c>
      <c r="Y287" s="7">
        <v>0</v>
      </c>
      <c r="Z287" s="7">
        <f t="shared" si="260"/>
        <v>612.99</v>
      </c>
      <c r="AA287" s="7">
        <v>0</v>
      </c>
      <c r="AB287" s="7">
        <f t="shared" si="261"/>
        <v>612.99</v>
      </c>
      <c r="AC287" s="7">
        <v>0</v>
      </c>
      <c r="AD287" s="7">
        <f t="shared" si="262"/>
        <v>612.99</v>
      </c>
      <c r="AE287" s="7">
        <v>0</v>
      </c>
      <c r="AF287" s="7">
        <f t="shared" si="263"/>
        <v>612.99</v>
      </c>
      <c r="AG287" s="7"/>
      <c r="AH287" s="13">
        <f t="shared" si="264"/>
        <v>0</v>
      </c>
      <c r="AI287" s="7"/>
      <c r="AJ287" s="15"/>
    </row>
    <row r="288" spans="2:36" ht="12.75">
      <c r="B288" s="12"/>
      <c r="C288" t="s">
        <v>123</v>
      </c>
      <c r="D288">
        <v>2005</v>
      </c>
      <c r="E288">
        <v>5</v>
      </c>
      <c r="F288" t="s">
        <v>17</v>
      </c>
      <c r="G288" s="7">
        <v>2250</v>
      </c>
      <c r="H288" s="7">
        <v>2250</v>
      </c>
      <c r="I288" s="7">
        <v>0</v>
      </c>
      <c r="J288" s="7">
        <f>H288+I288</f>
        <v>2250</v>
      </c>
      <c r="K288" s="7">
        <v>0</v>
      </c>
      <c r="L288" s="7">
        <f>J288+K288</f>
        <v>2250</v>
      </c>
      <c r="M288" s="7">
        <v>0</v>
      </c>
      <c r="N288" s="7">
        <f>L288+M288</f>
        <v>2250</v>
      </c>
      <c r="O288" s="7">
        <v>0</v>
      </c>
      <c r="P288" s="7">
        <f t="shared" si="255"/>
        <v>2250</v>
      </c>
      <c r="Q288" s="7">
        <v>0</v>
      </c>
      <c r="R288" s="7">
        <f t="shared" si="256"/>
        <v>2250</v>
      </c>
      <c r="S288" s="7">
        <v>0</v>
      </c>
      <c r="T288" s="7">
        <f t="shared" si="257"/>
        <v>2250</v>
      </c>
      <c r="U288" s="7">
        <v>0</v>
      </c>
      <c r="V288" s="7">
        <f t="shared" si="258"/>
        <v>2250</v>
      </c>
      <c r="W288" s="7">
        <v>0</v>
      </c>
      <c r="X288" s="7">
        <f t="shared" si="259"/>
        <v>2250</v>
      </c>
      <c r="Y288" s="7">
        <v>0</v>
      </c>
      <c r="Z288" s="7">
        <f t="shared" si="260"/>
        <v>2250</v>
      </c>
      <c r="AA288" s="7">
        <v>0</v>
      </c>
      <c r="AB288" s="7">
        <f t="shared" si="261"/>
        <v>2250</v>
      </c>
      <c r="AC288" s="7">
        <v>0</v>
      </c>
      <c r="AD288" s="7">
        <f t="shared" si="262"/>
        <v>2250</v>
      </c>
      <c r="AE288" s="7">
        <v>0</v>
      </c>
      <c r="AF288" s="7">
        <f t="shared" si="263"/>
        <v>2250</v>
      </c>
      <c r="AG288" s="7"/>
      <c r="AH288" s="13">
        <f t="shared" si="264"/>
        <v>0</v>
      </c>
      <c r="AI288" s="7"/>
      <c r="AJ288" s="15"/>
    </row>
    <row r="289" spans="2:36" ht="12.75">
      <c r="B289" s="12"/>
      <c r="C289" t="s">
        <v>124</v>
      </c>
      <c r="D289">
        <v>2006</v>
      </c>
      <c r="E289">
        <v>5</v>
      </c>
      <c r="F289" t="s">
        <v>17</v>
      </c>
      <c r="G289" s="14">
        <v>400</v>
      </c>
      <c r="H289" s="14">
        <v>360</v>
      </c>
      <c r="I289" s="14">
        <v>40</v>
      </c>
      <c r="J289" s="14">
        <f>H289+I289</f>
        <v>400</v>
      </c>
      <c r="K289" s="14">
        <v>0</v>
      </c>
      <c r="L289" s="14">
        <f>J289+K289</f>
        <v>400</v>
      </c>
      <c r="M289" s="14">
        <v>0</v>
      </c>
      <c r="N289" s="14">
        <f>L289+M289</f>
        <v>400</v>
      </c>
      <c r="O289" s="14">
        <v>0</v>
      </c>
      <c r="P289" s="14">
        <f t="shared" si="255"/>
        <v>400</v>
      </c>
      <c r="Q289" s="14">
        <v>0</v>
      </c>
      <c r="R289" s="14">
        <f t="shared" si="256"/>
        <v>400</v>
      </c>
      <c r="S289" s="14">
        <v>0</v>
      </c>
      <c r="T289" s="14">
        <f t="shared" si="257"/>
        <v>400</v>
      </c>
      <c r="U289" s="7">
        <v>0</v>
      </c>
      <c r="V289" s="14">
        <f t="shared" si="258"/>
        <v>400</v>
      </c>
      <c r="W289" s="7">
        <v>0</v>
      </c>
      <c r="X289" s="14">
        <f t="shared" si="259"/>
        <v>400</v>
      </c>
      <c r="Y289" s="7">
        <v>0</v>
      </c>
      <c r="Z289" s="14">
        <f t="shared" si="260"/>
        <v>400</v>
      </c>
      <c r="AA289" s="7">
        <v>0</v>
      </c>
      <c r="AB289" s="14">
        <f t="shared" si="261"/>
        <v>400</v>
      </c>
      <c r="AC289" s="7">
        <v>0</v>
      </c>
      <c r="AD289" s="14">
        <f t="shared" si="262"/>
        <v>400</v>
      </c>
      <c r="AE289" s="7">
        <v>0</v>
      </c>
      <c r="AF289" s="14">
        <f t="shared" si="263"/>
        <v>400</v>
      </c>
      <c r="AG289" s="8"/>
      <c r="AH289" s="13">
        <f t="shared" si="264"/>
        <v>0</v>
      </c>
      <c r="AI289" s="7"/>
      <c r="AJ289" s="15"/>
    </row>
    <row r="290" spans="2:36" ht="12.75">
      <c r="B290" s="19"/>
      <c r="C290" s="10" t="s">
        <v>220</v>
      </c>
      <c r="D290">
        <v>2014</v>
      </c>
      <c r="E290">
        <v>5</v>
      </c>
      <c r="F290" s="10" t="s">
        <v>17</v>
      </c>
      <c r="G290" s="14">
        <v>625</v>
      </c>
      <c r="H290" s="14"/>
      <c r="I290" s="14"/>
      <c r="J290" s="14"/>
      <c r="K290" s="14"/>
      <c r="L290" s="14"/>
      <c r="M290" s="14"/>
      <c r="N290" s="14">
        <v>0</v>
      </c>
      <c r="O290" s="14">
        <f>G290/E290</f>
        <v>125</v>
      </c>
      <c r="P290" s="14">
        <f t="shared" si="255"/>
        <v>125</v>
      </c>
      <c r="Q290" s="14">
        <f>+G290/E290</f>
        <v>125</v>
      </c>
      <c r="R290" s="14">
        <f t="shared" si="256"/>
        <v>250</v>
      </c>
      <c r="S290" s="14">
        <f>+G290/E290</f>
        <v>125</v>
      </c>
      <c r="T290" s="14">
        <f t="shared" si="257"/>
        <v>375</v>
      </c>
      <c r="U290" s="7">
        <f aca="true" t="shared" si="265" ref="U290:U303">G290/E290</f>
        <v>125</v>
      </c>
      <c r="V290" s="14">
        <f t="shared" si="258"/>
        <v>500</v>
      </c>
      <c r="W290" s="7">
        <f aca="true" t="shared" si="266" ref="W290:W303">G290/E290</f>
        <v>125</v>
      </c>
      <c r="X290" s="14">
        <f t="shared" si="259"/>
        <v>625</v>
      </c>
      <c r="Y290" s="7">
        <f>I290/G290</f>
        <v>0</v>
      </c>
      <c r="Z290" s="14">
        <f t="shared" si="260"/>
        <v>625</v>
      </c>
      <c r="AA290" s="7">
        <v>0</v>
      </c>
      <c r="AB290" s="14">
        <f t="shared" si="261"/>
        <v>625</v>
      </c>
      <c r="AC290" s="7">
        <v>0</v>
      </c>
      <c r="AD290" s="14">
        <f t="shared" si="262"/>
        <v>625</v>
      </c>
      <c r="AE290" s="7">
        <v>0</v>
      </c>
      <c r="AF290" s="14">
        <f t="shared" si="263"/>
        <v>625</v>
      </c>
      <c r="AG290" s="8"/>
      <c r="AH290" s="13">
        <f t="shared" si="264"/>
        <v>0</v>
      </c>
      <c r="AI290" s="7"/>
      <c r="AJ290" s="15"/>
    </row>
    <row r="291" spans="2:36" ht="12.75">
      <c r="B291" s="19"/>
      <c r="C291" s="10" t="s">
        <v>221</v>
      </c>
      <c r="D291">
        <v>2014</v>
      </c>
      <c r="E291">
        <v>5</v>
      </c>
      <c r="F291" s="10" t="s">
        <v>17</v>
      </c>
      <c r="G291" s="14">
        <v>10000</v>
      </c>
      <c r="H291" s="14"/>
      <c r="I291" s="14"/>
      <c r="J291" s="14"/>
      <c r="K291" s="14"/>
      <c r="L291" s="14"/>
      <c r="M291" s="14"/>
      <c r="N291" s="14">
        <v>0</v>
      </c>
      <c r="O291" s="14">
        <f>G291/E291</f>
        <v>2000</v>
      </c>
      <c r="P291" s="14">
        <f t="shared" si="255"/>
        <v>2000</v>
      </c>
      <c r="Q291" s="14">
        <f>+G291/E291</f>
        <v>2000</v>
      </c>
      <c r="R291" s="14">
        <f t="shared" si="256"/>
        <v>4000</v>
      </c>
      <c r="S291" s="14">
        <f>+G291/E291</f>
        <v>2000</v>
      </c>
      <c r="T291" s="14">
        <f t="shared" si="257"/>
        <v>6000</v>
      </c>
      <c r="U291" s="7">
        <f t="shared" si="265"/>
        <v>2000</v>
      </c>
      <c r="V291" s="14">
        <f t="shared" si="258"/>
        <v>8000</v>
      </c>
      <c r="W291" s="7">
        <f t="shared" si="266"/>
        <v>2000</v>
      </c>
      <c r="X291" s="14">
        <f t="shared" si="259"/>
        <v>10000</v>
      </c>
      <c r="Y291" s="7">
        <f>I291/G291</f>
        <v>0</v>
      </c>
      <c r="Z291" s="14">
        <f t="shared" si="260"/>
        <v>10000</v>
      </c>
      <c r="AA291" s="7">
        <v>0</v>
      </c>
      <c r="AB291" s="14">
        <f t="shared" si="261"/>
        <v>10000</v>
      </c>
      <c r="AC291" s="7">
        <v>0</v>
      </c>
      <c r="AD291" s="14">
        <f t="shared" si="262"/>
        <v>10000</v>
      </c>
      <c r="AE291" s="7">
        <v>0</v>
      </c>
      <c r="AF291" s="14">
        <f t="shared" si="263"/>
        <v>10000</v>
      </c>
      <c r="AG291" s="8"/>
      <c r="AH291" s="13">
        <f t="shared" si="264"/>
        <v>0</v>
      </c>
      <c r="AI291" s="7"/>
      <c r="AJ291" s="15"/>
    </row>
    <row r="292" spans="2:36" ht="12.75">
      <c r="B292" s="19"/>
      <c r="C292" s="10" t="s">
        <v>222</v>
      </c>
      <c r="D292">
        <v>2014</v>
      </c>
      <c r="E292">
        <v>5</v>
      </c>
      <c r="F292" s="10" t="s">
        <v>17</v>
      </c>
      <c r="G292" s="39">
        <v>290</v>
      </c>
      <c r="H292" s="39"/>
      <c r="I292" s="39"/>
      <c r="J292" s="39"/>
      <c r="K292" s="39"/>
      <c r="L292" s="39"/>
      <c r="M292" s="39"/>
      <c r="N292" s="39">
        <v>0</v>
      </c>
      <c r="O292" s="39">
        <f>G292/E292</f>
        <v>58</v>
      </c>
      <c r="P292" s="39">
        <f t="shared" si="255"/>
        <v>58</v>
      </c>
      <c r="Q292" s="39">
        <f>+G292/E292</f>
        <v>58</v>
      </c>
      <c r="R292" s="39">
        <f t="shared" si="256"/>
        <v>116</v>
      </c>
      <c r="S292" s="14">
        <f>+G292/E292</f>
        <v>58</v>
      </c>
      <c r="T292" s="39">
        <f t="shared" si="257"/>
        <v>174</v>
      </c>
      <c r="U292" s="7">
        <f t="shared" si="265"/>
        <v>58</v>
      </c>
      <c r="V292" s="39">
        <f t="shared" si="258"/>
        <v>232</v>
      </c>
      <c r="W292" s="7">
        <f t="shared" si="266"/>
        <v>58</v>
      </c>
      <c r="X292" s="39">
        <f t="shared" si="259"/>
        <v>290</v>
      </c>
      <c r="Y292" s="7">
        <f>I292/G292</f>
        <v>0</v>
      </c>
      <c r="Z292" s="39">
        <f t="shared" si="260"/>
        <v>290</v>
      </c>
      <c r="AA292" s="7">
        <v>0</v>
      </c>
      <c r="AB292" s="39">
        <f t="shared" si="261"/>
        <v>290</v>
      </c>
      <c r="AC292" s="7">
        <v>0</v>
      </c>
      <c r="AD292" s="39">
        <f t="shared" si="262"/>
        <v>290</v>
      </c>
      <c r="AE292" s="7">
        <v>0</v>
      </c>
      <c r="AF292" s="39">
        <f t="shared" si="263"/>
        <v>290</v>
      </c>
      <c r="AG292" s="8"/>
      <c r="AH292" s="13">
        <f t="shared" si="264"/>
        <v>0</v>
      </c>
      <c r="AI292" s="7"/>
      <c r="AJ292" s="15"/>
    </row>
    <row r="293" spans="2:36" ht="12.75">
      <c r="B293" s="43"/>
      <c r="C293" s="10" t="s">
        <v>247</v>
      </c>
      <c r="D293">
        <v>2016</v>
      </c>
      <c r="E293">
        <v>5</v>
      </c>
      <c r="F293" s="10" t="s">
        <v>17</v>
      </c>
      <c r="G293" s="39">
        <v>849.95</v>
      </c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>
        <v>0</v>
      </c>
      <c r="S293" s="39">
        <f>+G293/E293</f>
        <v>169.99</v>
      </c>
      <c r="T293" s="39">
        <f t="shared" si="257"/>
        <v>169.99</v>
      </c>
      <c r="U293" s="39">
        <f t="shared" si="265"/>
        <v>169.99</v>
      </c>
      <c r="V293" s="39">
        <f t="shared" si="258"/>
        <v>339.98</v>
      </c>
      <c r="W293" s="7">
        <f t="shared" si="266"/>
        <v>169.99</v>
      </c>
      <c r="X293" s="39">
        <f t="shared" si="259"/>
        <v>509.97</v>
      </c>
      <c r="Y293" s="7">
        <f>$G$293/$E$293</f>
        <v>169.99</v>
      </c>
      <c r="Z293" s="39">
        <f t="shared" si="260"/>
        <v>679.96</v>
      </c>
      <c r="AA293" s="7">
        <f>$G$293/$E$293</f>
        <v>169.99</v>
      </c>
      <c r="AB293" s="39">
        <f t="shared" si="261"/>
        <v>849.95</v>
      </c>
      <c r="AC293" s="7">
        <v>0</v>
      </c>
      <c r="AD293" s="39">
        <f t="shared" si="262"/>
        <v>849.95</v>
      </c>
      <c r="AE293" s="7">
        <v>0</v>
      </c>
      <c r="AF293" s="39">
        <f t="shared" si="263"/>
        <v>849.95</v>
      </c>
      <c r="AG293" s="39"/>
      <c r="AH293" s="13">
        <f t="shared" si="264"/>
        <v>0</v>
      </c>
      <c r="AI293" s="7"/>
      <c r="AJ293" s="15"/>
    </row>
    <row r="294" spans="2:36" ht="12.75">
      <c r="B294" s="43"/>
      <c r="C294" s="31" t="s">
        <v>260</v>
      </c>
      <c r="D294" s="28">
        <v>2017</v>
      </c>
      <c r="E294" s="28">
        <v>5</v>
      </c>
      <c r="F294" s="31" t="s">
        <v>17</v>
      </c>
      <c r="G294" s="40">
        <v>299</v>
      </c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>
        <v>0</v>
      </c>
      <c r="T294" s="39"/>
      <c r="U294" s="39">
        <f t="shared" si="265"/>
        <v>59.8</v>
      </c>
      <c r="V294" s="39">
        <f t="shared" si="258"/>
        <v>59.8</v>
      </c>
      <c r="W294" s="7">
        <f t="shared" si="266"/>
        <v>59.8</v>
      </c>
      <c r="X294" s="39">
        <f t="shared" si="259"/>
        <v>119.6</v>
      </c>
      <c r="Y294" s="7">
        <f>$G$294/$E$294</f>
        <v>59.8</v>
      </c>
      <c r="Z294" s="39">
        <f t="shared" si="260"/>
        <v>179.39999999999998</v>
      </c>
      <c r="AA294" s="7">
        <f>$G$294/$E$294</f>
        <v>59.8</v>
      </c>
      <c r="AB294" s="39">
        <f t="shared" si="261"/>
        <v>239.2</v>
      </c>
      <c r="AC294" s="7">
        <f>$G$294/$E$294</f>
        <v>59.8</v>
      </c>
      <c r="AD294" s="39">
        <f t="shared" si="262"/>
        <v>299</v>
      </c>
      <c r="AE294" s="7">
        <f>$G$294/$E$294-59.8</f>
        <v>0</v>
      </c>
      <c r="AF294" s="39">
        <f t="shared" si="263"/>
        <v>299</v>
      </c>
      <c r="AG294" s="39"/>
      <c r="AH294" s="13">
        <f t="shared" si="264"/>
        <v>0</v>
      </c>
      <c r="AI294" s="7"/>
      <c r="AJ294" s="15"/>
    </row>
    <row r="295" spans="2:36" ht="12.75">
      <c r="B295" s="43"/>
      <c r="C295" s="31" t="s">
        <v>261</v>
      </c>
      <c r="D295" s="28">
        <v>2017</v>
      </c>
      <c r="E295" s="28">
        <v>5</v>
      </c>
      <c r="F295" s="31" t="s">
        <v>17</v>
      </c>
      <c r="G295" s="40">
        <v>350</v>
      </c>
      <c r="H295" s="8"/>
      <c r="I295" s="8"/>
      <c r="J295" s="8"/>
      <c r="K295" s="8"/>
      <c r="L295" s="8"/>
      <c r="M295" s="8"/>
      <c r="N295" s="8"/>
      <c r="O295" s="8"/>
      <c r="P295" s="8"/>
      <c r="Q295" s="14"/>
      <c r="R295" s="8"/>
      <c r="S295" s="14"/>
      <c r="T295" s="39"/>
      <c r="U295" s="7">
        <f t="shared" si="265"/>
        <v>70</v>
      </c>
      <c r="V295" s="39">
        <f t="shared" si="258"/>
        <v>70</v>
      </c>
      <c r="W295" s="7">
        <f t="shared" si="266"/>
        <v>70</v>
      </c>
      <c r="X295" s="39">
        <f t="shared" si="259"/>
        <v>140</v>
      </c>
      <c r="Y295" s="7">
        <f>$G$295/$E$295</f>
        <v>70</v>
      </c>
      <c r="Z295" s="39">
        <f t="shared" si="260"/>
        <v>210</v>
      </c>
      <c r="AA295" s="7">
        <f>$G$295/$E$295</f>
        <v>70</v>
      </c>
      <c r="AB295" s="39">
        <f t="shared" si="261"/>
        <v>280</v>
      </c>
      <c r="AC295" s="7">
        <f>$G$295/$E$295</f>
        <v>70</v>
      </c>
      <c r="AD295" s="39">
        <f t="shared" si="262"/>
        <v>350</v>
      </c>
      <c r="AE295" s="7">
        <f>$G$295/$E$295-70</f>
        <v>0</v>
      </c>
      <c r="AF295" s="39">
        <f t="shared" si="263"/>
        <v>350</v>
      </c>
      <c r="AG295" s="8"/>
      <c r="AH295" s="13">
        <f t="shared" si="264"/>
        <v>0</v>
      </c>
      <c r="AI295" s="7"/>
      <c r="AJ295" s="15"/>
    </row>
    <row r="296" spans="2:36" ht="12.75">
      <c r="B296" s="43"/>
      <c r="C296" s="31" t="s">
        <v>289</v>
      </c>
      <c r="D296" s="28">
        <v>2019</v>
      </c>
      <c r="E296" s="28">
        <v>5</v>
      </c>
      <c r="F296" s="31" t="s">
        <v>17</v>
      </c>
      <c r="G296" s="40">
        <v>3312.5</v>
      </c>
      <c r="H296" s="8"/>
      <c r="I296" s="8"/>
      <c r="J296" s="8"/>
      <c r="K296" s="8"/>
      <c r="L296" s="8"/>
      <c r="M296" s="8"/>
      <c r="N296" s="8"/>
      <c r="O296" s="8"/>
      <c r="P296" s="8"/>
      <c r="Q296" s="14"/>
      <c r="R296" s="8"/>
      <c r="S296" s="14"/>
      <c r="T296" s="39"/>
      <c r="U296" s="7">
        <f t="shared" si="265"/>
        <v>662.5</v>
      </c>
      <c r="V296" s="39">
        <f t="shared" si="258"/>
        <v>662.5</v>
      </c>
      <c r="W296" s="7">
        <f t="shared" si="266"/>
        <v>662.5</v>
      </c>
      <c r="X296" s="39">
        <v>0</v>
      </c>
      <c r="Y296" s="7">
        <f>$G$296/$E$296</f>
        <v>662.5</v>
      </c>
      <c r="Z296" s="39">
        <f t="shared" si="260"/>
        <v>662.5</v>
      </c>
      <c r="AA296" s="7">
        <f>$G$296/$E$296</f>
        <v>662.5</v>
      </c>
      <c r="AB296" s="39">
        <f t="shared" si="261"/>
        <v>1325</v>
      </c>
      <c r="AC296" s="7">
        <f>$G$296/$E$296</f>
        <v>662.5</v>
      </c>
      <c r="AD296" s="39">
        <f t="shared" si="262"/>
        <v>1987.5</v>
      </c>
      <c r="AE296" s="7">
        <f>$G$296/$E$296</f>
        <v>662.5</v>
      </c>
      <c r="AF296" s="39">
        <f t="shared" si="263"/>
        <v>2650</v>
      </c>
      <c r="AG296" s="8"/>
      <c r="AH296" s="13">
        <f t="shared" si="264"/>
        <v>662.5</v>
      </c>
      <c r="AI296" s="7"/>
      <c r="AJ296" s="15"/>
    </row>
    <row r="297" spans="2:36" ht="12.75">
      <c r="B297" s="43"/>
      <c r="C297" s="31" t="s">
        <v>289</v>
      </c>
      <c r="D297" s="28">
        <v>2019</v>
      </c>
      <c r="E297" s="28">
        <v>5</v>
      </c>
      <c r="F297" s="31" t="s">
        <v>17</v>
      </c>
      <c r="G297" s="40">
        <v>9937.5</v>
      </c>
      <c r="H297" s="8"/>
      <c r="I297" s="8"/>
      <c r="J297" s="8"/>
      <c r="K297" s="8"/>
      <c r="L297" s="8"/>
      <c r="M297" s="8"/>
      <c r="N297" s="8"/>
      <c r="O297" s="8"/>
      <c r="P297" s="8"/>
      <c r="Q297" s="14"/>
      <c r="R297" s="8"/>
      <c r="S297" s="14"/>
      <c r="T297" s="39"/>
      <c r="U297" s="7">
        <f t="shared" si="265"/>
        <v>1987.5</v>
      </c>
      <c r="V297" s="39">
        <f t="shared" si="258"/>
        <v>1987.5</v>
      </c>
      <c r="W297" s="7">
        <f t="shared" si="266"/>
        <v>1987.5</v>
      </c>
      <c r="X297" s="39">
        <v>0</v>
      </c>
      <c r="Y297" s="7">
        <f>$G$297/$E$297</f>
        <v>1987.5</v>
      </c>
      <c r="Z297" s="39">
        <f t="shared" si="260"/>
        <v>1987.5</v>
      </c>
      <c r="AA297" s="7">
        <f>$G$297/$E$297</f>
        <v>1987.5</v>
      </c>
      <c r="AB297" s="39">
        <f t="shared" si="261"/>
        <v>3975</v>
      </c>
      <c r="AC297" s="7">
        <f>$G$297/$E$297</f>
        <v>1987.5</v>
      </c>
      <c r="AD297" s="39">
        <f t="shared" si="262"/>
        <v>5962.5</v>
      </c>
      <c r="AE297" s="7">
        <f>$G$297/$E$297</f>
        <v>1987.5</v>
      </c>
      <c r="AF297" s="39">
        <f t="shared" si="263"/>
        <v>7950</v>
      </c>
      <c r="AG297" s="8"/>
      <c r="AH297" s="13">
        <f t="shared" si="264"/>
        <v>1987.5</v>
      </c>
      <c r="AI297" s="7"/>
      <c r="AJ297" s="15"/>
    </row>
    <row r="298" spans="2:36" ht="12.75">
      <c r="B298" s="43"/>
      <c r="C298" s="31" t="s">
        <v>290</v>
      </c>
      <c r="D298" s="28">
        <v>2019</v>
      </c>
      <c r="E298" s="28">
        <v>5</v>
      </c>
      <c r="F298" s="31" t="s">
        <v>17</v>
      </c>
      <c r="G298" s="40">
        <v>8275</v>
      </c>
      <c r="H298" s="8"/>
      <c r="I298" s="8"/>
      <c r="J298" s="8"/>
      <c r="K298" s="8"/>
      <c r="L298" s="8"/>
      <c r="M298" s="8"/>
      <c r="N298" s="8"/>
      <c r="O298" s="8"/>
      <c r="P298" s="8"/>
      <c r="Q298" s="14"/>
      <c r="R298" s="8"/>
      <c r="S298" s="14"/>
      <c r="T298" s="39"/>
      <c r="U298" s="7">
        <f t="shared" si="265"/>
        <v>1655</v>
      </c>
      <c r="V298" s="39">
        <f t="shared" si="258"/>
        <v>1655</v>
      </c>
      <c r="W298" s="7">
        <f t="shared" si="266"/>
        <v>1655</v>
      </c>
      <c r="X298" s="39">
        <v>0</v>
      </c>
      <c r="Y298" s="7">
        <f>$G$298/$E$298</f>
        <v>1655</v>
      </c>
      <c r="Z298" s="39">
        <f t="shared" si="260"/>
        <v>1655</v>
      </c>
      <c r="AA298" s="7">
        <f>$G$298/$E$298</f>
        <v>1655</v>
      </c>
      <c r="AB298" s="39">
        <f t="shared" si="261"/>
        <v>3310</v>
      </c>
      <c r="AC298" s="7">
        <f>$G$298/$E$298</f>
        <v>1655</v>
      </c>
      <c r="AD298" s="39">
        <f t="shared" si="262"/>
        <v>4965</v>
      </c>
      <c r="AE298" s="7">
        <f>$G$298/$E$298</f>
        <v>1655</v>
      </c>
      <c r="AF298" s="39">
        <f t="shared" si="263"/>
        <v>6620</v>
      </c>
      <c r="AG298" s="8"/>
      <c r="AH298" s="13">
        <f t="shared" si="264"/>
        <v>1655</v>
      </c>
      <c r="AI298" s="7"/>
      <c r="AJ298" s="15"/>
    </row>
    <row r="299" spans="2:36" ht="12.75">
      <c r="B299" s="43"/>
      <c r="C299" s="31" t="s">
        <v>290</v>
      </c>
      <c r="D299" s="28">
        <v>2019</v>
      </c>
      <c r="E299" s="28">
        <v>5</v>
      </c>
      <c r="F299" s="31" t="s">
        <v>17</v>
      </c>
      <c r="G299" s="40">
        <v>9600</v>
      </c>
      <c r="H299" s="8"/>
      <c r="I299" s="8"/>
      <c r="J299" s="8"/>
      <c r="K299" s="8"/>
      <c r="L299" s="8"/>
      <c r="M299" s="8"/>
      <c r="N299" s="8"/>
      <c r="O299" s="8"/>
      <c r="P299" s="8"/>
      <c r="Q299" s="14"/>
      <c r="R299" s="8"/>
      <c r="S299" s="14"/>
      <c r="T299" s="39"/>
      <c r="U299" s="7">
        <f t="shared" si="265"/>
        <v>1920</v>
      </c>
      <c r="V299" s="39">
        <f t="shared" si="258"/>
        <v>1920</v>
      </c>
      <c r="W299" s="7">
        <f t="shared" si="266"/>
        <v>1920</v>
      </c>
      <c r="X299" s="39">
        <v>0</v>
      </c>
      <c r="Y299" s="7">
        <f>$G$299/$E$299</f>
        <v>1920</v>
      </c>
      <c r="Z299" s="39">
        <f t="shared" si="260"/>
        <v>1920</v>
      </c>
      <c r="AA299" s="7">
        <f>$G$299/$E$299</f>
        <v>1920</v>
      </c>
      <c r="AB299" s="39">
        <f t="shared" si="261"/>
        <v>3840</v>
      </c>
      <c r="AC299" s="7">
        <f>$G$299/$E$299</f>
        <v>1920</v>
      </c>
      <c r="AD299" s="39">
        <f t="shared" si="262"/>
        <v>5760</v>
      </c>
      <c r="AE299" s="7">
        <f>$G$299/$E$299</f>
        <v>1920</v>
      </c>
      <c r="AF299" s="39">
        <f t="shared" si="263"/>
        <v>7680</v>
      </c>
      <c r="AG299" s="8"/>
      <c r="AH299" s="13">
        <f t="shared" si="264"/>
        <v>1920</v>
      </c>
      <c r="AI299" s="7"/>
      <c r="AJ299" s="15"/>
    </row>
    <row r="300" spans="2:36" ht="12.75">
      <c r="B300" s="43"/>
      <c r="C300" s="31" t="s">
        <v>290</v>
      </c>
      <c r="D300" s="28">
        <v>2019</v>
      </c>
      <c r="E300" s="28">
        <v>5</v>
      </c>
      <c r="F300" s="31" t="s">
        <v>17</v>
      </c>
      <c r="G300" s="40">
        <v>9600</v>
      </c>
      <c r="H300" s="8"/>
      <c r="I300" s="8"/>
      <c r="J300" s="8"/>
      <c r="K300" s="8"/>
      <c r="L300" s="8"/>
      <c r="M300" s="8"/>
      <c r="N300" s="8"/>
      <c r="O300" s="8"/>
      <c r="P300" s="8"/>
      <c r="Q300" s="14"/>
      <c r="R300" s="8"/>
      <c r="S300" s="14"/>
      <c r="T300" s="39"/>
      <c r="U300" s="7">
        <f t="shared" si="265"/>
        <v>1920</v>
      </c>
      <c r="V300" s="39">
        <f t="shared" si="258"/>
        <v>1920</v>
      </c>
      <c r="W300" s="7">
        <f t="shared" si="266"/>
        <v>1920</v>
      </c>
      <c r="X300" s="39">
        <v>0</v>
      </c>
      <c r="Y300" s="7">
        <f>$G$300/$E$300</f>
        <v>1920</v>
      </c>
      <c r="Z300" s="39">
        <f t="shared" si="260"/>
        <v>1920</v>
      </c>
      <c r="AA300" s="7">
        <f>$G$300/$E$300</f>
        <v>1920</v>
      </c>
      <c r="AB300" s="39">
        <f t="shared" si="261"/>
        <v>3840</v>
      </c>
      <c r="AC300" s="7">
        <f>$G$300/$E$300</f>
        <v>1920</v>
      </c>
      <c r="AD300" s="39">
        <f t="shared" si="262"/>
        <v>5760</v>
      </c>
      <c r="AE300" s="7">
        <f>$G$300/$E$300</f>
        <v>1920</v>
      </c>
      <c r="AF300" s="39">
        <f t="shared" si="263"/>
        <v>7680</v>
      </c>
      <c r="AG300" s="8"/>
      <c r="AH300" s="13">
        <f t="shared" si="264"/>
        <v>1920</v>
      </c>
      <c r="AI300" s="7"/>
      <c r="AJ300" s="15"/>
    </row>
    <row r="301" spans="2:36" ht="12.75">
      <c r="B301" s="43"/>
      <c r="C301" s="31" t="s">
        <v>290</v>
      </c>
      <c r="D301" s="28">
        <v>2019</v>
      </c>
      <c r="E301" s="28">
        <v>5</v>
      </c>
      <c r="F301" s="31" t="s">
        <v>17</v>
      </c>
      <c r="G301" s="40">
        <v>3375</v>
      </c>
      <c r="H301" s="8"/>
      <c r="I301" s="8"/>
      <c r="J301" s="8"/>
      <c r="K301" s="8"/>
      <c r="L301" s="8"/>
      <c r="M301" s="8"/>
      <c r="N301" s="8"/>
      <c r="O301" s="8"/>
      <c r="P301" s="8"/>
      <c r="Q301" s="14"/>
      <c r="R301" s="8"/>
      <c r="S301" s="14"/>
      <c r="T301" s="39"/>
      <c r="U301" s="7">
        <f t="shared" si="265"/>
        <v>675</v>
      </c>
      <c r="V301" s="39">
        <f t="shared" si="258"/>
        <v>675</v>
      </c>
      <c r="W301" s="7">
        <f t="shared" si="266"/>
        <v>675</v>
      </c>
      <c r="X301" s="39">
        <v>0</v>
      </c>
      <c r="Y301" s="7">
        <f>$G$301/$E$301</f>
        <v>675</v>
      </c>
      <c r="Z301" s="39">
        <f t="shared" si="260"/>
        <v>675</v>
      </c>
      <c r="AA301" s="7">
        <f>$G$301/$E$301</f>
        <v>675</v>
      </c>
      <c r="AB301" s="39">
        <f t="shared" si="261"/>
        <v>1350</v>
      </c>
      <c r="AC301" s="7">
        <f>$G$301/$E$301</f>
        <v>675</v>
      </c>
      <c r="AD301" s="39">
        <f t="shared" si="262"/>
        <v>2025</v>
      </c>
      <c r="AE301" s="7">
        <f>$G$301/$E$301</f>
        <v>675</v>
      </c>
      <c r="AF301" s="39">
        <f t="shared" si="263"/>
        <v>2700</v>
      </c>
      <c r="AG301" s="8"/>
      <c r="AH301" s="13">
        <f t="shared" si="264"/>
        <v>675</v>
      </c>
      <c r="AI301" s="7"/>
      <c r="AJ301" s="15"/>
    </row>
    <row r="302" spans="2:36" ht="12.75">
      <c r="B302" s="43"/>
      <c r="C302" s="31" t="s">
        <v>290</v>
      </c>
      <c r="D302" s="28">
        <v>2019</v>
      </c>
      <c r="E302" s="28">
        <v>5</v>
      </c>
      <c r="F302" s="31" t="s">
        <v>17</v>
      </c>
      <c r="G302" s="40">
        <v>12000</v>
      </c>
      <c r="H302" s="8"/>
      <c r="I302" s="8"/>
      <c r="J302" s="8"/>
      <c r="K302" s="8"/>
      <c r="L302" s="8"/>
      <c r="M302" s="8"/>
      <c r="N302" s="8"/>
      <c r="O302" s="8"/>
      <c r="P302" s="8"/>
      <c r="Q302" s="14"/>
      <c r="R302" s="8"/>
      <c r="S302" s="14"/>
      <c r="T302" s="39"/>
      <c r="U302" s="7">
        <f t="shared" si="265"/>
        <v>2400</v>
      </c>
      <c r="V302" s="39">
        <f t="shared" si="258"/>
        <v>2400</v>
      </c>
      <c r="W302" s="7">
        <f t="shared" si="266"/>
        <v>2400</v>
      </c>
      <c r="X302" s="39">
        <v>0</v>
      </c>
      <c r="Y302" s="7">
        <f>$G$302/$E$302</f>
        <v>2400</v>
      </c>
      <c r="Z302" s="39">
        <f t="shared" si="260"/>
        <v>2400</v>
      </c>
      <c r="AA302" s="7">
        <f>$G$302/$E$302</f>
        <v>2400</v>
      </c>
      <c r="AB302" s="39">
        <f t="shared" si="261"/>
        <v>4800</v>
      </c>
      <c r="AC302" s="7">
        <f>$G$302/$E$302</f>
        <v>2400</v>
      </c>
      <c r="AD302" s="39">
        <f t="shared" si="262"/>
        <v>7200</v>
      </c>
      <c r="AE302" s="7">
        <f>$G$302/$E$302</f>
        <v>2400</v>
      </c>
      <c r="AF302" s="39">
        <f t="shared" si="263"/>
        <v>9600</v>
      </c>
      <c r="AG302" s="8"/>
      <c r="AH302" s="13">
        <f t="shared" si="264"/>
        <v>2400</v>
      </c>
      <c r="AI302" s="7"/>
      <c r="AJ302" s="15"/>
    </row>
    <row r="303" spans="2:36" ht="12.75">
      <c r="B303" s="43"/>
      <c r="C303" s="31" t="s">
        <v>290</v>
      </c>
      <c r="D303" s="28">
        <v>2019</v>
      </c>
      <c r="E303" s="28">
        <v>5</v>
      </c>
      <c r="F303" s="31" t="s">
        <v>17</v>
      </c>
      <c r="G303" s="40">
        <v>6648.62</v>
      </c>
      <c r="H303" s="8"/>
      <c r="I303" s="8"/>
      <c r="J303" s="8"/>
      <c r="K303" s="8"/>
      <c r="L303" s="8"/>
      <c r="M303" s="8"/>
      <c r="N303" s="8"/>
      <c r="O303" s="8"/>
      <c r="P303" s="8"/>
      <c r="Q303" s="14"/>
      <c r="R303" s="8"/>
      <c r="S303" s="14"/>
      <c r="T303" s="39"/>
      <c r="U303" s="7">
        <f t="shared" si="265"/>
        <v>1329.724</v>
      </c>
      <c r="V303" s="39">
        <f t="shared" si="258"/>
        <v>1329.724</v>
      </c>
      <c r="W303" s="7">
        <f t="shared" si="266"/>
        <v>1329.724</v>
      </c>
      <c r="X303" s="39">
        <v>0</v>
      </c>
      <c r="Y303" s="7">
        <f>$G$303/$E$303</f>
        <v>1329.724</v>
      </c>
      <c r="Z303" s="39">
        <f t="shared" si="260"/>
        <v>1329.724</v>
      </c>
      <c r="AA303" s="7">
        <f>$G$303/$E$303</f>
        <v>1329.724</v>
      </c>
      <c r="AB303" s="39">
        <f t="shared" si="261"/>
        <v>2659.448</v>
      </c>
      <c r="AC303" s="7">
        <f>$G$303/$E$303</f>
        <v>1329.724</v>
      </c>
      <c r="AD303" s="39">
        <f t="shared" si="262"/>
        <v>3989.1719999999996</v>
      </c>
      <c r="AE303" s="7">
        <f>$G$303/$E$303</f>
        <v>1329.724</v>
      </c>
      <c r="AF303" s="39">
        <f t="shared" si="263"/>
        <v>5318.896</v>
      </c>
      <c r="AG303" s="8"/>
      <c r="AH303" s="13">
        <f t="shared" si="264"/>
        <v>1329.7240000000002</v>
      </c>
      <c r="AI303" s="7"/>
      <c r="AJ303" s="15"/>
    </row>
    <row r="304" spans="2:36" ht="12.75">
      <c r="B304" s="48"/>
      <c r="C304" s="41" t="s">
        <v>326</v>
      </c>
      <c r="D304" s="28">
        <v>2020</v>
      </c>
      <c r="E304" s="28">
        <v>5</v>
      </c>
      <c r="F304" s="31" t="s">
        <v>17</v>
      </c>
      <c r="G304" s="27">
        <v>3000</v>
      </c>
      <c r="H304" s="8"/>
      <c r="I304" s="8"/>
      <c r="J304" s="8"/>
      <c r="K304" s="8"/>
      <c r="L304" s="8"/>
      <c r="M304" s="8"/>
      <c r="N304" s="8"/>
      <c r="O304" s="8"/>
      <c r="P304" s="8"/>
      <c r="Q304" s="14"/>
      <c r="R304" s="8"/>
      <c r="S304" s="14"/>
      <c r="T304" s="39"/>
      <c r="U304" s="7"/>
      <c r="V304" s="39"/>
      <c r="W304" s="7"/>
      <c r="X304" s="39"/>
      <c r="Y304" s="7"/>
      <c r="Z304" s="39">
        <v>0</v>
      </c>
      <c r="AA304" s="7">
        <f>$G$303/$E$303</f>
        <v>1329.724</v>
      </c>
      <c r="AB304" s="39">
        <f t="shared" si="261"/>
        <v>1329.724</v>
      </c>
      <c r="AC304" s="7">
        <f>$G$303/$E$303</f>
        <v>1329.724</v>
      </c>
      <c r="AD304" s="39">
        <f t="shared" si="262"/>
        <v>2659.448</v>
      </c>
      <c r="AE304" s="7">
        <f>$G$304/$E$304-259.45</f>
        <v>340.55</v>
      </c>
      <c r="AF304" s="39">
        <f t="shared" si="263"/>
        <v>2999.998</v>
      </c>
      <c r="AG304" s="8"/>
      <c r="AH304" s="13">
        <f t="shared" si="264"/>
        <v>0.0019999999999527063</v>
      </c>
      <c r="AI304" s="7"/>
      <c r="AJ304" s="15"/>
    </row>
    <row r="305" spans="2:36" ht="12.75">
      <c r="B305" s="48"/>
      <c r="C305" s="41" t="s">
        <v>361</v>
      </c>
      <c r="D305" s="28">
        <v>2022</v>
      </c>
      <c r="E305" s="28">
        <v>5</v>
      </c>
      <c r="F305" s="31" t="s">
        <v>17</v>
      </c>
      <c r="G305" s="27">
        <v>3200</v>
      </c>
      <c r="H305" s="8"/>
      <c r="I305" s="8"/>
      <c r="J305" s="8"/>
      <c r="K305" s="8"/>
      <c r="L305" s="8"/>
      <c r="M305" s="8"/>
      <c r="N305" s="8"/>
      <c r="O305" s="8"/>
      <c r="P305" s="8"/>
      <c r="Q305" s="14"/>
      <c r="R305" s="8"/>
      <c r="S305" s="14"/>
      <c r="T305" s="39"/>
      <c r="U305" s="7"/>
      <c r="V305" s="39"/>
      <c r="W305" s="7"/>
      <c r="X305" s="39"/>
      <c r="Y305" s="7"/>
      <c r="Z305" s="39"/>
      <c r="AA305" s="7"/>
      <c r="AB305" s="39"/>
      <c r="AC305" s="7"/>
      <c r="AD305" s="39"/>
      <c r="AE305" s="7">
        <f>$G$304/$E$304</f>
        <v>600</v>
      </c>
      <c r="AF305" s="39">
        <f>AD305+AE305</f>
        <v>600</v>
      </c>
      <c r="AG305" s="8"/>
      <c r="AH305" s="13">
        <f t="shared" si="264"/>
        <v>2600</v>
      </c>
      <c r="AI305" s="7"/>
      <c r="AJ305" s="15"/>
    </row>
    <row r="306" spans="2:36" ht="12.75">
      <c r="B306" s="26">
        <v>34000005</v>
      </c>
      <c r="C306" s="28" t="s">
        <v>125</v>
      </c>
      <c r="D306" s="28">
        <v>1998</v>
      </c>
      <c r="E306" s="28">
        <v>5</v>
      </c>
      <c r="F306" s="28" t="s">
        <v>17</v>
      </c>
      <c r="G306" s="25">
        <v>9010.99</v>
      </c>
      <c r="H306" s="25">
        <v>9010.99</v>
      </c>
      <c r="I306" s="25">
        <v>0</v>
      </c>
      <c r="J306" s="25">
        <f aca="true" t="shared" si="267" ref="J306:J315">H306+I306</f>
        <v>9010.99</v>
      </c>
      <c r="K306" s="25">
        <v>0</v>
      </c>
      <c r="L306" s="25">
        <f aca="true" t="shared" si="268" ref="L306:L318">J306+K306</f>
        <v>9010.99</v>
      </c>
      <c r="M306" s="25">
        <v>0</v>
      </c>
      <c r="N306" s="25">
        <f aca="true" t="shared" si="269" ref="N306:N319">L306+M306</f>
        <v>9010.99</v>
      </c>
      <c r="O306" s="25">
        <v>0</v>
      </c>
      <c r="P306" s="25">
        <f aca="true" t="shared" si="270" ref="P306:P319">N306+O306</f>
        <v>9010.99</v>
      </c>
      <c r="Q306" s="25">
        <v>0</v>
      </c>
      <c r="R306" s="25">
        <f aca="true" t="shared" si="271" ref="R306:R320">P306+Q306</f>
        <v>9010.99</v>
      </c>
      <c r="S306" s="25">
        <v>0</v>
      </c>
      <c r="T306" s="25">
        <f aca="true" t="shared" si="272" ref="T306:T320">R306+S306</f>
        <v>9010.99</v>
      </c>
      <c r="U306" s="7">
        <v>0</v>
      </c>
      <c r="V306" s="25">
        <f aca="true" t="shared" si="273" ref="V306:V323">T306+U306</f>
        <v>9010.99</v>
      </c>
      <c r="W306" s="7">
        <v>0</v>
      </c>
      <c r="X306" s="25">
        <f aca="true" t="shared" si="274" ref="X306:X324">V306+W306</f>
        <v>9010.99</v>
      </c>
      <c r="Y306" s="7">
        <v>0</v>
      </c>
      <c r="Z306" s="25">
        <f aca="true" t="shared" si="275" ref="Z306:Z325">X306+Y306</f>
        <v>9010.99</v>
      </c>
      <c r="AA306" s="7">
        <v>0</v>
      </c>
      <c r="AB306" s="25">
        <f aca="true" t="shared" si="276" ref="AB306:AB327">Z306+AA306</f>
        <v>9010.99</v>
      </c>
      <c r="AC306" s="7">
        <v>0</v>
      </c>
      <c r="AD306" s="25">
        <f aca="true" t="shared" si="277" ref="AD306:AD327">AB306+AC306</f>
        <v>9010.99</v>
      </c>
      <c r="AE306" s="7">
        <v>0</v>
      </c>
      <c r="AF306" s="25">
        <f aca="true" t="shared" si="278" ref="AF306:AF327">AD306+AE306</f>
        <v>9010.99</v>
      </c>
      <c r="AG306" s="25"/>
      <c r="AH306" s="13">
        <f>G306-AF306</f>
        <v>0</v>
      </c>
      <c r="AI306" s="7"/>
      <c r="AJ306" s="15"/>
    </row>
    <row r="307" spans="2:36" ht="12.75">
      <c r="B307" s="26"/>
      <c r="C307" s="28" t="s">
        <v>125</v>
      </c>
      <c r="D307" s="28">
        <v>1999</v>
      </c>
      <c r="E307" s="28">
        <v>5</v>
      </c>
      <c r="F307" s="28" t="s">
        <v>17</v>
      </c>
      <c r="G307" s="25">
        <v>4000</v>
      </c>
      <c r="H307" s="25">
        <v>4000</v>
      </c>
      <c r="I307" s="25">
        <v>0</v>
      </c>
      <c r="J307" s="25">
        <f t="shared" si="267"/>
        <v>4000</v>
      </c>
      <c r="K307" s="25">
        <v>0</v>
      </c>
      <c r="L307" s="25">
        <f t="shared" si="268"/>
        <v>4000</v>
      </c>
      <c r="M307" s="25">
        <v>0</v>
      </c>
      <c r="N307" s="25">
        <f t="shared" si="269"/>
        <v>4000</v>
      </c>
      <c r="O307" s="25">
        <v>0</v>
      </c>
      <c r="P307" s="25">
        <f t="shared" si="270"/>
        <v>4000</v>
      </c>
      <c r="Q307" s="25">
        <v>0</v>
      </c>
      <c r="R307" s="25">
        <f t="shared" si="271"/>
        <v>4000</v>
      </c>
      <c r="S307" s="25">
        <v>0</v>
      </c>
      <c r="T307" s="25">
        <f t="shared" si="272"/>
        <v>4000</v>
      </c>
      <c r="U307" s="7">
        <v>0</v>
      </c>
      <c r="V307" s="25">
        <f t="shared" si="273"/>
        <v>4000</v>
      </c>
      <c r="W307" s="7">
        <v>0</v>
      </c>
      <c r="X307" s="25">
        <f t="shared" si="274"/>
        <v>4000</v>
      </c>
      <c r="Y307" s="7">
        <v>0</v>
      </c>
      <c r="Z307" s="25">
        <f t="shared" si="275"/>
        <v>4000</v>
      </c>
      <c r="AA307" s="7">
        <v>0</v>
      </c>
      <c r="AB307" s="25">
        <f t="shared" si="276"/>
        <v>4000</v>
      </c>
      <c r="AC307" s="7">
        <v>0</v>
      </c>
      <c r="AD307" s="25">
        <f t="shared" si="277"/>
        <v>4000</v>
      </c>
      <c r="AE307" s="7">
        <v>0</v>
      </c>
      <c r="AF307" s="25">
        <f t="shared" si="278"/>
        <v>4000</v>
      </c>
      <c r="AG307" s="25"/>
      <c r="AH307" s="13">
        <f aca="true" t="shared" si="279" ref="AH307:AH327">G307-AF307</f>
        <v>0</v>
      </c>
      <c r="AI307" s="7"/>
      <c r="AJ307" s="15"/>
    </row>
    <row r="308" spans="2:36" ht="12.75">
      <c r="B308" s="26"/>
      <c r="C308" s="28" t="s">
        <v>125</v>
      </c>
      <c r="D308" s="28">
        <v>2001</v>
      </c>
      <c r="E308" s="28">
        <v>5</v>
      </c>
      <c r="F308" s="28" t="s">
        <v>17</v>
      </c>
      <c r="G308" s="25">
        <v>1069.8</v>
      </c>
      <c r="H308" s="25">
        <v>1069.8</v>
      </c>
      <c r="I308" s="25">
        <v>0</v>
      </c>
      <c r="J308" s="25">
        <f t="shared" si="267"/>
        <v>1069.8</v>
      </c>
      <c r="K308" s="25">
        <v>0</v>
      </c>
      <c r="L308" s="25">
        <f t="shared" si="268"/>
        <v>1069.8</v>
      </c>
      <c r="M308" s="25">
        <v>0</v>
      </c>
      <c r="N308" s="25">
        <f t="shared" si="269"/>
        <v>1069.8</v>
      </c>
      <c r="O308" s="25">
        <v>0</v>
      </c>
      <c r="P308" s="25">
        <f t="shared" si="270"/>
        <v>1069.8</v>
      </c>
      <c r="Q308" s="25">
        <v>0</v>
      </c>
      <c r="R308" s="25">
        <f t="shared" si="271"/>
        <v>1069.8</v>
      </c>
      <c r="S308" s="25">
        <v>0</v>
      </c>
      <c r="T308" s="25">
        <f t="shared" si="272"/>
        <v>1069.8</v>
      </c>
      <c r="U308" s="7">
        <v>0</v>
      </c>
      <c r="V308" s="25">
        <f t="shared" si="273"/>
        <v>1069.8</v>
      </c>
      <c r="W308" s="7">
        <v>0</v>
      </c>
      <c r="X308" s="25">
        <f t="shared" si="274"/>
        <v>1069.8</v>
      </c>
      <c r="Y308" s="7">
        <v>0</v>
      </c>
      <c r="Z308" s="25">
        <f t="shared" si="275"/>
        <v>1069.8</v>
      </c>
      <c r="AA308" s="7">
        <v>0</v>
      </c>
      <c r="AB308" s="25">
        <f t="shared" si="276"/>
        <v>1069.8</v>
      </c>
      <c r="AC308" s="7">
        <v>0</v>
      </c>
      <c r="AD308" s="25">
        <f t="shared" si="277"/>
        <v>1069.8</v>
      </c>
      <c r="AE308" s="7">
        <v>0</v>
      </c>
      <c r="AF308" s="25">
        <f t="shared" si="278"/>
        <v>1069.8</v>
      </c>
      <c r="AG308" s="25"/>
      <c r="AH308" s="13">
        <f t="shared" si="279"/>
        <v>0</v>
      </c>
      <c r="AI308" s="7"/>
      <c r="AJ308" s="15"/>
    </row>
    <row r="309" spans="2:36" ht="12.75">
      <c r="B309" s="26"/>
      <c r="C309" s="28" t="s">
        <v>125</v>
      </c>
      <c r="D309" s="28">
        <v>2003</v>
      </c>
      <c r="E309" s="28">
        <v>5</v>
      </c>
      <c r="F309" s="28" t="s">
        <v>17</v>
      </c>
      <c r="G309" s="25">
        <v>1280</v>
      </c>
      <c r="H309" s="25">
        <v>1280</v>
      </c>
      <c r="I309" s="25">
        <v>0</v>
      </c>
      <c r="J309" s="25">
        <f t="shared" si="267"/>
        <v>1280</v>
      </c>
      <c r="K309" s="25">
        <v>0</v>
      </c>
      <c r="L309" s="25">
        <f t="shared" si="268"/>
        <v>1280</v>
      </c>
      <c r="M309" s="25">
        <v>0</v>
      </c>
      <c r="N309" s="25">
        <f t="shared" si="269"/>
        <v>1280</v>
      </c>
      <c r="O309" s="25">
        <v>0</v>
      </c>
      <c r="P309" s="25">
        <f t="shared" si="270"/>
        <v>1280</v>
      </c>
      <c r="Q309" s="25">
        <v>0</v>
      </c>
      <c r="R309" s="25">
        <f t="shared" si="271"/>
        <v>1280</v>
      </c>
      <c r="S309" s="25">
        <v>0</v>
      </c>
      <c r="T309" s="25">
        <f t="shared" si="272"/>
        <v>1280</v>
      </c>
      <c r="U309" s="7">
        <v>0</v>
      </c>
      <c r="V309" s="25">
        <f t="shared" si="273"/>
        <v>1280</v>
      </c>
      <c r="W309" s="7">
        <v>0</v>
      </c>
      <c r="X309" s="25">
        <f t="shared" si="274"/>
        <v>1280</v>
      </c>
      <c r="Y309" s="7">
        <v>0</v>
      </c>
      <c r="Z309" s="25">
        <f t="shared" si="275"/>
        <v>1280</v>
      </c>
      <c r="AA309" s="7">
        <v>0</v>
      </c>
      <c r="AB309" s="25">
        <f t="shared" si="276"/>
        <v>1280</v>
      </c>
      <c r="AC309" s="7">
        <v>0</v>
      </c>
      <c r="AD309" s="25">
        <f t="shared" si="277"/>
        <v>1280</v>
      </c>
      <c r="AE309" s="7">
        <v>0</v>
      </c>
      <c r="AF309" s="25">
        <f t="shared" si="278"/>
        <v>1280</v>
      </c>
      <c r="AG309" s="25"/>
      <c r="AH309" s="13">
        <f t="shared" si="279"/>
        <v>0</v>
      </c>
      <c r="AI309" s="7"/>
      <c r="AJ309" s="15"/>
    </row>
    <row r="310" spans="2:36" ht="12.75">
      <c r="B310" s="26"/>
      <c r="C310" s="28" t="s">
        <v>126</v>
      </c>
      <c r="D310" s="28">
        <v>2004</v>
      </c>
      <c r="E310" s="28">
        <v>5</v>
      </c>
      <c r="F310" s="28" t="s">
        <v>17</v>
      </c>
      <c r="G310" s="25">
        <v>2000</v>
      </c>
      <c r="H310" s="25">
        <v>2000</v>
      </c>
      <c r="I310" s="25">
        <v>0</v>
      </c>
      <c r="J310" s="25">
        <f t="shared" si="267"/>
        <v>2000</v>
      </c>
      <c r="K310" s="25">
        <v>0</v>
      </c>
      <c r="L310" s="25">
        <f t="shared" si="268"/>
        <v>2000</v>
      </c>
      <c r="M310" s="25">
        <v>0</v>
      </c>
      <c r="N310" s="25">
        <f t="shared" si="269"/>
        <v>2000</v>
      </c>
      <c r="O310" s="25">
        <v>0</v>
      </c>
      <c r="P310" s="25">
        <f t="shared" si="270"/>
        <v>2000</v>
      </c>
      <c r="Q310" s="25">
        <v>0</v>
      </c>
      <c r="R310" s="25">
        <f t="shared" si="271"/>
        <v>2000</v>
      </c>
      <c r="S310" s="25">
        <v>0</v>
      </c>
      <c r="T310" s="25">
        <f t="shared" si="272"/>
        <v>2000</v>
      </c>
      <c r="U310" s="7">
        <v>0</v>
      </c>
      <c r="V310" s="25">
        <f t="shared" si="273"/>
        <v>2000</v>
      </c>
      <c r="W310" s="7">
        <v>0</v>
      </c>
      <c r="X310" s="25">
        <f t="shared" si="274"/>
        <v>2000</v>
      </c>
      <c r="Y310" s="7">
        <v>0</v>
      </c>
      <c r="Z310" s="25">
        <f t="shared" si="275"/>
        <v>2000</v>
      </c>
      <c r="AA310" s="7">
        <v>0</v>
      </c>
      <c r="AB310" s="25">
        <f t="shared" si="276"/>
        <v>2000</v>
      </c>
      <c r="AC310" s="7">
        <v>0</v>
      </c>
      <c r="AD310" s="25">
        <f t="shared" si="277"/>
        <v>2000</v>
      </c>
      <c r="AE310" s="7">
        <v>0</v>
      </c>
      <c r="AF310" s="25">
        <f t="shared" si="278"/>
        <v>2000</v>
      </c>
      <c r="AG310" s="25"/>
      <c r="AH310" s="13">
        <f t="shared" si="279"/>
        <v>0</v>
      </c>
      <c r="AI310" s="7"/>
      <c r="AJ310" s="15"/>
    </row>
    <row r="311" spans="2:36" ht="12.75">
      <c r="B311" s="26"/>
      <c r="C311" s="28" t="s">
        <v>127</v>
      </c>
      <c r="D311" s="28">
        <v>2004</v>
      </c>
      <c r="E311" s="28">
        <v>5</v>
      </c>
      <c r="F311" s="28" t="s">
        <v>17</v>
      </c>
      <c r="G311" s="25">
        <v>1308</v>
      </c>
      <c r="H311" s="25">
        <v>1308</v>
      </c>
      <c r="I311" s="25">
        <v>0</v>
      </c>
      <c r="J311" s="25">
        <f t="shared" si="267"/>
        <v>1308</v>
      </c>
      <c r="K311" s="25">
        <v>0</v>
      </c>
      <c r="L311" s="25">
        <f t="shared" si="268"/>
        <v>1308</v>
      </c>
      <c r="M311" s="25">
        <v>0</v>
      </c>
      <c r="N311" s="25">
        <f t="shared" si="269"/>
        <v>1308</v>
      </c>
      <c r="O311" s="25">
        <v>0</v>
      </c>
      <c r="P311" s="25">
        <f t="shared" si="270"/>
        <v>1308</v>
      </c>
      <c r="Q311" s="25">
        <v>0</v>
      </c>
      <c r="R311" s="25">
        <f t="shared" si="271"/>
        <v>1308</v>
      </c>
      <c r="S311" s="25">
        <v>0</v>
      </c>
      <c r="T311" s="25">
        <f t="shared" si="272"/>
        <v>1308</v>
      </c>
      <c r="U311" s="7">
        <v>0</v>
      </c>
      <c r="V311" s="25">
        <f t="shared" si="273"/>
        <v>1308</v>
      </c>
      <c r="W311" s="7">
        <v>0</v>
      </c>
      <c r="X311" s="25">
        <f t="shared" si="274"/>
        <v>1308</v>
      </c>
      <c r="Y311" s="7">
        <v>0</v>
      </c>
      <c r="Z311" s="25">
        <f t="shared" si="275"/>
        <v>1308</v>
      </c>
      <c r="AA311" s="7">
        <v>0</v>
      </c>
      <c r="AB311" s="25">
        <f t="shared" si="276"/>
        <v>1308</v>
      </c>
      <c r="AC311" s="7">
        <v>0</v>
      </c>
      <c r="AD311" s="25">
        <f t="shared" si="277"/>
        <v>1308</v>
      </c>
      <c r="AE311" s="7">
        <v>0</v>
      </c>
      <c r="AF311" s="25">
        <f t="shared" si="278"/>
        <v>1308</v>
      </c>
      <c r="AG311" s="25"/>
      <c r="AH311" s="13">
        <f t="shared" si="279"/>
        <v>0</v>
      </c>
      <c r="AI311" s="7"/>
      <c r="AJ311" s="15"/>
    </row>
    <row r="312" spans="2:36" ht="12.75">
      <c r="B312" s="26"/>
      <c r="C312" s="28" t="s">
        <v>128</v>
      </c>
      <c r="D312" s="28">
        <v>2009</v>
      </c>
      <c r="E312" s="28">
        <v>10</v>
      </c>
      <c r="F312" s="28" t="s">
        <v>17</v>
      </c>
      <c r="G312" s="25">
        <v>1185</v>
      </c>
      <c r="H312" s="25">
        <v>177.75</v>
      </c>
      <c r="I312" s="25">
        <f aca="true" t="shared" si="280" ref="I312:I320">G312/E312</f>
        <v>118.5</v>
      </c>
      <c r="J312" s="25">
        <f t="shared" si="267"/>
        <v>296.25</v>
      </c>
      <c r="K312" s="25">
        <f aca="true" t="shared" si="281" ref="K312:K320">G312/E312</f>
        <v>118.5</v>
      </c>
      <c r="L312" s="25">
        <f t="shared" si="268"/>
        <v>414.75</v>
      </c>
      <c r="M312" s="25">
        <f aca="true" t="shared" si="282" ref="M312:M320">$G312/$E312</f>
        <v>118.5</v>
      </c>
      <c r="N312" s="25">
        <f t="shared" si="269"/>
        <v>533.25</v>
      </c>
      <c r="O312" s="25">
        <f aca="true" t="shared" si="283" ref="O312:O320">G312/E312</f>
        <v>118.5</v>
      </c>
      <c r="P312" s="25">
        <f t="shared" si="270"/>
        <v>651.75</v>
      </c>
      <c r="Q312" s="25">
        <f aca="true" t="shared" si="284" ref="Q312:Q320">+G312/E312</f>
        <v>118.5</v>
      </c>
      <c r="R312" s="25">
        <f t="shared" si="271"/>
        <v>770.25</v>
      </c>
      <c r="S312" s="25">
        <f aca="true" t="shared" si="285" ref="S312:S320">+G312/E312</f>
        <v>118.5</v>
      </c>
      <c r="T312" s="25">
        <f t="shared" si="272"/>
        <v>888.75</v>
      </c>
      <c r="U312" s="7">
        <f>G312/E312</f>
        <v>118.5</v>
      </c>
      <c r="V312" s="25">
        <f t="shared" si="273"/>
        <v>1007.25</v>
      </c>
      <c r="W312" s="7">
        <f>G312/E312</f>
        <v>118.5</v>
      </c>
      <c r="X312" s="25">
        <f t="shared" si="274"/>
        <v>1125.75</v>
      </c>
      <c r="Y312" s="7">
        <v>59.25</v>
      </c>
      <c r="Z312" s="25">
        <f t="shared" si="275"/>
        <v>1185</v>
      </c>
      <c r="AA312" s="7">
        <v>0</v>
      </c>
      <c r="AB312" s="25">
        <f t="shared" si="276"/>
        <v>1185</v>
      </c>
      <c r="AC312" s="7">
        <v>0</v>
      </c>
      <c r="AD312" s="25">
        <f t="shared" si="277"/>
        <v>1185</v>
      </c>
      <c r="AE312" s="7">
        <v>0</v>
      </c>
      <c r="AF312" s="25">
        <f t="shared" si="278"/>
        <v>1185</v>
      </c>
      <c r="AG312" s="25"/>
      <c r="AH312" s="13">
        <f t="shared" si="279"/>
        <v>0</v>
      </c>
      <c r="AI312" s="7"/>
      <c r="AJ312" s="15"/>
    </row>
    <row r="313" spans="2:36" ht="12.75">
      <c r="B313" s="26"/>
      <c r="C313" s="28" t="s">
        <v>129</v>
      </c>
      <c r="D313" s="28">
        <v>2009</v>
      </c>
      <c r="E313" s="28">
        <v>10</v>
      </c>
      <c r="F313" s="28" t="s">
        <v>17</v>
      </c>
      <c r="G313" s="25">
        <v>853.1</v>
      </c>
      <c r="H313" s="25">
        <v>127.97</v>
      </c>
      <c r="I313" s="25">
        <f t="shared" si="280"/>
        <v>85.31</v>
      </c>
      <c r="J313" s="25">
        <f t="shared" si="267"/>
        <v>213.28</v>
      </c>
      <c r="K313" s="25">
        <f t="shared" si="281"/>
        <v>85.31</v>
      </c>
      <c r="L313" s="25">
        <f t="shared" si="268"/>
        <v>298.59000000000003</v>
      </c>
      <c r="M313" s="25">
        <f t="shared" si="282"/>
        <v>85.31</v>
      </c>
      <c r="N313" s="25">
        <f t="shared" si="269"/>
        <v>383.90000000000003</v>
      </c>
      <c r="O313" s="25">
        <f t="shared" si="283"/>
        <v>85.31</v>
      </c>
      <c r="P313" s="25">
        <f t="shared" si="270"/>
        <v>469.21000000000004</v>
      </c>
      <c r="Q313" s="25">
        <f t="shared" si="284"/>
        <v>85.31</v>
      </c>
      <c r="R313" s="25">
        <f t="shared" si="271"/>
        <v>554.52</v>
      </c>
      <c r="S313" s="25">
        <f t="shared" si="285"/>
        <v>85.31</v>
      </c>
      <c r="T313" s="25">
        <f t="shared" si="272"/>
        <v>639.8299999999999</v>
      </c>
      <c r="U313" s="7">
        <f>G313/E313</f>
        <v>85.31</v>
      </c>
      <c r="V313" s="25">
        <f t="shared" si="273"/>
        <v>725.1399999999999</v>
      </c>
      <c r="W313" s="7">
        <f>G313/E313</f>
        <v>85.31</v>
      </c>
      <c r="X313" s="25">
        <f t="shared" si="274"/>
        <v>810.4499999999998</v>
      </c>
      <c r="Y313" s="7">
        <v>42.65</v>
      </c>
      <c r="Z313" s="25">
        <f t="shared" si="275"/>
        <v>853.0999999999998</v>
      </c>
      <c r="AA313" s="7">
        <v>0</v>
      </c>
      <c r="AB313" s="25">
        <f t="shared" si="276"/>
        <v>853.0999999999998</v>
      </c>
      <c r="AC313" s="7">
        <v>0</v>
      </c>
      <c r="AD313" s="25">
        <f t="shared" si="277"/>
        <v>853.0999999999998</v>
      </c>
      <c r="AE313" s="7">
        <v>0</v>
      </c>
      <c r="AF313" s="25">
        <f t="shared" si="278"/>
        <v>853.0999999999998</v>
      </c>
      <c r="AG313" s="25"/>
      <c r="AH313" s="13">
        <f t="shared" si="279"/>
        <v>0</v>
      </c>
      <c r="AI313" s="7"/>
      <c r="AJ313" s="15"/>
    </row>
    <row r="314" spans="2:36" ht="12.75">
      <c r="B314" s="26"/>
      <c r="C314" s="28" t="s">
        <v>130</v>
      </c>
      <c r="D314" s="28">
        <v>2009</v>
      </c>
      <c r="E314" s="28">
        <v>10</v>
      </c>
      <c r="F314" s="28" t="s">
        <v>17</v>
      </c>
      <c r="G314" s="25">
        <v>615.84</v>
      </c>
      <c r="H314" s="25">
        <v>92.37</v>
      </c>
      <c r="I314" s="25">
        <f t="shared" si="280"/>
        <v>61.584</v>
      </c>
      <c r="J314" s="25">
        <f t="shared" si="267"/>
        <v>153.954</v>
      </c>
      <c r="K314" s="25">
        <f t="shared" si="281"/>
        <v>61.584</v>
      </c>
      <c r="L314" s="25">
        <f t="shared" si="268"/>
        <v>215.538</v>
      </c>
      <c r="M314" s="25">
        <f t="shared" si="282"/>
        <v>61.584</v>
      </c>
      <c r="N314" s="25">
        <f t="shared" si="269"/>
        <v>277.122</v>
      </c>
      <c r="O314" s="25">
        <f t="shared" si="283"/>
        <v>61.584</v>
      </c>
      <c r="P314" s="25">
        <f t="shared" si="270"/>
        <v>338.706</v>
      </c>
      <c r="Q314" s="25">
        <f t="shared" si="284"/>
        <v>61.584</v>
      </c>
      <c r="R314" s="25">
        <f t="shared" si="271"/>
        <v>400.29</v>
      </c>
      <c r="S314" s="25">
        <f t="shared" si="285"/>
        <v>61.584</v>
      </c>
      <c r="T314" s="25">
        <f t="shared" si="272"/>
        <v>461.874</v>
      </c>
      <c r="U314" s="7">
        <f>G314/E314</f>
        <v>61.584</v>
      </c>
      <c r="V314" s="25">
        <f t="shared" si="273"/>
        <v>523.4580000000001</v>
      </c>
      <c r="W314" s="7">
        <f>G314/E314</f>
        <v>61.584</v>
      </c>
      <c r="X314" s="25">
        <f t="shared" si="274"/>
        <v>585.0420000000001</v>
      </c>
      <c r="Y314" s="7">
        <v>30.8</v>
      </c>
      <c r="Z314" s="25">
        <f t="shared" si="275"/>
        <v>615.8420000000001</v>
      </c>
      <c r="AA314" s="7">
        <v>0</v>
      </c>
      <c r="AB314" s="25">
        <f t="shared" si="276"/>
        <v>615.8420000000001</v>
      </c>
      <c r="AC314" s="7">
        <v>0</v>
      </c>
      <c r="AD314" s="25">
        <f t="shared" si="277"/>
        <v>615.8420000000001</v>
      </c>
      <c r="AE314" s="7">
        <v>0</v>
      </c>
      <c r="AF314" s="25">
        <f t="shared" si="278"/>
        <v>615.8420000000001</v>
      </c>
      <c r="AG314" s="25"/>
      <c r="AH314" s="13">
        <f t="shared" si="279"/>
        <v>-0.002000000000066393</v>
      </c>
      <c r="AI314" s="7"/>
      <c r="AJ314" s="15"/>
    </row>
    <row r="315" spans="2:36" ht="12.75">
      <c r="B315" s="26"/>
      <c r="C315" s="28" t="s">
        <v>131</v>
      </c>
      <c r="D315" s="28">
        <v>2009</v>
      </c>
      <c r="E315" s="28">
        <v>10</v>
      </c>
      <c r="F315" s="28" t="s">
        <v>17</v>
      </c>
      <c r="G315" s="32">
        <v>1618</v>
      </c>
      <c r="H315" s="32">
        <v>242.7</v>
      </c>
      <c r="I315" s="32">
        <f t="shared" si="280"/>
        <v>161.8</v>
      </c>
      <c r="J315" s="32">
        <f t="shared" si="267"/>
        <v>404.5</v>
      </c>
      <c r="K315" s="32">
        <f t="shared" si="281"/>
        <v>161.8</v>
      </c>
      <c r="L315" s="32">
        <f t="shared" si="268"/>
        <v>566.3</v>
      </c>
      <c r="M315" s="32">
        <f t="shared" si="282"/>
        <v>161.8</v>
      </c>
      <c r="N315" s="32">
        <f t="shared" si="269"/>
        <v>728.0999999999999</v>
      </c>
      <c r="O315" s="32">
        <f t="shared" si="283"/>
        <v>161.8</v>
      </c>
      <c r="P315" s="32">
        <f t="shared" si="270"/>
        <v>889.8999999999999</v>
      </c>
      <c r="Q315" s="25">
        <f t="shared" si="284"/>
        <v>161.8</v>
      </c>
      <c r="R315" s="32">
        <f t="shared" si="271"/>
        <v>1051.6999999999998</v>
      </c>
      <c r="S315" s="25">
        <f t="shared" si="285"/>
        <v>161.8</v>
      </c>
      <c r="T315" s="32">
        <f t="shared" si="272"/>
        <v>1213.4999999999998</v>
      </c>
      <c r="U315" s="7">
        <f>G315/E315</f>
        <v>161.8</v>
      </c>
      <c r="V315" s="32">
        <f t="shared" si="273"/>
        <v>1375.2999999999997</v>
      </c>
      <c r="W315" s="7">
        <f>G315/E315</f>
        <v>161.8</v>
      </c>
      <c r="X315" s="32">
        <f t="shared" si="274"/>
        <v>1537.0999999999997</v>
      </c>
      <c r="Y315" s="7">
        <v>80.9</v>
      </c>
      <c r="Z315" s="32">
        <f t="shared" si="275"/>
        <v>1617.9999999999998</v>
      </c>
      <c r="AA315" s="7">
        <v>0</v>
      </c>
      <c r="AB315" s="32">
        <f t="shared" si="276"/>
        <v>1617.9999999999998</v>
      </c>
      <c r="AC315" s="7">
        <v>0</v>
      </c>
      <c r="AD315" s="32">
        <f t="shared" si="277"/>
        <v>1617.9999999999998</v>
      </c>
      <c r="AE315" s="7">
        <v>0</v>
      </c>
      <c r="AF315" s="32">
        <f t="shared" si="278"/>
        <v>1617.9999999999998</v>
      </c>
      <c r="AG315" s="32"/>
      <c r="AH315" s="13">
        <f t="shared" si="279"/>
        <v>0</v>
      </c>
      <c r="AI315" s="7"/>
      <c r="AJ315" s="15"/>
    </row>
    <row r="316" spans="2:36" ht="12.75">
      <c r="B316" s="29"/>
      <c r="C316" s="31" t="s">
        <v>185</v>
      </c>
      <c r="D316" s="28">
        <v>2012</v>
      </c>
      <c r="E316" s="28">
        <v>10</v>
      </c>
      <c r="F316" s="31" t="s">
        <v>17</v>
      </c>
      <c r="G316" s="32">
        <v>319.7</v>
      </c>
      <c r="H316" s="32"/>
      <c r="I316" s="32">
        <f t="shared" si="280"/>
        <v>31.97</v>
      </c>
      <c r="J316" s="32">
        <v>0</v>
      </c>
      <c r="K316" s="32">
        <f t="shared" si="281"/>
        <v>31.97</v>
      </c>
      <c r="L316" s="32">
        <f t="shared" si="268"/>
        <v>31.97</v>
      </c>
      <c r="M316" s="32">
        <f t="shared" si="282"/>
        <v>31.97</v>
      </c>
      <c r="N316" s="32">
        <f t="shared" si="269"/>
        <v>63.94</v>
      </c>
      <c r="O316" s="32">
        <f t="shared" si="283"/>
        <v>31.97</v>
      </c>
      <c r="P316" s="32">
        <f t="shared" si="270"/>
        <v>95.91</v>
      </c>
      <c r="Q316" s="25">
        <f t="shared" si="284"/>
        <v>31.97</v>
      </c>
      <c r="R316" s="32">
        <f t="shared" si="271"/>
        <v>127.88</v>
      </c>
      <c r="S316" s="25">
        <f t="shared" si="285"/>
        <v>31.97</v>
      </c>
      <c r="T316" s="32">
        <f t="shared" si="272"/>
        <v>159.85</v>
      </c>
      <c r="U316" s="7">
        <f>G316/E316</f>
        <v>31.97</v>
      </c>
      <c r="V316" s="32">
        <f t="shared" si="273"/>
        <v>191.82</v>
      </c>
      <c r="W316" s="7">
        <f>G316/E316</f>
        <v>31.97</v>
      </c>
      <c r="X316" s="32">
        <f t="shared" si="274"/>
        <v>223.79</v>
      </c>
      <c r="Y316" s="7">
        <f>$G$316/$E$316</f>
        <v>31.97</v>
      </c>
      <c r="Z316" s="32">
        <f t="shared" si="275"/>
        <v>255.76</v>
      </c>
      <c r="AA316" s="7">
        <f>$G$316/$E$316</f>
        <v>31.97</v>
      </c>
      <c r="AB316" s="32">
        <f t="shared" si="276"/>
        <v>287.73</v>
      </c>
      <c r="AC316" s="7">
        <f>$G$316/$E$316</f>
        <v>31.97</v>
      </c>
      <c r="AD316" s="32">
        <f t="shared" si="277"/>
        <v>319.70000000000005</v>
      </c>
      <c r="AE316" s="7">
        <v>0</v>
      </c>
      <c r="AF316" s="32">
        <f t="shared" si="278"/>
        <v>319.70000000000005</v>
      </c>
      <c r="AG316" s="32"/>
      <c r="AH316" s="13">
        <f t="shared" si="279"/>
        <v>0</v>
      </c>
      <c r="AI316" s="7"/>
      <c r="AJ316" s="15"/>
    </row>
    <row r="317" spans="2:36" ht="12.75">
      <c r="B317" s="29"/>
      <c r="C317" s="31" t="s">
        <v>186</v>
      </c>
      <c r="D317" s="28">
        <v>2012</v>
      </c>
      <c r="E317" s="28">
        <v>5</v>
      </c>
      <c r="F317" s="31" t="s">
        <v>17</v>
      </c>
      <c r="G317" s="32">
        <v>179</v>
      </c>
      <c r="H317" s="32"/>
      <c r="I317" s="32">
        <f t="shared" si="280"/>
        <v>35.8</v>
      </c>
      <c r="J317" s="32">
        <v>0</v>
      </c>
      <c r="K317" s="32">
        <f t="shared" si="281"/>
        <v>35.8</v>
      </c>
      <c r="L317" s="32">
        <f t="shared" si="268"/>
        <v>35.8</v>
      </c>
      <c r="M317" s="32">
        <f t="shared" si="282"/>
        <v>35.8</v>
      </c>
      <c r="N317" s="32">
        <f t="shared" si="269"/>
        <v>71.6</v>
      </c>
      <c r="O317" s="32">
        <f t="shared" si="283"/>
        <v>35.8</v>
      </c>
      <c r="P317" s="32">
        <f t="shared" si="270"/>
        <v>107.39999999999999</v>
      </c>
      <c r="Q317" s="25">
        <f t="shared" si="284"/>
        <v>35.8</v>
      </c>
      <c r="R317" s="32">
        <f t="shared" si="271"/>
        <v>143.2</v>
      </c>
      <c r="S317" s="25">
        <f t="shared" si="285"/>
        <v>35.8</v>
      </c>
      <c r="T317" s="32">
        <f t="shared" si="272"/>
        <v>179</v>
      </c>
      <c r="U317" s="7">
        <v>0</v>
      </c>
      <c r="V317" s="32">
        <f t="shared" si="273"/>
        <v>179</v>
      </c>
      <c r="W317" s="7">
        <v>0</v>
      </c>
      <c r="X317" s="32">
        <f t="shared" si="274"/>
        <v>179</v>
      </c>
      <c r="Y317" s="7">
        <v>0</v>
      </c>
      <c r="Z317" s="32">
        <f t="shared" si="275"/>
        <v>179</v>
      </c>
      <c r="AA317" s="7">
        <v>0</v>
      </c>
      <c r="AB317" s="32">
        <f t="shared" si="276"/>
        <v>179</v>
      </c>
      <c r="AC317" s="7">
        <v>0</v>
      </c>
      <c r="AD317" s="32">
        <f t="shared" si="277"/>
        <v>179</v>
      </c>
      <c r="AE317" s="7">
        <v>0</v>
      </c>
      <c r="AF317" s="32">
        <f t="shared" si="278"/>
        <v>179</v>
      </c>
      <c r="AG317" s="32"/>
      <c r="AH317" s="13">
        <f t="shared" si="279"/>
        <v>0</v>
      </c>
      <c r="AI317" s="7"/>
      <c r="AJ317" s="15"/>
    </row>
    <row r="318" spans="2:36" ht="12.75">
      <c r="B318" s="29"/>
      <c r="C318" s="31" t="s">
        <v>187</v>
      </c>
      <c r="D318" s="28">
        <v>2012</v>
      </c>
      <c r="E318" s="28">
        <v>10</v>
      </c>
      <c r="F318" s="31" t="s">
        <v>17</v>
      </c>
      <c r="G318" s="32">
        <v>99</v>
      </c>
      <c r="H318" s="32"/>
      <c r="I318" s="32">
        <f t="shared" si="280"/>
        <v>9.9</v>
      </c>
      <c r="J318" s="32">
        <v>0</v>
      </c>
      <c r="K318" s="32">
        <f t="shared" si="281"/>
        <v>9.9</v>
      </c>
      <c r="L318" s="32">
        <f t="shared" si="268"/>
        <v>9.9</v>
      </c>
      <c r="M318" s="32">
        <f t="shared" si="282"/>
        <v>9.9</v>
      </c>
      <c r="N318" s="32">
        <f t="shared" si="269"/>
        <v>19.8</v>
      </c>
      <c r="O318" s="32">
        <f t="shared" si="283"/>
        <v>9.9</v>
      </c>
      <c r="P318" s="32">
        <f t="shared" si="270"/>
        <v>29.700000000000003</v>
      </c>
      <c r="Q318" s="25">
        <f t="shared" si="284"/>
        <v>9.9</v>
      </c>
      <c r="R318" s="32">
        <f t="shared" si="271"/>
        <v>39.6</v>
      </c>
      <c r="S318" s="25">
        <f t="shared" si="285"/>
        <v>9.9</v>
      </c>
      <c r="T318" s="32">
        <f t="shared" si="272"/>
        <v>49.5</v>
      </c>
      <c r="U318" s="7">
        <f aca="true" t="shared" si="286" ref="U318:U327">G318/E318</f>
        <v>9.9</v>
      </c>
      <c r="V318" s="32">
        <f t="shared" si="273"/>
        <v>59.4</v>
      </c>
      <c r="W318" s="7">
        <f aca="true" t="shared" si="287" ref="W318:W327">G318/E318</f>
        <v>9.9</v>
      </c>
      <c r="X318" s="32">
        <f t="shared" si="274"/>
        <v>69.3</v>
      </c>
      <c r="Y318" s="7">
        <f>$G$318/$E$318</f>
        <v>9.9</v>
      </c>
      <c r="Z318" s="32">
        <f t="shared" si="275"/>
        <v>79.2</v>
      </c>
      <c r="AA318" s="7">
        <f>$G$318/$E$318</f>
        <v>9.9</v>
      </c>
      <c r="AB318" s="32">
        <f t="shared" si="276"/>
        <v>89.10000000000001</v>
      </c>
      <c r="AC318" s="7">
        <f>$G$318/$E$318</f>
        <v>9.9</v>
      </c>
      <c r="AD318" s="32">
        <f t="shared" si="277"/>
        <v>99.00000000000001</v>
      </c>
      <c r="AE318" s="7">
        <v>0</v>
      </c>
      <c r="AF318" s="32">
        <f t="shared" si="278"/>
        <v>99.00000000000001</v>
      </c>
      <c r="AG318" s="27"/>
      <c r="AH318" s="13">
        <f t="shared" si="279"/>
        <v>0</v>
      </c>
      <c r="AI318" s="7"/>
      <c r="AJ318" s="15"/>
    </row>
    <row r="319" spans="2:36" ht="12.75">
      <c r="B319" s="29"/>
      <c r="C319" s="31" t="s">
        <v>205</v>
      </c>
      <c r="D319" s="28">
        <v>2013</v>
      </c>
      <c r="E319" s="28">
        <v>10</v>
      </c>
      <c r="F319" s="31" t="s">
        <v>17</v>
      </c>
      <c r="G319" s="32">
        <v>420</v>
      </c>
      <c r="H319" s="27"/>
      <c r="I319" s="27">
        <f t="shared" si="280"/>
        <v>42</v>
      </c>
      <c r="J319" s="27"/>
      <c r="K319" s="27">
        <f t="shared" si="281"/>
        <v>42</v>
      </c>
      <c r="L319" s="27">
        <v>0</v>
      </c>
      <c r="M319" s="27">
        <f t="shared" si="282"/>
        <v>42</v>
      </c>
      <c r="N319" s="27">
        <f t="shared" si="269"/>
        <v>42</v>
      </c>
      <c r="O319" s="27">
        <f t="shared" si="283"/>
        <v>42</v>
      </c>
      <c r="P319" s="32">
        <f t="shared" si="270"/>
        <v>84</v>
      </c>
      <c r="Q319" s="25">
        <f t="shared" si="284"/>
        <v>42</v>
      </c>
      <c r="R319" s="32">
        <f t="shared" si="271"/>
        <v>126</v>
      </c>
      <c r="S319" s="25">
        <f t="shared" si="285"/>
        <v>42</v>
      </c>
      <c r="T319" s="32">
        <f t="shared" si="272"/>
        <v>168</v>
      </c>
      <c r="U319" s="7">
        <f t="shared" si="286"/>
        <v>42</v>
      </c>
      <c r="V319" s="32">
        <f t="shared" si="273"/>
        <v>210</v>
      </c>
      <c r="W319" s="7">
        <f t="shared" si="287"/>
        <v>42</v>
      </c>
      <c r="X319" s="32">
        <f t="shared" si="274"/>
        <v>252</v>
      </c>
      <c r="Y319" s="7">
        <f>$G$319/$E$319</f>
        <v>42</v>
      </c>
      <c r="Z319" s="32">
        <f t="shared" si="275"/>
        <v>294</v>
      </c>
      <c r="AA319" s="7">
        <f>$G$319/$E$319</f>
        <v>42</v>
      </c>
      <c r="AB319" s="32">
        <f t="shared" si="276"/>
        <v>336</v>
      </c>
      <c r="AC319" s="7">
        <f>$G$319/$E$319</f>
        <v>42</v>
      </c>
      <c r="AD319" s="32">
        <f t="shared" si="277"/>
        <v>378</v>
      </c>
      <c r="AE319" s="7">
        <f>$G$319/$E$319</f>
        <v>42</v>
      </c>
      <c r="AF319" s="32">
        <f t="shared" si="278"/>
        <v>420</v>
      </c>
      <c r="AG319" s="27"/>
      <c r="AH319" s="13">
        <f t="shared" si="279"/>
        <v>0</v>
      </c>
      <c r="AI319" s="7"/>
      <c r="AJ319" s="15"/>
    </row>
    <row r="320" spans="2:36" ht="12.75">
      <c r="B320" s="29"/>
      <c r="C320" s="31" t="s">
        <v>232</v>
      </c>
      <c r="D320" s="28">
        <v>2015</v>
      </c>
      <c r="E320" s="28">
        <v>5</v>
      </c>
      <c r="F320" s="31" t="s">
        <v>17</v>
      </c>
      <c r="G320" s="40">
        <v>283.7</v>
      </c>
      <c r="H320" s="40"/>
      <c r="I320" s="40">
        <f t="shared" si="280"/>
        <v>56.739999999999995</v>
      </c>
      <c r="J320" s="40"/>
      <c r="K320" s="40">
        <f t="shared" si="281"/>
        <v>56.739999999999995</v>
      </c>
      <c r="L320" s="40"/>
      <c r="M320" s="40">
        <f t="shared" si="282"/>
        <v>56.739999999999995</v>
      </c>
      <c r="N320" s="40"/>
      <c r="O320" s="40">
        <f t="shared" si="283"/>
        <v>56.739999999999995</v>
      </c>
      <c r="P320" s="40">
        <v>0</v>
      </c>
      <c r="Q320" s="40">
        <f t="shared" si="284"/>
        <v>56.739999999999995</v>
      </c>
      <c r="R320" s="40">
        <f t="shared" si="271"/>
        <v>56.739999999999995</v>
      </c>
      <c r="S320" s="40">
        <f t="shared" si="285"/>
        <v>56.739999999999995</v>
      </c>
      <c r="T320" s="40">
        <f t="shared" si="272"/>
        <v>113.47999999999999</v>
      </c>
      <c r="U320" s="39">
        <f t="shared" si="286"/>
        <v>56.739999999999995</v>
      </c>
      <c r="V320" s="40">
        <f t="shared" si="273"/>
        <v>170.21999999999997</v>
      </c>
      <c r="W320" s="7">
        <f t="shared" si="287"/>
        <v>56.739999999999995</v>
      </c>
      <c r="X320" s="40">
        <f t="shared" si="274"/>
        <v>226.95999999999998</v>
      </c>
      <c r="Y320" s="7">
        <f>$G$320/$E$320</f>
        <v>56.739999999999995</v>
      </c>
      <c r="Z320" s="40">
        <f t="shared" si="275"/>
        <v>283.7</v>
      </c>
      <c r="AA320" s="7">
        <v>0</v>
      </c>
      <c r="AB320" s="40">
        <f t="shared" si="276"/>
        <v>283.7</v>
      </c>
      <c r="AC320" s="7">
        <v>0</v>
      </c>
      <c r="AD320" s="40">
        <f t="shared" si="277"/>
        <v>283.7</v>
      </c>
      <c r="AE320" s="7">
        <v>0</v>
      </c>
      <c r="AF320" s="40">
        <f t="shared" si="278"/>
        <v>283.7</v>
      </c>
      <c r="AG320" s="40"/>
      <c r="AH320" s="13">
        <f t="shared" si="279"/>
        <v>0</v>
      </c>
      <c r="AI320" s="7"/>
      <c r="AJ320" s="15"/>
    </row>
    <row r="321" spans="2:36" ht="12.75">
      <c r="B321" s="42"/>
      <c r="C321" s="31" t="s">
        <v>262</v>
      </c>
      <c r="D321" s="28">
        <v>2017</v>
      </c>
      <c r="E321" s="28">
        <v>5</v>
      </c>
      <c r="F321" s="31" t="s">
        <v>17</v>
      </c>
      <c r="G321" s="40">
        <v>5885</v>
      </c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>
        <f t="shared" si="286"/>
        <v>1177</v>
      </c>
      <c r="V321" s="39">
        <f t="shared" si="273"/>
        <v>1177</v>
      </c>
      <c r="W321" s="7">
        <f t="shared" si="287"/>
        <v>1177</v>
      </c>
      <c r="X321" s="39">
        <f t="shared" si="274"/>
        <v>2354</v>
      </c>
      <c r="Y321" s="7">
        <f>$G$321/$E$321</f>
        <v>1177</v>
      </c>
      <c r="Z321" s="39">
        <f t="shared" si="275"/>
        <v>3531</v>
      </c>
      <c r="AA321" s="7">
        <f>$G$321/$E$321</f>
        <v>1177</v>
      </c>
      <c r="AB321" s="39">
        <f t="shared" si="276"/>
        <v>4708</v>
      </c>
      <c r="AC321" s="7">
        <f>$G$321/$E$321</f>
        <v>1177</v>
      </c>
      <c r="AD321" s="39">
        <f t="shared" si="277"/>
        <v>5885</v>
      </c>
      <c r="AE321" s="7">
        <v>0</v>
      </c>
      <c r="AF321" s="39">
        <f t="shared" si="278"/>
        <v>5885</v>
      </c>
      <c r="AG321" s="39"/>
      <c r="AH321" s="13">
        <f t="shared" si="279"/>
        <v>0</v>
      </c>
      <c r="AI321" s="7"/>
      <c r="AJ321" s="15"/>
    </row>
    <row r="322" spans="2:36" ht="12.75">
      <c r="B322" s="42"/>
      <c r="C322" s="31" t="s">
        <v>263</v>
      </c>
      <c r="D322" s="28">
        <v>2017</v>
      </c>
      <c r="E322" s="28">
        <v>5</v>
      </c>
      <c r="F322" s="31" t="s">
        <v>17</v>
      </c>
      <c r="G322" s="40">
        <f>174.99+399.98</f>
        <v>574.97</v>
      </c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>
        <f t="shared" si="286"/>
        <v>114.994</v>
      </c>
      <c r="V322" s="39">
        <f t="shared" si="273"/>
        <v>114.994</v>
      </c>
      <c r="W322" s="7">
        <f t="shared" si="287"/>
        <v>114.994</v>
      </c>
      <c r="X322" s="39">
        <f t="shared" si="274"/>
        <v>229.988</v>
      </c>
      <c r="Y322" s="7">
        <f>$G$322/$E$322</f>
        <v>114.994</v>
      </c>
      <c r="Z322" s="39">
        <f t="shared" si="275"/>
        <v>344.98199999999997</v>
      </c>
      <c r="AA322" s="7">
        <f>$G$322/$E$322</f>
        <v>114.994</v>
      </c>
      <c r="AB322" s="39">
        <f t="shared" si="276"/>
        <v>459.976</v>
      </c>
      <c r="AC322" s="7">
        <f>$G$322/$E$322</f>
        <v>114.994</v>
      </c>
      <c r="AD322" s="39">
        <f t="shared" si="277"/>
        <v>574.97</v>
      </c>
      <c r="AE322" s="7">
        <v>0</v>
      </c>
      <c r="AF322" s="39">
        <f t="shared" si="278"/>
        <v>574.97</v>
      </c>
      <c r="AG322" s="39"/>
      <c r="AH322" s="13">
        <f t="shared" si="279"/>
        <v>0</v>
      </c>
      <c r="AI322" s="7"/>
      <c r="AJ322" s="15"/>
    </row>
    <row r="323" spans="2:36" ht="12.75">
      <c r="B323" s="42"/>
      <c r="C323" s="31" t="s">
        <v>264</v>
      </c>
      <c r="D323" s="28">
        <v>2017</v>
      </c>
      <c r="E323" s="28">
        <v>5</v>
      </c>
      <c r="F323" s="31" t="s">
        <v>17</v>
      </c>
      <c r="G323" s="40">
        <v>207.76</v>
      </c>
      <c r="H323" s="8"/>
      <c r="I323" s="8"/>
      <c r="J323" s="8"/>
      <c r="K323" s="8"/>
      <c r="L323" s="8"/>
      <c r="M323" s="8"/>
      <c r="N323" s="8"/>
      <c r="O323" s="8"/>
      <c r="P323" s="8"/>
      <c r="Q323" s="14"/>
      <c r="R323" s="8"/>
      <c r="S323" s="14"/>
      <c r="T323" s="39"/>
      <c r="U323" s="7">
        <f t="shared" si="286"/>
        <v>41.552</v>
      </c>
      <c r="V323" s="39">
        <f t="shared" si="273"/>
        <v>41.552</v>
      </c>
      <c r="W323" s="7">
        <f t="shared" si="287"/>
        <v>41.552</v>
      </c>
      <c r="X323" s="39">
        <f t="shared" si="274"/>
        <v>83.104</v>
      </c>
      <c r="Y323" s="7">
        <f>$G$323/$E$323</f>
        <v>41.552</v>
      </c>
      <c r="Z323" s="39">
        <f t="shared" si="275"/>
        <v>124.656</v>
      </c>
      <c r="AA323" s="7">
        <f>$G$323/$E$323</f>
        <v>41.552</v>
      </c>
      <c r="AB323" s="39">
        <f t="shared" si="276"/>
        <v>166.208</v>
      </c>
      <c r="AC323" s="7">
        <f>$G$323/$E$323</f>
        <v>41.552</v>
      </c>
      <c r="AD323" s="39">
        <f t="shared" si="277"/>
        <v>207.76</v>
      </c>
      <c r="AE323" s="7">
        <v>0</v>
      </c>
      <c r="AF323" s="39">
        <f t="shared" si="278"/>
        <v>207.76</v>
      </c>
      <c r="AG323" s="8"/>
      <c r="AH323" s="13">
        <f t="shared" si="279"/>
        <v>0</v>
      </c>
      <c r="AI323" s="7"/>
      <c r="AJ323" s="15"/>
    </row>
    <row r="324" spans="2:36" ht="12.75">
      <c r="B324" s="42"/>
      <c r="C324" s="31" t="s">
        <v>274</v>
      </c>
      <c r="D324" s="28">
        <v>2018</v>
      </c>
      <c r="E324" s="28">
        <v>5</v>
      </c>
      <c r="F324" s="31" t="s">
        <v>17</v>
      </c>
      <c r="G324" s="40">
        <v>453.98</v>
      </c>
      <c r="H324" s="8"/>
      <c r="I324" s="8"/>
      <c r="J324" s="8"/>
      <c r="K324" s="8"/>
      <c r="L324" s="8"/>
      <c r="M324" s="8"/>
      <c r="N324" s="8"/>
      <c r="O324" s="8"/>
      <c r="P324" s="8"/>
      <c r="Q324" s="14"/>
      <c r="R324" s="8"/>
      <c r="S324" s="14"/>
      <c r="T324" s="39"/>
      <c r="U324" s="7">
        <f t="shared" si="286"/>
        <v>90.796</v>
      </c>
      <c r="V324" s="39">
        <v>0</v>
      </c>
      <c r="W324" s="7">
        <f t="shared" si="287"/>
        <v>90.796</v>
      </c>
      <c r="X324" s="39">
        <f t="shared" si="274"/>
        <v>90.796</v>
      </c>
      <c r="Y324" s="7">
        <f>$G$324/$E$324</f>
        <v>90.796</v>
      </c>
      <c r="Z324" s="39">
        <f t="shared" si="275"/>
        <v>181.592</v>
      </c>
      <c r="AA324" s="7">
        <f>$G$324/$E$324</f>
        <v>90.796</v>
      </c>
      <c r="AB324" s="39">
        <f t="shared" si="276"/>
        <v>272.38800000000003</v>
      </c>
      <c r="AC324" s="7">
        <f>$G$324/$E$324</f>
        <v>90.796</v>
      </c>
      <c r="AD324" s="39">
        <f t="shared" si="277"/>
        <v>363.184</v>
      </c>
      <c r="AE324" s="7">
        <f>$G$324/$E$324</f>
        <v>90.796</v>
      </c>
      <c r="AF324" s="39">
        <f t="shared" si="278"/>
        <v>453.98</v>
      </c>
      <c r="AG324" s="8"/>
      <c r="AH324" s="13">
        <f t="shared" si="279"/>
        <v>0</v>
      </c>
      <c r="AI324" s="7"/>
      <c r="AJ324" s="15"/>
    </row>
    <row r="325" spans="2:36" ht="12.75">
      <c r="B325" s="42"/>
      <c r="C325" s="41" t="s">
        <v>286</v>
      </c>
      <c r="D325" s="28">
        <v>2019</v>
      </c>
      <c r="E325" s="28">
        <v>5</v>
      </c>
      <c r="F325" s="31" t="s">
        <v>17</v>
      </c>
      <c r="G325" s="40">
        <v>530.47</v>
      </c>
      <c r="H325" s="27"/>
      <c r="I325" s="27"/>
      <c r="J325" s="27"/>
      <c r="K325" s="27"/>
      <c r="L325" s="27"/>
      <c r="M325" s="27"/>
      <c r="N325" s="27"/>
      <c r="O325" s="27"/>
      <c r="P325" s="27"/>
      <c r="Q325" s="32"/>
      <c r="R325" s="27"/>
      <c r="S325" s="32"/>
      <c r="T325" s="40"/>
      <c r="U325" s="25">
        <f t="shared" si="286"/>
        <v>106.09400000000001</v>
      </c>
      <c r="V325" s="40"/>
      <c r="W325" s="25">
        <f t="shared" si="287"/>
        <v>106.09400000000001</v>
      </c>
      <c r="X325" s="40">
        <v>0</v>
      </c>
      <c r="Y325" s="25">
        <f>$G$325/$E$325</f>
        <v>106.09400000000001</v>
      </c>
      <c r="Z325" s="40">
        <f t="shared" si="275"/>
        <v>106.09400000000001</v>
      </c>
      <c r="AA325" s="25">
        <f>$G$325/$E$325</f>
        <v>106.09400000000001</v>
      </c>
      <c r="AB325" s="40">
        <f t="shared" si="276"/>
        <v>212.18800000000002</v>
      </c>
      <c r="AC325" s="25">
        <f>$G$325/$E$325</f>
        <v>106.09400000000001</v>
      </c>
      <c r="AD325" s="40">
        <f t="shared" si="277"/>
        <v>318.28200000000004</v>
      </c>
      <c r="AE325" s="25">
        <f>$G$325/$E$325</f>
        <v>106.09400000000001</v>
      </c>
      <c r="AF325" s="40">
        <f t="shared" si="278"/>
        <v>424.37600000000003</v>
      </c>
      <c r="AG325" s="27"/>
      <c r="AH325" s="13">
        <f t="shared" si="279"/>
        <v>106.094</v>
      </c>
      <c r="AI325" s="7"/>
      <c r="AJ325" s="15"/>
    </row>
    <row r="326" spans="2:36" ht="12.75">
      <c r="B326" s="42"/>
      <c r="C326" s="41" t="s">
        <v>327</v>
      </c>
      <c r="D326" s="28">
        <v>2020</v>
      </c>
      <c r="E326" s="28">
        <v>5</v>
      </c>
      <c r="F326" s="31" t="s">
        <v>17</v>
      </c>
      <c r="G326" s="40">
        <v>1475.45</v>
      </c>
      <c r="H326" s="8"/>
      <c r="I326" s="8"/>
      <c r="J326" s="8"/>
      <c r="K326" s="8"/>
      <c r="L326" s="8"/>
      <c r="M326" s="8"/>
      <c r="N326" s="8"/>
      <c r="O326" s="8"/>
      <c r="P326" s="8"/>
      <c r="Q326" s="14"/>
      <c r="R326" s="8"/>
      <c r="S326" s="14"/>
      <c r="T326" s="39"/>
      <c r="U326" s="7">
        <f t="shared" si="286"/>
        <v>295.09000000000003</v>
      </c>
      <c r="V326" s="39"/>
      <c r="W326" s="7">
        <f t="shared" si="287"/>
        <v>295.09000000000003</v>
      </c>
      <c r="X326" s="39"/>
      <c r="Y326" s="7"/>
      <c r="Z326" s="39">
        <v>0</v>
      </c>
      <c r="AA326" s="25">
        <f>$G325/$E325</f>
        <v>106.09400000000001</v>
      </c>
      <c r="AB326" s="40">
        <f t="shared" si="276"/>
        <v>106.09400000000001</v>
      </c>
      <c r="AC326" s="25">
        <f>$G325/$E325</f>
        <v>106.09400000000001</v>
      </c>
      <c r="AD326" s="40">
        <f t="shared" si="277"/>
        <v>212.18800000000002</v>
      </c>
      <c r="AE326" s="25">
        <f>$G325/$E325</f>
        <v>106.09400000000001</v>
      </c>
      <c r="AF326" s="40">
        <f t="shared" si="278"/>
        <v>318.28200000000004</v>
      </c>
      <c r="AG326" s="27"/>
      <c r="AH326" s="13">
        <f t="shared" si="279"/>
        <v>1157.1680000000001</v>
      </c>
      <c r="AI326" s="7"/>
      <c r="AJ326" s="15"/>
    </row>
    <row r="327" spans="2:36" ht="12.75">
      <c r="B327" s="42"/>
      <c r="C327" s="41" t="s">
        <v>328</v>
      </c>
      <c r="D327" s="28">
        <v>2020</v>
      </c>
      <c r="E327" s="28">
        <v>5</v>
      </c>
      <c r="F327" s="31" t="s">
        <v>17</v>
      </c>
      <c r="G327" s="27">
        <v>1665</v>
      </c>
      <c r="U327" s="7">
        <f t="shared" si="286"/>
        <v>333</v>
      </c>
      <c r="W327" s="7">
        <f t="shared" si="287"/>
        <v>333</v>
      </c>
      <c r="Z327">
        <v>0</v>
      </c>
      <c r="AA327" s="25">
        <f>$G326/$E326</f>
        <v>295.09000000000003</v>
      </c>
      <c r="AB327" s="40">
        <f t="shared" si="276"/>
        <v>295.09000000000003</v>
      </c>
      <c r="AC327" s="25">
        <f>$G326/$E326</f>
        <v>295.09000000000003</v>
      </c>
      <c r="AD327" s="40">
        <f t="shared" si="277"/>
        <v>590.1800000000001</v>
      </c>
      <c r="AE327" s="25">
        <f>$G326/$E326</f>
        <v>295.09000000000003</v>
      </c>
      <c r="AF327" s="40">
        <f t="shared" si="278"/>
        <v>885.2700000000001</v>
      </c>
      <c r="AG327" s="27"/>
      <c r="AH327" s="13">
        <f t="shared" si="279"/>
        <v>779.7299999999999</v>
      </c>
      <c r="AI327" s="7"/>
      <c r="AJ327" s="15"/>
    </row>
    <row r="328" spans="2:36" ht="12.75">
      <c r="B328" s="26">
        <v>34100005</v>
      </c>
      <c r="C328" s="28" t="s">
        <v>132</v>
      </c>
      <c r="D328" s="28">
        <v>1999</v>
      </c>
      <c r="E328" s="28">
        <v>5</v>
      </c>
      <c r="F328" s="28" t="s">
        <v>17</v>
      </c>
      <c r="G328" s="25">
        <v>13192.14</v>
      </c>
      <c r="H328" s="25">
        <v>13192.14</v>
      </c>
      <c r="I328" s="25">
        <v>0</v>
      </c>
      <c r="J328" s="25">
        <f aca="true" t="shared" si="288" ref="J328:J335">H328+I328</f>
        <v>13192.14</v>
      </c>
      <c r="K328" s="25">
        <v>0</v>
      </c>
      <c r="L328" s="25">
        <f aca="true" t="shared" si="289" ref="L328:L338">J328+K328</f>
        <v>13192.14</v>
      </c>
      <c r="M328" s="25">
        <v>0</v>
      </c>
      <c r="N328" s="25">
        <f aca="true" t="shared" si="290" ref="N328:N339">L328+M328</f>
        <v>13192.14</v>
      </c>
      <c r="O328" s="25">
        <v>0</v>
      </c>
      <c r="P328" s="25">
        <f aca="true" t="shared" si="291" ref="P328:P339">N328+O328</f>
        <v>13192.14</v>
      </c>
      <c r="Q328" s="25">
        <v>0</v>
      </c>
      <c r="R328" s="25">
        <f aca="true" t="shared" si="292" ref="R328:R341">P328+Q328</f>
        <v>13192.14</v>
      </c>
      <c r="S328" s="25">
        <v>0</v>
      </c>
      <c r="T328" s="25">
        <f aca="true" t="shared" si="293" ref="T328:T342">R328+S328</f>
        <v>13192.14</v>
      </c>
      <c r="U328" s="7">
        <v>0</v>
      </c>
      <c r="V328" s="25">
        <f aca="true" t="shared" si="294" ref="V328:V342">T328+U328</f>
        <v>13192.14</v>
      </c>
      <c r="W328" s="7">
        <v>0</v>
      </c>
      <c r="X328" s="25">
        <f aca="true" t="shared" si="295" ref="X328:X344">V328+W328</f>
        <v>13192.14</v>
      </c>
      <c r="Y328" s="7">
        <v>0</v>
      </c>
      <c r="Z328" s="25">
        <f aca="true" t="shared" si="296" ref="Z328:Z340">X328+Y328</f>
        <v>13192.14</v>
      </c>
      <c r="AA328" s="7">
        <v>0</v>
      </c>
      <c r="AB328" s="25">
        <f aca="true" t="shared" si="297" ref="AB328:AB349">Z328+AA328</f>
        <v>13192.14</v>
      </c>
      <c r="AC328" s="7">
        <v>0</v>
      </c>
      <c r="AD328" s="25">
        <f aca="true" t="shared" si="298" ref="AD328:AD349">AB328+AC328</f>
        <v>13192.14</v>
      </c>
      <c r="AE328" s="7">
        <v>0</v>
      </c>
      <c r="AF328" s="25">
        <f aca="true" t="shared" si="299" ref="AF328:AF349">AD328+AE328</f>
        <v>13192.14</v>
      </c>
      <c r="AG328" s="25"/>
      <c r="AH328" s="13">
        <f>G328-AF328</f>
        <v>0</v>
      </c>
      <c r="AI328" s="7"/>
      <c r="AJ328" s="15"/>
    </row>
    <row r="329" spans="2:36" ht="12.75">
      <c r="B329" s="26"/>
      <c r="C329" s="28" t="s">
        <v>133</v>
      </c>
      <c r="D329" s="28">
        <v>2004</v>
      </c>
      <c r="E329" s="28">
        <v>5</v>
      </c>
      <c r="F329" s="28" t="s">
        <v>17</v>
      </c>
      <c r="G329" s="25">
        <v>625.75</v>
      </c>
      <c r="H329" s="25">
        <v>625.75</v>
      </c>
      <c r="I329" s="25">
        <v>0</v>
      </c>
      <c r="J329" s="25">
        <f t="shared" si="288"/>
        <v>625.75</v>
      </c>
      <c r="K329" s="25">
        <v>0</v>
      </c>
      <c r="L329" s="25">
        <f t="shared" si="289"/>
        <v>625.75</v>
      </c>
      <c r="M329" s="25">
        <v>0</v>
      </c>
      <c r="N329" s="25">
        <f t="shared" si="290"/>
        <v>625.75</v>
      </c>
      <c r="O329" s="25">
        <v>0</v>
      </c>
      <c r="P329" s="25">
        <f t="shared" si="291"/>
        <v>625.75</v>
      </c>
      <c r="Q329" s="25">
        <v>0</v>
      </c>
      <c r="R329" s="25">
        <f t="shared" si="292"/>
        <v>625.75</v>
      </c>
      <c r="S329" s="25">
        <v>0</v>
      </c>
      <c r="T329" s="25">
        <f t="shared" si="293"/>
        <v>625.75</v>
      </c>
      <c r="U329" s="7">
        <v>0</v>
      </c>
      <c r="V329" s="25">
        <f t="shared" si="294"/>
        <v>625.75</v>
      </c>
      <c r="W329" s="7">
        <v>0</v>
      </c>
      <c r="X329" s="25">
        <f t="shared" si="295"/>
        <v>625.75</v>
      </c>
      <c r="Y329" s="7">
        <v>0</v>
      </c>
      <c r="Z329" s="25">
        <f t="shared" si="296"/>
        <v>625.75</v>
      </c>
      <c r="AA329" s="7">
        <v>0</v>
      </c>
      <c r="AB329" s="25">
        <f t="shared" si="297"/>
        <v>625.75</v>
      </c>
      <c r="AC329" s="7">
        <v>0</v>
      </c>
      <c r="AD329" s="25">
        <f t="shared" si="298"/>
        <v>625.75</v>
      </c>
      <c r="AE329" s="7">
        <v>0</v>
      </c>
      <c r="AF329" s="25">
        <f t="shared" si="299"/>
        <v>625.75</v>
      </c>
      <c r="AG329" s="25"/>
      <c r="AH329" s="13">
        <f aca="true" t="shared" si="300" ref="AH329:AH352">G329-AF329</f>
        <v>0</v>
      </c>
      <c r="AI329" s="7"/>
      <c r="AJ329" s="15"/>
    </row>
    <row r="330" spans="2:36" ht="12.75">
      <c r="B330" s="26"/>
      <c r="C330" s="28" t="s">
        <v>134</v>
      </c>
      <c r="D330" s="28">
        <v>2005</v>
      </c>
      <c r="E330" s="28">
        <v>5</v>
      </c>
      <c r="F330" s="28" t="s">
        <v>17</v>
      </c>
      <c r="G330" s="25">
        <v>15048.48</v>
      </c>
      <c r="H330" s="25">
        <v>15048.48</v>
      </c>
      <c r="I330" s="25">
        <v>0</v>
      </c>
      <c r="J330" s="25">
        <f t="shared" si="288"/>
        <v>15048.48</v>
      </c>
      <c r="K330" s="25">
        <v>0</v>
      </c>
      <c r="L330" s="25">
        <f t="shared" si="289"/>
        <v>15048.48</v>
      </c>
      <c r="M330" s="25">
        <v>0</v>
      </c>
      <c r="N330" s="25">
        <f t="shared" si="290"/>
        <v>15048.48</v>
      </c>
      <c r="O330" s="25">
        <v>0</v>
      </c>
      <c r="P330" s="25">
        <f t="shared" si="291"/>
        <v>15048.48</v>
      </c>
      <c r="Q330" s="25">
        <v>0</v>
      </c>
      <c r="R330" s="25">
        <f t="shared" si="292"/>
        <v>15048.48</v>
      </c>
      <c r="S330" s="25">
        <v>0</v>
      </c>
      <c r="T330" s="25">
        <f t="shared" si="293"/>
        <v>15048.48</v>
      </c>
      <c r="U330" s="7">
        <v>0</v>
      </c>
      <c r="V330" s="25">
        <f t="shared" si="294"/>
        <v>15048.48</v>
      </c>
      <c r="W330" s="7">
        <v>0</v>
      </c>
      <c r="X330" s="25">
        <f t="shared" si="295"/>
        <v>15048.48</v>
      </c>
      <c r="Y330" s="7">
        <v>0</v>
      </c>
      <c r="Z330" s="25">
        <f t="shared" si="296"/>
        <v>15048.48</v>
      </c>
      <c r="AA330" s="7">
        <v>0</v>
      </c>
      <c r="AB330" s="25">
        <f t="shared" si="297"/>
        <v>15048.48</v>
      </c>
      <c r="AC330" s="7">
        <v>0</v>
      </c>
      <c r="AD330" s="25">
        <f t="shared" si="298"/>
        <v>15048.48</v>
      </c>
      <c r="AE330" s="7">
        <v>0</v>
      </c>
      <c r="AF330" s="25">
        <f t="shared" si="299"/>
        <v>15048.48</v>
      </c>
      <c r="AG330" s="25"/>
      <c r="AH330" s="13">
        <f t="shared" si="300"/>
        <v>0</v>
      </c>
      <c r="AI330" s="7"/>
      <c r="AJ330" s="15"/>
    </row>
    <row r="331" spans="2:36" ht="12.75">
      <c r="B331" s="26"/>
      <c r="C331" s="28" t="s">
        <v>135</v>
      </c>
      <c r="D331" s="28">
        <v>2007</v>
      </c>
      <c r="E331" s="28">
        <v>5</v>
      </c>
      <c r="F331" s="28" t="s">
        <v>17</v>
      </c>
      <c r="G331" s="25">
        <v>12935</v>
      </c>
      <c r="H331" s="25">
        <v>9054.5</v>
      </c>
      <c r="I331" s="25">
        <f aca="true" t="shared" si="301" ref="I331:I339">G331/E331</f>
        <v>2587</v>
      </c>
      <c r="J331" s="25">
        <f t="shared" si="288"/>
        <v>11641.5</v>
      </c>
      <c r="K331" s="25">
        <v>1293.5</v>
      </c>
      <c r="L331" s="25">
        <f t="shared" si="289"/>
        <v>12935</v>
      </c>
      <c r="M331" s="25">
        <v>0</v>
      </c>
      <c r="N331" s="25">
        <f t="shared" si="290"/>
        <v>12935</v>
      </c>
      <c r="O331" s="25">
        <v>0</v>
      </c>
      <c r="P331" s="25">
        <f t="shared" si="291"/>
        <v>12935</v>
      </c>
      <c r="Q331" s="25">
        <v>0</v>
      </c>
      <c r="R331" s="25">
        <f t="shared" si="292"/>
        <v>12935</v>
      </c>
      <c r="S331" s="25">
        <v>0</v>
      </c>
      <c r="T331" s="25">
        <f t="shared" si="293"/>
        <v>12935</v>
      </c>
      <c r="U331" s="7">
        <v>0</v>
      </c>
      <c r="V331" s="25">
        <f t="shared" si="294"/>
        <v>12935</v>
      </c>
      <c r="W331" s="7">
        <v>0</v>
      </c>
      <c r="X331" s="25">
        <f t="shared" si="295"/>
        <v>12935</v>
      </c>
      <c r="Y331" s="7">
        <v>0</v>
      </c>
      <c r="Z331" s="25">
        <f t="shared" si="296"/>
        <v>12935</v>
      </c>
      <c r="AA331" s="7">
        <v>0</v>
      </c>
      <c r="AB331" s="25">
        <f t="shared" si="297"/>
        <v>12935</v>
      </c>
      <c r="AC331" s="7">
        <v>0</v>
      </c>
      <c r="AD331" s="25">
        <f t="shared" si="298"/>
        <v>12935</v>
      </c>
      <c r="AE331" s="7">
        <v>0</v>
      </c>
      <c r="AF331" s="25">
        <f t="shared" si="299"/>
        <v>12935</v>
      </c>
      <c r="AG331" s="25"/>
      <c r="AH331" s="13">
        <f t="shared" si="300"/>
        <v>0</v>
      </c>
      <c r="AI331" s="7"/>
      <c r="AJ331" s="15"/>
    </row>
    <row r="332" spans="2:36" ht="12.75">
      <c r="B332" s="26"/>
      <c r="C332" s="28" t="s">
        <v>137</v>
      </c>
      <c r="D332" s="28">
        <v>2008</v>
      </c>
      <c r="E332" s="28">
        <v>10</v>
      </c>
      <c r="F332" s="28" t="s">
        <v>17</v>
      </c>
      <c r="G332" s="25">
        <v>58830</v>
      </c>
      <c r="H332" s="25">
        <v>14707.5</v>
      </c>
      <c r="I332" s="25">
        <f t="shared" si="301"/>
        <v>5883</v>
      </c>
      <c r="J332" s="25">
        <f t="shared" si="288"/>
        <v>20590.5</v>
      </c>
      <c r="K332" s="25">
        <f aca="true" t="shared" si="302" ref="K332:K339">G332/E332</f>
        <v>5883</v>
      </c>
      <c r="L332" s="25">
        <f t="shared" si="289"/>
        <v>26473.5</v>
      </c>
      <c r="M332" s="25">
        <f aca="true" t="shared" si="303" ref="M332:M339">$G332/$E332</f>
        <v>5883</v>
      </c>
      <c r="N332" s="25">
        <f t="shared" si="290"/>
        <v>32356.5</v>
      </c>
      <c r="O332" s="25">
        <f>G332/E332</f>
        <v>5883</v>
      </c>
      <c r="P332" s="25">
        <f t="shared" si="291"/>
        <v>38239.5</v>
      </c>
      <c r="Q332" s="25">
        <f>+G332/E332</f>
        <v>5883</v>
      </c>
      <c r="R332" s="25">
        <f t="shared" si="292"/>
        <v>44122.5</v>
      </c>
      <c r="S332" s="25">
        <f aca="true" t="shared" si="304" ref="S332:S341">+G332/E332</f>
        <v>5883</v>
      </c>
      <c r="T332" s="25">
        <f t="shared" si="293"/>
        <v>50005.5</v>
      </c>
      <c r="U332" s="7">
        <f>G332/E332</f>
        <v>5883</v>
      </c>
      <c r="V332" s="25">
        <f t="shared" si="294"/>
        <v>55888.5</v>
      </c>
      <c r="W332" s="7">
        <v>2941.5</v>
      </c>
      <c r="X332" s="25">
        <f t="shared" si="295"/>
        <v>58830</v>
      </c>
      <c r="Y332" s="7">
        <v>0</v>
      </c>
      <c r="Z332" s="25">
        <f t="shared" si="296"/>
        <v>58830</v>
      </c>
      <c r="AA332" s="7">
        <v>0</v>
      </c>
      <c r="AB332" s="25">
        <f t="shared" si="297"/>
        <v>58830</v>
      </c>
      <c r="AC332" s="7">
        <v>0</v>
      </c>
      <c r="AD332" s="25">
        <f t="shared" si="298"/>
        <v>58830</v>
      </c>
      <c r="AE332" s="7">
        <v>0</v>
      </c>
      <c r="AF332" s="25">
        <f t="shared" si="299"/>
        <v>58830</v>
      </c>
      <c r="AG332" s="25"/>
      <c r="AH332" s="13">
        <f t="shared" si="300"/>
        <v>0</v>
      </c>
      <c r="AI332" s="7"/>
      <c r="AJ332" s="15"/>
    </row>
    <row r="333" spans="2:36" ht="12.75">
      <c r="B333" s="26"/>
      <c r="C333" s="28" t="s">
        <v>138</v>
      </c>
      <c r="D333" s="28">
        <v>2009</v>
      </c>
      <c r="E333" s="28">
        <v>10</v>
      </c>
      <c r="F333" s="28" t="s">
        <v>17</v>
      </c>
      <c r="G333" s="25">
        <v>1800</v>
      </c>
      <c r="H333" s="25">
        <v>270</v>
      </c>
      <c r="I333" s="25">
        <f t="shared" si="301"/>
        <v>180</v>
      </c>
      <c r="J333" s="25">
        <f t="shared" si="288"/>
        <v>450</v>
      </c>
      <c r="K333" s="25">
        <f t="shared" si="302"/>
        <v>180</v>
      </c>
      <c r="L333" s="25">
        <f t="shared" si="289"/>
        <v>630</v>
      </c>
      <c r="M333" s="25">
        <f t="shared" si="303"/>
        <v>180</v>
      </c>
      <c r="N333" s="25">
        <f t="shared" si="290"/>
        <v>810</v>
      </c>
      <c r="O333" s="25">
        <f>G333/E333</f>
        <v>180</v>
      </c>
      <c r="P333" s="25">
        <f t="shared" si="291"/>
        <v>990</v>
      </c>
      <c r="Q333" s="25">
        <f>+G333/E333</f>
        <v>180</v>
      </c>
      <c r="R333" s="25">
        <f t="shared" si="292"/>
        <v>1170</v>
      </c>
      <c r="S333" s="25">
        <f t="shared" si="304"/>
        <v>180</v>
      </c>
      <c r="T333" s="25">
        <f t="shared" si="293"/>
        <v>1350</v>
      </c>
      <c r="U333" s="7">
        <f>G333/E333</f>
        <v>180</v>
      </c>
      <c r="V333" s="25">
        <f t="shared" si="294"/>
        <v>1530</v>
      </c>
      <c r="W333" s="7">
        <f>G333/E333</f>
        <v>180</v>
      </c>
      <c r="X333" s="25">
        <f t="shared" si="295"/>
        <v>1710</v>
      </c>
      <c r="Y333" s="7">
        <v>90</v>
      </c>
      <c r="Z333" s="25">
        <f t="shared" si="296"/>
        <v>1800</v>
      </c>
      <c r="AA333" s="7">
        <v>0</v>
      </c>
      <c r="AB333" s="25">
        <f t="shared" si="297"/>
        <v>1800</v>
      </c>
      <c r="AC333" s="7">
        <v>0</v>
      </c>
      <c r="AD333" s="25">
        <f t="shared" si="298"/>
        <v>1800</v>
      </c>
      <c r="AE333" s="7">
        <v>0</v>
      </c>
      <c r="AF333" s="25">
        <f t="shared" si="299"/>
        <v>1800</v>
      </c>
      <c r="AG333" s="25"/>
      <c r="AH333" s="13">
        <f t="shared" si="300"/>
        <v>0</v>
      </c>
      <c r="AI333" s="7"/>
      <c r="AJ333" s="15"/>
    </row>
    <row r="334" spans="2:36" ht="12.75">
      <c r="B334" s="26"/>
      <c r="C334" s="28" t="s">
        <v>139</v>
      </c>
      <c r="D334" s="28">
        <v>2009</v>
      </c>
      <c r="E334" s="28">
        <v>5</v>
      </c>
      <c r="F334" s="28" t="s">
        <v>17</v>
      </c>
      <c r="G334" s="25">
        <v>2800</v>
      </c>
      <c r="H334" s="25">
        <v>840</v>
      </c>
      <c r="I334" s="25">
        <f t="shared" si="301"/>
        <v>560</v>
      </c>
      <c r="J334" s="25">
        <f t="shared" si="288"/>
        <v>1400</v>
      </c>
      <c r="K334" s="25">
        <f t="shared" si="302"/>
        <v>560</v>
      </c>
      <c r="L334" s="25">
        <f t="shared" si="289"/>
        <v>1960</v>
      </c>
      <c r="M334" s="25">
        <f t="shared" si="303"/>
        <v>560</v>
      </c>
      <c r="N334" s="25">
        <f t="shared" si="290"/>
        <v>2520</v>
      </c>
      <c r="O334" s="25">
        <v>280</v>
      </c>
      <c r="P334" s="25">
        <f t="shared" si="291"/>
        <v>2800</v>
      </c>
      <c r="Q334" s="25">
        <v>0</v>
      </c>
      <c r="R334" s="25">
        <f t="shared" si="292"/>
        <v>2800</v>
      </c>
      <c r="S334" s="25">
        <f t="shared" si="304"/>
        <v>560</v>
      </c>
      <c r="T334" s="25">
        <f t="shared" si="293"/>
        <v>3360</v>
      </c>
      <c r="U334" s="25">
        <v>-560</v>
      </c>
      <c r="V334" s="25">
        <f t="shared" si="294"/>
        <v>2800</v>
      </c>
      <c r="W334" s="25">
        <v>0</v>
      </c>
      <c r="X334" s="25">
        <f t="shared" si="295"/>
        <v>2800</v>
      </c>
      <c r="Y334" s="25">
        <v>0</v>
      </c>
      <c r="Z334" s="25">
        <f t="shared" si="296"/>
        <v>2800</v>
      </c>
      <c r="AA334" s="25">
        <v>0</v>
      </c>
      <c r="AB334" s="25">
        <f t="shared" si="297"/>
        <v>2800</v>
      </c>
      <c r="AC334" s="25">
        <v>0</v>
      </c>
      <c r="AD334" s="25">
        <f t="shared" si="298"/>
        <v>2800</v>
      </c>
      <c r="AE334" s="25">
        <v>0</v>
      </c>
      <c r="AF334" s="25">
        <f t="shared" si="299"/>
        <v>2800</v>
      </c>
      <c r="AG334" s="25"/>
      <c r="AH334" s="13">
        <f t="shared" si="300"/>
        <v>0</v>
      </c>
      <c r="AI334" s="7"/>
      <c r="AJ334" s="15"/>
    </row>
    <row r="335" spans="2:36" ht="12.75">
      <c r="B335" s="26"/>
      <c r="C335" s="28" t="s">
        <v>140</v>
      </c>
      <c r="D335" s="28">
        <v>2010</v>
      </c>
      <c r="E335" s="28">
        <v>10</v>
      </c>
      <c r="F335" s="28" t="s">
        <v>17</v>
      </c>
      <c r="G335" s="32">
        <v>9513.25</v>
      </c>
      <c r="H335" s="32">
        <v>475.66</v>
      </c>
      <c r="I335" s="32">
        <f t="shared" si="301"/>
        <v>951.325</v>
      </c>
      <c r="J335" s="32">
        <f t="shared" si="288"/>
        <v>1426.9850000000001</v>
      </c>
      <c r="K335" s="32">
        <f t="shared" si="302"/>
        <v>951.325</v>
      </c>
      <c r="L335" s="32">
        <f t="shared" si="289"/>
        <v>2378.3100000000004</v>
      </c>
      <c r="M335" s="32">
        <f t="shared" si="303"/>
        <v>951.325</v>
      </c>
      <c r="N335" s="32">
        <f t="shared" si="290"/>
        <v>3329.635</v>
      </c>
      <c r="O335" s="32">
        <f>G335/E335</f>
        <v>951.325</v>
      </c>
      <c r="P335" s="32">
        <f t="shared" si="291"/>
        <v>4280.96</v>
      </c>
      <c r="Q335" s="25">
        <f aca="true" t="shared" si="305" ref="Q335:Q341">+G335/E335</f>
        <v>951.325</v>
      </c>
      <c r="R335" s="32">
        <f t="shared" si="292"/>
        <v>5232.285</v>
      </c>
      <c r="S335" s="25">
        <f t="shared" si="304"/>
        <v>951.325</v>
      </c>
      <c r="T335" s="32">
        <f t="shared" si="293"/>
        <v>6183.61</v>
      </c>
      <c r="U335" s="7">
        <f>G335/E335</f>
        <v>951.325</v>
      </c>
      <c r="V335" s="32">
        <f t="shared" si="294"/>
        <v>7134.9349999999995</v>
      </c>
      <c r="W335" s="7">
        <f>G335/E335</f>
        <v>951.325</v>
      </c>
      <c r="X335" s="32">
        <f t="shared" si="295"/>
        <v>8086.259999999999</v>
      </c>
      <c r="Y335" s="7">
        <f>$G$335/$E$335</f>
        <v>951.325</v>
      </c>
      <c r="Z335" s="32">
        <f t="shared" si="296"/>
        <v>9037.585</v>
      </c>
      <c r="AA335" s="7">
        <v>475.67</v>
      </c>
      <c r="AB335" s="32">
        <f t="shared" si="297"/>
        <v>9513.255</v>
      </c>
      <c r="AC335" s="7">
        <v>0</v>
      </c>
      <c r="AD335" s="32">
        <f t="shared" si="298"/>
        <v>9513.255</v>
      </c>
      <c r="AE335" s="7">
        <v>0</v>
      </c>
      <c r="AF335" s="32">
        <f t="shared" si="299"/>
        <v>9513.255</v>
      </c>
      <c r="AG335" s="32"/>
      <c r="AH335" s="13">
        <f t="shared" si="300"/>
        <v>-0.004999999999199645</v>
      </c>
      <c r="AI335" s="7"/>
      <c r="AJ335" s="15"/>
    </row>
    <row r="336" spans="2:36" ht="12.75">
      <c r="B336" s="29"/>
      <c r="C336" s="28" t="s">
        <v>196</v>
      </c>
      <c r="D336" s="28">
        <v>2012</v>
      </c>
      <c r="E336" s="28">
        <v>5</v>
      </c>
      <c r="F336" s="28" t="s">
        <v>17</v>
      </c>
      <c r="G336" s="32">
        <v>21300</v>
      </c>
      <c r="H336" s="32"/>
      <c r="I336" s="32">
        <f t="shared" si="301"/>
        <v>4260</v>
      </c>
      <c r="J336" s="32">
        <v>0</v>
      </c>
      <c r="K336" s="32">
        <f t="shared" si="302"/>
        <v>4260</v>
      </c>
      <c r="L336" s="32">
        <f t="shared" si="289"/>
        <v>4260</v>
      </c>
      <c r="M336" s="32">
        <f t="shared" si="303"/>
        <v>4260</v>
      </c>
      <c r="N336" s="32">
        <f t="shared" si="290"/>
        <v>8520</v>
      </c>
      <c r="O336" s="32">
        <f>G336/E336</f>
        <v>4260</v>
      </c>
      <c r="P336" s="32">
        <f t="shared" si="291"/>
        <v>12780</v>
      </c>
      <c r="Q336" s="25">
        <f t="shared" si="305"/>
        <v>4260</v>
      </c>
      <c r="R336" s="32">
        <f t="shared" si="292"/>
        <v>17040</v>
      </c>
      <c r="S336" s="25">
        <f t="shared" si="304"/>
        <v>4260</v>
      </c>
      <c r="T336" s="32">
        <f t="shared" si="293"/>
        <v>21300</v>
      </c>
      <c r="U336" s="7">
        <v>0</v>
      </c>
      <c r="V336" s="32">
        <f t="shared" si="294"/>
        <v>21300</v>
      </c>
      <c r="W336" s="7">
        <v>0</v>
      </c>
      <c r="X336" s="32">
        <f t="shared" si="295"/>
        <v>21300</v>
      </c>
      <c r="Y336" s="7">
        <v>0</v>
      </c>
      <c r="Z336" s="32">
        <f t="shared" si="296"/>
        <v>21300</v>
      </c>
      <c r="AA336" s="7">
        <v>0</v>
      </c>
      <c r="AB336" s="32">
        <f t="shared" si="297"/>
        <v>21300</v>
      </c>
      <c r="AC336" s="7">
        <v>0</v>
      </c>
      <c r="AD336" s="32">
        <f t="shared" si="298"/>
        <v>21300</v>
      </c>
      <c r="AE336" s="7">
        <v>0</v>
      </c>
      <c r="AF336" s="32">
        <f t="shared" si="299"/>
        <v>21300</v>
      </c>
      <c r="AG336" s="32"/>
      <c r="AH336" s="13">
        <f t="shared" si="300"/>
        <v>0</v>
      </c>
      <c r="AI336" s="7"/>
      <c r="AJ336" s="15"/>
    </row>
    <row r="337" spans="2:36" ht="12.75">
      <c r="B337" s="29"/>
      <c r="C337" s="28" t="s">
        <v>197</v>
      </c>
      <c r="D337" s="28">
        <v>2012</v>
      </c>
      <c r="E337" s="28">
        <v>5</v>
      </c>
      <c r="F337" s="28" t="s">
        <v>17</v>
      </c>
      <c r="G337" s="32">
        <v>18000</v>
      </c>
      <c r="H337" s="32"/>
      <c r="I337" s="32">
        <f t="shared" si="301"/>
        <v>3600</v>
      </c>
      <c r="J337" s="32">
        <v>0</v>
      </c>
      <c r="K337" s="32">
        <f t="shared" si="302"/>
        <v>3600</v>
      </c>
      <c r="L337" s="32">
        <f t="shared" si="289"/>
        <v>3600</v>
      </c>
      <c r="M337" s="32">
        <f t="shared" si="303"/>
        <v>3600</v>
      </c>
      <c r="N337" s="32">
        <f t="shared" si="290"/>
        <v>7200</v>
      </c>
      <c r="O337" s="32">
        <f>G337/E337</f>
        <v>3600</v>
      </c>
      <c r="P337" s="32">
        <f t="shared" si="291"/>
        <v>10800</v>
      </c>
      <c r="Q337" s="25">
        <f t="shared" si="305"/>
        <v>3600</v>
      </c>
      <c r="R337" s="32">
        <f t="shared" si="292"/>
        <v>14400</v>
      </c>
      <c r="S337" s="25">
        <f t="shared" si="304"/>
        <v>3600</v>
      </c>
      <c r="T337" s="32">
        <f t="shared" si="293"/>
        <v>18000</v>
      </c>
      <c r="U337" s="7">
        <v>0</v>
      </c>
      <c r="V337" s="32">
        <f t="shared" si="294"/>
        <v>18000</v>
      </c>
      <c r="W337" s="7">
        <v>0</v>
      </c>
      <c r="X337" s="32">
        <f t="shared" si="295"/>
        <v>18000</v>
      </c>
      <c r="Y337" s="7">
        <v>0</v>
      </c>
      <c r="Z337" s="32">
        <f t="shared" si="296"/>
        <v>18000</v>
      </c>
      <c r="AA337" s="7">
        <v>0</v>
      </c>
      <c r="AB337" s="32">
        <f t="shared" si="297"/>
        <v>18000</v>
      </c>
      <c r="AC337" s="7">
        <v>0</v>
      </c>
      <c r="AD337" s="32">
        <f t="shared" si="298"/>
        <v>18000</v>
      </c>
      <c r="AE337" s="7">
        <v>0</v>
      </c>
      <c r="AF337" s="32">
        <f t="shared" si="299"/>
        <v>18000</v>
      </c>
      <c r="AG337" s="32"/>
      <c r="AH337" s="13">
        <f t="shared" si="300"/>
        <v>0</v>
      </c>
      <c r="AI337" s="7"/>
      <c r="AJ337" s="15"/>
    </row>
    <row r="338" spans="2:36" ht="12.75">
      <c r="B338" s="29"/>
      <c r="C338" s="28" t="s">
        <v>198</v>
      </c>
      <c r="D338" s="28">
        <v>2012</v>
      </c>
      <c r="E338" s="28">
        <v>5</v>
      </c>
      <c r="F338" s="28" t="s">
        <v>17</v>
      </c>
      <c r="G338" s="32">
        <v>1670</v>
      </c>
      <c r="H338" s="32"/>
      <c r="I338" s="32">
        <f t="shared" si="301"/>
        <v>334</v>
      </c>
      <c r="J338" s="32">
        <v>0</v>
      </c>
      <c r="K338" s="32">
        <f t="shared" si="302"/>
        <v>334</v>
      </c>
      <c r="L338" s="32">
        <f t="shared" si="289"/>
        <v>334</v>
      </c>
      <c r="M338" s="32">
        <f t="shared" si="303"/>
        <v>334</v>
      </c>
      <c r="N338" s="32">
        <f t="shared" si="290"/>
        <v>668</v>
      </c>
      <c r="O338" s="32">
        <f>G338/E338</f>
        <v>334</v>
      </c>
      <c r="P338" s="32">
        <f t="shared" si="291"/>
        <v>1002</v>
      </c>
      <c r="Q338" s="25">
        <f t="shared" si="305"/>
        <v>334</v>
      </c>
      <c r="R338" s="32">
        <f t="shared" si="292"/>
        <v>1336</v>
      </c>
      <c r="S338" s="25">
        <f t="shared" si="304"/>
        <v>334</v>
      </c>
      <c r="T338" s="32">
        <f t="shared" si="293"/>
        <v>1670</v>
      </c>
      <c r="U338" s="7">
        <v>0</v>
      </c>
      <c r="V338" s="32">
        <f t="shared" si="294"/>
        <v>1670</v>
      </c>
      <c r="W338" s="7">
        <v>0</v>
      </c>
      <c r="X338" s="32">
        <f t="shared" si="295"/>
        <v>1670</v>
      </c>
      <c r="Y338" s="7">
        <v>0</v>
      </c>
      <c r="Z338" s="32">
        <f t="shared" si="296"/>
        <v>1670</v>
      </c>
      <c r="AA338" s="7">
        <v>0</v>
      </c>
      <c r="AB338" s="32">
        <f t="shared" si="297"/>
        <v>1670</v>
      </c>
      <c r="AC338" s="7">
        <v>0</v>
      </c>
      <c r="AD338" s="32">
        <f t="shared" si="298"/>
        <v>1670</v>
      </c>
      <c r="AE338" s="7">
        <v>0</v>
      </c>
      <c r="AF338" s="32">
        <f t="shared" si="299"/>
        <v>1670</v>
      </c>
      <c r="AG338" s="27"/>
      <c r="AH338" s="13">
        <f t="shared" si="300"/>
        <v>0</v>
      </c>
      <c r="AI338" s="7"/>
      <c r="AJ338" s="15"/>
    </row>
    <row r="339" spans="2:36" ht="12.75">
      <c r="B339" s="29"/>
      <c r="C339" s="31" t="s">
        <v>206</v>
      </c>
      <c r="D339" s="28">
        <v>2013</v>
      </c>
      <c r="E339" s="28">
        <v>5</v>
      </c>
      <c r="F339" s="31" t="s">
        <v>17</v>
      </c>
      <c r="G339" s="32">
        <v>150.57</v>
      </c>
      <c r="H339" s="32"/>
      <c r="I339" s="32">
        <f t="shared" si="301"/>
        <v>30.113999999999997</v>
      </c>
      <c r="J339" s="32"/>
      <c r="K339" s="32">
        <f t="shared" si="302"/>
        <v>30.113999999999997</v>
      </c>
      <c r="L339" s="32">
        <v>0</v>
      </c>
      <c r="M339" s="32">
        <f t="shared" si="303"/>
        <v>30.113999999999997</v>
      </c>
      <c r="N339" s="32">
        <f t="shared" si="290"/>
        <v>30.113999999999997</v>
      </c>
      <c r="O339" s="32">
        <f>G339/E339</f>
        <v>30.113999999999997</v>
      </c>
      <c r="P339" s="32">
        <f t="shared" si="291"/>
        <v>60.227999999999994</v>
      </c>
      <c r="Q339" s="25">
        <f t="shared" si="305"/>
        <v>30.113999999999997</v>
      </c>
      <c r="R339" s="32">
        <f t="shared" si="292"/>
        <v>90.34199999999998</v>
      </c>
      <c r="S339" s="25">
        <f t="shared" si="304"/>
        <v>30.113999999999997</v>
      </c>
      <c r="T339" s="32">
        <f t="shared" si="293"/>
        <v>120.45599999999999</v>
      </c>
      <c r="U339" s="7">
        <f aca="true" t="shared" si="306" ref="U339:U352">G339/E339</f>
        <v>30.113999999999997</v>
      </c>
      <c r="V339" s="32">
        <f t="shared" si="294"/>
        <v>150.57</v>
      </c>
      <c r="W339" s="7">
        <v>0</v>
      </c>
      <c r="X339" s="32">
        <f t="shared" si="295"/>
        <v>150.57</v>
      </c>
      <c r="Y339" s="7">
        <v>0</v>
      </c>
      <c r="Z339" s="32">
        <f t="shared" si="296"/>
        <v>150.57</v>
      </c>
      <c r="AA339" s="7">
        <v>0</v>
      </c>
      <c r="AB339" s="32">
        <f t="shared" si="297"/>
        <v>150.57</v>
      </c>
      <c r="AC339" s="7">
        <v>0</v>
      </c>
      <c r="AD339" s="32">
        <f t="shared" si="298"/>
        <v>150.57</v>
      </c>
      <c r="AE339" s="7">
        <v>0</v>
      </c>
      <c r="AF339" s="32">
        <f t="shared" si="299"/>
        <v>150.57</v>
      </c>
      <c r="AG339" s="27"/>
      <c r="AH339" s="13">
        <f t="shared" si="300"/>
        <v>0</v>
      </c>
      <c r="AI339" s="7"/>
      <c r="AJ339" s="15"/>
    </row>
    <row r="340" spans="2:36" ht="12.75">
      <c r="B340" s="29"/>
      <c r="C340" s="31" t="s">
        <v>233</v>
      </c>
      <c r="D340" s="28">
        <v>2015</v>
      </c>
      <c r="E340" s="28">
        <v>5</v>
      </c>
      <c r="F340" s="31" t="s">
        <v>17</v>
      </c>
      <c r="G340" s="32">
        <v>25890</v>
      </c>
      <c r="H340" s="32"/>
      <c r="I340" s="32"/>
      <c r="J340" s="32"/>
      <c r="K340" s="32"/>
      <c r="L340" s="32"/>
      <c r="M340" s="32"/>
      <c r="N340" s="32"/>
      <c r="O340" s="32"/>
      <c r="P340" s="32">
        <v>0</v>
      </c>
      <c r="Q340" s="32">
        <f t="shared" si="305"/>
        <v>5178</v>
      </c>
      <c r="R340" s="32">
        <f t="shared" si="292"/>
        <v>5178</v>
      </c>
      <c r="S340" s="25">
        <f t="shared" si="304"/>
        <v>5178</v>
      </c>
      <c r="T340" s="32">
        <f t="shared" si="293"/>
        <v>10356</v>
      </c>
      <c r="U340" s="7">
        <f t="shared" si="306"/>
        <v>5178</v>
      </c>
      <c r="V340" s="32">
        <f t="shared" si="294"/>
        <v>15534</v>
      </c>
      <c r="W340" s="7">
        <f aca="true" t="shared" si="307" ref="W340:W352">G340/E340</f>
        <v>5178</v>
      </c>
      <c r="X340" s="32">
        <f t="shared" si="295"/>
        <v>20712</v>
      </c>
      <c r="Y340" s="7">
        <f>$G$340/$E$340</f>
        <v>5178</v>
      </c>
      <c r="Z340" s="32">
        <f t="shared" si="296"/>
        <v>25890</v>
      </c>
      <c r="AA340" s="7">
        <v>0</v>
      </c>
      <c r="AB340" s="32">
        <f t="shared" si="297"/>
        <v>25890</v>
      </c>
      <c r="AC340" s="7">
        <v>0</v>
      </c>
      <c r="AD340" s="32">
        <f t="shared" si="298"/>
        <v>25890</v>
      </c>
      <c r="AE340" s="7">
        <v>0</v>
      </c>
      <c r="AF340" s="32">
        <f t="shared" si="299"/>
        <v>25890</v>
      </c>
      <c r="AG340" s="27"/>
      <c r="AH340" s="13">
        <f t="shared" si="300"/>
        <v>0</v>
      </c>
      <c r="AI340" s="7"/>
      <c r="AJ340" s="15"/>
    </row>
    <row r="341" spans="2:36" ht="12.75">
      <c r="B341" s="29"/>
      <c r="C341" s="31" t="s">
        <v>234</v>
      </c>
      <c r="D341" s="28">
        <v>2015</v>
      </c>
      <c r="E341" s="28">
        <v>5</v>
      </c>
      <c r="F341" s="31" t="s">
        <v>17</v>
      </c>
      <c r="G341" s="40">
        <v>62513.47</v>
      </c>
      <c r="H341" s="40"/>
      <c r="I341" s="40"/>
      <c r="J341" s="40"/>
      <c r="K341" s="40"/>
      <c r="L341" s="40"/>
      <c r="M341" s="40"/>
      <c r="N341" s="40"/>
      <c r="O341" s="40"/>
      <c r="P341" s="40">
        <v>0</v>
      </c>
      <c r="Q341" s="40">
        <f t="shared" si="305"/>
        <v>12502.694</v>
      </c>
      <c r="R341" s="40">
        <f t="shared" si="292"/>
        <v>12502.694</v>
      </c>
      <c r="S341" s="25">
        <f t="shared" si="304"/>
        <v>12502.694</v>
      </c>
      <c r="T341" s="40">
        <f t="shared" si="293"/>
        <v>25005.388</v>
      </c>
      <c r="U341" s="7">
        <f t="shared" si="306"/>
        <v>12502.694</v>
      </c>
      <c r="V341" s="40">
        <f t="shared" si="294"/>
        <v>37508.081999999995</v>
      </c>
      <c r="W341" s="7">
        <f t="shared" si="307"/>
        <v>12502.694</v>
      </c>
      <c r="X341" s="40">
        <f t="shared" si="295"/>
        <v>50010.776</v>
      </c>
      <c r="Y341" s="7">
        <f>$G$341/$E$341</f>
        <v>12502.694</v>
      </c>
      <c r="Z341" s="40">
        <f aca="true" t="shared" si="308" ref="Z341:Z349">X341+Y341</f>
        <v>62513.47</v>
      </c>
      <c r="AA341" s="7">
        <v>0</v>
      </c>
      <c r="AB341" s="40">
        <f t="shared" si="297"/>
        <v>62513.47</v>
      </c>
      <c r="AC341" s="7">
        <v>0</v>
      </c>
      <c r="AD341" s="40">
        <f t="shared" si="298"/>
        <v>62513.47</v>
      </c>
      <c r="AE341" s="7">
        <v>0</v>
      </c>
      <c r="AF341" s="40">
        <f t="shared" si="299"/>
        <v>62513.47</v>
      </c>
      <c r="AG341" s="27"/>
      <c r="AH341" s="13">
        <f t="shared" si="300"/>
        <v>0</v>
      </c>
      <c r="AI341" s="7"/>
      <c r="AJ341" s="15"/>
    </row>
    <row r="342" spans="2:36" ht="12.75">
      <c r="B342" s="42"/>
      <c r="C342" s="31" t="s">
        <v>248</v>
      </c>
      <c r="D342" s="28">
        <v>2016</v>
      </c>
      <c r="E342" s="28">
        <v>5</v>
      </c>
      <c r="F342" s="31" t="s">
        <v>17</v>
      </c>
      <c r="G342" s="40">
        <v>36830.89</v>
      </c>
      <c r="H342" s="27"/>
      <c r="I342" s="27"/>
      <c r="J342" s="27"/>
      <c r="K342" s="27"/>
      <c r="L342" s="27"/>
      <c r="M342" s="27"/>
      <c r="N342" s="27"/>
      <c r="O342" s="27"/>
      <c r="P342" s="27"/>
      <c r="Q342" s="32">
        <v>0</v>
      </c>
      <c r="R342" s="32">
        <v>0</v>
      </c>
      <c r="S342" s="32">
        <f aca="true" t="shared" si="309" ref="S342:S352">+G342/E342</f>
        <v>7366.178</v>
      </c>
      <c r="T342" s="40">
        <f t="shared" si="293"/>
        <v>7366.178</v>
      </c>
      <c r="U342" s="7">
        <f t="shared" si="306"/>
        <v>7366.178</v>
      </c>
      <c r="V342" s="40">
        <f t="shared" si="294"/>
        <v>14732.356</v>
      </c>
      <c r="W342" s="7">
        <f t="shared" si="307"/>
        <v>7366.178</v>
      </c>
      <c r="X342" s="40">
        <f t="shared" si="295"/>
        <v>22098.534</v>
      </c>
      <c r="Y342" s="7">
        <f>$G$342/$E$342</f>
        <v>7366.178</v>
      </c>
      <c r="Z342" s="40">
        <f t="shared" si="308"/>
        <v>29464.712</v>
      </c>
      <c r="AA342" s="7">
        <f>$G$342/$E$342</f>
        <v>7366.178</v>
      </c>
      <c r="AB342" s="40">
        <f t="shared" si="297"/>
        <v>36830.89</v>
      </c>
      <c r="AC342" s="7">
        <v>0</v>
      </c>
      <c r="AD342" s="40">
        <f t="shared" si="298"/>
        <v>36830.89</v>
      </c>
      <c r="AE342" s="7">
        <v>0</v>
      </c>
      <c r="AF342" s="40">
        <f t="shared" si="299"/>
        <v>36830.89</v>
      </c>
      <c r="AG342" s="27"/>
      <c r="AH342" s="13">
        <f t="shared" si="300"/>
        <v>0</v>
      </c>
      <c r="AI342" s="7"/>
      <c r="AJ342" s="15"/>
    </row>
    <row r="343" spans="2:36" ht="12.75">
      <c r="B343" s="42"/>
      <c r="C343" s="31" t="s">
        <v>275</v>
      </c>
      <c r="D343" s="28">
        <v>2018</v>
      </c>
      <c r="E343" s="28">
        <v>5</v>
      </c>
      <c r="F343" s="31" t="s">
        <v>17</v>
      </c>
      <c r="G343" s="40">
        <v>21719</v>
      </c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>
        <f t="shared" si="309"/>
        <v>4343.8</v>
      </c>
      <c r="T343" s="40"/>
      <c r="U343" s="39">
        <f t="shared" si="306"/>
        <v>4343.8</v>
      </c>
      <c r="V343" s="40">
        <v>0</v>
      </c>
      <c r="W343" s="39">
        <f t="shared" si="307"/>
        <v>4343.8</v>
      </c>
      <c r="X343" s="40">
        <f t="shared" si="295"/>
        <v>4343.8</v>
      </c>
      <c r="Y343" s="39">
        <f>$G$343/$E$343</f>
        <v>4343.8</v>
      </c>
      <c r="Z343" s="40">
        <f t="shared" si="308"/>
        <v>8687.6</v>
      </c>
      <c r="AA343" s="39">
        <f>$G$343/$E$343</f>
        <v>4343.8</v>
      </c>
      <c r="AB343" s="40">
        <f t="shared" si="297"/>
        <v>13031.400000000001</v>
      </c>
      <c r="AC343" s="39">
        <f>$G$343/$E$343</f>
        <v>4343.8</v>
      </c>
      <c r="AD343" s="40">
        <f t="shared" si="298"/>
        <v>17375.2</v>
      </c>
      <c r="AE343" s="39">
        <f>$G$343/$E$343</f>
        <v>4343.8</v>
      </c>
      <c r="AF343" s="40">
        <f t="shared" si="299"/>
        <v>21719</v>
      </c>
      <c r="AG343" s="27"/>
      <c r="AH343" s="13">
        <f t="shared" si="300"/>
        <v>0</v>
      </c>
      <c r="AI343" s="7"/>
      <c r="AJ343" s="15"/>
    </row>
    <row r="344" spans="2:36" ht="12.75">
      <c r="B344" s="42"/>
      <c r="C344" s="31" t="s">
        <v>276</v>
      </c>
      <c r="D344" s="28">
        <v>2018</v>
      </c>
      <c r="E344" s="28">
        <v>5</v>
      </c>
      <c r="F344" s="31" t="s">
        <v>17</v>
      </c>
      <c r="G344" s="40">
        <v>43788</v>
      </c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>
        <f t="shared" si="309"/>
        <v>8757.6</v>
      </c>
      <c r="T344" s="40"/>
      <c r="U344" s="39">
        <f t="shared" si="306"/>
        <v>8757.6</v>
      </c>
      <c r="V344" s="40">
        <v>0</v>
      </c>
      <c r="W344" s="39">
        <f t="shared" si="307"/>
        <v>8757.6</v>
      </c>
      <c r="X344" s="40">
        <f t="shared" si="295"/>
        <v>8757.6</v>
      </c>
      <c r="Y344" s="39">
        <f>$G$344/$E$344</f>
        <v>8757.6</v>
      </c>
      <c r="Z344" s="40">
        <f t="shared" si="308"/>
        <v>17515.2</v>
      </c>
      <c r="AA344" s="39">
        <f>$G$344/$E$344</f>
        <v>8757.6</v>
      </c>
      <c r="AB344" s="40">
        <f t="shared" si="297"/>
        <v>26272.800000000003</v>
      </c>
      <c r="AC344" s="39">
        <f>$G$344/$E$344</f>
        <v>8757.6</v>
      </c>
      <c r="AD344" s="40">
        <f t="shared" si="298"/>
        <v>35030.4</v>
      </c>
      <c r="AE344" s="39">
        <f>$G$344/$E$344</f>
        <v>8757.6</v>
      </c>
      <c r="AF344" s="40">
        <f t="shared" si="299"/>
        <v>43788</v>
      </c>
      <c r="AG344" s="27"/>
      <c r="AH344" s="13">
        <f t="shared" si="300"/>
        <v>0</v>
      </c>
      <c r="AI344" s="7"/>
      <c r="AJ344" s="15"/>
    </row>
    <row r="345" spans="2:36" ht="12.75">
      <c r="B345" s="42"/>
      <c r="C345" s="41" t="s">
        <v>291</v>
      </c>
      <c r="D345" s="28">
        <v>2019</v>
      </c>
      <c r="E345" s="28">
        <v>5</v>
      </c>
      <c r="F345" s="31" t="s">
        <v>17</v>
      </c>
      <c r="G345" s="40">
        <v>28400</v>
      </c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>
        <f t="shared" si="309"/>
        <v>5680</v>
      </c>
      <c r="T345" s="40"/>
      <c r="U345" s="39">
        <f t="shared" si="306"/>
        <v>5680</v>
      </c>
      <c r="V345" s="40"/>
      <c r="W345" s="39">
        <f t="shared" si="307"/>
        <v>5680</v>
      </c>
      <c r="X345" s="40">
        <v>0</v>
      </c>
      <c r="Y345" s="39">
        <f>$G$345/$E$345</f>
        <v>5680</v>
      </c>
      <c r="Z345" s="40">
        <f t="shared" si="308"/>
        <v>5680</v>
      </c>
      <c r="AA345" s="39">
        <f>$G$345/$E$345</f>
        <v>5680</v>
      </c>
      <c r="AB345" s="40">
        <f t="shared" si="297"/>
        <v>11360</v>
      </c>
      <c r="AC345" s="39">
        <f>$G$345/$E$345</f>
        <v>5680</v>
      </c>
      <c r="AD345" s="40">
        <f t="shared" si="298"/>
        <v>17040</v>
      </c>
      <c r="AE345" s="39">
        <f>$G$345/$E$345</f>
        <v>5680</v>
      </c>
      <c r="AF345" s="40">
        <f t="shared" si="299"/>
        <v>22720</v>
      </c>
      <c r="AG345" s="27"/>
      <c r="AH345" s="13">
        <f t="shared" si="300"/>
        <v>5680</v>
      </c>
      <c r="AI345" s="7"/>
      <c r="AJ345" s="15"/>
    </row>
    <row r="346" spans="2:36" ht="12.75">
      <c r="B346" s="42"/>
      <c r="C346" s="41" t="s">
        <v>292</v>
      </c>
      <c r="D346" s="28">
        <v>2019</v>
      </c>
      <c r="E346" s="28">
        <v>5</v>
      </c>
      <c r="F346" s="31" t="s">
        <v>17</v>
      </c>
      <c r="G346" s="40">
        <v>8522.5</v>
      </c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>
        <f t="shared" si="309"/>
        <v>1704.5</v>
      </c>
      <c r="T346" s="40"/>
      <c r="U346" s="39">
        <f t="shared" si="306"/>
        <v>1704.5</v>
      </c>
      <c r="V346" s="40"/>
      <c r="W346" s="39">
        <f t="shared" si="307"/>
        <v>1704.5</v>
      </c>
      <c r="X346" s="40">
        <v>0</v>
      </c>
      <c r="Y346" s="39">
        <f>$G$346/$E$346</f>
        <v>1704.5</v>
      </c>
      <c r="Z346" s="40">
        <f t="shared" si="308"/>
        <v>1704.5</v>
      </c>
      <c r="AA346" s="39">
        <f>$G$346/$E$346</f>
        <v>1704.5</v>
      </c>
      <c r="AB346" s="40">
        <f t="shared" si="297"/>
        <v>3409</v>
      </c>
      <c r="AC346" s="39">
        <f>$G$346/$E$346</f>
        <v>1704.5</v>
      </c>
      <c r="AD346" s="40">
        <f t="shared" si="298"/>
        <v>5113.5</v>
      </c>
      <c r="AE346" s="39">
        <f>$G$346/$E$346</f>
        <v>1704.5</v>
      </c>
      <c r="AF346" s="40">
        <f t="shared" si="299"/>
        <v>6818</v>
      </c>
      <c r="AG346" s="27"/>
      <c r="AH346" s="13">
        <f t="shared" si="300"/>
        <v>1704.5</v>
      </c>
      <c r="AI346" s="7"/>
      <c r="AJ346" s="15"/>
    </row>
    <row r="347" spans="2:36" ht="12.75">
      <c r="B347" s="42"/>
      <c r="C347" s="41" t="s">
        <v>293</v>
      </c>
      <c r="D347" s="28">
        <v>2019</v>
      </c>
      <c r="E347" s="28">
        <v>5</v>
      </c>
      <c r="F347" s="31" t="s">
        <v>17</v>
      </c>
      <c r="G347" s="40">
        <v>38847</v>
      </c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>
        <f t="shared" si="309"/>
        <v>7769.4</v>
      </c>
      <c r="T347" s="40"/>
      <c r="U347" s="39">
        <f t="shared" si="306"/>
        <v>7769.4</v>
      </c>
      <c r="V347" s="40"/>
      <c r="W347" s="39">
        <f t="shared" si="307"/>
        <v>7769.4</v>
      </c>
      <c r="X347" s="40">
        <v>0</v>
      </c>
      <c r="Y347" s="39">
        <f>$G$347/$E$347</f>
        <v>7769.4</v>
      </c>
      <c r="Z347" s="40">
        <f t="shared" si="308"/>
        <v>7769.4</v>
      </c>
      <c r="AA347" s="39">
        <f>$G$347/$E$347</f>
        <v>7769.4</v>
      </c>
      <c r="AB347" s="40">
        <f t="shared" si="297"/>
        <v>15538.8</v>
      </c>
      <c r="AC347" s="39">
        <f>$G$347/$E$347</f>
        <v>7769.4</v>
      </c>
      <c r="AD347" s="40">
        <f t="shared" si="298"/>
        <v>23308.199999999997</v>
      </c>
      <c r="AE347" s="39">
        <f>$G$347/$E$347</f>
        <v>7769.4</v>
      </c>
      <c r="AF347" s="40">
        <f t="shared" si="299"/>
        <v>31077.6</v>
      </c>
      <c r="AG347" s="27"/>
      <c r="AH347" s="13">
        <f t="shared" si="300"/>
        <v>7769.4000000000015</v>
      </c>
      <c r="AI347" s="7"/>
      <c r="AJ347" s="15"/>
    </row>
    <row r="348" spans="2:36" ht="12.75">
      <c r="B348" s="42"/>
      <c r="C348" s="41" t="s">
        <v>294</v>
      </c>
      <c r="D348" s="28">
        <v>2019</v>
      </c>
      <c r="E348" s="28">
        <v>5</v>
      </c>
      <c r="F348" s="31" t="s">
        <v>17</v>
      </c>
      <c r="G348" s="40">
        <v>8695</v>
      </c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>
        <f t="shared" si="309"/>
        <v>1739</v>
      </c>
      <c r="T348" s="40"/>
      <c r="U348" s="39">
        <f t="shared" si="306"/>
        <v>1739</v>
      </c>
      <c r="V348" s="40"/>
      <c r="W348" s="39">
        <f t="shared" si="307"/>
        <v>1739</v>
      </c>
      <c r="X348" s="40">
        <v>0</v>
      </c>
      <c r="Y348" s="39">
        <f>$G$348/$E$348</f>
        <v>1739</v>
      </c>
      <c r="Z348" s="40">
        <f t="shared" si="308"/>
        <v>1739</v>
      </c>
      <c r="AA348" s="39">
        <f>$G$348/$E$348</f>
        <v>1739</v>
      </c>
      <c r="AB348" s="40">
        <f t="shared" si="297"/>
        <v>3478</v>
      </c>
      <c r="AC348" s="39">
        <f>$G$348/$E$348</f>
        <v>1739</v>
      </c>
      <c r="AD348" s="40">
        <f t="shared" si="298"/>
        <v>5217</v>
      </c>
      <c r="AE348" s="39">
        <f>$G$348/$E$348</f>
        <v>1739</v>
      </c>
      <c r="AF348" s="40">
        <f t="shared" si="299"/>
        <v>6956</v>
      </c>
      <c r="AG348" s="27"/>
      <c r="AH348" s="13">
        <f t="shared" si="300"/>
        <v>1739</v>
      </c>
      <c r="AI348" s="7"/>
      <c r="AJ348" s="15"/>
    </row>
    <row r="349" spans="2:36" ht="12.75">
      <c r="B349" s="42"/>
      <c r="C349" s="41" t="s">
        <v>295</v>
      </c>
      <c r="D349" s="28">
        <v>2019</v>
      </c>
      <c r="E349" s="28">
        <v>5</v>
      </c>
      <c r="F349" s="31" t="s">
        <v>17</v>
      </c>
      <c r="G349" s="40">
        <v>21855</v>
      </c>
      <c r="H349" s="27"/>
      <c r="I349" s="27"/>
      <c r="J349" s="27"/>
      <c r="K349" s="27"/>
      <c r="L349" s="27"/>
      <c r="M349" s="27"/>
      <c r="N349" s="27"/>
      <c r="O349" s="27"/>
      <c r="P349" s="27"/>
      <c r="Q349" s="32"/>
      <c r="R349" s="32"/>
      <c r="S349" s="32">
        <f t="shared" si="309"/>
        <v>4371</v>
      </c>
      <c r="T349" s="40"/>
      <c r="U349" s="7">
        <f t="shared" si="306"/>
        <v>4371</v>
      </c>
      <c r="V349" s="40"/>
      <c r="W349" s="7">
        <f t="shared" si="307"/>
        <v>4371</v>
      </c>
      <c r="X349" s="40">
        <v>0</v>
      </c>
      <c r="Y349" s="7">
        <f>$G$349/$E$349</f>
        <v>4371</v>
      </c>
      <c r="Z349" s="40">
        <f t="shared" si="308"/>
        <v>4371</v>
      </c>
      <c r="AA349" s="7">
        <f>$G$349/$E$349</f>
        <v>4371</v>
      </c>
      <c r="AB349" s="40">
        <f t="shared" si="297"/>
        <v>8742</v>
      </c>
      <c r="AC349" s="7">
        <f>$G$349/$E$349</f>
        <v>4371</v>
      </c>
      <c r="AD349" s="40">
        <f t="shared" si="298"/>
        <v>13113</v>
      </c>
      <c r="AE349" s="7">
        <f>$G$349/$E$349</f>
        <v>4371</v>
      </c>
      <c r="AF349" s="40">
        <f t="shared" si="299"/>
        <v>17484</v>
      </c>
      <c r="AG349" s="27"/>
      <c r="AH349" s="13">
        <f t="shared" si="300"/>
        <v>4371</v>
      </c>
      <c r="AI349" s="7"/>
      <c r="AJ349" s="15"/>
    </row>
    <row r="350" spans="2:36" ht="12.75">
      <c r="B350" s="42"/>
      <c r="C350" s="41" t="s">
        <v>337</v>
      </c>
      <c r="D350" s="28">
        <v>2022</v>
      </c>
      <c r="E350" s="28">
        <v>5</v>
      </c>
      <c r="F350" s="31" t="s">
        <v>17</v>
      </c>
      <c r="G350" s="40">
        <v>999.99</v>
      </c>
      <c r="H350" s="27"/>
      <c r="I350" s="27"/>
      <c r="J350" s="27"/>
      <c r="K350" s="27"/>
      <c r="L350" s="27"/>
      <c r="M350" s="27"/>
      <c r="N350" s="27"/>
      <c r="O350" s="27"/>
      <c r="P350" s="27"/>
      <c r="Q350" s="32"/>
      <c r="R350" s="32"/>
      <c r="S350" s="32">
        <f t="shared" si="309"/>
        <v>199.998</v>
      </c>
      <c r="T350" s="40"/>
      <c r="U350" s="7">
        <f t="shared" si="306"/>
        <v>199.998</v>
      </c>
      <c r="V350" s="40"/>
      <c r="W350" s="7">
        <f t="shared" si="307"/>
        <v>199.998</v>
      </c>
      <c r="X350" s="40"/>
      <c r="Y350" s="7"/>
      <c r="Z350" s="40"/>
      <c r="AA350" s="7"/>
      <c r="AB350" s="40"/>
      <c r="AC350" s="7"/>
      <c r="AD350" s="40"/>
      <c r="AE350" s="7">
        <f>$G$350/$E$350</f>
        <v>199.998</v>
      </c>
      <c r="AF350" s="40">
        <f>AD350+AE350</f>
        <v>199.998</v>
      </c>
      <c r="AG350" s="27"/>
      <c r="AH350" s="13">
        <f t="shared" si="300"/>
        <v>799.992</v>
      </c>
      <c r="AI350" s="7"/>
      <c r="AJ350" s="15"/>
    </row>
    <row r="351" spans="2:36" ht="12.75">
      <c r="B351" s="42"/>
      <c r="C351" s="41" t="s">
        <v>362</v>
      </c>
      <c r="D351" s="28">
        <v>2022</v>
      </c>
      <c r="E351" s="28">
        <v>5</v>
      </c>
      <c r="F351" s="31" t="s">
        <v>17</v>
      </c>
      <c r="G351" s="40">
        <v>4079.99</v>
      </c>
      <c r="H351" s="27"/>
      <c r="I351" s="27"/>
      <c r="J351" s="27"/>
      <c r="K351" s="27"/>
      <c r="L351" s="27"/>
      <c r="M351" s="27"/>
      <c r="N351" s="27"/>
      <c r="O351" s="27"/>
      <c r="P351" s="27"/>
      <c r="Q351" s="32"/>
      <c r="R351" s="32"/>
      <c r="S351" s="32">
        <f t="shared" si="309"/>
        <v>815.9979999999999</v>
      </c>
      <c r="T351" s="40"/>
      <c r="U351" s="7">
        <f t="shared" si="306"/>
        <v>815.9979999999999</v>
      </c>
      <c r="V351" s="40"/>
      <c r="W351" s="7">
        <f t="shared" si="307"/>
        <v>815.9979999999999</v>
      </c>
      <c r="X351" s="40"/>
      <c r="Y351" s="7"/>
      <c r="Z351" s="40"/>
      <c r="AA351" s="7"/>
      <c r="AB351" s="40"/>
      <c r="AC351" s="7"/>
      <c r="AD351" s="40"/>
      <c r="AE351" s="7">
        <f>$G$351/$E$351</f>
        <v>815.9979999999999</v>
      </c>
      <c r="AF351" s="40">
        <f>AD351+AE351</f>
        <v>815.9979999999999</v>
      </c>
      <c r="AG351" s="27"/>
      <c r="AH351" s="13">
        <f t="shared" si="300"/>
        <v>3263.9919999999997</v>
      </c>
      <c r="AI351" s="7"/>
      <c r="AJ351" s="15"/>
    </row>
    <row r="352" spans="2:36" ht="12.75">
      <c r="B352" s="42" t="s">
        <v>366</v>
      </c>
      <c r="C352" s="41" t="s">
        <v>253</v>
      </c>
      <c r="D352" s="28">
        <v>2022</v>
      </c>
      <c r="E352" s="28">
        <v>5</v>
      </c>
      <c r="F352" s="31" t="s">
        <v>17</v>
      </c>
      <c r="G352" s="27">
        <v>58500</v>
      </c>
      <c r="H352" s="27"/>
      <c r="I352" s="27"/>
      <c r="J352" s="27"/>
      <c r="K352" s="27"/>
      <c r="L352" s="27"/>
      <c r="M352" s="27"/>
      <c r="N352" s="27"/>
      <c r="O352" s="27"/>
      <c r="P352" s="27"/>
      <c r="Q352" s="32"/>
      <c r="R352" s="32"/>
      <c r="S352" s="32">
        <f t="shared" si="309"/>
        <v>11700</v>
      </c>
      <c r="T352" s="40"/>
      <c r="U352" s="7">
        <f t="shared" si="306"/>
        <v>11700</v>
      </c>
      <c r="V352" s="40"/>
      <c r="W352" s="7">
        <f t="shared" si="307"/>
        <v>11700</v>
      </c>
      <c r="X352" s="40"/>
      <c r="Y352" s="7"/>
      <c r="Z352" s="40"/>
      <c r="AA352" s="7"/>
      <c r="AB352" s="40"/>
      <c r="AC352" s="7"/>
      <c r="AD352" s="40"/>
      <c r="AE352" s="7">
        <f>$G$352/$E$352</f>
        <v>11700</v>
      </c>
      <c r="AF352" s="40">
        <f>AD352+AE352</f>
        <v>11700</v>
      </c>
      <c r="AG352" s="27"/>
      <c r="AH352" s="13">
        <f t="shared" si="300"/>
        <v>46800</v>
      </c>
      <c r="AI352" s="7"/>
      <c r="AJ352" s="15"/>
    </row>
    <row r="353" spans="2:36" ht="12.75">
      <c r="B353" s="26">
        <v>34300005</v>
      </c>
      <c r="C353" s="28" t="s">
        <v>141</v>
      </c>
      <c r="D353" s="28" t="s">
        <v>25</v>
      </c>
      <c r="E353" s="28">
        <v>5</v>
      </c>
      <c r="F353" s="28" t="s">
        <v>17</v>
      </c>
      <c r="G353" s="25">
        <v>3797.5</v>
      </c>
      <c r="H353" s="25">
        <v>3797.5</v>
      </c>
      <c r="I353" s="25">
        <v>0</v>
      </c>
      <c r="J353" s="25">
        <f aca="true" t="shared" si="310" ref="J353:J363">H353+I353</f>
        <v>3797.5</v>
      </c>
      <c r="K353" s="25">
        <v>0</v>
      </c>
      <c r="L353" s="25">
        <f aca="true" t="shared" si="311" ref="L353:L365">J353+K353</f>
        <v>3797.5</v>
      </c>
      <c r="M353" s="25">
        <v>0</v>
      </c>
      <c r="N353" s="25">
        <f aca="true" t="shared" si="312" ref="N353:N371">L353+M353</f>
        <v>3797.5</v>
      </c>
      <c r="O353" s="25">
        <v>0</v>
      </c>
      <c r="P353" s="25">
        <f aca="true" t="shared" si="313" ref="P353:P372">N353+O353</f>
        <v>3797.5</v>
      </c>
      <c r="Q353" s="25">
        <v>0</v>
      </c>
      <c r="R353" s="25">
        <f aca="true" t="shared" si="314" ref="R353:R381">P353+Q353</f>
        <v>3797.5</v>
      </c>
      <c r="S353" s="25">
        <v>0</v>
      </c>
      <c r="T353" s="25">
        <f aca="true" t="shared" si="315" ref="T353:T381">R353+S353</f>
        <v>3797.5</v>
      </c>
      <c r="U353" s="7">
        <v>0</v>
      </c>
      <c r="V353" s="25">
        <f aca="true" t="shared" si="316" ref="V353:X385">T353+U353</f>
        <v>3797.5</v>
      </c>
      <c r="W353" s="7">
        <v>0</v>
      </c>
      <c r="X353" s="25">
        <f t="shared" si="316"/>
        <v>3797.5</v>
      </c>
      <c r="Y353" s="7">
        <v>0</v>
      </c>
      <c r="Z353" s="25">
        <f aca="true" t="shared" si="317" ref="Z353:Z406">X353+Y353</f>
        <v>3797.5</v>
      </c>
      <c r="AA353" s="7">
        <v>0</v>
      </c>
      <c r="AB353" s="25">
        <f aca="true" t="shared" si="318" ref="AB353:AB406">Z353+AA353</f>
        <v>3797.5</v>
      </c>
      <c r="AC353" s="7">
        <v>0</v>
      </c>
      <c r="AD353" s="25">
        <f aca="true" t="shared" si="319" ref="AD353:AD406">AB353+AC353</f>
        <v>3797.5</v>
      </c>
      <c r="AE353" s="7">
        <v>0</v>
      </c>
      <c r="AF353" s="25">
        <f aca="true" t="shared" si="320" ref="AF353:AF406">AD353+AE353</f>
        <v>3797.5</v>
      </c>
      <c r="AG353" s="25"/>
      <c r="AH353" s="13">
        <f>G353-AF353</f>
        <v>0</v>
      </c>
      <c r="AI353" s="7"/>
      <c r="AJ353" s="15"/>
    </row>
    <row r="354" spans="2:36" ht="12.75">
      <c r="B354" s="26"/>
      <c r="C354" s="28" t="s">
        <v>141</v>
      </c>
      <c r="D354" s="28">
        <v>2003</v>
      </c>
      <c r="E354" s="28">
        <v>5</v>
      </c>
      <c r="F354" s="28" t="s">
        <v>17</v>
      </c>
      <c r="G354" s="25">
        <v>1350</v>
      </c>
      <c r="H354" s="25">
        <v>1350</v>
      </c>
      <c r="I354" s="25">
        <v>0</v>
      </c>
      <c r="J354" s="25">
        <f t="shared" si="310"/>
        <v>1350</v>
      </c>
      <c r="K354" s="25">
        <v>0</v>
      </c>
      <c r="L354" s="25">
        <f t="shared" si="311"/>
        <v>1350</v>
      </c>
      <c r="M354" s="25">
        <v>0</v>
      </c>
      <c r="N354" s="25">
        <f t="shared" si="312"/>
        <v>1350</v>
      </c>
      <c r="O354" s="25">
        <v>0</v>
      </c>
      <c r="P354" s="25">
        <f t="shared" si="313"/>
        <v>1350</v>
      </c>
      <c r="Q354" s="25">
        <v>0</v>
      </c>
      <c r="R354" s="25">
        <f t="shared" si="314"/>
        <v>1350</v>
      </c>
      <c r="S354" s="25">
        <v>0</v>
      </c>
      <c r="T354" s="25">
        <f t="shared" si="315"/>
        <v>1350</v>
      </c>
      <c r="U354" s="7">
        <v>0</v>
      </c>
      <c r="V354" s="25">
        <f t="shared" si="316"/>
        <v>1350</v>
      </c>
      <c r="W354" s="7">
        <v>0</v>
      </c>
      <c r="X354" s="25">
        <f t="shared" si="316"/>
        <v>1350</v>
      </c>
      <c r="Y354" s="7">
        <v>0</v>
      </c>
      <c r="Z354" s="25">
        <f t="shared" si="317"/>
        <v>1350</v>
      </c>
      <c r="AA354" s="7">
        <v>0</v>
      </c>
      <c r="AB354" s="25">
        <f t="shared" si="318"/>
        <v>1350</v>
      </c>
      <c r="AC354" s="7">
        <v>0</v>
      </c>
      <c r="AD354" s="25">
        <f t="shared" si="319"/>
        <v>1350</v>
      </c>
      <c r="AE354" s="7">
        <v>0</v>
      </c>
      <c r="AF354" s="25">
        <f t="shared" si="320"/>
        <v>1350</v>
      </c>
      <c r="AG354" s="25"/>
      <c r="AH354" s="13">
        <f aca="true" t="shared" si="321" ref="AH354:AH406">G354-AF354</f>
        <v>0</v>
      </c>
      <c r="AI354" s="7"/>
      <c r="AJ354" s="15"/>
    </row>
    <row r="355" spans="2:36" ht="12.75">
      <c r="B355" s="26"/>
      <c r="C355" s="28" t="s">
        <v>142</v>
      </c>
      <c r="D355" s="28">
        <v>2004</v>
      </c>
      <c r="E355" s="28">
        <v>5</v>
      </c>
      <c r="F355" s="28" t="s">
        <v>17</v>
      </c>
      <c r="G355" s="25">
        <v>999</v>
      </c>
      <c r="H355" s="25">
        <v>999</v>
      </c>
      <c r="I355" s="25">
        <v>0</v>
      </c>
      <c r="J355" s="25">
        <f t="shared" si="310"/>
        <v>999</v>
      </c>
      <c r="K355" s="25">
        <v>0</v>
      </c>
      <c r="L355" s="25">
        <f t="shared" si="311"/>
        <v>999</v>
      </c>
      <c r="M355" s="25">
        <v>0</v>
      </c>
      <c r="N355" s="25">
        <f t="shared" si="312"/>
        <v>999</v>
      </c>
      <c r="O355" s="25">
        <v>0</v>
      </c>
      <c r="P355" s="25">
        <f t="shared" si="313"/>
        <v>999</v>
      </c>
      <c r="Q355" s="25">
        <v>0</v>
      </c>
      <c r="R355" s="25">
        <f t="shared" si="314"/>
        <v>999</v>
      </c>
      <c r="S355" s="25">
        <v>0</v>
      </c>
      <c r="T355" s="25">
        <f t="shared" si="315"/>
        <v>999</v>
      </c>
      <c r="U355" s="7">
        <v>0</v>
      </c>
      <c r="V355" s="25">
        <f t="shared" si="316"/>
        <v>999</v>
      </c>
      <c r="W355" s="7">
        <v>0</v>
      </c>
      <c r="X355" s="25">
        <f t="shared" si="316"/>
        <v>999</v>
      </c>
      <c r="Y355" s="7">
        <v>0</v>
      </c>
      <c r="Z355" s="25">
        <f t="shared" si="317"/>
        <v>999</v>
      </c>
      <c r="AA355" s="7">
        <v>0</v>
      </c>
      <c r="AB355" s="25">
        <f t="shared" si="318"/>
        <v>999</v>
      </c>
      <c r="AC355" s="7">
        <v>0</v>
      </c>
      <c r="AD355" s="25">
        <f t="shared" si="319"/>
        <v>999</v>
      </c>
      <c r="AE355" s="7">
        <v>0</v>
      </c>
      <c r="AF355" s="25">
        <f t="shared" si="320"/>
        <v>999</v>
      </c>
      <c r="AG355" s="25"/>
      <c r="AH355" s="13">
        <f t="shared" si="321"/>
        <v>0</v>
      </c>
      <c r="AI355" s="7"/>
      <c r="AJ355" s="15"/>
    </row>
    <row r="356" spans="2:36" ht="12.75">
      <c r="B356" s="26"/>
      <c r="C356" s="28" t="s">
        <v>143</v>
      </c>
      <c r="D356" s="28">
        <v>2006</v>
      </c>
      <c r="E356" s="28">
        <v>5</v>
      </c>
      <c r="F356" s="28" t="s">
        <v>17</v>
      </c>
      <c r="G356" s="25">
        <v>1779.78</v>
      </c>
      <c r="H356" s="25">
        <v>1601.81</v>
      </c>
      <c r="I356" s="25">
        <v>177.97</v>
      </c>
      <c r="J356" s="25">
        <f t="shared" si="310"/>
        <v>1779.78</v>
      </c>
      <c r="K356" s="25">
        <v>0</v>
      </c>
      <c r="L356" s="25">
        <f t="shared" si="311"/>
        <v>1779.78</v>
      </c>
      <c r="M356" s="25">
        <v>0</v>
      </c>
      <c r="N356" s="25">
        <f t="shared" si="312"/>
        <v>1779.78</v>
      </c>
      <c r="O356" s="25">
        <v>0</v>
      </c>
      <c r="P356" s="25">
        <f t="shared" si="313"/>
        <v>1779.78</v>
      </c>
      <c r="Q356" s="25">
        <v>0</v>
      </c>
      <c r="R356" s="25">
        <f t="shared" si="314"/>
        <v>1779.78</v>
      </c>
      <c r="S356" s="25">
        <v>0</v>
      </c>
      <c r="T356" s="25">
        <f t="shared" si="315"/>
        <v>1779.78</v>
      </c>
      <c r="U356" s="7">
        <v>0</v>
      </c>
      <c r="V356" s="25">
        <f t="shared" si="316"/>
        <v>1779.78</v>
      </c>
      <c r="W356" s="7">
        <v>0</v>
      </c>
      <c r="X356" s="25">
        <f t="shared" si="316"/>
        <v>1779.78</v>
      </c>
      <c r="Y356" s="7">
        <v>0</v>
      </c>
      <c r="Z356" s="25">
        <f t="shared" si="317"/>
        <v>1779.78</v>
      </c>
      <c r="AA356" s="7">
        <v>0</v>
      </c>
      <c r="AB356" s="25">
        <f t="shared" si="318"/>
        <v>1779.78</v>
      </c>
      <c r="AC356" s="7">
        <v>0</v>
      </c>
      <c r="AD356" s="25">
        <f t="shared" si="319"/>
        <v>1779.78</v>
      </c>
      <c r="AE356" s="7">
        <v>0</v>
      </c>
      <c r="AF356" s="25">
        <f t="shared" si="320"/>
        <v>1779.78</v>
      </c>
      <c r="AG356" s="25"/>
      <c r="AH356" s="13">
        <f t="shared" si="321"/>
        <v>0</v>
      </c>
      <c r="AI356" s="7"/>
      <c r="AJ356" s="15"/>
    </row>
    <row r="357" spans="2:36" ht="12.75">
      <c r="B357" s="26"/>
      <c r="C357" s="28" t="s">
        <v>144</v>
      </c>
      <c r="D357" s="28">
        <v>2007</v>
      </c>
      <c r="E357" s="28">
        <v>5</v>
      </c>
      <c r="F357" s="28" t="s">
        <v>17</v>
      </c>
      <c r="G357" s="25">
        <v>2193.77</v>
      </c>
      <c r="H357" s="25">
        <v>1535.63</v>
      </c>
      <c r="I357" s="25">
        <f aca="true" t="shared" si="322" ref="I357:I370">G357/E357</f>
        <v>438.754</v>
      </c>
      <c r="J357" s="25">
        <f t="shared" si="310"/>
        <v>1974.384</v>
      </c>
      <c r="K357" s="25">
        <v>219.39</v>
      </c>
      <c r="L357" s="25">
        <f t="shared" si="311"/>
        <v>2193.774</v>
      </c>
      <c r="M357" s="25">
        <v>0</v>
      </c>
      <c r="N357" s="25">
        <f t="shared" si="312"/>
        <v>2193.774</v>
      </c>
      <c r="O357" s="25">
        <v>0</v>
      </c>
      <c r="P357" s="25">
        <f t="shared" si="313"/>
        <v>2193.774</v>
      </c>
      <c r="Q357" s="25">
        <v>0</v>
      </c>
      <c r="R357" s="25">
        <f t="shared" si="314"/>
        <v>2193.774</v>
      </c>
      <c r="S357" s="25">
        <v>0</v>
      </c>
      <c r="T357" s="25">
        <f t="shared" si="315"/>
        <v>2193.774</v>
      </c>
      <c r="U357" s="7">
        <v>0</v>
      </c>
      <c r="V357" s="25">
        <f t="shared" si="316"/>
        <v>2193.774</v>
      </c>
      <c r="W357" s="7">
        <v>0</v>
      </c>
      <c r="X357" s="25">
        <f t="shared" si="316"/>
        <v>2193.774</v>
      </c>
      <c r="Y357" s="7">
        <v>0</v>
      </c>
      <c r="Z357" s="25">
        <f t="shared" si="317"/>
        <v>2193.774</v>
      </c>
      <c r="AA357" s="7">
        <v>0</v>
      </c>
      <c r="AB357" s="25">
        <f t="shared" si="318"/>
        <v>2193.774</v>
      </c>
      <c r="AC357" s="7">
        <v>0</v>
      </c>
      <c r="AD357" s="25">
        <f t="shared" si="319"/>
        <v>2193.774</v>
      </c>
      <c r="AE357" s="7">
        <v>0</v>
      </c>
      <c r="AF357" s="25">
        <f t="shared" si="320"/>
        <v>2193.774</v>
      </c>
      <c r="AG357" s="25"/>
      <c r="AH357" s="13">
        <f t="shared" si="321"/>
        <v>-0.0039999999999054126</v>
      </c>
      <c r="AI357" s="7"/>
      <c r="AJ357" s="15"/>
    </row>
    <row r="358" spans="2:36" ht="12.75">
      <c r="B358" s="26"/>
      <c r="C358" s="28" t="s">
        <v>145</v>
      </c>
      <c r="D358" s="28">
        <v>2010</v>
      </c>
      <c r="E358" s="28">
        <v>20</v>
      </c>
      <c r="F358" s="28" t="s">
        <v>17</v>
      </c>
      <c r="G358" s="25">
        <v>7446.91</v>
      </c>
      <c r="H358" s="25">
        <v>186.17</v>
      </c>
      <c r="I358" s="25">
        <f t="shared" si="322"/>
        <v>372.3455</v>
      </c>
      <c r="J358" s="25">
        <f t="shared" si="310"/>
        <v>558.5155</v>
      </c>
      <c r="K358" s="25">
        <f aca="true" t="shared" si="323" ref="K358:K365">G358/E358</f>
        <v>372.3455</v>
      </c>
      <c r="L358" s="25">
        <f t="shared" si="311"/>
        <v>930.861</v>
      </c>
      <c r="M358" s="25">
        <f>$G358/$E358</f>
        <v>372.3455</v>
      </c>
      <c r="N358" s="25">
        <f t="shared" si="312"/>
        <v>1303.2065</v>
      </c>
      <c r="O358" s="25">
        <f aca="true" t="shared" si="324" ref="O358:O363">G358/E358</f>
        <v>372.3455</v>
      </c>
      <c r="P358" s="25">
        <f t="shared" si="313"/>
        <v>1675.5520000000001</v>
      </c>
      <c r="Q358" s="25">
        <f>+G358/E358</f>
        <v>372.3455</v>
      </c>
      <c r="R358" s="25">
        <f t="shared" si="314"/>
        <v>2047.8975</v>
      </c>
      <c r="S358" s="25">
        <f>+G358/E358</f>
        <v>372.3455</v>
      </c>
      <c r="T358" s="25">
        <f t="shared" si="315"/>
        <v>2420.243</v>
      </c>
      <c r="U358" s="7">
        <f>G358/E358</f>
        <v>372.3455</v>
      </c>
      <c r="V358" s="25">
        <f t="shared" si="316"/>
        <v>2792.5885</v>
      </c>
      <c r="W358" s="7">
        <f>G358/E358</f>
        <v>372.3455</v>
      </c>
      <c r="X358" s="25">
        <f t="shared" si="316"/>
        <v>3164.9339999999997</v>
      </c>
      <c r="Y358" s="7">
        <f>$G$358/$E$358</f>
        <v>372.3455</v>
      </c>
      <c r="Z358" s="25">
        <f t="shared" si="317"/>
        <v>3537.2794999999996</v>
      </c>
      <c r="AA358" s="7">
        <f>$G$358/$E$358</f>
        <v>372.3455</v>
      </c>
      <c r="AB358" s="25">
        <f t="shared" si="318"/>
        <v>3909.6249999999995</v>
      </c>
      <c r="AC358" s="7">
        <f>$G$358/$E$358</f>
        <v>372.3455</v>
      </c>
      <c r="AD358" s="25">
        <f t="shared" si="319"/>
        <v>4281.970499999999</v>
      </c>
      <c r="AE358" s="7">
        <f>$G$358/$E$358</f>
        <v>372.3455</v>
      </c>
      <c r="AF358" s="25">
        <f t="shared" si="320"/>
        <v>4654.316</v>
      </c>
      <c r="AG358" s="25"/>
      <c r="AH358" s="13">
        <f t="shared" si="321"/>
        <v>2792.594</v>
      </c>
      <c r="AI358" s="7"/>
      <c r="AJ358" s="15"/>
    </row>
    <row r="359" spans="2:36" ht="12.75">
      <c r="B359" s="26"/>
      <c r="C359" s="28" t="s">
        <v>146</v>
      </c>
      <c r="D359" s="28">
        <v>2010</v>
      </c>
      <c r="E359" s="28">
        <v>20</v>
      </c>
      <c r="F359" s="28" t="s">
        <v>17</v>
      </c>
      <c r="G359" s="25">
        <v>1998</v>
      </c>
      <c r="H359" s="25">
        <v>49.95</v>
      </c>
      <c r="I359" s="25">
        <f t="shared" si="322"/>
        <v>99.9</v>
      </c>
      <c r="J359" s="25">
        <f t="shared" si="310"/>
        <v>149.85000000000002</v>
      </c>
      <c r="K359" s="25">
        <f t="shared" si="323"/>
        <v>99.9</v>
      </c>
      <c r="L359" s="25">
        <f t="shared" si="311"/>
        <v>249.75000000000003</v>
      </c>
      <c r="M359" s="25">
        <f>$G359/$E359</f>
        <v>99.9</v>
      </c>
      <c r="N359" s="25">
        <f t="shared" si="312"/>
        <v>349.65000000000003</v>
      </c>
      <c r="O359" s="25">
        <f t="shared" si="324"/>
        <v>99.9</v>
      </c>
      <c r="P359" s="25">
        <f t="shared" si="313"/>
        <v>449.55000000000007</v>
      </c>
      <c r="Q359" s="25">
        <f>+G359/E359</f>
        <v>99.9</v>
      </c>
      <c r="R359" s="25">
        <f t="shared" si="314"/>
        <v>549.45</v>
      </c>
      <c r="S359" s="25">
        <f>+G359/E359</f>
        <v>99.9</v>
      </c>
      <c r="T359" s="25">
        <f t="shared" si="315"/>
        <v>649.35</v>
      </c>
      <c r="U359" s="7">
        <f>G359/E359</f>
        <v>99.9</v>
      </c>
      <c r="V359" s="25">
        <f t="shared" si="316"/>
        <v>749.25</v>
      </c>
      <c r="W359" s="7">
        <f aca="true" t="shared" si="325" ref="W359:W406">G359/E359</f>
        <v>99.9</v>
      </c>
      <c r="X359" s="25">
        <f t="shared" si="316"/>
        <v>849.15</v>
      </c>
      <c r="Y359" s="7">
        <f>$G$359/$E$359</f>
        <v>99.9</v>
      </c>
      <c r="Z359" s="25">
        <f t="shared" si="317"/>
        <v>949.05</v>
      </c>
      <c r="AA359" s="7">
        <f>$G$359/$E$359</f>
        <v>99.9</v>
      </c>
      <c r="AB359" s="25">
        <f t="shared" si="318"/>
        <v>1048.95</v>
      </c>
      <c r="AC359" s="7">
        <f>$G$359/$E$359</f>
        <v>99.9</v>
      </c>
      <c r="AD359" s="25">
        <f t="shared" si="319"/>
        <v>1148.8500000000001</v>
      </c>
      <c r="AE359" s="7">
        <f>$G$359/$E$359</f>
        <v>99.9</v>
      </c>
      <c r="AF359" s="25">
        <f t="shared" si="320"/>
        <v>1248.7500000000002</v>
      </c>
      <c r="AG359" s="25"/>
      <c r="AH359" s="13">
        <f t="shared" si="321"/>
        <v>749.2499999999998</v>
      </c>
      <c r="AI359" s="7"/>
      <c r="AJ359" s="15"/>
    </row>
    <row r="360" spans="2:36" ht="12.75">
      <c r="B360" s="26"/>
      <c r="C360" s="28" t="s">
        <v>147</v>
      </c>
      <c r="D360" s="28">
        <v>2010</v>
      </c>
      <c r="E360" s="28">
        <v>20</v>
      </c>
      <c r="F360" s="28" t="s">
        <v>17</v>
      </c>
      <c r="G360" s="25">
        <v>11000</v>
      </c>
      <c r="H360" s="25">
        <v>275</v>
      </c>
      <c r="I360" s="25">
        <f t="shared" si="322"/>
        <v>550</v>
      </c>
      <c r="J360" s="25">
        <f t="shared" si="310"/>
        <v>825</v>
      </c>
      <c r="K360" s="25">
        <f t="shared" si="323"/>
        <v>550</v>
      </c>
      <c r="L360" s="25">
        <f t="shared" si="311"/>
        <v>1375</v>
      </c>
      <c r="M360" s="25">
        <f>$G360/$E360</f>
        <v>550</v>
      </c>
      <c r="N360" s="25">
        <f t="shared" si="312"/>
        <v>1925</v>
      </c>
      <c r="O360" s="25">
        <f t="shared" si="324"/>
        <v>550</v>
      </c>
      <c r="P360" s="25">
        <f t="shared" si="313"/>
        <v>2475</v>
      </c>
      <c r="Q360" s="25">
        <f>+G360/E360</f>
        <v>550</v>
      </c>
      <c r="R360" s="25">
        <f t="shared" si="314"/>
        <v>3025</v>
      </c>
      <c r="S360" s="25">
        <f>+G360/E360</f>
        <v>550</v>
      </c>
      <c r="T360" s="25">
        <f t="shared" si="315"/>
        <v>3575</v>
      </c>
      <c r="U360" s="7">
        <f>G360/E360</f>
        <v>550</v>
      </c>
      <c r="V360" s="25">
        <f t="shared" si="316"/>
        <v>4125</v>
      </c>
      <c r="W360" s="7">
        <f t="shared" si="325"/>
        <v>550</v>
      </c>
      <c r="X360" s="25">
        <f t="shared" si="316"/>
        <v>4675</v>
      </c>
      <c r="Y360" s="7">
        <f>$G360/$E360</f>
        <v>550</v>
      </c>
      <c r="Z360" s="25">
        <f t="shared" si="317"/>
        <v>5225</v>
      </c>
      <c r="AA360" s="7">
        <f>$G360/$E360</f>
        <v>550</v>
      </c>
      <c r="AB360" s="25">
        <f t="shared" si="318"/>
        <v>5775</v>
      </c>
      <c r="AC360" s="7">
        <f>$G360/$E360</f>
        <v>550</v>
      </c>
      <c r="AD360" s="25">
        <f t="shared" si="319"/>
        <v>6325</v>
      </c>
      <c r="AE360" s="7">
        <f>$G360/$E360</f>
        <v>550</v>
      </c>
      <c r="AF360" s="25">
        <f t="shared" si="320"/>
        <v>6875</v>
      </c>
      <c r="AG360" s="25"/>
      <c r="AH360" s="13">
        <f t="shared" si="321"/>
        <v>4125</v>
      </c>
      <c r="AI360" s="7"/>
      <c r="AJ360" s="15"/>
    </row>
    <row r="361" spans="2:36" ht="12.75">
      <c r="B361" s="26"/>
      <c r="C361" s="28" t="s">
        <v>148</v>
      </c>
      <c r="D361" s="28">
        <v>2010</v>
      </c>
      <c r="E361" s="28">
        <v>20</v>
      </c>
      <c r="F361" s="28" t="s">
        <v>17</v>
      </c>
      <c r="G361" s="25">
        <v>2700</v>
      </c>
      <c r="H361" s="25">
        <v>67.5</v>
      </c>
      <c r="I361" s="25">
        <f t="shared" si="322"/>
        <v>135</v>
      </c>
      <c r="J361" s="25">
        <f t="shared" si="310"/>
        <v>202.5</v>
      </c>
      <c r="K361" s="25">
        <f t="shared" si="323"/>
        <v>135</v>
      </c>
      <c r="L361" s="25">
        <f t="shared" si="311"/>
        <v>337.5</v>
      </c>
      <c r="M361" s="25">
        <f>$G361/$E361</f>
        <v>135</v>
      </c>
      <c r="N361" s="25">
        <f t="shared" si="312"/>
        <v>472.5</v>
      </c>
      <c r="O361" s="25">
        <f t="shared" si="324"/>
        <v>135</v>
      </c>
      <c r="P361" s="25">
        <f t="shared" si="313"/>
        <v>607.5</v>
      </c>
      <c r="Q361" s="25">
        <f>+G361/E361</f>
        <v>135</v>
      </c>
      <c r="R361" s="25">
        <f t="shared" si="314"/>
        <v>742.5</v>
      </c>
      <c r="S361" s="25">
        <f>+G361/E361</f>
        <v>135</v>
      </c>
      <c r="T361" s="25">
        <f t="shared" si="315"/>
        <v>877.5</v>
      </c>
      <c r="U361" s="7">
        <f>G361/E361</f>
        <v>135</v>
      </c>
      <c r="V361" s="25">
        <f t="shared" si="316"/>
        <v>1012.5</v>
      </c>
      <c r="W361" s="7">
        <f t="shared" si="325"/>
        <v>135</v>
      </c>
      <c r="X361" s="25">
        <f t="shared" si="316"/>
        <v>1147.5</v>
      </c>
      <c r="Y361" s="7">
        <f>$G361/$E361</f>
        <v>135</v>
      </c>
      <c r="Z361" s="25">
        <f t="shared" si="317"/>
        <v>1282.5</v>
      </c>
      <c r="AA361" s="7">
        <f>$G361/$E361</f>
        <v>135</v>
      </c>
      <c r="AB361" s="25">
        <f t="shared" si="318"/>
        <v>1417.5</v>
      </c>
      <c r="AC361" s="7">
        <f>$G361/$E361</f>
        <v>135</v>
      </c>
      <c r="AD361" s="25">
        <f t="shared" si="319"/>
        <v>1552.5</v>
      </c>
      <c r="AE361" s="7">
        <f>$G361/$E361</f>
        <v>135</v>
      </c>
      <c r="AF361" s="25">
        <f t="shared" si="320"/>
        <v>1687.5</v>
      </c>
      <c r="AG361" s="25"/>
      <c r="AH361" s="13">
        <f t="shared" si="321"/>
        <v>1012.5</v>
      </c>
      <c r="AI361" s="7"/>
      <c r="AJ361" s="15"/>
    </row>
    <row r="362" spans="2:36" ht="12.75">
      <c r="B362" s="26"/>
      <c r="C362" s="28" t="s">
        <v>149</v>
      </c>
      <c r="D362" s="28">
        <v>2010</v>
      </c>
      <c r="E362" s="28">
        <v>5</v>
      </c>
      <c r="F362" s="28" t="s">
        <v>17</v>
      </c>
      <c r="G362" s="25">
        <v>1473.08</v>
      </c>
      <c r="H362" s="25">
        <v>147.31</v>
      </c>
      <c r="I362" s="25">
        <f t="shared" si="322"/>
        <v>294.616</v>
      </c>
      <c r="J362" s="25">
        <f t="shared" si="310"/>
        <v>441.926</v>
      </c>
      <c r="K362" s="25">
        <f t="shared" si="323"/>
        <v>294.616</v>
      </c>
      <c r="L362" s="25">
        <f t="shared" si="311"/>
        <v>736.5419999999999</v>
      </c>
      <c r="M362" s="25">
        <f>$G362/$E362</f>
        <v>294.616</v>
      </c>
      <c r="N362" s="25">
        <f t="shared" si="312"/>
        <v>1031.158</v>
      </c>
      <c r="O362" s="25">
        <f t="shared" si="324"/>
        <v>294.616</v>
      </c>
      <c r="P362" s="25">
        <f t="shared" si="313"/>
        <v>1325.774</v>
      </c>
      <c r="Q362" s="25">
        <v>147.31</v>
      </c>
      <c r="R362" s="25">
        <f t="shared" si="314"/>
        <v>1473.0839999999998</v>
      </c>
      <c r="S362" s="25">
        <v>0</v>
      </c>
      <c r="T362" s="25">
        <f t="shared" si="315"/>
        <v>1473.0839999999998</v>
      </c>
      <c r="U362" s="7">
        <v>0</v>
      </c>
      <c r="V362" s="25">
        <f t="shared" si="316"/>
        <v>1473.0839999999998</v>
      </c>
      <c r="W362" s="7">
        <v>0</v>
      </c>
      <c r="X362" s="25">
        <f t="shared" si="316"/>
        <v>1473.0839999999998</v>
      </c>
      <c r="Y362" s="7">
        <v>0</v>
      </c>
      <c r="Z362" s="25">
        <f t="shared" si="317"/>
        <v>1473.0839999999998</v>
      </c>
      <c r="AA362" s="7">
        <v>0</v>
      </c>
      <c r="AB362" s="25">
        <f t="shared" si="318"/>
        <v>1473.0839999999998</v>
      </c>
      <c r="AC362" s="7">
        <v>0</v>
      </c>
      <c r="AD362" s="25">
        <f t="shared" si="319"/>
        <v>1473.0839999999998</v>
      </c>
      <c r="AE362" s="7">
        <v>0</v>
      </c>
      <c r="AF362" s="25">
        <f t="shared" si="320"/>
        <v>1473.0839999999998</v>
      </c>
      <c r="AG362" s="25"/>
      <c r="AH362" s="13">
        <f t="shared" si="321"/>
        <v>-0.0039999999999054126</v>
      </c>
      <c r="AI362" s="7"/>
      <c r="AJ362" s="15"/>
    </row>
    <row r="363" spans="2:36" ht="12.75">
      <c r="B363" s="26"/>
      <c r="C363" s="28" t="s">
        <v>150</v>
      </c>
      <c r="D363" s="28">
        <v>2010</v>
      </c>
      <c r="E363" s="28">
        <v>5</v>
      </c>
      <c r="F363" s="28" t="s">
        <v>17</v>
      </c>
      <c r="G363" s="25">
        <v>1200</v>
      </c>
      <c r="H363" s="25">
        <v>120</v>
      </c>
      <c r="I363" s="25">
        <f t="shared" si="322"/>
        <v>240</v>
      </c>
      <c r="J363" s="25">
        <f t="shared" si="310"/>
        <v>360</v>
      </c>
      <c r="K363" s="25">
        <v>0</v>
      </c>
      <c r="L363" s="25">
        <f t="shared" si="311"/>
        <v>360</v>
      </c>
      <c r="M363" s="25">
        <v>0</v>
      </c>
      <c r="N363" s="25">
        <f t="shared" si="312"/>
        <v>360</v>
      </c>
      <c r="O363" s="25">
        <f t="shared" si="324"/>
        <v>240</v>
      </c>
      <c r="P363" s="25">
        <f t="shared" si="313"/>
        <v>600</v>
      </c>
      <c r="Q363" s="25">
        <f>+G363/E363</f>
        <v>240</v>
      </c>
      <c r="R363" s="25">
        <f t="shared" si="314"/>
        <v>840</v>
      </c>
      <c r="S363" s="25">
        <f>+G363/E363</f>
        <v>240</v>
      </c>
      <c r="T363" s="25">
        <f t="shared" si="315"/>
        <v>1080</v>
      </c>
      <c r="U363" s="7">
        <v>120</v>
      </c>
      <c r="V363" s="25">
        <f t="shared" si="316"/>
        <v>1200</v>
      </c>
      <c r="W363" s="7">
        <v>0</v>
      </c>
      <c r="X363" s="25">
        <f t="shared" si="316"/>
        <v>1200</v>
      </c>
      <c r="Y363" s="7">
        <v>0</v>
      </c>
      <c r="Z363" s="25">
        <f t="shared" si="317"/>
        <v>1200</v>
      </c>
      <c r="AA363" s="7">
        <v>0</v>
      </c>
      <c r="AB363" s="25">
        <f t="shared" si="318"/>
        <v>1200</v>
      </c>
      <c r="AC363" s="7">
        <v>0</v>
      </c>
      <c r="AD363" s="25">
        <f t="shared" si="319"/>
        <v>1200</v>
      </c>
      <c r="AE363" s="7">
        <v>0</v>
      </c>
      <c r="AF363" s="25">
        <f t="shared" si="320"/>
        <v>1200</v>
      </c>
      <c r="AG363" s="25"/>
      <c r="AH363" s="13">
        <f t="shared" si="321"/>
        <v>0</v>
      </c>
      <c r="AI363" s="7"/>
      <c r="AJ363" s="15"/>
    </row>
    <row r="364" spans="2:36" ht="12.75">
      <c r="B364" s="26"/>
      <c r="C364" s="31" t="s">
        <v>188</v>
      </c>
      <c r="D364" s="28">
        <v>2012</v>
      </c>
      <c r="E364" s="28"/>
      <c r="F364" s="28"/>
      <c r="G364" s="25">
        <v>-1200</v>
      </c>
      <c r="H364" s="25"/>
      <c r="I364" s="25"/>
      <c r="J364" s="25">
        <v>-360</v>
      </c>
      <c r="K364" s="25">
        <v>0</v>
      </c>
      <c r="L364" s="25">
        <v>-1200</v>
      </c>
      <c r="M364" s="25"/>
      <c r="N364" s="25">
        <f t="shared" si="312"/>
        <v>-1200</v>
      </c>
      <c r="O364" s="25"/>
      <c r="P364" s="25">
        <f t="shared" si="313"/>
        <v>-1200</v>
      </c>
      <c r="Q364" s="25"/>
      <c r="R364" s="25">
        <f t="shared" si="314"/>
        <v>-1200</v>
      </c>
      <c r="S364" s="25"/>
      <c r="T364" s="25">
        <f t="shared" si="315"/>
        <v>-1200</v>
      </c>
      <c r="U364" s="7">
        <v>0</v>
      </c>
      <c r="V364" s="25">
        <f t="shared" si="316"/>
        <v>-1200</v>
      </c>
      <c r="W364" s="7">
        <v>0</v>
      </c>
      <c r="X364" s="25">
        <f t="shared" si="316"/>
        <v>-1200</v>
      </c>
      <c r="Y364" s="7">
        <v>0</v>
      </c>
      <c r="Z364" s="25">
        <f t="shared" si="317"/>
        <v>-1200</v>
      </c>
      <c r="AA364" s="7">
        <v>0</v>
      </c>
      <c r="AB364" s="25">
        <f t="shared" si="318"/>
        <v>-1200</v>
      </c>
      <c r="AC364" s="7">
        <v>0</v>
      </c>
      <c r="AD364" s="25">
        <f t="shared" si="319"/>
        <v>-1200</v>
      </c>
      <c r="AE364" s="7">
        <v>0</v>
      </c>
      <c r="AF364" s="25">
        <f t="shared" si="320"/>
        <v>-1200</v>
      </c>
      <c r="AG364" s="25"/>
      <c r="AH364" s="13">
        <f t="shared" si="321"/>
        <v>0</v>
      </c>
      <c r="AI364" s="7"/>
      <c r="AJ364" s="15"/>
    </row>
    <row r="365" spans="2:36" ht="12.75">
      <c r="B365" s="26"/>
      <c r="C365" s="28" t="s">
        <v>151</v>
      </c>
      <c r="D365" s="28">
        <v>2010</v>
      </c>
      <c r="E365" s="28">
        <v>5</v>
      </c>
      <c r="F365" s="28" t="s">
        <v>17</v>
      </c>
      <c r="G365" s="32">
        <v>2075.02</v>
      </c>
      <c r="H365" s="32">
        <v>207.5</v>
      </c>
      <c r="I365" s="32">
        <f t="shared" si="322"/>
        <v>415.004</v>
      </c>
      <c r="J365" s="32">
        <f>H365+I365</f>
        <v>622.504</v>
      </c>
      <c r="K365" s="32">
        <f t="shared" si="323"/>
        <v>415.004</v>
      </c>
      <c r="L365" s="32">
        <f t="shared" si="311"/>
        <v>1037.508</v>
      </c>
      <c r="M365" s="32">
        <f aca="true" t="shared" si="326" ref="M365:M371">$G365/$E365</f>
        <v>415.004</v>
      </c>
      <c r="N365" s="32">
        <f t="shared" si="312"/>
        <v>1452.5120000000002</v>
      </c>
      <c r="O365" s="32">
        <f aca="true" t="shared" si="327" ref="O365:O372">G365/E365</f>
        <v>415.004</v>
      </c>
      <c r="P365" s="32">
        <f t="shared" si="313"/>
        <v>1867.516</v>
      </c>
      <c r="Q365" s="32">
        <v>207.5</v>
      </c>
      <c r="R365" s="32">
        <f t="shared" si="314"/>
        <v>2075.016</v>
      </c>
      <c r="S365" s="32">
        <v>0</v>
      </c>
      <c r="T365" s="32">
        <f t="shared" si="315"/>
        <v>2075.016</v>
      </c>
      <c r="U365" s="7">
        <v>0</v>
      </c>
      <c r="V365" s="32">
        <f t="shared" si="316"/>
        <v>2075.016</v>
      </c>
      <c r="W365" s="7">
        <v>0</v>
      </c>
      <c r="X365" s="32">
        <f t="shared" si="316"/>
        <v>2075.016</v>
      </c>
      <c r="Y365" s="7">
        <v>0</v>
      </c>
      <c r="Z365" s="32">
        <f t="shared" si="317"/>
        <v>2075.016</v>
      </c>
      <c r="AA365" s="7">
        <v>0</v>
      </c>
      <c r="AB365" s="32">
        <f t="shared" si="318"/>
        <v>2075.016</v>
      </c>
      <c r="AC365" s="7">
        <v>0</v>
      </c>
      <c r="AD365" s="32">
        <f t="shared" si="319"/>
        <v>2075.016</v>
      </c>
      <c r="AE365" s="7">
        <v>0</v>
      </c>
      <c r="AF365" s="32">
        <f t="shared" si="320"/>
        <v>2075.016</v>
      </c>
      <c r="AG365" s="32"/>
      <c r="AH365" s="13">
        <f t="shared" si="321"/>
        <v>0.0039999999999054126</v>
      </c>
      <c r="AI365" s="7"/>
      <c r="AJ365" s="15"/>
    </row>
    <row r="366" spans="2:36" ht="12.75">
      <c r="B366" s="29"/>
      <c r="C366" s="31" t="s">
        <v>191</v>
      </c>
      <c r="D366" s="28">
        <v>2012</v>
      </c>
      <c r="E366" s="28">
        <v>5</v>
      </c>
      <c r="F366" s="31" t="s">
        <v>17</v>
      </c>
      <c r="G366" s="32">
        <v>317.99</v>
      </c>
      <c r="H366" s="32"/>
      <c r="I366" s="32">
        <f t="shared" si="322"/>
        <v>63.598</v>
      </c>
      <c r="J366" s="32">
        <v>0</v>
      </c>
      <c r="K366" s="32">
        <f>G366/E366</f>
        <v>63.598</v>
      </c>
      <c r="L366" s="32">
        <f>J366+K366</f>
        <v>63.598</v>
      </c>
      <c r="M366" s="32">
        <f t="shared" si="326"/>
        <v>63.598</v>
      </c>
      <c r="N366" s="32">
        <f t="shared" si="312"/>
        <v>127.196</v>
      </c>
      <c r="O366" s="32">
        <f t="shared" si="327"/>
        <v>63.598</v>
      </c>
      <c r="P366" s="32">
        <f t="shared" si="313"/>
        <v>190.79399999999998</v>
      </c>
      <c r="Q366" s="32">
        <f>+G366/E366</f>
        <v>63.598</v>
      </c>
      <c r="R366" s="32">
        <f t="shared" si="314"/>
        <v>254.392</v>
      </c>
      <c r="S366" s="32">
        <f>+G366/E366</f>
        <v>63.598</v>
      </c>
      <c r="T366" s="32">
        <f t="shared" si="315"/>
        <v>317.99</v>
      </c>
      <c r="U366" s="7">
        <v>0</v>
      </c>
      <c r="V366" s="32">
        <f t="shared" si="316"/>
        <v>317.99</v>
      </c>
      <c r="W366" s="7">
        <v>0</v>
      </c>
      <c r="X366" s="32">
        <f t="shared" si="316"/>
        <v>317.99</v>
      </c>
      <c r="Y366" s="7">
        <v>0</v>
      </c>
      <c r="Z366" s="32">
        <f t="shared" si="317"/>
        <v>317.99</v>
      </c>
      <c r="AA366" s="7">
        <v>0</v>
      </c>
      <c r="AB366" s="32">
        <f t="shared" si="318"/>
        <v>317.99</v>
      </c>
      <c r="AC366" s="7">
        <v>0</v>
      </c>
      <c r="AD366" s="32">
        <f t="shared" si="319"/>
        <v>317.99</v>
      </c>
      <c r="AE366" s="7">
        <v>0</v>
      </c>
      <c r="AF366" s="32">
        <f t="shared" si="320"/>
        <v>317.99</v>
      </c>
      <c r="AG366" s="32"/>
      <c r="AH366" s="13">
        <f t="shared" si="321"/>
        <v>0</v>
      </c>
      <c r="AI366" s="7"/>
      <c r="AJ366" s="15"/>
    </row>
    <row r="367" spans="2:36" ht="12.75">
      <c r="B367" s="29"/>
      <c r="C367" s="31" t="s">
        <v>192</v>
      </c>
      <c r="D367" s="28">
        <v>2012</v>
      </c>
      <c r="E367" s="28">
        <v>5</v>
      </c>
      <c r="F367" s="31" t="s">
        <v>17</v>
      </c>
      <c r="G367" s="32">
        <v>400</v>
      </c>
      <c r="H367" s="32"/>
      <c r="I367" s="32">
        <f t="shared" si="322"/>
        <v>80</v>
      </c>
      <c r="J367" s="32">
        <v>0</v>
      </c>
      <c r="K367" s="32">
        <f>G367/E367</f>
        <v>80</v>
      </c>
      <c r="L367" s="32">
        <f>J367+K367</f>
        <v>80</v>
      </c>
      <c r="M367" s="32">
        <f t="shared" si="326"/>
        <v>80</v>
      </c>
      <c r="N367" s="32">
        <f t="shared" si="312"/>
        <v>160</v>
      </c>
      <c r="O367" s="32">
        <f t="shared" si="327"/>
        <v>80</v>
      </c>
      <c r="P367" s="32">
        <f t="shared" si="313"/>
        <v>240</v>
      </c>
      <c r="Q367" s="32">
        <f aca="true" t="shared" si="328" ref="Q367:Q377">+G367/E367</f>
        <v>80</v>
      </c>
      <c r="R367" s="32">
        <f t="shared" si="314"/>
        <v>320</v>
      </c>
      <c r="S367" s="32">
        <f aca="true" t="shared" si="329" ref="S367:S381">+G367/E367</f>
        <v>80</v>
      </c>
      <c r="T367" s="32">
        <f t="shared" si="315"/>
        <v>400</v>
      </c>
      <c r="U367" s="7">
        <v>0</v>
      </c>
      <c r="V367" s="32">
        <f t="shared" si="316"/>
        <v>400</v>
      </c>
      <c r="W367" s="7">
        <v>0</v>
      </c>
      <c r="X367" s="32">
        <f t="shared" si="316"/>
        <v>400</v>
      </c>
      <c r="Y367" s="7">
        <v>0</v>
      </c>
      <c r="Z367" s="32">
        <f t="shared" si="317"/>
        <v>400</v>
      </c>
      <c r="AA367" s="7">
        <v>0</v>
      </c>
      <c r="AB367" s="32">
        <f t="shared" si="318"/>
        <v>400</v>
      </c>
      <c r="AC367" s="7">
        <v>0</v>
      </c>
      <c r="AD367" s="32">
        <f t="shared" si="319"/>
        <v>400</v>
      </c>
      <c r="AE367" s="7">
        <v>0</v>
      </c>
      <c r="AF367" s="32">
        <f t="shared" si="320"/>
        <v>400</v>
      </c>
      <c r="AG367" s="32"/>
      <c r="AH367" s="13">
        <f t="shared" si="321"/>
        <v>0</v>
      </c>
      <c r="AI367" s="7"/>
      <c r="AJ367" s="15"/>
    </row>
    <row r="368" spans="2:36" ht="12.75">
      <c r="B368" s="29"/>
      <c r="C368" s="31" t="s">
        <v>193</v>
      </c>
      <c r="D368" s="28">
        <v>2012</v>
      </c>
      <c r="E368" s="28">
        <v>5</v>
      </c>
      <c r="F368" s="31" t="s">
        <v>17</v>
      </c>
      <c r="G368" s="32">
        <v>1900</v>
      </c>
      <c r="H368" s="32"/>
      <c r="I368" s="32">
        <f t="shared" si="322"/>
        <v>380</v>
      </c>
      <c r="J368" s="32">
        <v>0</v>
      </c>
      <c r="K368" s="32">
        <f>G368/E368</f>
        <v>380</v>
      </c>
      <c r="L368" s="32">
        <f>J368+K368</f>
        <v>380</v>
      </c>
      <c r="M368" s="32">
        <f t="shared" si="326"/>
        <v>380</v>
      </c>
      <c r="N368" s="32">
        <f t="shared" si="312"/>
        <v>760</v>
      </c>
      <c r="O368" s="32">
        <f t="shared" si="327"/>
        <v>380</v>
      </c>
      <c r="P368" s="32">
        <f t="shared" si="313"/>
        <v>1140</v>
      </c>
      <c r="Q368" s="32">
        <f t="shared" si="328"/>
        <v>380</v>
      </c>
      <c r="R368" s="32">
        <f t="shared" si="314"/>
        <v>1520</v>
      </c>
      <c r="S368" s="32">
        <f t="shared" si="329"/>
        <v>380</v>
      </c>
      <c r="T368" s="32">
        <f t="shared" si="315"/>
        <v>1900</v>
      </c>
      <c r="U368" s="7">
        <v>0</v>
      </c>
      <c r="V368" s="32">
        <f t="shared" si="316"/>
        <v>1900</v>
      </c>
      <c r="W368" s="7">
        <v>0</v>
      </c>
      <c r="X368" s="32">
        <f t="shared" si="316"/>
        <v>1900</v>
      </c>
      <c r="Y368" s="7">
        <v>0</v>
      </c>
      <c r="Z368" s="32">
        <f t="shared" si="317"/>
        <v>1900</v>
      </c>
      <c r="AA368" s="7">
        <v>0</v>
      </c>
      <c r="AB368" s="32">
        <f t="shared" si="318"/>
        <v>1900</v>
      </c>
      <c r="AC368" s="7">
        <v>0</v>
      </c>
      <c r="AD368" s="32">
        <f t="shared" si="319"/>
        <v>1900</v>
      </c>
      <c r="AE368" s="7">
        <v>0</v>
      </c>
      <c r="AF368" s="32">
        <f t="shared" si="320"/>
        <v>1900</v>
      </c>
      <c r="AG368" s="32"/>
      <c r="AH368" s="13">
        <f t="shared" si="321"/>
        <v>0</v>
      </c>
      <c r="AI368" s="7"/>
      <c r="AJ368" s="15"/>
    </row>
    <row r="369" spans="2:36" ht="12.75">
      <c r="B369" s="29"/>
      <c r="C369" s="31" t="s">
        <v>194</v>
      </c>
      <c r="D369" s="28">
        <v>2012</v>
      </c>
      <c r="E369" s="28">
        <v>5</v>
      </c>
      <c r="F369" s="31" t="s">
        <v>17</v>
      </c>
      <c r="G369" s="32">
        <v>3598</v>
      </c>
      <c r="H369" s="32"/>
      <c r="I369" s="32">
        <f t="shared" si="322"/>
        <v>719.6</v>
      </c>
      <c r="J369" s="32">
        <v>0</v>
      </c>
      <c r="K369" s="32">
        <f>G369/E369</f>
        <v>719.6</v>
      </c>
      <c r="L369" s="32">
        <f>J369+K369</f>
        <v>719.6</v>
      </c>
      <c r="M369" s="32">
        <f t="shared" si="326"/>
        <v>719.6</v>
      </c>
      <c r="N369" s="32">
        <f t="shared" si="312"/>
        <v>1439.2</v>
      </c>
      <c r="O369" s="32">
        <f t="shared" si="327"/>
        <v>719.6</v>
      </c>
      <c r="P369" s="32">
        <f t="shared" si="313"/>
        <v>2158.8</v>
      </c>
      <c r="Q369" s="32">
        <f t="shared" si="328"/>
        <v>719.6</v>
      </c>
      <c r="R369" s="32">
        <f t="shared" si="314"/>
        <v>2878.4</v>
      </c>
      <c r="S369" s="32">
        <f t="shared" si="329"/>
        <v>719.6</v>
      </c>
      <c r="T369" s="32">
        <f t="shared" si="315"/>
        <v>3598</v>
      </c>
      <c r="U369" s="7">
        <v>0</v>
      </c>
      <c r="V369" s="32">
        <f t="shared" si="316"/>
        <v>3598</v>
      </c>
      <c r="W369" s="7">
        <v>0</v>
      </c>
      <c r="X369" s="32">
        <f t="shared" si="316"/>
        <v>3598</v>
      </c>
      <c r="Y369" s="7">
        <v>0</v>
      </c>
      <c r="Z369" s="32">
        <f t="shared" si="317"/>
        <v>3598</v>
      </c>
      <c r="AA369" s="7">
        <v>0</v>
      </c>
      <c r="AB369" s="32">
        <f t="shared" si="318"/>
        <v>3598</v>
      </c>
      <c r="AC369" s="7">
        <v>0</v>
      </c>
      <c r="AD369" s="32">
        <f t="shared" si="319"/>
        <v>3598</v>
      </c>
      <c r="AE369" s="7">
        <v>0</v>
      </c>
      <c r="AF369" s="32">
        <f t="shared" si="320"/>
        <v>3598</v>
      </c>
      <c r="AG369" s="32"/>
      <c r="AH369" s="13">
        <f t="shared" si="321"/>
        <v>0</v>
      </c>
      <c r="AI369" s="7"/>
      <c r="AJ369" s="15"/>
    </row>
    <row r="370" spans="2:36" ht="12.75">
      <c r="B370" s="29"/>
      <c r="C370" s="31" t="s">
        <v>195</v>
      </c>
      <c r="D370" s="28">
        <v>2012</v>
      </c>
      <c r="E370" s="28">
        <v>5</v>
      </c>
      <c r="F370" s="31" t="s">
        <v>17</v>
      </c>
      <c r="G370" s="32">
        <v>277.4</v>
      </c>
      <c r="H370" s="32"/>
      <c r="I370" s="32">
        <f t="shared" si="322"/>
        <v>55.48</v>
      </c>
      <c r="J370" s="32">
        <v>0</v>
      </c>
      <c r="K370" s="32">
        <f>G370/E370</f>
        <v>55.48</v>
      </c>
      <c r="L370" s="32">
        <f>J370+K370</f>
        <v>55.48</v>
      </c>
      <c r="M370" s="32">
        <f t="shared" si="326"/>
        <v>55.48</v>
      </c>
      <c r="N370" s="32">
        <f t="shared" si="312"/>
        <v>110.96</v>
      </c>
      <c r="O370" s="32">
        <f t="shared" si="327"/>
        <v>55.48</v>
      </c>
      <c r="P370" s="32">
        <f t="shared" si="313"/>
        <v>166.44</v>
      </c>
      <c r="Q370" s="32">
        <f t="shared" si="328"/>
        <v>55.48</v>
      </c>
      <c r="R370" s="32">
        <f t="shared" si="314"/>
        <v>221.92</v>
      </c>
      <c r="S370" s="32">
        <f t="shared" si="329"/>
        <v>55.48</v>
      </c>
      <c r="T370" s="32">
        <f t="shared" si="315"/>
        <v>277.4</v>
      </c>
      <c r="U370" s="7">
        <v>0</v>
      </c>
      <c r="V370" s="32">
        <f t="shared" si="316"/>
        <v>277.4</v>
      </c>
      <c r="W370" s="7">
        <v>0</v>
      </c>
      <c r="X370" s="32">
        <f t="shared" si="316"/>
        <v>277.4</v>
      </c>
      <c r="Y370" s="7">
        <v>0</v>
      </c>
      <c r="Z370" s="32">
        <f t="shared" si="317"/>
        <v>277.4</v>
      </c>
      <c r="AA370" s="7">
        <v>0</v>
      </c>
      <c r="AB370" s="32">
        <f t="shared" si="318"/>
        <v>277.4</v>
      </c>
      <c r="AC370" s="7">
        <v>0</v>
      </c>
      <c r="AD370" s="32">
        <f t="shared" si="319"/>
        <v>277.4</v>
      </c>
      <c r="AE370" s="7">
        <v>0</v>
      </c>
      <c r="AF370" s="32">
        <f t="shared" si="320"/>
        <v>277.4</v>
      </c>
      <c r="AG370" s="27"/>
      <c r="AH370" s="13">
        <f t="shared" si="321"/>
        <v>0</v>
      </c>
      <c r="AI370" s="7"/>
      <c r="AJ370" s="15"/>
    </row>
    <row r="371" spans="2:36" ht="12.75">
      <c r="B371" s="29"/>
      <c r="C371" s="31" t="s">
        <v>141</v>
      </c>
      <c r="D371" s="28">
        <v>2013</v>
      </c>
      <c r="E371" s="28">
        <v>5</v>
      </c>
      <c r="F371" s="31" t="s">
        <v>17</v>
      </c>
      <c r="G371" s="32">
        <f>96.99+72.58+49.35+129.99</f>
        <v>348.90999999999997</v>
      </c>
      <c r="H371" s="32"/>
      <c r="I371" s="32"/>
      <c r="J371" s="32"/>
      <c r="K371" s="32"/>
      <c r="L371" s="32">
        <v>0</v>
      </c>
      <c r="M371" s="32">
        <f t="shared" si="326"/>
        <v>69.782</v>
      </c>
      <c r="N371" s="32">
        <f t="shared" si="312"/>
        <v>69.782</v>
      </c>
      <c r="O371" s="32">
        <f t="shared" si="327"/>
        <v>69.782</v>
      </c>
      <c r="P371" s="32">
        <f t="shared" si="313"/>
        <v>139.564</v>
      </c>
      <c r="Q371" s="32">
        <f t="shared" si="328"/>
        <v>69.782</v>
      </c>
      <c r="R371" s="32">
        <f t="shared" si="314"/>
        <v>209.346</v>
      </c>
      <c r="S371" s="32">
        <f t="shared" si="329"/>
        <v>69.782</v>
      </c>
      <c r="T371" s="32">
        <f t="shared" si="315"/>
        <v>279.128</v>
      </c>
      <c r="U371" s="7">
        <f aca="true" t="shared" si="330" ref="U371:U406">G371/E371</f>
        <v>69.782</v>
      </c>
      <c r="V371" s="32">
        <f t="shared" si="316"/>
        <v>348.90999999999997</v>
      </c>
      <c r="W371" s="7">
        <v>0</v>
      </c>
      <c r="X371" s="32">
        <f t="shared" si="316"/>
        <v>348.90999999999997</v>
      </c>
      <c r="Y371" s="7">
        <v>0</v>
      </c>
      <c r="Z371" s="32">
        <f t="shared" si="317"/>
        <v>348.90999999999997</v>
      </c>
      <c r="AA371" s="7">
        <v>0</v>
      </c>
      <c r="AB371" s="32">
        <f t="shared" si="318"/>
        <v>348.90999999999997</v>
      </c>
      <c r="AC371" s="7">
        <v>0</v>
      </c>
      <c r="AD371" s="32">
        <f t="shared" si="319"/>
        <v>348.90999999999997</v>
      </c>
      <c r="AE371" s="7">
        <v>0</v>
      </c>
      <c r="AF371" s="32">
        <f t="shared" si="320"/>
        <v>348.90999999999997</v>
      </c>
      <c r="AG371" s="27"/>
      <c r="AH371" s="13">
        <f t="shared" si="321"/>
        <v>0</v>
      </c>
      <c r="AI371" s="7"/>
      <c r="AJ371" s="15"/>
    </row>
    <row r="372" spans="2:36" ht="12.75">
      <c r="B372" s="29"/>
      <c r="C372" s="31" t="s">
        <v>141</v>
      </c>
      <c r="D372" s="28">
        <v>2014</v>
      </c>
      <c r="E372" s="28">
        <v>5</v>
      </c>
      <c r="F372" s="31" t="s">
        <v>17</v>
      </c>
      <c r="G372" s="32">
        <f>3199.2+1174+138.98+172.98+120</f>
        <v>4805.159999999999</v>
      </c>
      <c r="H372" s="32"/>
      <c r="I372" s="32"/>
      <c r="J372" s="32"/>
      <c r="K372" s="32"/>
      <c r="L372" s="32"/>
      <c r="M372" s="32"/>
      <c r="N372" s="32">
        <v>0</v>
      </c>
      <c r="O372" s="32">
        <f t="shared" si="327"/>
        <v>961.0319999999998</v>
      </c>
      <c r="P372" s="32">
        <f t="shared" si="313"/>
        <v>961.0319999999998</v>
      </c>
      <c r="Q372" s="32">
        <f t="shared" si="328"/>
        <v>961.0319999999998</v>
      </c>
      <c r="R372" s="32">
        <f t="shared" si="314"/>
        <v>1922.0639999999996</v>
      </c>
      <c r="S372" s="32">
        <f t="shared" si="329"/>
        <v>961.0319999999998</v>
      </c>
      <c r="T372" s="32">
        <f t="shared" si="315"/>
        <v>2883.0959999999995</v>
      </c>
      <c r="U372" s="7">
        <f t="shared" si="330"/>
        <v>961.0319999999998</v>
      </c>
      <c r="V372" s="32">
        <f t="shared" si="316"/>
        <v>3844.1279999999992</v>
      </c>
      <c r="W372" s="7">
        <f t="shared" si="325"/>
        <v>961.0319999999998</v>
      </c>
      <c r="X372" s="32">
        <f t="shared" si="316"/>
        <v>4805.159999999999</v>
      </c>
      <c r="Y372" s="7">
        <f>I372/G372</f>
        <v>0</v>
      </c>
      <c r="Z372" s="32">
        <f t="shared" si="317"/>
        <v>4805.159999999999</v>
      </c>
      <c r="AA372" s="7">
        <v>0</v>
      </c>
      <c r="AB372" s="32">
        <f t="shared" si="318"/>
        <v>4805.159999999999</v>
      </c>
      <c r="AC372" s="7">
        <v>0</v>
      </c>
      <c r="AD372" s="32">
        <f t="shared" si="319"/>
        <v>4805.159999999999</v>
      </c>
      <c r="AE372" s="7">
        <v>0</v>
      </c>
      <c r="AF372" s="32">
        <f t="shared" si="320"/>
        <v>4805.159999999999</v>
      </c>
      <c r="AG372" s="27"/>
      <c r="AH372" s="13">
        <f t="shared" si="321"/>
        <v>0</v>
      </c>
      <c r="AI372" s="7"/>
      <c r="AJ372" s="15"/>
    </row>
    <row r="373" spans="2:36" ht="12.75">
      <c r="B373" s="29"/>
      <c r="C373" s="31" t="s">
        <v>235</v>
      </c>
      <c r="D373" s="28">
        <v>2015</v>
      </c>
      <c r="E373" s="28">
        <v>5</v>
      </c>
      <c r="F373" s="31" t="s">
        <v>17</v>
      </c>
      <c r="G373" s="32">
        <v>69.98</v>
      </c>
      <c r="H373" s="32"/>
      <c r="I373" s="32"/>
      <c r="J373" s="32"/>
      <c r="K373" s="32"/>
      <c r="L373" s="32"/>
      <c r="M373" s="32"/>
      <c r="N373" s="32"/>
      <c r="O373" s="32"/>
      <c r="P373" s="32">
        <v>0</v>
      </c>
      <c r="Q373" s="32">
        <f t="shared" si="328"/>
        <v>13.996</v>
      </c>
      <c r="R373" s="32">
        <f t="shared" si="314"/>
        <v>13.996</v>
      </c>
      <c r="S373" s="32">
        <f t="shared" si="329"/>
        <v>13.996</v>
      </c>
      <c r="T373" s="32">
        <f t="shared" si="315"/>
        <v>27.992</v>
      </c>
      <c r="U373" s="7">
        <f t="shared" si="330"/>
        <v>13.996</v>
      </c>
      <c r="V373" s="32">
        <f t="shared" si="316"/>
        <v>41.988</v>
      </c>
      <c r="W373" s="7">
        <f t="shared" si="325"/>
        <v>13.996</v>
      </c>
      <c r="X373" s="32">
        <f t="shared" si="316"/>
        <v>55.984</v>
      </c>
      <c r="Y373" s="7">
        <f>$G373/$E373</f>
        <v>13.996</v>
      </c>
      <c r="Z373" s="32">
        <f t="shared" si="317"/>
        <v>69.98</v>
      </c>
      <c r="AA373" s="7">
        <v>0</v>
      </c>
      <c r="AB373" s="32">
        <f t="shared" si="318"/>
        <v>69.98</v>
      </c>
      <c r="AC373" s="7">
        <v>0</v>
      </c>
      <c r="AD373" s="32">
        <f t="shared" si="319"/>
        <v>69.98</v>
      </c>
      <c r="AE373" s="7">
        <v>0</v>
      </c>
      <c r="AF373" s="32">
        <f t="shared" si="320"/>
        <v>69.98</v>
      </c>
      <c r="AG373" s="27"/>
      <c r="AH373" s="13">
        <f t="shared" si="321"/>
        <v>0</v>
      </c>
      <c r="AI373" s="7"/>
      <c r="AJ373" s="15"/>
    </row>
    <row r="374" spans="2:36" ht="12.75">
      <c r="B374" s="29"/>
      <c r="C374" s="31" t="s">
        <v>236</v>
      </c>
      <c r="D374" s="28">
        <v>2015</v>
      </c>
      <c r="E374" s="28">
        <v>5</v>
      </c>
      <c r="F374" s="31" t="s">
        <v>17</v>
      </c>
      <c r="G374" s="32">
        <v>149.95</v>
      </c>
      <c r="H374" s="32"/>
      <c r="I374" s="32"/>
      <c r="J374" s="32"/>
      <c r="K374" s="32"/>
      <c r="L374" s="32"/>
      <c r="M374" s="32"/>
      <c r="N374" s="32"/>
      <c r="O374" s="32"/>
      <c r="P374" s="32">
        <v>0</v>
      </c>
      <c r="Q374" s="32">
        <f t="shared" si="328"/>
        <v>29.99</v>
      </c>
      <c r="R374" s="32">
        <f t="shared" si="314"/>
        <v>29.99</v>
      </c>
      <c r="S374" s="32">
        <f t="shared" si="329"/>
        <v>29.99</v>
      </c>
      <c r="T374" s="32">
        <f t="shared" si="315"/>
        <v>59.98</v>
      </c>
      <c r="U374" s="7">
        <f t="shared" si="330"/>
        <v>29.99</v>
      </c>
      <c r="V374" s="32">
        <f t="shared" si="316"/>
        <v>89.97</v>
      </c>
      <c r="W374" s="7">
        <f t="shared" si="325"/>
        <v>29.99</v>
      </c>
      <c r="X374" s="32">
        <f t="shared" si="316"/>
        <v>119.96</v>
      </c>
      <c r="Y374" s="7">
        <f>$G374/$E374</f>
        <v>29.99</v>
      </c>
      <c r="Z374" s="32">
        <f t="shared" si="317"/>
        <v>149.95</v>
      </c>
      <c r="AA374" s="7">
        <v>0</v>
      </c>
      <c r="AB374" s="32">
        <f t="shared" si="318"/>
        <v>149.95</v>
      </c>
      <c r="AC374" s="7">
        <v>0</v>
      </c>
      <c r="AD374" s="32">
        <f t="shared" si="319"/>
        <v>149.95</v>
      </c>
      <c r="AE374" s="7">
        <v>0</v>
      </c>
      <c r="AF374" s="32">
        <f t="shared" si="320"/>
        <v>149.95</v>
      </c>
      <c r="AG374" s="27"/>
      <c r="AH374" s="13">
        <f t="shared" si="321"/>
        <v>0</v>
      </c>
      <c r="AI374" s="7"/>
      <c r="AJ374" s="15"/>
    </row>
    <row r="375" spans="2:36" ht="12.75">
      <c r="B375" s="29"/>
      <c r="C375" s="31" t="s">
        <v>237</v>
      </c>
      <c r="D375" s="28">
        <v>2015</v>
      </c>
      <c r="E375" s="28">
        <v>5</v>
      </c>
      <c r="F375" s="31" t="s">
        <v>17</v>
      </c>
      <c r="G375" s="32">
        <v>4766.47</v>
      </c>
      <c r="H375" s="32"/>
      <c r="I375" s="32"/>
      <c r="J375" s="32"/>
      <c r="K375" s="32"/>
      <c r="L375" s="32"/>
      <c r="M375" s="32"/>
      <c r="N375" s="32"/>
      <c r="O375" s="32"/>
      <c r="P375" s="32">
        <v>0</v>
      </c>
      <c r="Q375" s="32">
        <f t="shared" si="328"/>
        <v>953.2940000000001</v>
      </c>
      <c r="R375" s="32">
        <f t="shared" si="314"/>
        <v>953.2940000000001</v>
      </c>
      <c r="S375" s="32">
        <f t="shared" si="329"/>
        <v>953.2940000000001</v>
      </c>
      <c r="T375" s="32">
        <f t="shared" si="315"/>
        <v>1906.5880000000002</v>
      </c>
      <c r="U375" s="7">
        <f t="shared" si="330"/>
        <v>953.2940000000001</v>
      </c>
      <c r="V375" s="32">
        <f t="shared" si="316"/>
        <v>2859.8820000000005</v>
      </c>
      <c r="W375" s="7">
        <f t="shared" si="325"/>
        <v>953.2940000000001</v>
      </c>
      <c r="X375" s="32">
        <f t="shared" si="316"/>
        <v>3813.1760000000004</v>
      </c>
      <c r="Y375" s="7">
        <f>G375/E375</f>
        <v>953.2940000000001</v>
      </c>
      <c r="Z375" s="32">
        <f t="shared" si="317"/>
        <v>4766.47</v>
      </c>
      <c r="AA375" s="7">
        <f>I375/G375</f>
        <v>0</v>
      </c>
      <c r="AB375" s="32">
        <f t="shared" si="318"/>
        <v>4766.47</v>
      </c>
      <c r="AC375" s="7">
        <v>0</v>
      </c>
      <c r="AD375" s="32">
        <f t="shared" si="319"/>
        <v>4766.47</v>
      </c>
      <c r="AE375" s="7">
        <v>0</v>
      </c>
      <c r="AF375" s="32">
        <f t="shared" si="320"/>
        <v>4766.47</v>
      </c>
      <c r="AG375" s="27"/>
      <c r="AH375" s="13">
        <f t="shared" si="321"/>
        <v>0</v>
      </c>
      <c r="AI375" s="7"/>
      <c r="AJ375" s="15"/>
    </row>
    <row r="376" spans="2:36" ht="12.75">
      <c r="B376" s="29"/>
      <c r="C376" s="31" t="s">
        <v>238</v>
      </c>
      <c r="D376" s="28">
        <v>2015</v>
      </c>
      <c r="E376" s="28">
        <v>5</v>
      </c>
      <c r="F376" s="31" t="s">
        <v>17</v>
      </c>
      <c r="G376" s="32">
        <v>502.96</v>
      </c>
      <c r="H376" s="32"/>
      <c r="I376" s="32"/>
      <c r="J376" s="32"/>
      <c r="K376" s="32"/>
      <c r="L376" s="32"/>
      <c r="M376" s="32"/>
      <c r="N376" s="32"/>
      <c r="O376" s="32"/>
      <c r="P376" s="32">
        <v>0</v>
      </c>
      <c r="Q376" s="32">
        <f t="shared" si="328"/>
        <v>100.592</v>
      </c>
      <c r="R376" s="32">
        <f t="shared" si="314"/>
        <v>100.592</v>
      </c>
      <c r="S376" s="32">
        <f t="shared" si="329"/>
        <v>100.592</v>
      </c>
      <c r="T376" s="32">
        <f t="shared" si="315"/>
        <v>201.184</v>
      </c>
      <c r="U376" s="7">
        <f t="shared" si="330"/>
        <v>100.592</v>
      </c>
      <c r="V376" s="32">
        <f t="shared" si="316"/>
        <v>301.776</v>
      </c>
      <c r="W376" s="7">
        <f t="shared" si="325"/>
        <v>100.592</v>
      </c>
      <c r="X376" s="32">
        <f t="shared" si="316"/>
        <v>402.368</v>
      </c>
      <c r="Y376" s="7">
        <f>$G376/$E376</f>
        <v>100.592</v>
      </c>
      <c r="Z376" s="32">
        <f t="shared" si="317"/>
        <v>502.96</v>
      </c>
      <c r="AA376" s="7">
        <v>0</v>
      </c>
      <c r="AB376" s="32">
        <f t="shared" si="318"/>
        <v>502.96</v>
      </c>
      <c r="AC376" s="7">
        <v>0</v>
      </c>
      <c r="AD376" s="32">
        <f t="shared" si="319"/>
        <v>502.96</v>
      </c>
      <c r="AE376" s="7">
        <v>0</v>
      </c>
      <c r="AF376" s="32">
        <f t="shared" si="320"/>
        <v>502.96</v>
      </c>
      <c r="AG376" s="27"/>
      <c r="AH376" s="13">
        <f t="shared" si="321"/>
        <v>0</v>
      </c>
      <c r="AI376" s="7"/>
      <c r="AJ376" s="15"/>
    </row>
    <row r="377" spans="2:36" ht="12.75">
      <c r="B377" s="29"/>
      <c r="C377" s="31" t="s">
        <v>239</v>
      </c>
      <c r="D377" s="28">
        <v>2015</v>
      </c>
      <c r="E377" s="28">
        <v>5</v>
      </c>
      <c r="F377" s="31" t="s">
        <v>17</v>
      </c>
      <c r="G377" s="40">
        <v>760.14</v>
      </c>
      <c r="H377" s="40"/>
      <c r="I377" s="40"/>
      <c r="J377" s="40"/>
      <c r="K377" s="40"/>
      <c r="L377" s="40"/>
      <c r="M377" s="40"/>
      <c r="N377" s="40"/>
      <c r="O377" s="40"/>
      <c r="P377" s="40">
        <v>0</v>
      </c>
      <c r="Q377" s="32">
        <f t="shared" si="328"/>
        <v>152.028</v>
      </c>
      <c r="R377" s="32">
        <f t="shared" si="314"/>
        <v>152.028</v>
      </c>
      <c r="S377" s="32">
        <f t="shared" si="329"/>
        <v>152.028</v>
      </c>
      <c r="T377" s="32">
        <f t="shared" si="315"/>
        <v>304.056</v>
      </c>
      <c r="U377" s="7">
        <f t="shared" si="330"/>
        <v>152.028</v>
      </c>
      <c r="V377" s="32">
        <f t="shared" si="316"/>
        <v>456.08399999999995</v>
      </c>
      <c r="W377" s="7">
        <f t="shared" si="325"/>
        <v>152.028</v>
      </c>
      <c r="X377" s="32">
        <f t="shared" si="316"/>
        <v>608.112</v>
      </c>
      <c r="Y377" s="7">
        <f>$G377/$E377</f>
        <v>152.028</v>
      </c>
      <c r="Z377" s="32">
        <f t="shared" si="317"/>
        <v>760.14</v>
      </c>
      <c r="AA377" s="7">
        <v>0</v>
      </c>
      <c r="AB377" s="32">
        <f t="shared" si="318"/>
        <v>760.14</v>
      </c>
      <c r="AC377" s="7">
        <v>0</v>
      </c>
      <c r="AD377" s="32">
        <f t="shared" si="319"/>
        <v>760.14</v>
      </c>
      <c r="AE377" s="7">
        <v>0</v>
      </c>
      <c r="AF377" s="32">
        <f t="shared" si="320"/>
        <v>760.14</v>
      </c>
      <c r="AG377" s="27"/>
      <c r="AH377" s="13">
        <f t="shared" si="321"/>
        <v>0</v>
      </c>
      <c r="AI377" s="7"/>
      <c r="AJ377" s="15"/>
    </row>
    <row r="378" spans="2:36" ht="12.75">
      <c r="B378" s="42"/>
      <c r="C378" s="31" t="s">
        <v>249</v>
      </c>
      <c r="D378" s="28">
        <v>2016</v>
      </c>
      <c r="E378" s="28">
        <v>5</v>
      </c>
      <c r="F378" s="31" t="s">
        <v>17</v>
      </c>
      <c r="G378" s="40">
        <v>880</v>
      </c>
      <c r="H378" s="40"/>
      <c r="I378" s="40"/>
      <c r="J378" s="40"/>
      <c r="K378" s="40"/>
      <c r="L378" s="40"/>
      <c r="M378" s="40"/>
      <c r="N378" s="40"/>
      <c r="O378" s="40"/>
      <c r="P378" s="40"/>
      <c r="Q378" s="40">
        <v>0</v>
      </c>
      <c r="R378" s="32">
        <f t="shared" si="314"/>
        <v>0</v>
      </c>
      <c r="S378" s="32">
        <f t="shared" si="329"/>
        <v>176</v>
      </c>
      <c r="T378" s="32">
        <f t="shared" si="315"/>
        <v>176</v>
      </c>
      <c r="U378" s="7">
        <f t="shared" si="330"/>
        <v>176</v>
      </c>
      <c r="V378" s="32">
        <f t="shared" si="316"/>
        <v>352</v>
      </c>
      <c r="W378" s="7">
        <f t="shared" si="325"/>
        <v>176</v>
      </c>
      <c r="X378" s="32">
        <f t="shared" si="316"/>
        <v>528</v>
      </c>
      <c r="Y378" s="7">
        <f>$G378/$E378</f>
        <v>176</v>
      </c>
      <c r="Z378" s="32">
        <f t="shared" si="317"/>
        <v>704</v>
      </c>
      <c r="AA378" s="7">
        <f>$G378/$E378</f>
        <v>176</v>
      </c>
      <c r="AB378" s="32">
        <f t="shared" si="318"/>
        <v>880</v>
      </c>
      <c r="AC378" s="7">
        <v>0</v>
      </c>
      <c r="AD378" s="32">
        <f t="shared" si="319"/>
        <v>880</v>
      </c>
      <c r="AE378" s="7">
        <v>0</v>
      </c>
      <c r="AF378" s="32">
        <f t="shared" si="320"/>
        <v>880</v>
      </c>
      <c r="AG378" s="40"/>
      <c r="AH378" s="13">
        <f t="shared" si="321"/>
        <v>0</v>
      </c>
      <c r="AI378" s="7"/>
      <c r="AJ378" s="15"/>
    </row>
    <row r="379" spans="2:36" ht="12.75">
      <c r="B379" s="42"/>
      <c r="C379" s="31" t="s">
        <v>250</v>
      </c>
      <c r="D379" s="28">
        <v>2016</v>
      </c>
      <c r="E379" s="28">
        <v>5</v>
      </c>
      <c r="F379" s="31" t="s">
        <v>17</v>
      </c>
      <c r="G379" s="40">
        <v>219.25</v>
      </c>
      <c r="H379" s="40"/>
      <c r="I379" s="40"/>
      <c r="J379" s="40"/>
      <c r="K379" s="40"/>
      <c r="L379" s="40"/>
      <c r="M379" s="40"/>
      <c r="N379" s="40"/>
      <c r="O379" s="40"/>
      <c r="P379" s="40"/>
      <c r="Q379" s="40">
        <v>0</v>
      </c>
      <c r="R379" s="32">
        <f t="shared" si="314"/>
        <v>0</v>
      </c>
      <c r="S379" s="32">
        <f t="shared" si="329"/>
        <v>43.85</v>
      </c>
      <c r="T379" s="32">
        <f t="shared" si="315"/>
        <v>43.85</v>
      </c>
      <c r="U379" s="7">
        <f t="shared" si="330"/>
        <v>43.85</v>
      </c>
      <c r="V379" s="32">
        <f t="shared" si="316"/>
        <v>87.7</v>
      </c>
      <c r="W379" s="7">
        <f t="shared" si="325"/>
        <v>43.85</v>
      </c>
      <c r="X379" s="32">
        <f t="shared" si="316"/>
        <v>131.55</v>
      </c>
      <c r="Y379" s="7">
        <f aca="true" t="shared" si="331" ref="Y379:AE406">$G379/$E379</f>
        <v>43.85</v>
      </c>
      <c r="Z379" s="32">
        <f t="shared" si="317"/>
        <v>175.4</v>
      </c>
      <c r="AA379" s="7">
        <f t="shared" si="331"/>
        <v>43.85</v>
      </c>
      <c r="AB379" s="32">
        <f t="shared" si="318"/>
        <v>219.25</v>
      </c>
      <c r="AC379" s="7">
        <v>0</v>
      </c>
      <c r="AD379" s="32">
        <f t="shared" si="319"/>
        <v>219.25</v>
      </c>
      <c r="AE379" s="7">
        <v>0</v>
      </c>
      <c r="AF379" s="32">
        <f t="shared" si="320"/>
        <v>219.25</v>
      </c>
      <c r="AG379" s="40"/>
      <c r="AH379" s="13">
        <f t="shared" si="321"/>
        <v>0</v>
      </c>
      <c r="AI379" s="7"/>
      <c r="AJ379" s="15"/>
    </row>
    <row r="380" spans="2:36" ht="12.75">
      <c r="B380" s="42"/>
      <c r="C380" s="31" t="s">
        <v>251</v>
      </c>
      <c r="D380" s="28">
        <v>2016</v>
      </c>
      <c r="E380" s="28">
        <v>5</v>
      </c>
      <c r="F380" s="31" t="s">
        <v>17</v>
      </c>
      <c r="G380" s="40">
        <v>99.99</v>
      </c>
      <c r="H380" s="40"/>
      <c r="I380" s="40"/>
      <c r="J380" s="40"/>
      <c r="K380" s="40"/>
      <c r="L380" s="40"/>
      <c r="M380" s="40"/>
      <c r="N380" s="40"/>
      <c r="O380" s="40"/>
      <c r="P380" s="40"/>
      <c r="Q380" s="40">
        <v>0</v>
      </c>
      <c r="R380" s="32">
        <f t="shared" si="314"/>
        <v>0</v>
      </c>
      <c r="S380" s="32">
        <f t="shared" si="329"/>
        <v>19.997999999999998</v>
      </c>
      <c r="T380" s="32">
        <f t="shared" si="315"/>
        <v>19.997999999999998</v>
      </c>
      <c r="U380" s="7">
        <f t="shared" si="330"/>
        <v>19.997999999999998</v>
      </c>
      <c r="V380" s="32">
        <f t="shared" si="316"/>
        <v>39.995999999999995</v>
      </c>
      <c r="W380" s="7">
        <f t="shared" si="325"/>
        <v>19.997999999999998</v>
      </c>
      <c r="X380" s="32">
        <f t="shared" si="316"/>
        <v>59.99399999999999</v>
      </c>
      <c r="Y380" s="7">
        <f t="shared" si="331"/>
        <v>19.997999999999998</v>
      </c>
      <c r="Z380" s="32">
        <f t="shared" si="317"/>
        <v>79.99199999999999</v>
      </c>
      <c r="AA380" s="7">
        <f t="shared" si="331"/>
        <v>19.997999999999998</v>
      </c>
      <c r="AB380" s="32">
        <f t="shared" si="318"/>
        <v>99.98999999999998</v>
      </c>
      <c r="AC380" s="7">
        <v>0</v>
      </c>
      <c r="AD380" s="32">
        <f t="shared" si="319"/>
        <v>99.98999999999998</v>
      </c>
      <c r="AE380" s="7">
        <v>0</v>
      </c>
      <c r="AF380" s="32">
        <f t="shared" si="320"/>
        <v>99.98999999999998</v>
      </c>
      <c r="AG380" s="40"/>
      <c r="AH380" s="13">
        <f t="shared" si="321"/>
        <v>0</v>
      </c>
      <c r="AI380" s="7"/>
      <c r="AJ380" s="15"/>
    </row>
    <row r="381" spans="2:36" ht="12.75">
      <c r="B381" s="42"/>
      <c r="C381" s="31" t="s">
        <v>252</v>
      </c>
      <c r="D381" s="28">
        <v>2016</v>
      </c>
      <c r="E381" s="28">
        <v>5</v>
      </c>
      <c r="F381" s="31" t="s">
        <v>17</v>
      </c>
      <c r="G381" s="40">
        <v>429.99</v>
      </c>
      <c r="H381" s="40"/>
      <c r="I381" s="40"/>
      <c r="J381" s="40"/>
      <c r="K381" s="40"/>
      <c r="L381" s="40"/>
      <c r="M381" s="40"/>
      <c r="N381" s="40"/>
      <c r="O381" s="40"/>
      <c r="P381" s="40"/>
      <c r="Q381" s="40">
        <v>0</v>
      </c>
      <c r="R381" s="40">
        <f t="shared" si="314"/>
        <v>0</v>
      </c>
      <c r="S381" s="40">
        <f t="shared" si="329"/>
        <v>85.998</v>
      </c>
      <c r="T381" s="40">
        <f t="shared" si="315"/>
        <v>85.998</v>
      </c>
      <c r="U381" s="39">
        <f t="shared" si="330"/>
        <v>85.998</v>
      </c>
      <c r="V381" s="40">
        <f t="shared" si="316"/>
        <v>171.996</v>
      </c>
      <c r="W381" s="7">
        <f t="shared" si="325"/>
        <v>85.998</v>
      </c>
      <c r="X381" s="40">
        <f t="shared" si="316"/>
        <v>257.994</v>
      </c>
      <c r="Y381" s="7">
        <f t="shared" si="331"/>
        <v>85.998</v>
      </c>
      <c r="Z381" s="40">
        <f t="shared" si="317"/>
        <v>343.992</v>
      </c>
      <c r="AA381" s="7">
        <f t="shared" si="331"/>
        <v>85.998</v>
      </c>
      <c r="AB381" s="40">
        <f t="shared" si="318"/>
        <v>429.99</v>
      </c>
      <c r="AC381" s="7">
        <v>0</v>
      </c>
      <c r="AD381" s="40">
        <f t="shared" si="319"/>
        <v>429.99</v>
      </c>
      <c r="AE381" s="7">
        <v>0</v>
      </c>
      <c r="AF381" s="40">
        <f t="shared" si="320"/>
        <v>429.99</v>
      </c>
      <c r="AG381" s="40"/>
      <c r="AH381" s="13">
        <f t="shared" si="321"/>
        <v>0</v>
      </c>
      <c r="AI381" s="7"/>
      <c r="AJ381" s="15"/>
    </row>
    <row r="382" spans="2:36" ht="12.75">
      <c r="B382" s="42"/>
      <c r="C382" s="31" t="s">
        <v>250</v>
      </c>
      <c r="D382" s="28">
        <v>2017</v>
      </c>
      <c r="E382" s="28">
        <v>5</v>
      </c>
      <c r="F382" s="31" t="s">
        <v>17</v>
      </c>
      <c r="G382" s="40">
        <v>283</v>
      </c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>
        <v>0</v>
      </c>
      <c r="S382" s="40">
        <v>0</v>
      </c>
      <c r="T382" s="40">
        <v>0</v>
      </c>
      <c r="U382" s="39">
        <f t="shared" si="330"/>
        <v>56.6</v>
      </c>
      <c r="V382" s="40">
        <f t="shared" si="316"/>
        <v>56.6</v>
      </c>
      <c r="W382" s="7">
        <f t="shared" si="325"/>
        <v>56.6</v>
      </c>
      <c r="X382" s="40">
        <f t="shared" si="316"/>
        <v>113.2</v>
      </c>
      <c r="Y382" s="7">
        <f t="shared" si="331"/>
        <v>56.6</v>
      </c>
      <c r="Z382" s="40">
        <f t="shared" si="317"/>
        <v>169.8</v>
      </c>
      <c r="AA382" s="7">
        <f t="shared" si="331"/>
        <v>56.6</v>
      </c>
      <c r="AB382" s="40">
        <f t="shared" si="318"/>
        <v>226.4</v>
      </c>
      <c r="AC382" s="7">
        <f t="shared" si="331"/>
        <v>56.6</v>
      </c>
      <c r="AD382" s="40">
        <f t="shared" si="319"/>
        <v>283</v>
      </c>
      <c r="AE382" s="7">
        <v>0</v>
      </c>
      <c r="AF382" s="40">
        <f t="shared" si="320"/>
        <v>283</v>
      </c>
      <c r="AG382" s="40"/>
      <c r="AH382" s="13">
        <f t="shared" si="321"/>
        <v>0</v>
      </c>
      <c r="AI382" s="7"/>
      <c r="AJ382" s="15"/>
    </row>
    <row r="383" spans="2:36" ht="12.75">
      <c r="B383" s="42"/>
      <c r="C383" s="31" t="s">
        <v>265</v>
      </c>
      <c r="D383" s="28">
        <v>2017</v>
      </c>
      <c r="E383" s="28">
        <v>5</v>
      </c>
      <c r="F383" s="31" t="s">
        <v>17</v>
      </c>
      <c r="G383" s="40">
        <v>409</v>
      </c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>
        <v>0</v>
      </c>
      <c r="S383" s="40">
        <v>0</v>
      </c>
      <c r="T383" s="40">
        <v>0</v>
      </c>
      <c r="U383" s="39">
        <f t="shared" si="330"/>
        <v>81.8</v>
      </c>
      <c r="V383" s="40">
        <f t="shared" si="316"/>
        <v>81.8</v>
      </c>
      <c r="W383" s="7">
        <f t="shared" si="325"/>
        <v>81.8</v>
      </c>
      <c r="X383" s="40">
        <f t="shared" si="316"/>
        <v>163.6</v>
      </c>
      <c r="Y383" s="7">
        <f t="shared" si="331"/>
        <v>81.8</v>
      </c>
      <c r="Z383" s="40">
        <f t="shared" si="317"/>
        <v>245.39999999999998</v>
      </c>
      <c r="AA383" s="7">
        <f t="shared" si="331"/>
        <v>81.8</v>
      </c>
      <c r="AB383" s="40">
        <f t="shared" si="318"/>
        <v>327.2</v>
      </c>
      <c r="AC383" s="7">
        <f t="shared" si="331"/>
        <v>81.8</v>
      </c>
      <c r="AD383" s="40">
        <f t="shared" si="319"/>
        <v>409</v>
      </c>
      <c r="AE383" s="7">
        <v>0</v>
      </c>
      <c r="AF383" s="40">
        <f t="shared" si="320"/>
        <v>409</v>
      </c>
      <c r="AG383" s="40"/>
      <c r="AH383" s="13">
        <f t="shared" si="321"/>
        <v>0</v>
      </c>
      <c r="AI383" s="7"/>
      <c r="AJ383" s="15"/>
    </row>
    <row r="384" spans="2:36" ht="12.75">
      <c r="B384" s="42"/>
      <c r="C384" s="31" t="s">
        <v>266</v>
      </c>
      <c r="D384" s="28">
        <v>2017</v>
      </c>
      <c r="E384" s="28">
        <v>5</v>
      </c>
      <c r="F384" s="31" t="s">
        <v>17</v>
      </c>
      <c r="G384" s="40">
        <v>187</v>
      </c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>
        <v>0</v>
      </c>
      <c r="S384" s="40">
        <v>0</v>
      </c>
      <c r="T384" s="40">
        <v>0</v>
      </c>
      <c r="U384" s="39">
        <f t="shared" si="330"/>
        <v>37.4</v>
      </c>
      <c r="V384" s="40">
        <f t="shared" si="316"/>
        <v>37.4</v>
      </c>
      <c r="W384" s="39">
        <f t="shared" si="325"/>
        <v>37.4</v>
      </c>
      <c r="X384" s="40">
        <f t="shared" si="316"/>
        <v>74.8</v>
      </c>
      <c r="Y384" s="7">
        <f t="shared" si="331"/>
        <v>37.4</v>
      </c>
      <c r="Z384" s="40">
        <f t="shared" si="317"/>
        <v>112.19999999999999</v>
      </c>
      <c r="AA384" s="7">
        <f t="shared" si="331"/>
        <v>37.4</v>
      </c>
      <c r="AB384" s="40">
        <f t="shared" si="318"/>
        <v>149.6</v>
      </c>
      <c r="AC384" s="7">
        <f t="shared" si="331"/>
        <v>37.4</v>
      </c>
      <c r="AD384" s="40">
        <f t="shared" si="319"/>
        <v>187</v>
      </c>
      <c r="AE384" s="7">
        <v>0</v>
      </c>
      <c r="AF384" s="40">
        <f t="shared" si="320"/>
        <v>187</v>
      </c>
      <c r="AG384" s="27"/>
      <c r="AH384" s="13">
        <f t="shared" si="321"/>
        <v>0</v>
      </c>
      <c r="AI384" s="7"/>
      <c r="AJ384" s="15"/>
    </row>
    <row r="385" spans="2:36" ht="12.75">
      <c r="B385" s="42"/>
      <c r="C385" s="31" t="s">
        <v>266</v>
      </c>
      <c r="D385" s="28">
        <v>2018</v>
      </c>
      <c r="E385" s="28">
        <v>5</v>
      </c>
      <c r="F385" s="31" t="s">
        <v>17</v>
      </c>
      <c r="G385" s="40">
        <v>309.97</v>
      </c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39">
        <f t="shared" si="330"/>
        <v>61.99400000000001</v>
      </c>
      <c r="V385" s="40">
        <v>0</v>
      </c>
      <c r="W385" s="39">
        <f t="shared" si="325"/>
        <v>61.99400000000001</v>
      </c>
      <c r="X385" s="40">
        <f t="shared" si="316"/>
        <v>61.99400000000001</v>
      </c>
      <c r="Y385" s="7">
        <f t="shared" si="331"/>
        <v>61.99400000000001</v>
      </c>
      <c r="Z385" s="40">
        <f t="shared" si="317"/>
        <v>123.98800000000001</v>
      </c>
      <c r="AA385" s="7">
        <f t="shared" si="331"/>
        <v>61.99400000000001</v>
      </c>
      <c r="AB385" s="40">
        <f t="shared" si="318"/>
        <v>185.98200000000003</v>
      </c>
      <c r="AC385" s="7">
        <f t="shared" si="331"/>
        <v>61.99400000000001</v>
      </c>
      <c r="AD385" s="40">
        <f t="shared" si="319"/>
        <v>247.97600000000003</v>
      </c>
      <c r="AE385" s="7">
        <f t="shared" si="331"/>
        <v>61.99400000000001</v>
      </c>
      <c r="AF385" s="40">
        <f t="shared" si="320"/>
        <v>309.97</v>
      </c>
      <c r="AG385" s="27"/>
      <c r="AH385" s="13">
        <f t="shared" si="321"/>
        <v>0</v>
      </c>
      <c r="AI385" s="7"/>
      <c r="AJ385" s="15"/>
    </row>
    <row r="386" spans="2:36" ht="12.75">
      <c r="B386" s="42"/>
      <c r="C386" s="31" t="s">
        <v>277</v>
      </c>
      <c r="D386" s="28">
        <v>2018</v>
      </c>
      <c r="E386" s="28">
        <v>5</v>
      </c>
      <c r="F386" s="31" t="s">
        <v>17</v>
      </c>
      <c r="G386" s="40">
        <v>148.99</v>
      </c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39">
        <f t="shared" si="330"/>
        <v>29.798000000000002</v>
      </c>
      <c r="V386" s="40">
        <v>0</v>
      </c>
      <c r="W386" s="39">
        <f t="shared" si="325"/>
        <v>29.798000000000002</v>
      </c>
      <c r="X386" s="40">
        <f aca="true" t="shared" si="332" ref="X386:X391">V386+W386</f>
        <v>29.798000000000002</v>
      </c>
      <c r="Y386" s="7">
        <f t="shared" si="331"/>
        <v>29.798000000000002</v>
      </c>
      <c r="Z386" s="40">
        <f t="shared" si="317"/>
        <v>59.596000000000004</v>
      </c>
      <c r="AA386" s="7">
        <f t="shared" si="331"/>
        <v>29.798000000000002</v>
      </c>
      <c r="AB386" s="40">
        <f t="shared" si="318"/>
        <v>89.394</v>
      </c>
      <c r="AC386" s="7">
        <f t="shared" si="331"/>
        <v>29.798000000000002</v>
      </c>
      <c r="AD386" s="40">
        <f t="shared" si="319"/>
        <v>119.19200000000001</v>
      </c>
      <c r="AE386" s="7">
        <f t="shared" si="331"/>
        <v>29.798000000000002</v>
      </c>
      <c r="AF386" s="40">
        <f t="shared" si="320"/>
        <v>148.99</v>
      </c>
      <c r="AG386" s="27"/>
      <c r="AH386" s="13">
        <f t="shared" si="321"/>
        <v>0</v>
      </c>
      <c r="AI386" s="7"/>
      <c r="AJ386" s="15"/>
    </row>
    <row r="387" spans="2:36" ht="12.75">
      <c r="B387" s="42"/>
      <c r="C387" s="31" t="s">
        <v>278</v>
      </c>
      <c r="D387" s="28">
        <v>2018</v>
      </c>
      <c r="E387" s="28">
        <v>5</v>
      </c>
      <c r="F387" s="31" t="s">
        <v>17</v>
      </c>
      <c r="G387" s="40">
        <v>599.95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39">
        <f t="shared" si="330"/>
        <v>119.99000000000001</v>
      </c>
      <c r="V387" s="40">
        <v>0</v>
      </c>
      <c r="W387" s="39">
        <f t="shared" si="325"/>
        <v>119.99000000000001</v>
      </c>
      <c r="X387" s="40">
        <f t="shared" si="332"/>
        <v>119.99000000000001</v>
      </c>
      <c r="Y387" s="7">
        <f t="shared" si="331"/>
        <v>119.99000000000001</v>
      </c>
      <c r="Z387" s="40">
        <f t="shared" si="317"/>
        <v>239.98000000000002</v>
      </c>
      <c r="AA387" s="7">
        <f t="shared" si="331"/>
        <v>119.99000000000001</v>
      </c>
      <c r="AB387" s="40">
        <f t="shared" si="318"/>
        <v>359.97</v>
      </c>
      <c r="AC387" s="7">
        <f t="shared" si="331"/>
        <v>119.99000000000001</v>
      </c>
      <c r="AD387" s="40">
        <f t="shared" si="319"/>
        <v>479.96000000000004</v>
      </c>
      <c r="AE387" s="7">
        <f t="shared" si="331"/>
        <v>119.99000000000001</v>
      </c>
      <c r="AF387" s="40">
        <f t="shared" si="320"/>
        <v>599.95</v>
      </c>
      <c r="AG387" s="27"/>
      <c r="AH387" s="13">
        <f t="shared" si="321"/>
        <v>0</v>
      </c>
      <c r="AI387" s="7"/>
      <c r="AJ387" s="15"/>
    </row>
    <row r="388" spans="2:36" ht="12.75">
      <c r="B388" s="42"/>
      <c r="C388" s="31" t="s">
        <v>279</v>
      </c>
      <c r="D388" s="28">
        <v>2018</v>
      </c>
      <c r="E388" s="28">
        <v>5</v>
      </c>
      <c r="F388" s="31" t="s">
        <v>17</v>
      </c>
      <c r="G388" s="40">
        <v>124.93</v>
      </c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39">
        <f t="shared" si="330"/>
        <v>24.986</v>
      </c>
      <c r="V388" s="40">
        <v>0</v>
      </c>
      <c r="W388" s="39">
        <f t="shared" si="325"/>
        <v>24.986</v>
      </c>
      <c r="X388" s="40">
        <f t="shared" si="332"/>
        <v>24.986</v>
      </c>
      <c r="Y388" s="7">
        <f t="shared" si="331"/>
        <v>24.986</v>
      </c>
      <c r="Z388" s="40">
        <f t="shared" si="317"/>
        <v>49.972</v>
      </c>
      <c r="AA388" s="7">
        <f t="shared" si="331"/>
        <v>24.986</v>
      </c>
      <c r="AB388" s="40">
        <f t="shared" si="318"/>
        <v>74.958</v>
      </c>
      <c r="AC388" s="7">
        <f t="shared" si="331"/>
        <v>24.986</v>
      </c>
      <c r="AD388" s="40">
        <f t="shared" si="319"/>
        <v>99.944</v>
      </c>
      <c r="AE388" s="7">
        <f t="shared" si="331"/>
        <v>24.986</v>
      </c>
      <c r="AF388" s="40">
        <f t="shared" si="320"/>
        <v>124.93</v>
      </c>
      <c r="AG388" s="27"/>
      <c r="AH388" s="13">
        <f t="shared" si="321"/>
        <v>0</v>
      </c>
      <c r="AI388" s="7"/>
      <c r="AJ388" s="15"/>
    </row>
    <row r="389" spans="2:36" ht="12.75">
      <c r="B389" s="42"/>
      <c r="C389" s="31" t="s">
        <v>280</v>
      </c>
      <c r="D389" s="28">
        <v>2018</v>
      </c>
      <c r="E389" s="28">
        <v>5</v>
      </c>
      <c r="F389" s="31" t="s">
        <v>17</v>
      </c>
      <c r="G389" s="40">
        <v>292.84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39">
        <f t="shared" si="330"/>
        <v>58.568</v>
      </c>
      <c r="V389" s="40">
        <v>0</v>
      </c>
      <c r="W389" s="39">
        <f t="shared" si="325"/>
        <v>58.568</v>
      </c>
      <c r="X389" s="40">
        <f t="shared" si="332"/>
        <v>58.568</v>
      </c>
      <c r="Y389" s="7">
        <f t="shared" si="331"/>
        <v>58.568</v>
      </c>
      <c r="Z389" s="40">
        <f t="shared" si="317"/>
        <v>117.136</v>
      </c>
      <c r="AA389" s="7">
        <f t="shared" si="331"/>
        <v>58.568</v>
      </c>
      <c r="AB389" s="40">
        <f t="shared" si="318"/>
        <v>175.704</v>
      </c>
      <c r="AC389" s="7">
        <f t="shared" si="331"/>
        <v>58.568</v>
      </c>
      <c r="AD389" s="40">
        <f t="shared" si="319"/>
        <v>234.272</v>
      </c>
      <c r="AE389" s="7">
        <f t="shared" si="331"/>
        <v>58.568</v>
      </c>
      <c r="AF389" s="40">
        <f t="shared" si="320"/>
        <v>292.84</v>
      </c>
      <c r="AG389" s="27"/>
      <c r="AH389" s="13">
        <f t="shared" si="321"/>
        <v>0</v>
      </c>
      <c r="AI389" s="7"/>
      <c r="AJ389" s="15"/>
    </row>
    <row r="390" spans="2:36" ht="12.75">
      <c r="B390" s="42"/>
      <c r="C390" s="31" t="s">
        <v>281</v>
      </c>
      <c r="D390" s="28">
        <v>2018</v>
      </c>
      <c r="E390" s="28">
        <v>5</v>
      </c>
      <c r="F390" s="31" t="s">
        <v>17</v>
      </c>
      <c r="G390" s="40">
        <v>202.99</v>
      </c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39">
        <f t="shared" si="330"/>
        <v>40.598</v>
      </c>
      <c r="V390" s="40">
        <v>0</v>
      </c>
      <c r="W390" s="39">
        <f t="shared" si="325"/>
        <v>40.598</v>
      </c>
      <c r="X390" s="40">
        <f t="shared" si="332"/>
        <v>40.598</v>
      </c>
      <c r="Y390" s="7">
        <f t="shared" si="331"/>
        <v>40.598</v>
      </c>
      <c r="Z390" s="40">
        <f t="shared" si="317"/>
        <v>81.196</v>
      </c>
      <c r="AA390" s="7">
        <f t="shared" si="331"/>
        <v>40.598</v>
      </c>
      <c r="AB390" s="40">
        <f t="shared" si="318"/>
        <v>121.794</v>
      </c>
      <c r="AC390" s="7">
        <f t="shared" si="331"/>
        <v>40.598</v>
      </c>
      <c r="AD390" s="40">
        <f t="shared" si="319"/>
        <v>162.392</v>
      </c>
      <c r="AE390" s="7">
        <f t="shared" si="331"/>
        <v>40.598</v>
      </c>
      <c r="AF390" s="40">
        <f t="shared" si="320"/>
        <v>202.99</v>
      </c>
      <c r="AG390" s="27"/>
      <c r="AH390" s="13">
        <f t="shared" si="321"/>
        <v>0</v>
      </c>
      <c r="AI390" s="7"/>
      <c r="AJ390" s="15"/>
    </row>
    <row r="391" spans="2:36" ht="12.75">
      <c r="B391" s="42"/>
      <c r="C391" s="31" t="s">
        <v>282</v>
      </c>
      <c r="D391" s="28">
        <v>2018</v>
      </c>
      <c r="E391" s="28">
        <v>5</v>
      </c>
      <c r="F391" s="31" t="s">
        <v>17</v>
      </c>
      <c r="G391" s="40">
        <v>2802.53</v>
      </c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8">
        <f t="shared" si="330"/>
        <v>560.5060000000001</v>
      </c>
      <c r="V391" s="27">
        <v>0</v>
      </c>
      <c r="W391" s="7">
        <f t="shared" si="325"/>
        <v>560.5060000000001</v>
      </c>
      <c r="X391" s="40">
        <f t="shared" si="332"/>
        <v>560.5060000000001</v>
      </c>
      <c r="Y391" s="7">
        <f t="shared" si="331"/>
        <v>560.5060000000001</v>
      </c>
      <c r="Z391" s="40">
        <f t="shared" si="317"/>
        <v>1121.0120000000002</v>
      </c>
      <c r="AA391" s="7">
        <f t="shared" si="331"/>
        <v>560.5060000000001</v>
      </c>
      <c r="AB391" s="40">
        <f t="shared" si="318"/>
        <v>1681.5180000000003</v>
      </c>
      <c r="AC391" s="7">
        <f t="shared" si="331"/>
        <v>560.5060000000001</v>
      </c>
      <c r="AD391" s="40">
        <f t="shared" si="319"/>
        <v>2242.0240000000003</v>
      </c>
      <c r="AE391" s="7">
        <f t="shared" si="331"/>
        <v>560.5060000000001</v>
      </c>
      <c r="AF391" s="40">
        <f t="shared" si="320"/>
        <v>2802.5300000000007</v>
      </c>
      <c r="AG391" s="27"/>
      <c r="AH391" s="13">
        <f t="shared" si="321"/>
        <v>0</v>
      </c>
      <c r="AI391" s="7"/>
      <c r="AJ391" s="15"/>
    </row>
    <row r="392" spans="2:36" ht="12.75">
      <c r="B392" s="42"/>
      <c r="C392" s="41" t="s">
        <v>296</v>
      </c>
      <c r="D392" s="28">
        <v>2019</v>
      </c>
      <c r="E392" s="28">
        <v>5</v>
      </c>
      <c r="F392" s="31" t="s">
        <v>17</v>
      </c>
      <c r="G392" s="40">
        <v>2889.39</v>
      </c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8">
        <f t="shared" si="330"/>
        <v>577.8779999999999</v>
      </c>
      <c r="V392" s="27"/>
      <c r="W392" s="7">
        <f t="shared" si="325"/>
        <v>577.8779999999999</v>
      </c>
      <c r="X392" s="40">
        <v>0</v>
      </c>
      <c r="Y392" s="7">
        <f t="shared" si="331"/>
        <v>577.8779999999999</v>
      </c>
      <c r="Z392" s="40">
        <f t="shared" si="317"/>
        <v>577.8779999999999</v>
      </c>
      <c r="AA392" s="7">
        <f t="shared" si="331"/>
        <v>577.8779999999999</v>
      </c>
      <c r="AB392" s="40">
        <f t="shared" si="318"/>
        <v>1155.7559999999999</v>
      </c>
      <c r="AC392" s="7">
        <f t="shared" si="331"/>
        <v>577.8779999999999</v>
      </c>
      <c r="AD392" s="40">
        <f t="shared" si="319"/>
        <v>1733.6339999999998</v>
      </c>
      <c r="AE392" s="7">
        <f t="shared" si="331"/>
        <v>577.8779999999999</v>
      </c>
      <c r="AF392" s="40">
        <f t="shared" si="320"/>
        <v>2311.5119999999997</v>
      </c>
      <c r="AG392" s="27"/>
      <c r="AH392" s="13">
        <f t="shared" si="321"/>
        <v>577.8780000000002</v>
      </c>
      <c r="AI392" s="7"/>
      <c r="AJ392" s="15"/>
    </row>
    <row r="393" spans="2:36" ht="12.75">
      <c r="B393" s="42"/>
      <c r="C393" s="41" t="s">
        <v>297</v>
      </c>
      <c r="D393" s="28">
        <v>2019</v>
      </c>
      <c r="E393" s="28">
        <v>5</v>
      </c>
      <c r="F393" s="31" t="s">
        <v>17</v>
      </c>
      <c r="G393" s="40">
        <v>2125.25</v>
      </c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8">
        <f t="shared" si="330"/>
        <v>425.05</v>
      </c>
      <c r="V393" s="27"/>
      <c r="W393" s="7">
        <f t="shared" si="325"/>
        <v>425.05</v>
      </c>
      <c r="X393" s="40">
        <v>0</v>
      </c>
      <c r="Y393" s="7">
        <f t="shared" si="331"/>
        <v>425.05</v>
      </c>
      <c r="Z393" s="40">
        <f t="shared" si="317"/>
        <v>425.05</v>
      </c>
      <c r="AA393" s="7">
        <f t="shared" si="331"/>
        <v>425.05</v>
      </c>
      <c r="AB393" s="40">
        <f t="shared" si="318"/>
        <v>850.1</v>
      </c>
      <c r="AC393" s="7">
        <f t="shared" si="331"/>
        <v>425.05</v>
      </c>
      <c r="AD393" s="40">
        <f t="shared" si="319"/>
        <v>1275.15</v>
      </c>
      <c r="AE393" s="7">
        <f t="shared" si="331"/>
        <v>425.05</v>
      </c>
      <c r="AF393" s="40">
        <f t="shared" si="320"/>
        <v>1700.2</v>
      </c>
      <c r="AG393" s="27"/>
      <c r="AH393" s="13">
        <f t="shared" si="321"/>
        <v>425.04999999999995</v>
      </c>
      <c r="AI393" s="7"/>
      <c r="AJ393" s="15"/>
    </row>
    <row r="394" spans="2:36" ht="12.75">
      <c r="B394" s="42"/>
      <c r="C394" s="41" t="s">
        <v>298</v>
      </c>
      <c r="D394" s="28">
        <v>2019</v>
      </c>
      <c r="E394" s="28">
        <v>5</v>
      </c>
      <c r="F394" s="31" t="s">
        <v>17</v>
      </c>
      <c r="G394" s="40">
        <v>1060.28</v>
      </c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8">
        <f t="shared" si="330"/>
        <v>212.05599999999998</v>
      </c>
      <c r="V394" s="27"/>
      <c r="W394" s="7">
        <f t="shared" si="325"/>
        <v>212.05599999999998</v>
      </c>
      <c r="X394" s="40">
        <v>0</v>
      </c>
      <c r="Y394" s="7">
        <f t="shared" si="331"/>
        <v>212.05599999999998</v>
      </c>
      <c r="Z394" s="40">
        <f t="shared" si="317"/>
        <v>212.05599999999998</v>
      </c>
      <c r="AA394" s="7">
        <f t="shared" si="331"/>
        <v>212.05599999999998</v>
      </c>
      <c r="AB394" s="40">
        <f t="shared" si="318"/>
        <v>424.11199999999997</v>
      </c>
      <c r="AC394" s="7">
        <f t="shared" si="331"/>
        <v>212.05599999999998</v>
      </c>
      <c r="AD394" s="40">
        <f t="shared" si="319"/>
        <v>636.1679999999999</v>
      </c>
      <c r="AE394" s="7">
        <f t="shared" si="331"/>
        <v>212.05599999999998</v>
      </c>
      <c r="AF394" s="40">
        <f t="shared" si="320"/>
        <v>848.2239999999999</v>
      </c>
      <c r="AG394" s="27"/>
      <c r="AH394" s="13">
        <f t="shared" si="321"/>
        <v>212.05600000000004</v>
      </c>
      <c r="AI394" s="7"/>
      <c r="AJ394" s="15"/>
    </row>
    <row r="395" spans="2:36" ht="12.75">
      <c r="B395" s="42"/>
      <c r="C395" s="41" t="s">
        <v>299</v>
      </c>
      <c r="D395" s="28">
        <v>2019</v>
      </c>
      <c r="E395" s="28">
        <v>5</v>
      </c>
      <c r="F395" s="31" t="s">
        <v>17</v>
      </c>
      <c r="G395" s="40">
        <v>191.96</v>
      </c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8">
        <f t="shared" si="330"/>
        <v>38.392</v>
      </c>
      <c r="V395" s="27"/>
      <c r="W395" s="7">
        <f t="shared" si="325"/>
        <v>38.392</v>
      </c>
      <c r="X395" s="40">
        <v>0</v>
      </c>
      <c r="Y395" s="7">
        <f t="shared" si="331"/>
        <v>38.392</v>
      </c>
      <c r="Z395" s="40">
        <f t="shared" si="317"/>
        <v>38.392</v>
      </c>
      <c r="AA395" s="7">
        <f t="shared" si="331"/>
        <v>38.392</v>
      </c>
      <c r="AB395" s="40">
        <f t="shared" si="318"/>
        <v>76.784</v>
      </c>
      <c r="AC395" s="7">
        <f t="shared" si="331"/>
        <v>38.392</v>
      </c>
      <c r="AD395" s="40">
        <f t="shared" si="319"/>
        <v>115.17600000000002</v>
      </c>
      <c r="AE395" s="7">
        <f t="shared" si="331"/>
        <v>38.392</v>
      </c>
      <c r="AF395" s="40">
        <f t="shared" si="320"/>
        <v>153.568</v>
      </c>
      <c r="AG395" s="27"/>
      <c r="AH395" s="13">
        <f t="shared" si="321"/>
        <v>38.391999999999996</v>
      </c>
      <c r="AI395" s="7"/>
      <c r="AJ395" s="15"/>
    </row>
    <row r="396" spans="2:36" ht="12.75">
      <c r="B396" s="42"/>
      <c r="C396" s="41" t="s">
        <v>300</v>
      </c>
      <c r="D396" s="28">
        <v>2019</v>
      </c>
      <c r="E396" s="28">
        <v>5</v>
      </c>
      <c r="F396" s="31" t="s">
        <v>17</v>
      </c>
      <c r="G396" s="40">
        <v>224.87</v>
      </c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8">
        <f t="shared" si="330"/>
        <v>44.974000000000004</v>
      </c>
      <c r="V396" s="27"/>
      <c r="W396" s="7">
        <f t="shared" si="325"/>
        <v>44.974000000000004</v>
      </c>
      <c r="X396" s="40">
        <v>0</v>
      </c>
      <c r="Y396" s="7">
        <f t="shared" si="331"/>
        <v>44.974000000000004</v>
      </c>
      <c r="Z396" s="40">
        <f t="shared" si="317"/>
        <v>44.974000000000004</v>
      </c>
      <c r="AA396" s="7">
        <f t="shared" si="331"/>
        <v>44.974000000000004</v>
      </c>
      <c r="AB396" s="40">
        <f t="shared" si="318"/>
        <v>89.94800000000001</v>
      </c>
      <c r="AC396" s="7">
        <f t="shared" si="331"/>
        <v>44.974000000000004</v>
      </c>
      <c r="AD396" s="40">
        <f t="shared" si="319"/>
        <v>134.92200000000003</v>
      </c>
      <c r="AE396" s="7">
        <f t="shared" si="331"/>
        <v>44.974000000000004</v>
      </c>
      <c r="AF396" s="40">
        <f t="shared" si="320"/>
        <v>179.89600000000002</v>
      </c>
      <c r="AG396" s="27"/>
      <c r="AH396" s="13">
        <f t="shared" si="321"/>
        <v>44.97399999999999</v>
      </c>
      <c r="AI396" s="7"/>
      <c r="AJ396" s="15"/>
    </row>
    <row r="397" spans="2:36" ht="12.75">
      <c r="B397" s="42"/>
      <c r="C397" s="41" t="s">
        <v>301</v>
      </c>
      <c r="D397" s="28">
        <v>2019</v>
      </c>
      <c r="E397" s="28">
        <v>5</v>
      </c>
      <c r="F397" s="31" t="s">
        <v>17</v>
      </c>
      <c r="G397" s="40">
        <v>2053.89</v>
      </c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8">
        <f t="shared" si="330"/>
        <v>410.77799999999996</v>
      </c>
      <c r="V397" s="27"/>
      <c r="W397" s="7">
        <f t="shared" si="325"/>
        <v>410.77799999999996</v>
      </c>
      <c r="X397" s="40">
        <v>0</v>
      </c>
      <c r="Y397" s="7">
        <f t="shared" si="331"/>
        <v>410.77799999999996</v>
      </c>
      <c r="Z397" s="40">
        <f t="shared" si="317"/>
        <v>410.77799999999996</v>
      </c>
      <c r="AA397" s="7">
        <f t="shared" si="331"/>
        <v>410.77799999999996</v>
      </c>
      <c r="AB397" s="40">
        <f t="shared" si="318"/>
        <v>821.5559999999999</v>
      </c>
      <c r="AC397" s="7">
        <f t="shared" si="331"/>
        <v>410.77799999999996</v>
      </c>
      <c r="AD397" s="40">
        <f t="shared" si="319"/>
        <v>1232.3339999999998</v>
      </c>
      <c r="AE397" s="7">
        <f t="shared" si="331"/>
        <v>410.77799999999996</v>
      </c>
      <c r="AF397" s="40">
        <f t="shared" si="320"/>
        <v>1643.1119999999999</v>
      </c>
      <c r="AG397" s="27"/>
      <c r="AH397" s="13">
        <f t="shared" si="321"/>
        <v>410.778</v>
      </c>
      <c r="AI397" s="7"/>
      <c r="AJ397" s="15"/>
    </row>
    <row r="398" spans="2:36" ht="12.75">
      <c r="B398" s="42"/>
      <c r="C398" s="41" t="s">
        <v>302</v>
      </c>
      <c r="D398" s="28">
        <v>2019</v>
      </c>
      <c r="E398" s="28">
        <v>5</v>
      </c>
      <c r="F398" s="31" t="s">
        <v>17</v>
      </c>
      <c r="G398" s="40">
        <v>2090.5</v>
      </c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8">
        <f t="shared" si="330"/>
        <v>418.1</v>
      </c>
      <c r="V398" s="27"/>
      <c r="W398" s="7">
        <f t="shared" si="325"/>
        <v>418.1</v>
      </c>
      <c r="X398" s="40">
        <v>0</v>
      </c>
      <c r="Y398" s="7">
        <f t="shared" si="331"/>
        <v>418.1</v>
      </c>
      <c r="Z398" s="40">
        <f t="shared" si="317"/>
        <v>418.1</v>
      </c>
      <c r="AA398" s="7">
        <f t="shared" si="331"/>
        <v>418.1</v>
      </c>
      <c r="AB398" s="40">
        <f t="shared" si="318"/>
        <v>836.2</v>
      </c>
      <c r="AC398" s="7">
        <f t="shared" si="331"/>
        <v>418.1</v>
      </c>
      <c r="AD398" s="40">
        <f t="shared" si="319"/>
        <v>1254.3000000000002</v>
      </c>
      <c r="AE398" s="7">
        <f t="shared" si="331"/>
        <v>418.1</v>
      </c>
      <c r="AF398" s="40">
        <f t="shared" si="320"/>
        <v>1672.4</v>
      </c>
      <c r="AG398" s="27"/>
      <c r="AH398" s="13">
        <f t="shared" si="321"/>
        <v>418.0999999999999</v>
      </c>
      <c r="AI398" s="7"/>
      <c r="AJ398" s="15"/>
    </row>
    <row r="399" spans="2:36" ht="12.75">
      <c r="B399" s="42"/>
      <c r="C399" s="41" t="s">
        <v>303</v>
      </c>
      <c r="D399" s="28">
        <v>2019</v>
      </c>
      <c r="E399" s="28">
        <v>5</v>
      </c>
      <c r="F399" s="31" t="s">
        <v>17</v>
      </c>
      <c r="G399" s="40">
        <v>5451.5</v>
      </c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8">
        <f t="shared" si="330"/>
        <v>1090.3</v>
      </c>
      <c r="V399" s="27"/>
      <c r="W399" s="7">
        <f t="shared" si="325"/>
        <v>1090.3</v>
      </c>
      <c r="X399" s="40">
        <v>0</v>
      </c>
      <c r="Y399" s="7">
        <f t="shared" si="331"/>
        <v>1090.3</v>
      </c>
      <c r="Z399" s="40">
        <f t="shared" si="317"/>
        <v>1090.3</v>
      </c>
      <c r="AA399" s="7">
        <f t="shared" si="331"/>
        <v>1090.3</v>
      </c>
      <c r="AB399" s="40">
        <f t="shared" si="318"/>
        <v>2180.6</v>
      </c>
      <c r="AC399" s="7">
        <f t="shared" si="331"/>
        <v>1090.3</v>
      </c>
      <c r="AD399" s="40">
        <f t="shared" si="319"/>
        <v>3270.8999999999996</v>
      </c>
      <c r="AE399" s="7">
        <f t="shared" si="331"/>
        <v>1090.3</v>
      </c>
      <c r="AF399" s="40">
        <f t="shared" si="320"/>
        <v>4361.2</v>
      </c>
      <c r="AG399" s="27"/>
      <c r="AH399" s="13">
        <f t="shared" si="321"/>
        <v>1090.3000000000002</v>
      </c>
      <c r="AI399" s="7"/>
      <c r="AJ399" s="15"/>
    </row>
    <row r="400" spans="2:36" ht="12.75">
      <c r="B400" s="42"/>
      <c r="C400" s="41" t="s">
        <v>304</v>
      </c>
      <c r="D400" s="28">
        <v>2019</v>
      </c>
      <c r="E400" s="28">
        <v>5</v>
      </c>
      <c r="F400" s="31" t="s">
        <v>17</v>
      </c>
      <c r="G400" s="40">
        <v>1089</v>
      </c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8">
        <f t="shared" si="330"/>
        <v>217.8</v>
      </c>
      <c r="V400" s="27"/>
      <c r="W400" s="7">
        <f t="shared" si="325"/>
        <v>217.8</v>
      </c>
      <c r="X400" s="40">
        <v>0</v>
      </c>
      <c r="Y400" s="7">
        <f t="shared" si="331"/>
        <v>217.8</v>
      </c>
      <c r="Z400" s="40">
        <f t="shared" si="317"/>
        <v>217.8</v>
      </c>
      <c r="AA400" s="7">
        <f t="shared" si="331"/>
        <v>217.8</v>
      </c>
      <c r="AB400" s="40">
        <f t="shared" si="318"/>
        <v>435.6</v>
      </c>
      <c r="AC400" s="7">
        <f t="shared" si="331"/>
        <v>217.8</v>
      </c>
      <c r="AD400" s="40">
        <f t="shared" si="319"/>
        <v>653.4000000000001</v>
      </c>
      <c r="AE400" s="7">
        <f t="shared" si="331"/>
        <v>217.8</v>
      </c>
      <c r="AF400" s="40">
        <f t="shared" si="320"/>
        <v>871.2</v>
      </c>
      <c r="AG400" s="27"/>
      <c r="AH400" s="13">
        <f t="shared" si="321"/>
        <v>217.79999999999995</v>
      </c>
      <c r="AI400" s="7"/>
      <c r="AJ400" s="15"/>
    </row>
    <row r="401" spans="2:36" ht="12.75">
      <c r="B401" s="42"/>
      <c r="C401" s="41" t="s">
        <v>300</v>
      </c>
      <c r="D401" s="28">
        <v>2019</v>
      </c>
      <c r="E401" s="28">
        <v>5</v>
      </c>
      <c r="F401" s="31" t="s">
        <v>17</v>
      </c>
      <c r="G401" s="40">
        <v>1355.07</v>
      </c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8">
        <f t="shared" si="330"/>
        <v>271.014</v>
      </c>
      <c r="V401" s="27"/>
      <c r="W401" s="7">
        <f t="shared" si="325"/>
        <v>271.014</v>
      </c>
      <c r="X401" s="40">
        <v>0</v>
      </c>
      <c r="Y401" s="7">
        <f t="shared" si="331"/>
        <v>271.014</v>
      </c>
      <c r="Z401" s="40">
        <f t="shared" si="317"/>
        <v>271.014</v>
      </c>
      <c r="AA401" s="7">
        <f t="shared" si="331"/>
        <v>271.014</v>
      </c>
      <c r="AB401" s="40">
        <f t="shared" si="318"/>
        <v>542.028</v>
      </c>
      <c r="AC401" s="7">
        <f t="shared" si="331"/>
        <v>271.014</v>
      </c>
      <c r="AD401" s="40">
        <f t="shared" si="319"/>
        <v>813.042</v>
      </c>
      <c r="AE401" s="7">
        <f t="shared" si="331"/>
        <v>271.014</v>
      </c>
      <c r="AF401" s="40">
        <f t="shared" si="320"/>
        <v>1084.056</v>
      </c>
      <c r="AG401" s="27"/>
      <c r="AH401" s="13">
        <f t="shared" si="321"/>
        <v>271.0139999999999</v>
      </c>
      <c r="AI401" s="7"/>
      <c r="AJ401" s="15"/>
    </row>
    <row r="402" spans="2:36" ht="12.75">
      <c r="B402" s="42"/>
      <c r="C402" s="41" t="s">
        <v>305</v>
      </c>
      <c r="D402" s="28">
        <v>2019</v>
      </c>
      <c r="E402" s="28">
        <v>5</v>
      </c>
      <c r="F402" s="31" t="s">
        <v>17</v>
      </c>
      <c r="G402" s="40">
        <v>187.2</v>
      </c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8">
        <f t="shared" si="330"/>
        <v>37.44</v>
      </c>
      <c r="V402" s="27"/>
      <c r="W402" s="7">
        <f t="shared" si="325"/>
        <v>37.44</v>
      </c>
      <c r="X402" s="40">
        <v>0</v>
      </c>
      <c r="Y402" s="7">
        <f t="shared" si="331"/>
        <v>37.44</v>
      </c>
      <c r="Z402" s="40">
        <f t="shared" si="317"/>
        <v>37.44</v>
      </c>
      <c r="AA402" s="7">
        <f t="shared" si="331"/>
        <v>37.44</v>
      </c>
      <c r="AB402" s="40">
        <f t="shared" si="318"/>
        <v>74.88</v>
      </c>
      <c r="AC402" s="7">
        <f t="shared" si="331"/>
        <v>37.44</v>
      </c>
      <c r="AD402" s="40">
        <f t="shared" si="319"/>
        <v>112.32</v>
      </c>
      <c r="AE402" s="7">
        <f t="shared" si="331"/>
        <v>37.44</v>
      </c>
      <c r="AF402" s="40">
        <f t="shared" si="320"/>
        <v>149.76</v>
      </c>
      <c r="AG402" s="27"/>
      <c r="AH402" s="13">
        <f t="shared" si="321"/>
        <v>37.44</v>
      </c>
      <c r="AI402" s="7"/>
      <c r="AJ402" s="15"/>
    </row>
    <row r="403" spans="2:36" ht="12.75">
      <c r="B403" s="42"/>
      <c r="C403" s="41" t="s">
        <v>306</v>
      </c>
      <c r="D403" s="28">
        <v>2019</v>
      </c>
      <c r="E403" s="28">
        <v>5</v>
      </c>
      <c r="F403" s="31" t="s">
        <v>17</v>
      </c>
      <c r="G403" s="40">
        <v>177.26</v>
      </c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8">
        <f t="shared" si="330"/>
        <v>35.452</v>
      </c>
      <c r="V403" s="27"/>
      <c r="W403" s="7">
        <f t="shared" si="325"/>
        <v>35.452</v>
      </c>
      <c r="X403" s="40">
        <v>0</v>
      </c>
      <c r="Y403" s="7">
        <f t="shared" si="331"/>
        <v>35.452</v>
      </c>
      <c r="Z403" s="40">
        <f t="shared" si="317"/>
        <v>35.452</v>
      </c>
      <c r="AA403" s="7">
        <f t="shared" si="331"/>
        <v>35.452</v>
      </c>
      <c r="AB403" s="40">
        <f t="shared" si="318"/>
        <v>70.904</v>
      </c>
      <c r="AC403" s="7">
        <f t="shared" si="331"/>
        <v>35.452</v>
      </c>
      <c r="AD403" s="40">
        <f t="shared" si="319"/>
        <v>106.356</v>
      </c>
      <c r="AE403" s="7">
        <f t="shared" si="331"/>
        <v>35.452</v>
      </c>
      <c r="AF403" s="40">
        <f t="shared" si="320"/>
        <v>141.808</v>
      </c>
      <c r="AG403" s="27"/>
      <c r="AH403" s="13">
        <f t="shared" si="321"/>
        <v>35.452</v>
      </c>
      <c r="AI403" s="7"/>
      <c r="AJ403" s="15"/>
    </row>
    <row r="404" spans="2:36" ht="12.75">
      <c r="B404" s="42"/>
      <c r="C404" s="41" t="s">
        <v>307</v>
      </c>
      <c r="D404" s="28">
        <v>2019</v>
      </c>
      <c r="E404" s="28">
        <v>5</v>
      </c>
      <c r="F404" s="31" t="s">
        <v>17</v>
      </c>
      <c r="G404" s="40">
        <v>5561.99</v>
      </c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8">
        <f t="shared" si="330"/>
        <v>1112.398</v>
      </c>
      <c r="V404" s="27"/>
      <c r="W404" s="7">
        <f t="shared" si="325"/>
        <v>1112.398</v>
      </c>
      <c r="X404" s="40">
        <v>0</v>
      </c>
      <c r="Y404" s="7">
        <f t="shared" si="331"/>
        <v>1112.398</v>
      </c>
      <c r="Z404" s="40">
        <f t="shared" si="317"/>
        <v>1112.398</v>
      </c>
      <c r="AA404" s="7">
        <f t="shared" si="331"/>
        <v>1112.398</v>
      </c>
      <c r="AB404" s="40">
        <f t="shared" si="318"/>
        <v>2224.796</v>
      </c>
      <c r="AC404" s="7">
        <f t="shared" si="331"/>
        <v>1112.398</v>
      </c>
      <c r="AD404" s="40">
        <f t="shared" si="319"/>
        <v>3337.1939999999995</v>
      </c>
      <c r="AE404" s="7">
        <f t="shared" si="331"/>
        <v>1112.398</v>
      </c>
      <c r="AF404" s="40">
        <f t="shared" si="320"/>
        <v>4449.592</v>
      </c>
      <c r="AG404" s="27"/>
      <c r="AH404" s="13">
        <f t="shared" si="321"/>
        <v>1112.3980000000001</v>
      </c>
      <c r="AI404" s="7"/>
      <c r="AJ404" s="15"/>
    </row>
    <row r="405" spans="2:36" ht="12.75">
      <c r="B405" s="42"/>
      <c r="C405" s="41" t="s">
        <v>308</v>
      </c>
      <c r="D405" s="28">
        <v>2019</v>
      </c>
      <c r="E405" s="28">
        <v>5</v>
      </c>
      <c r="F405" s="31" t="s">
        <v>17</v>
      </c>
      <c r="G405" s="40">
        <v>369</v>
      </c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8">
        <f t="shared" si="330"/>
        <v>73.8</v>
      </c>
      <c r="V405" s="27"/>
      <c r="W405" s="7">
        <f t="shared" si="325"/>
        <v>73.8</v>
      </c>
      <c r="X405" s="40">
        <v>0</v>
      </c>
      <c r="Y405" s="7">
        <f t="shared" si="331"/>
        <v>73.8</v>
      </c>
      <c r="Z405" s="40">
        <f t="shared" si="317"/>
        <v>73.8</v>
      </c>
      <c r="AA405" s="7">
        <f t="shared" si="331"/>
        <v>73.8</v>
      </c>
      <c r="AB405" s="40">
        <f t="shared" si="318"/>
        <v>147.6</v>
      </c>
      <c r="AC405" s="7">
        <f t="shared" si="331"/>
        <v>73.8</v>
      </c>
      <c r="AD405" s="40">
        <f t="shared" si="319"/>
        <v>221.39999999999998</v>
      </c>
      <c r="AE405" s="7">
        <f t="shared" si="331"/>
        <v>73.8</v>
      </c>
      <c r="AF405" s="40">
        <f t="shared" si="320"/>
        <v>295.2</v>
      </c>
      <c r="AG405" s="27"/>
      <c r="AH405" s="13">
        <f t="shared" si="321"/>
        <v>73.80000000000001</v>
      </c>
      <c r="AI405" s="7"/>
      <c r="AJ405" s="15"/>
    </row>
    <row r="406" spans="2:36" ht="12.75">
      <c r="B406" s="42"/>
      <c r="C406" s="41" t="s">
        <v>195</v>
      </c>
      <c r="D406" s="28">
        <v>2019</v>
      </c>
      <c r="E406" s="28">
        <v>5</v>
      </c>
      <c r="F406" s="31" t="s">
        <v>17</v>
      </c>
      <c r="G406" s="27">
        <v>287.6</v>
      </c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8">
        <f t="shared" si="330"/>
        <v>57.52</v>
      </c>
      <c r="V406" s="27"/>
      <c r="W406" s="7">
        <f t="shared" si="325"/>
        <v>57.52</v>
      </c>
      <c r="X406" s="27">
        <v>0</v>
      </c>
      <c r="Y406" s="7">
        <f t="shared" si="331"/>
        <v>57.52</v>
      </c>
      <c r="Z406" s="27">
        <f t="shared" si="317"/>
        <v>57.52</v>
      </c>
      <c r="AA406" s="7">
        <f t="shared" si="331"/>
        <v>57.52</v>
      </c>
      <c r="AB406" s="27">
        <f t="shared" si="318"/>
        <v>115.04</v>
      </c>
      <c r="AC406" s="7">
        <f t="shared" si="331"/>
        <v>57.52</v>
      </c>
      <c r="AD406" s="27">
        <f t="shared" si="319"/>
        <v>172.56</v>
      </c>
      <c r="AE406" s="7">
        <f t="shared" si="331"/>
        <v>57.52</v>
      </c>
      <c r="AF406" s="27">
        <f t="shared" si="320"/>
        <v>230.08</v>
      </c>
      <c r="AG406" s="27"/>
      <c r="AH406" s="13">
        <f t="shared" si="321"/>
        <v>57.52000000000001</v>
      </c>
      <c r="AI406" s="7"/>
      <c r="AJ406" s="15"/>
    </row>
    <row r="407" spans="2:36" ht="12.75">
      <c r="B407" s="12">
        <v>34400005</v>
      </c>
      <c r="C407" t="s">
        <v>152</v>
      </c>
      <c r="D407" t="s">
        <v>16</v>
      </c>
      <c r="E407">
        <v>5</v>
      </c>
      <c r="F407" t="s">
        <v>17</v>
      </c>
      <c r="G407" s="7">
        <v>1615.2</v>
      </c>
      <c r="H407" s="7">
        <v>1615.2</v>
      </c>
      <c r="I407" s="7">
        <v>0</v>
      </c>
      <c r="J407" s="7">
        <f aca="true" t="shared" si="333" ref="J407:J413">H407+I407</f>
        <v>1615.2</v>
      </c>
      <c r="K407" s="7">
        <v>0</v>
      </c>
      <c r="L407" s="7">
        <f>J407+K407</f>
        <v>1615.2</v>
      </c>
      <c r="M407" s="7">
        <v>0</v>
      </c>
      <c r="N407" s="7">
        <f>L407+M407</f>
        <v>1615.2</v>
      </c>
      <c r="O407" s="7">
        <v>0</v>
      </c>
      <c r="P407" s="7">
        <f>N407+O407</f>
        <v>1615.2</v>
      </c>
      <c r="Q407" s="7">
        <v>0</v>
      </c>
      <c r="R407" s="7">
        <f>P407+Q407</f>
        <v>1615.2</v>
      </c>
      <c r="S407" s="7">
        <v>0</v>
      </c>
      <c r="T407" s="7">
        <f>R407+S407</f>
        <v>1615.2</v>
      </c>
      <c r="U407" s="7">
        <v>0</v>
      </c>
      <c r="V407" s="7">
        <f>T407+U407</f>
        <v>1615.2</v>
      </c>
      <c r="W407" s="7">
        <v>0</v>
      </c>
      <c r="X407" s="7">
        <f>V407+W407</f>
        <v>1615.2</v>
      </c>
      <c r="Y407" s="7">
        <v>0</v>
      </c>
      <c r="Z407" s="7">
        <f>X407+Y407</f>
        <v>1615.2</v>
      </c>
      <c r="AA407" s="7">
        <v>0</v>
      </c>
      <c r="AB407" s="7">
        <f>Z407+AA407</f>
        <v>1615.2</v>
      </c>
      <c r="AC407" s="7">
        <v>0</v>
      </c>
      <c r="AD407" s="7">
        <f>AB407+AC407</f>
        <v>1615.2</v>
      </c>
      <c r="AE407" s="7">
        <v>0</v>
      </c>
      <c r="AF407" s="7">
        <f>AD407+AE407</f>
        <v>1615.2</v>
      </c>
      <c r="AG407" s="7"/>
      <c r="AH407" s="13">
        <f>G407-AF407</f>
        <v>0</v>
      </c>
      <c r="AI407" s="7"/>
      <c r="AJ407" s="15"/>
    </row>
    <row r="408" spans="2:36" ht="12.75">
      <c r="B408" s="12"/>
      <c r="C408" t="s">
        <v>152</v>
      </c>
      <c r="D408">
        <v>1998</v>
      </c>
      <c r="E408">
        <v>5</v>
      </c>
      <c r="F408" t="s">
        <v>17</v>
      </c>
      <c r="G408" s="7">
        <v>1795</v>
      </c>
      <c r="H408" s="7">
        <v>1795</v>
      </c>
      <c r="I408" s="7">
        <v>0</v>
      </c>
      <c r="J408" s="7">
        <f t="shared" si="333"/>
        <v>1795</v>
      </c>
      <c r="K408" s="7">
        <v>0</v>
      </c>
      <c r="L408" s="7">
        <f>J408+K408</f>
        <v>1795</v>
      </c>
      <c r="M408" s="7">
        <v>0</v>
      </c>
      <c r="N408" s="7">
        <f>L408+M408</f>
        <v>1795</v>
      </c>
      <c r="O408" s="7">
        <v>0</v>
      </c>
      <c r="P408" s="7">
        <f>N408+O408</f>
        <v>1795</v>
      </c>
      <c r="Q408" s="7">
        <v>0</v>
      </c>
      <c r="R408" s="7">
        <f>P408+Q408</f>
        <v>1795</v>
      </c>
      <c r="S408" s="7">
        <v>0</v>
      </c>
      <c r="T408" s="7">
        <f>R408+S408</f>
        <v>1795</v>
      </c>
      <c r="U408" s="7">
        <v>0</v>
      </c>
      <c r="V408" s="7">
        <f>T408+U408</f>
        <v>1795</v>
      </c>
      <c r="W408" s="7">
        <v>0</v>
      </c>
      <c r="X408" s="7">
        <f>V408+W408</f>
        <v>1795</v>
      </c>
      <c r="Y408" s="7">
        <v>0</v>
      </c>
      <c r="Z408" s="7">
        <f>X408+Y408</f>
        <v>1795</v>
      </c>
      <c r="AA408" s="7">
        <v>0</v>
      </c>
      <c r="AB408" s="7">
        <f>Z408+AA408</f>
        <v>1795</v>
      </c>
      <c r="AC408" s="7">
        <v>0</v>
      </c>
      <c r="AD408" s="7">
        <f>AB408+AC408</f>
        <v>1795</v>
      </c>
      <c r="AE408" s="7">
        <v>0</v>
      </c>
      <c r="AF408" s="7">
        <f>AD408+AE408</f>
        <v>1795</v>
      </c>
      <c r="AG408" s="7"/>
      <c r="AH408" s="13">
        <f>G408-AF408</f>
        <v>0</v>
      </c>
      <c r="AI408" s="7"/>
      <c r="AJ408" s="15"/>
    </row>
    <row r="409" spans="2:36" ht="12.75">
      <c r="B409" s="12"/>
      <c r="C409" t="s">
        <v>153</v>
      </c>
      <c r="D409">
        <v>2004</v>
      </c>
      <c r="E409">
        <v>5</v>
      </c>
      <c r="F409" t="s">
        <v>17</v>
      </c>
      <c r="G409" s="7">
        <v>671</v>
      </c>
      <c r="H409" s="7">
        <v>671</v>
      </c>
      <c r="I409" s="7">
        <v>0</v>
      </c>
      <c r="J409" s="7">
        <f t="shared" si="333"/>
        <v>671</v>
      </c>
      <c r="K409" s="7">
        <v>0</v>
      </c>
      <c r="L409" s="7">
        <f>J409+K409</f>
        <v>671</v>
      </c>
      <c r="M409" s="7">
        <v>0</v>
      </c>
      <c r="N409" s="7">
        <f>L409+M409</f>
        <v>671</v>
      </c>
      <c r="O409" s="7">
        <v>0</v>
      </c>
      <c r="P409" s="7">
        <f>N409+O409</f>
        <v>671</v>
      </c>
      <c r="Q409" s="7">
        <v>0</v>
      </c>
      <c r="R409" s="7">
        <f>P409+Q409</f>
        <v>671</v>
      </c>
      <c r="S409" s="7">
        <v>0</v>
      </c>
      <c r="T409" s="7">
        <f>R409+S409</f>
        <v>671</v>
      </c>
      <c r="U409" s="7">
        <v>0</v>
      </c>
      <c r="V409" s="7">
        <f>T409+U409</f>
        <v>671</v>
      </c>
      <c r="W409" s="7">
        <v>0</v>
      </c>
      <c r="X409" s="7">
        <f>V409+W409</f>
        <v>671</v>
      </c>
      <c r="Y409" s="7">
        <v>0</v>
      </c>
      <c r="Z409" s="7">
        <f>X409+Y409</f>
        <v>671</v>
      </c>
      <c r="AA409" s="7">
        <v>0</v>
      </c>
      <c r="AB409" s="7">
        <f>Z409+AA409</f>
        <v>671</v>
      </c>
      <c r="AC409" s="7">
        <v>0</v>
      </c>
      <c r="AD409" s="7">
        <f>AB409+AC409</f>
        <v>671</v>
      </c>
      <c r="AE409" s="7">
        <v>0</v>
      </c>
      <c r="AF409" s="7">
        <f>AD409+AE409</f>
        <v>671</v>
      </c>
      <c r="AG409" s="7"/>
      <c r="AH409" s="13">
        <f>G409-AF409</f>
        <v>0</v>
      </c>
      <c r="AI409" s="7"/>
      <c r="AJ409" s="15"/>
    </row>
    <row r="410" spans="2:36" ht="12.75">
      <c r="B410" s="12"/>
      <c r="C410" t="s">
        <v>154</v>
      </c>
      <c r="D410">
        <v>2005</v>
      </c>
      <c r="E410">
        <v>5</v>
      </c>
      <c r="F410" t="s">
        <v>17</v>
      </c>
      <c r="G410" s="8">
        <v>1977.34</v>
      </c>
      <c r="H410" s="8">
        <v>1977.34</v>
      </c>
      <c r="I410" s="8">
        <v>0</v>
      </c>
      <c r="J410" s="8">
        <f t="shared" si="333"/>
        <v>1977.34</v>
      </c>
      <c r="K410" s="8">
        <v>0</v>
      </c>
      <c r="L410" s="8">
        <f>J410+K410</f>
        <v>1977.34</v>
      </c>
      <c r="M410" s="8">
        <v>0</v>
      </c>
      <c r="N410" s="8">
        <f>L410+M410</f>
        <v>1977.34</v>
      </c>
      <c r="O410" s="8">
        <v>0</v>
      </c>
      <c r="P410" s="8">
        <f>N410+O410</f>
        <v>1977.34</v>
      </c>
      <c r="Q410" s="8">
        <v>0</v>
      </c>
      <c r="R410" s="8">
        <f>P410+Q410</f>
        <v>1977.34</v>
      </c>
      <c r="S410" s="8">
        <v>0</v>
      </c>
      <c r="T410" s="8">
        <f>R410+S410</f>
        <v>1977.34</v>
      </c>
      <c r="U410" s="7">
        <v>0</v>
      </c>
      <c r="V410" s="8">
        <f>T410+U410</f>
        <v>1977.34</v>
      </c>
      <c r="W410" s="7">
        <v>0</v>
      </c>
      <c r="X410" s="8">
        <f>V410+W410</f>
        <v>1977.34</v>
      </c>
      <c r="Y410" s="7">
        <v>0</v>
      </c>
      <c r="Z410" s="8">
        <f>X410+Y410</f>
        <v>1977.34</v>
      </c>
      <c r="AA410" s="7">
        <v>0</v>
      </c>
      <c r="AB410" s="8">
        <f>Z410+AA410</f>
        <v>1977.34</v>
      </c>
      <c r="AC410" s="7">
        <v>0</v>
      </c>
      <c r="AD410" s="8">
        <f>AB410+AC410</f>
        <v>1977.34</v>
      </c>
      <c r="AE410" s="7">
        <v>0</v>
      </c>
      <c r="AF410" s="8">
        <f>AD410+AE410</f>
        <v>1977.34</v>
      </c>
      <c r="AG410" s="8"/>
      <c r="AH410" s="13">
        <f>G410-AF410</f>
        <v>0</v>
      </c>
      <c r="AI410" s="7"/>
      <c r="AJ410" s="15"/>
    </row>
    <row r="411" spans="2:36" ht="12.75">
      <c r="B411" s="26">
        <v>34500005</v>
      </c>
      <c r="C411" s="28" t="s">
        <v>155</v>
      </c>
      <c r="D411" s="28" t="s">
        <v>53</v>
      </c>
      <c r="E411" s="28">
        <v>5</v>
      </c>
      <c r="F411" s="28" t="s">
        <v>17</v>
      </c>
      <c r="G411" s="25">
        <v>441.25</v>
      </c>
      <c r="H411" s="25">
        <v>441.25</v>
      </c>
      <c r="I411" s="25">
        <v>0</v>
      </c>
      <c r="J411" s="25">
        <f t="shared" si="333"/>
        <v>441.25</v>
      </c>
      <c r="K411" s="25">
        <v>0</v>
      </c>
      <c r="L411" s="25">
        <f aca="true" t="shared" si="334" ref="L411:L417">J411+K411</f>
        <v>441.25</v>
      </c>
      <c r="M411" s="25">
        <v>0</v>
      </c>
      <c r="N411" s="25">
        <f aca="true" t="shared" si="335" ref="N411:N419">L411+M411</f>
        <v>441.25</v>
      </c>
      <c r="O411" s="25">
        <v>0</v>
      </c>
      <c r="P411" s="25">
        <f aca="true" t="shared" si="336" ref="P411:P420">N411+O411</f>
        <v>441.25</v>
      </c>
      <c r="Q411" s="25">
        <v>0</v>
      </c>
      <c r="R411" s="25">
        <f aca="true" t="shared" si="337" ref="R411:R420">P411+Q411</f>
        <v>441.25</v>
      </c>
      <c r="S411" s="25">
        <v>0</v>
      </c>
      <c r="T411" s="25">
        <f aca="true" t="shared" si="338" ref="T411:T419">R411+S411</f>
        <v>441.25</v>
      </c>
      <c r="U411" s="7">
        <v>0</v>
      </c>
      <c r="V411" s="25">
        <f aca="true" t="shared" si="339" ref="V411:X419">T411+U411</f>
        <v>441.25</v>
      </c>
      <c r="W411" s="7">
        <v>0</v>
      </c>
      <c r="X411" s="25">
        <f t="shared" si="339"/>
        <v>441.25</v>
      </c>
      <c r="Y411" s="7">
        <v>0</v>
      </c>
      <c r="Z411" s="25">
        <f aca="true" t="shared" si="340" ref="Z411:Z419">X411+Y411</f>
        <v>441.25</v>
      </c>
      <c r="AA411" s="7">
        <v>0</v>
      </c>
      <c r="AB411" s="25">
        <f aca="true" t="shared" si="341" ref="AB411:AB419">Z411+AA411</f>
        <v>441.25</v>
      </c>
      <c r="AC411" s="7">
        <v>0</v>
      </c>
      <c r="AD411" s="25">
        <f aca="true" t="shared" si="342" ref="AD411:AD419">AB411+AC411</f>
        <v>441.25</v>
      </c>
      <c r="AE411" s="7">
        <v>0</v>
      </c>
      <c r="AF411" s="25">
        <f aca="true" t="shared" si="343" ref="AF411:AF419">AD411+AE411</f>
        <v>441.25</v>
      </c>
      <c r="AG411" s="25"/>
      <c r="AH411" s="13">
        <f>G411-AF411</f>
        <v>0</v>
      </c>
      <c r="AI411" s="7"/>
      <c r="AJ411" s="15"/>
    </row>
    <row r="412" spans="2:36" ht="12.75">
      <c r="B412" s="26"/>
      <c r="C412" s="28" t="s">
        <v>155</v>
      </c>
      <c r="D412" s="28">
        <v>2001</v>
      </c>
      <c r="E412" s="28">
        <v>5</v>
      </c>
      <c r="F412" s="28" t="s">
        <v>17</v>
      </c>
      <c r="G412" s="25">
        <v>998</v>
      </c>
      <c r="H412" s="25">
        <v>998</v>
      </c>
      <c r="I412" s="25">
        <v>0</v>
      </c>
      <c r="J412" s="25">
        <f t="shared" si="333"/>
        <v>998</v>
      </c>
      <c r="K412" s="25">
        <v>0</v>
      </c>
      <c r="L412" s="25">
        <f t="shared" si="334"/>
        <v>998</v>
      </c>
      <c r="M412" s="25">
        <v>0</v>
      </c>
      <c r="N412" s="25">
        <f t="shared" si="335"/>
        <v>998</v>
      </c>
      <c r="O412" s="25">
        <v>0</v>
      </c>
      <c r="P412" s="25">
        <f t="shared" si="336"/>
        <v>998</v>
      </c>
      <c r="Q412" s="25">
        <v>0</v>
      </c>
      <c r="R412" s="25">
        <f t="shared" si="337"/>
        <v>998</v>
      </c>
      <c r="S412" s="25">
        <v>0</v>
      </c>
      <c r="T412" s="25">
        <f t="shared" si="338"/>
        <v>998</v>
      </c>
      <c r="U412" s="7">
        <v>0</v>
      </c>
      <c r="V412" s="25">
        <f t="shared" si="339"/>
        <v>998</v>
      </c>
      <c r="W412" s="7">
        <v>0</v>
      </c>
      <c r="X412" s="25">
        <f t="shared" si="339"/>
        <v>998</v>
      </c>
      <c r="Y412" s="7">
        <v>0</v>
      </c>
      <c r="Z412" s="25">
        <f t="shared" si="340"/>
        <v>998</v>
      </c>
      <c r="AA412" s="7">
        <v>0</v>
      </c>
      <c r="AB412" s="25">
        <f t="shared" si="341"/>
        <v>998</v>
      </c>
      <c r="AC412" s="7">
        <v>0</v>
      </c>
      <c r="AD412" s="25">
        <f t="shared" si="342"/>
        <v>998</v>
      </c>
      <c r="AE412" s="7">
        <v>0</v>
      </c>
      <c r="AF412" s="25">
        <f t="shared" si="343"/>
        <v>998</v>
      </c>
      <c r="AG412" s="25"/>
      <c r="AH412" s="13">
        <f aca="true" t="shared" si="344" ref="AH412:AH421">G412-AF412</f>
        <v>0</v>
      </c>
      <c r="AI412" s="7"/>
      <c r="AJ412" s="15"/>
    </row>
    <row r="413" spans="2:36" ht="12.75">
      <c r="B413" s="26"/>
      <c r="C413" s="28" t="s">
        <v>155</v>
      </c>
      <c r="D413" s="28">
        <v>2002</v>
      </c>
      <c r="E413" s="28">
        <v>5</v>
      </c>
      <c r="F413" s="28" t="s">
        <v>17</v>
      </c>
      <c r="G413" s="25">
        <v>19681.49</v>
      </c>
      <c r="H413" s="25">
        <v>19681.49</v>
      </c>
      <c r="I413" s="25">
        <v>0</v>
      </c>
      <c r="J413" s="25">
        <f t="shared" si="333"/>
        <v>19681.49</v>
      </c>
      <c r="K413" s="25">
        <v>0</v>
      </c>
      <c r="L413" s="25">
        <f t="shared" si="334"/>
        <v>19681.49</v>
      </c>
      <c r="M413" s="25">
        <v>0</v>
      </c>
      <c r="N413" s="25">
        <f t="shared" si="335"/>
        <v>19681.49</v>
      </c>
      <c r="O413" s="25">
        <v>0</v>
      </c>
      <c r="P413" s="25">
        <f t="shared" si="336"/>
        <v>19681.49</v>
      </c>
      <c r="Q413" s="25">
        <v>0</v>
      </c>
      <c r="R413" s="25">
        <f t="shared" si="337"/>
        <v>19681.49</v>
      </c>
      <c r="S413" s="25">
        <v>0</v>
      </c>
      <c r="T413" s="25">
        <f t="shared" si="338"/>
        <v>19681.49</v>
      </c>
      <c r="U413" s="7">
        <v>0</v>
      </c>
      <c r="V413" s="25">
        <f t="shared" si="339"/>
        <v>19681.49</v>
      </c>
      <c r="W413" s="7">
        <v>0</v>
      </c>
      <c r="X413" s="25">
        <f t="shared" si="339"/>
        <v>19681.49</v>
      </c>
      <c r="Y413" s="7">
        <v>0</v>
      </c>
      <c r="Z413" s="25">
        <f t="shared" si="340"/>
        <v>19681.49</v>
      </c>
      <c r="AA413" s="7">
        <v>0</v>
      </c>
      <c r="AB413" s="25">
        <f t="shared" si="341"/>
        <v>19681.49</v>
      </c>
      <c r="AC413" s="7">
        <v>0</v>
      </c>
      <c r="AD413" s="25">
        <f t="shared" si="342"/>
        <v>19681.49</v>
      </c>
      <c r="AE413" s="7">
        <v>0</v>
      </c>
      <c r="AF413" s="25">
        <f t="shared" si="343"/>
        <v>19681.49</v>
      </c>
      <c r="AG413" s="25"/>
      <c r="AH413" s="13">
        <f t="shared" si="344"/>
        <v>0</v>
      </c>
      <c r="AI413" s="7"/>
      <c r="AJ413" s="15"/>
    </row>
    <row r="414" spans="2:36" ht="12.75">
      <c r="B414" s="26"/>
      <c r="C414" s="31" t="s">
        <v>189</v>
      </c>
      <c r="D414" s="28">
        <v>2012</v>
      </c>
      <c r="E414" s="28"/>
      <c r="F414" s="28"/>
      <c r="G414" s="25">
        <v>-16222.5</v>
      </c>
      <c r="H414" s="25"/>
      <c r="I414" s="25"/>
      <c r="J414" s="25">
        <v>-16222.5</v>
      </c>
      <c r="K414" s="25">
        <v>0</v>
      </c>
      <c r="L414" s="25">
        <f>J414+K414</f>
        <v>-16222.5</v>
      </c>
      <c r="M414" s="25">
        <v>0</v>
      </c>
      <c r="N414" s="25">
        <f t="shared" si="335"/>
        <v>-16222.5</v>
      </c>
      <c r="O414" s="25">
        <v>0</v>
      </c>
      <c r="P414" s="25">
        <f t="shared" si="336"/>
        <v>-16222.5</v>
      </c>
      <c r="Q414" s="25">
        <v>0</v>
      </c>
      <c r="R414" s="25">
        <f t="shared" si="337"/>
        <v>-16222.5</v>
      </c>
      <c r="S414" s="25">
        <v>0</v>
      </c>
      <c r="T414" s="25">
        <f t="shared" si="338"/>
        <v>-16222.5</v>
      </c>
      <c r="U414" s="7">
        <v>0</v>
      </c>
      <c r="V414" s="25">
        <f t="shared" si="339"/>
        <v>-16222.5</v>
      </c>
      <c r="W414" s="7">
        <v>0</v>
      </c>
      <c r="X414" s="25">
        <f t="shared" si="339"/>
        <v>-16222.5</v>
      </c>
      <c r="Y414" s="7">
        <v>0</v>
      </c>
      <c r="Z414" s="25">
        <f t="shared" si="340"/>
        <v>-16222.5</v>
      </c>
      <c r="AA414" s="7">
        <v>0</v>
      </c>
      <c r="AB414" s="25">
        <f t="shared" si="341"/>
        <v>-16222.5</v>
      </c>
      <c r="AC414" s="7">
        <v>0</v>
      </c>
      <c r="AD414" s="25">
        <f t="shared" si="342"/>
        <v>-16222.5</v>
      </c>
      <c r="AE414" s="7">
        <v>0</v>
      </c>
      <c r="AF414" s="25">
        <f t="shared" si="343"/>
        <v>-16222.5</v>
      </c>
      <c r="AG414" s="25"/>
      <c r="AH414" s="13">
        <f t="shared" si="344"/>
        <v>0</v>
      </c>
      <c r="AI414" s="7"/>
      <c r="AJ414" s="15"/>
    </row>
    <row r="415" spans="2:36" ht="12.75">
      <c r="B415" s="26"/>
      <c r="C415" s="28" t="s">
        <v>156</v>
      </c>
      <c r="D415" s="28">
        <v>2006</v>
      </c>
      <c r="E415" s="28">
        <v>5</v>
      </c>
      <c r="F415" s="28" t="s">
        <v>17</v>
      </c>
      <c r="G415" s="25">
        <v>565</v>
      </c>
      <c r="H415" s="25">
        <v>508.5</v>
      </c>
      <c r="I415" s="25">
        <v>56.5</v>
      </c>
      <c r="J415" s="25">
        <f>H415+I415</f>
        <v>565</v>
      </c>
      <c r="K415" s="25">
        <v>0</v>
      </c>
      <c r="L415" s="25">
        <f t="shared" si="334"/>
        <v>565</v>
      </c>
      <c r="M415" s="25">
        <v>0</v>
      </c>
      <c r="N415" s="25">
        <f t="shared" si="335"/>
        <v>565</v>
      </c>
      <c r="O415" s="25">
        <v>0</v>
      </c>
      <c r="P415" s="25">
        <f t="shared" si="336"/>
        <v>565</v>
      </c>
      <c r="Q415" s="25">
        <v>0</v>
      </c>
      <c r="R415" s="25">
        <f t="shared" si="337"/>
        <v>565</v>
      </c>
      <c r="S415" s="25">
        <v>0</v>
      </c>
      <c r="T415" s="25">
        <f t="shared" si="338"/>
        <v>565</v>
      </c>
      <c r="U415" s="7">
        <v>0</v>
      </c>
      <c r="V415" s="25">
        <f t="shared" si="339"/>
        <v>565</v>
      </c>
      <c r="W415" s="7">
        <v>0</v>
      </c>
      <c r="X415" s="25">
        <f t="shared" si="339"/>
        <v>565</v>
      </c>
      <c r="Y415" s="7">
        <v>0</v>
      </c>
      <c r="Z415" s="25">
        <f t="shared" si="340"/>
        <v>565</v>
      </c>
      <c r="AA415" s="7">
        <v>0</v>
      </c>
      <c r="AB415" s="25">
        <f t="shared" si="341"/>
        <v>565</v>
      </c>
      <c r="AC415" s="7">
        <v>0</v>
      </c>
      <c r="AD415" s="25">
        <f t="shared" si="342"/>
        <v>565</v>
      </c>
      <c r="AE415" s="7">
        <v>0</v>
      </c>
      <c r="AF415" s="25">
        <f t="shared" si="343"/>
        <v>565</v>
      </c>
      <c r="AG415" s="25"/>
      <c r="AH415" s="13">
        <f t="shared" si="344"/>
        <v>0</v>
      </c>
      <c r="AI415" s="7"/>
      <c r="AJ415" s="15"/>
    </row>
    <row r="416" spans="2:36" ht="12.75">
      <c r="B416" s="26"/>
      <c r="C416" s="28" t="s">
        <v>157</v>
      </c>
      <c r="D416" s="28">
        <v>2009</v>
      </c>
      <c r="E416" s="28">
        <v>5</v>
      </c>
      <c r="F416" s="28" t="s">
        <v>17</v>
      </c>
      <c r="G416" s="25">
        <v>6280</v>
      </c>
      <c r="H416" s="25">
        <v>1884</v>
      </c>
      <c r="I416" s="25">
        <f>G416/E416</f>
        <v>1256</v>
      </c>
      <c r="J416" s="25">
        <f>H416+I416</f>
        <v>3140</v>
      </c>
      <c r="K416" s="25">
        <f>G416/E416</f>
        <v>1256</v>
      </c>
      <c r="L416" s="25">
        <f t="shared" si="334"/>
        <v>4396</v>
      </c>
      <c r="M416" s="25">
        <f>$G416/$E416</f>
        <v>1256</v>
      </c>
      <c r="N416" s="25">
        <f t="shared" si="335"/>
        <v>5652</v>
      </c>
      <c r="O416" s="25">
        <v>628</v>
      </c>
      <c r="P416" s="25">
        <f t="shared" si="336"/>
        <v>6280</v>
      </c>
      <c r="Q416" s="25">
        <v>0</v>
      </c>
      <c r="R416" s="25">
        <f t="shared" si="337"/>
        <v>6280</v>
      </c>
      <c r="S416" s="25">
        <v>0</v>
      </c>
      <c r="T416" s="25">
        <f t="shared" si="338"/>
        <v>6280</v>
      </c>
      <c r="U416" s="7">
        <v>0</v>
      </c>
      <c r="V416" s="25">
        <f t="shared" si="339"/>
        <v>6280</v>
      </c>
      <c r="W416" s="7">
        <v>0</v>
      </c>
      <c r="X416" s="25">
        <f t="shared" si="339"/>
        <v>6280</v>
      </c>
      <c r="Y416" s="7">
        <v>0</v>
      </c>
      <c r="Z416" s="25">
        <f t="shared" si="340"/>
        <v>6280</v>
      </c>
      <c r="AA416" s="7">
        <v>0</v>
      </c>
      <c r="AB416" s="25">
        <f t="shared" si="341"/>
        <v>6280</v>
      </c>
      <c r="AC416" s="7">
        <v>0</v>
      </c>
      <c r="AD416" s="25">
        <f t="shared" si="342"/>
        <v>6280</v>
      </c>
      <c r="AE416" s="7">
        <v>0</v>
      </c>
      <c r="AF416" s="25">
        <f t="shared" si="343"/>
        <v>6280</v>
      </c>
      <c r="AG416" s="25"/>
      <c r="AH416" s="13">
        <f t="shared" si="344"/>
        <v>0</v>
      </c>
      <c r="AI416" s="7"/>
      <c r="AJ416" s="15"/>
    </row>
    <row r="417" spans="2:36" ht="12.75">
      <c r="B417" s="26"/>
      <c r="C417" s="28" t="s">
        <v>158</v>
      </c>
      <c r="D417" s="28">
        <v>2010</v>
      </c>
      <c r="E417" s="28">
        <v>5</v>
      </c>
      <c r="F417" s="28" t="s">
        <v>17</v>
      </c>
      <c r="G417" s="32">
        <v>2500</v>
      </c>
      <c r="H417" s="32">
        <v>0</v>
      </c>
      <c r="I417" s="32">
        <f>G417/E417</f>
        <v>500</v>
      </c>
      <c r="J417" s="32">
        <f>H417+I417</f>
        <v>500</v>
      </c>
      <c r="K417" s="32">
        <f>G417/E417</f>
        <v>500</v>
      </c>
      <c r="L417" s="32">
        <f t="shared" si="334"/>
        <v>1000</v>
      </c>
      <c r="M417" s="32">
        <f>$G417/$E417</f>
        <v>500</v>
      </c>
      <c r="N417" s="32">
        <f t="shared" si="335"/>
        <v>1500</v>
      </c>
      <c r="O417" s="32">
        <f>G417/E417</f>
        <v>500</v>
      </c>
      <c r="P417" s="32">
        <f t="shared" si="336"/>
        <v>2000</v>
      </c>
      <c r="Q417" s="32">
        <f>+G417/E417</f>
        <v>500</v>
      </c>
      <c r="R417" s="32">
        <f t="shared" si="337"/>
        <v>2500</v>
      </c>
      <c r="S417" s="32">
        <v>0</v>
      </c>
      <c r="T417" s="32">
        <f t="shared" si="338"/>
        <v>2500</v>
      </c>
      <c r="U417" s="7">
        <v>0</v>
      </c>
      <c r="V417" s="32">
        <f t="shared" si="339"/>
        <v>2500</v>
      </c>
      <c r="W417" s="7">
        <v>0</v>
      </c>
      <c r="X417" s="32">
        <f t="shared" si="339"/>
        <v>2500</v>
      </c>
      <c r="Y417" s="7">
        <v>0</v>
      </c>
      <c r="Z417" s="32">
        <f t="shared" si="340"/>
        <v>2500</v>
      </c>
      <c r="AA417" s="7">
        <v>0</v>
      </c>
      <c r="AB417" s="32">
        <f t="shared" si="341"/>
        <v>2500</v>
      </c>
      <c r="AC417" s="7">
        <v>0</v>
      </c>
      <c r="AD417" s="32">
        <f t="shared" si="342"/>
        <v>2500</v>
      </c>
      <c r="AE417" s="7">
        <v>0</v>
      </c>
      <c r="AF417" s="32">
        <f t="shared" si="343"/>
        <v>2500</v>
      </c>
      <c r="AG417" s="32"/>
      <c r="AH417" s="13">
        <f t="shared" si="344"/>
        <v>0</v>
      </c>
      <c r="AI417" s="7"/>
      <c r="AJ417" s="15"/>
    </row>
    <row r="418" spans="2:36" ht="12.75">
      <c r="B418" s="29"/>
      <c r="C418" s="31" t="s">
        <v>190</v>
      </c>
      <c r="D418" s="28">
        <v>2012</v>
      </c>
      <c r="E418" s="28">
        <v>5</v>
      </c>
      <c r="F418" s="31" t="s">
        <v>17</v>
      </c>
      <c r="G418" s="32">
        <v>24900</v>
      </c>
      <c r="H418" s="32"/>
      <c r="I418" s="32"/>
      <c r="J418" s="32">
        <v>0</v>
      </c>
      <c r="K418" s="32">
        <f>G418/E418</f>
        <v>4980</v>
      </c>
      <c r="L418" s="32">
        <f>J418+K418</f>
        <v>4980</v>
      </c>
      <c r="M418" s="32">
        <f>$G418/$E418</f>
        <v>4980</v>
      </c>
      <c r="N418" s="32">
        <f t="shared" si="335"/>
        <v>9960</v>
      </c>
      <c r="O418" s="32">
        <f>G418/E418</f>
        <v>4980</v>
      </c>
      <c r="P418" s="32">
        <f t="shared" si="336"/>
        <v>14940</v>
      </c>
      <c r="Q418" s="32">
        <f>+G418/E418</f>
        <v>4980</v>
      </c>
      <c r="R418" s="32">
        <f t="shared" si="337"/>
        <v>19920</v>
      </c>
      <c r="S418" s="32">
        <f>+G418/E418</f>
        <v>4980</v>
      </c>
      <c r="T418" s="32">
        <f t="shared" si="338"/>
        <v>24900</v>
      </c>
      <c r="U418" s="7">
        <v>0</v>
      </c>
      <c r="V418" s="32">
        <f t="shared" si="339"/>
        <v>24900</v>
      </c>
      <c r="W418" s="7">
        <v>0</v>
      </c>
      <c r="X418" s="32">
        <f t="shared" si="339"/>
        <v>24900</v>
      </c>
      <c r="Y418" s="7">
        <v>0</v>
      </c>
      <c r="Z418" s="32">
        <f t="shared" si="340"/>
        <v>24900</v>
      </c>
      <c r="AA418" s="7">
        <v>0</v>
      </c>
      <c r="AB418" s="32">
        <f t="shared" si="341"/>
        <v>24900</v>
      </c>
      <c r="AC418" s="7">
        <v>0</v>
      </c>
      <c r="AD418" s="32">
        <f t="shared" si="342"/>
        <v>24900</v>
      </c>
      <c r="AE418" s="7">
        <v>0</v>
      </c>
      <c r="AF418" s="32">
        <f t="shared" si="343"/>
        <v>24900</v>
      </c>
      <c r="AG418" s="27"/>
      <c r="AH418" s="13">
        <f t="shared" si="344"/>
        <v>0</v>
      </c>
      <c r="AI418" s="7"/>
      <c r="AJ418" s="15"/>
    </row>
    <row r="419" spans="2:36" ht="12.75">
      <c r="B419" s="29"/>
      <c r="C419" s="31" t="s">
        <v>213</v>
      </c>
      <c r="D419" s="28">
        <v>2013</v>
      </c>
      <c r="E419" s="28"/>
      <c r="F419" s="31"/>
      <c r="G419" s="32">
        <v>-500</v>
      </c>
      <c r="H419" s="32"/>
      <c r="I419" s="32"/>
      <c r="J419" s="32"/>
      <c r="K419" s="32"/>
      <c r="L419" s="32">
        <v>0</v>
      </c>
      <c r="M419" s="32">
        <v>0</v>
      </c>
      <c r="N419" s="32">
        <f t="shared" si="335"/>
        <v>0</v>
      </c>
      <c r="O419" s="32">
        <v>0</v>
      </c>
      <c r="P419" s="32">
        <f t="shared" si="336"/>
        <v>0</v>
      </c>
      <c r="Q419" s="32">
        <v>0</v>
      </c>
      <c r="R419" s="32">
        <f t="shared" si="337"/>
        <v>0</v>
      </c>
      <c r="S419" s="32">
        <v>0</v>
      </c>
      <c r="T419" s="32">
        <f t="shared" si="338"/>
        <v>0</v>
      </c>
      <c r="U419" s="7">
        <v>0</v>
      </c>
      <c r="V419" s="32">
        <f t="shared" si="339"/>
        <v>0</v>
      </c>
      <c r="W419" s="7">
        <v>0</v>
      </c>
      <c r="X419" s="32">
        <f t="shared" si="339"/>
        <v>0</v>
      </c>
      <c r="Y419" s="7">
        <v>0</v>
      </c>
      <c r="Z419" s="32">
        <f t="shared" si="340"/>
        <v>0</v>
      </c>
      <c r="AA419" s="7">
        <v>-500</v>
      </c>
      <c r="AB419" s="32">
        <f t="shared" si="341"/>
        <v>-500</v>
      </c>
      <c r="AC419" s="7">
        <v>0</v>
      </c>
      <c r="AD419" s="32">
        <f t="shared" si="342"/>
        <v>-500</v>
      </c>
      <c r="AE419" s="7">
        <v>0</v>
      </c>
      <c r="AF419" s="32">
        <f t="shared" si="343"/>
        <v>-500</v>
      </c>
      <c r="AG419" s="27"/>
      <c r="AH419" s="13">
        <f t="shared" si="344"/>
        <v>0</v>
      </c>
      <c r="AI419" s="7"/>
      <c r="AJ419" s="15"/>
    </row>
    <row r="420" spans="2:36" ht="12.75">
      <c r="B420" s="29"/>
      <c r="C420" s="31" t="s">
        <v>142</v>
      </c>
      <c r="D420" s="28">
        <v>2014</v>
      </c>
      <c r="E420" s="28">
        <v>5</v>
      </c>
      <c r="F420" s="31" t="s">
        <v>17</v>
      </c>
      <c r="G420" s="40">
        <v>783.02</v>
      </c>
      <c r="H420" s="40"/>
      <c r="I420" s="40"/>
      <c r="J420" s="40"/>
      <c r="K420" s="40"/>
      <c r="L420" s="40"/>
      <c r="M420" s="40"/>
      <c r="N420" s="40">
        <v>0</v>
      </c>
      <c r="O420" s="40">
        <f>G420/E420</f>
        <v>156.60399999999998</v>
      </c>
      <c r="P420" s="40">
        <f t="shared" si="336"/>
        <v>156.60399999999998</v>
      </c>
      <c r="Q420" s="40">
        <f>+G420/E420</f>
        <v>156.60399999999998</v>
      </c>
      <c r="R420" s="40">
        <f t="shared" si="337"/>
        <v>313.20799999999997</v>
      </c>
      <c r="S420" s="40">
        <f>+G420/E420</f>
        <v>156.60399999999998</v>
      </c>
      <c r="T420" s="40">
        <f>R420+S420</f>
        <v>469.81199999999995</v>
      </c>
      <c r="U420" s="7">
        <f>G420/E420</f>
        <v>156.60399999999998</v>
      </c>
      <c r="V420" s="40">
        <f>T420+U420</f>
        <v>626.4159999999999</v>
      </c>
      <c r="W420" s="7">
        <f>G420/E420</f>
        <v>156.60399999999998</v>
      </c>
      <c r="X420" s="40">
        <f>V420+W420</f>
        <v>783.02</v>
      </c>
      <c r="Y420" s="7">
        <f>I420/G420</f>
        <v>0</v>
      </c>
      <c r="Z420" s="40">
        <f>X420+Y420</f>
        <v>783.02</v>
      </c>
      <c r="AA420" s="7">
        <v>0</v>
      </c>
      <c r="AB420" s="40">
        <f>Z420+AA420</f>
        <v>783.02</v>
      </c>
      <c r="AC420" s="7">
        <v>0</v>
      </c>
      <c r="AD420" s="40">
        <f>AB420+AC420</f>
        <v>783.02</v>
      </c>
      <c r="AE420" s="7">
        <v>0</v>
      </c>
      <c r="AF420" s="40">
        <f>AD420+AE420</f>
        <v>783.02</v>
      </c>
      <c r="AG420" s="27"/>
      <c r="AH420" s="13">
        <f t="shared" si="344"/>
        <v>0</v>
      </c>
      <c r="AI420" s="7"/>
      <c r="AJ420" s="15"/>
    </row>
    <row r="421" spans="2:36" ht="12.75">
      <c r="B421" s="42"/>
      <c r="C421" s="41" t="s">
        <v>337</v>
      </c>
      <c r="D421" s="28">
        <v>2021</v>
      </c>
      <c r="E421" s="28">
        <v>5</v>
      </c>
      <c r="F421" s="31" t="s">
        <v>17</v>
      </c>
      <c r="G421" s="27">
        <f>17500+349.99</f>
        <v>17849.99</v>
      </c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8"/>
      <c r="V421" s="27"/>
      <c r="W421" s="7"/>
      <c r="X421" s="27"/>
      <c r="Y421" s="7"/>
      <c r="Z421" s="27"/>
      <c r="AA421" s="7"/>
      <c r="AB421" s="27"/>
      <c r="AC421" s="7">
        <f>$G421/$E421</f>
        <v>3569.9980000000005</v>
      </c>
      <c r="AD421" s="27">
        <f>AB421+AC421</f>
        <v>3569.9980000000005</v>
      </c>
      <c r="AE421" s="7">
        <f>$G421/$E421</f>
        <v>3569.9980000000005</v>
      </c>
      <c r="AF421" s="27">
        <f>AD421+AE421</f>
        <v>7139.996000000001</v>
      </c>
      <c r="AG421" s="27"/>
      <c r="AH421" s="13">
        <f t="shared" si="344"/>
        <v>10709.994</v>
      </c>
      <c r="AI421" s="7"/>
      <c r="AJ421" s="15"/>
    </row>
    <row r="422" spans="2:36" ht="12.75">
      <c r="B422" s="26">
        <v>34600005</v>
      </c>
      <c r="C422" s="28" t="s">
        <v>159</v>
      </c>
      <c r="D422" s="28" t="s">
        <v>25</v>
      </c>
      <c r="E422" s="28">
        <v>5</v>
      </c>
      <c r="F422" s="28" t="s">
        <v>17</v>
      </c>
      <c r="G422" s="25">
        <v>7955.94</v>
      </c>
      <c r="H422" s="25">
        <v>7955.94</v>
      </c>
      <c r="I422" s="25">
        <v>0</v>
      </c>
      <c r="J422" s="25">
        <f aca="true" t="shared" si="345" ref="J422:J428">H422+I422</f>
        <v>7955.94</v>
      </c>
      <c r="K422" s="25">
        <v>0</v>
      </c>
      <c r="L422" s="25">
        <f aca="true" t="shared" si="346" ref="L422:L428">J422+K422</f>
        <v>7955.94</v>
      </c>
      <c r="M422" s="25">
        <v>0</v>
      </c>
      <c r="N422" s="25">
        <f aca="true" t="shared" si="347" ref="N422:N429">L422+M422</f>
        <v>7955.94</v>
      </c>
      <c r="O422" s="25">
        <v>0</v>
      </c>
      <c r="P422" s="25">
        <f aca="true" t="shared" si="348" ref="P422:P429">N422+O422</f>
        <v>7955.94</v>
      </c>
      <c r="Q422" s="25">
        <v>0</v>
      </c>
      <c r="R422" s="25">
        <f aca="true" t="shared" si="349" ref="R422:R429">P422+Q422</f>
        <v>7955.94</v>
      </c>
      <c r="S422" s="25">
        <v>0</v>
      </c>
      <c r="T422" s="25">
        <f aca="true" t="shared" si="350" ref="T422:T430">R422+S422</f>
        <v>7955.94</v>
      </c>
      <c r="U422" s="7">
        <v>0</v>
      </c>
      <c r="V422" s="25">
        <f aca="true" t="shared" si="351" ref="V422:X430">T422+U422</f>
        <v>7955.94</v>
      </c>
      <c r="W422" s="7">
        <v>0</v>
      </c>
      <c r="X422" s="25">
        <f t="shared" si="351"/>
        <v>7955.94</v>
      </c>
      <c r="Y422" s="7">
        <v>0</v>
      </c>
      <c r="Z422" s="25">
        <f aca="true" t="shared" si="352" ref="Z422:Z431">X422+Y422</f>
        <v>7955.94</v>
      </c>
      <c r="AA422" s="7">
        <v>0</v>
      </c>
      <c r="AB422" s="25">
        <f aca="true" t="shared" si="353" ref="AB422:AB431">Z422+AA422</f>
        <v>7955.94</v>
      </c>
      <c r="AC422" s="7">
        <v>0</v>
      </c>
      <c r="AD422" s="25">
        <f aca="true" t="shared" si="354" ref="AD422:AD433">AB422+AC422</f>
        <v>7955.94</v>
      </c>
      <c r="AE422" s="7">
        <v>0</v>
      </c>
      <c r="AF422" s="25">
        <f aca="true" t="shared" si="355" ref="AF422:AF433">AD422+AE422</f>
        <v>7955.94</v>
      </c>
      <c r="AG422" s="25"/>
      <c r="AH422" s="13">
        <f>G422-AF422</f>
        <v>0</v>
      </c>
      <c r="AI422" s="7"/>
      <c r="AJ422" s="15"/>
    </row>
    <row r="423" spans="2:36" ht="12.75">
      <c r="B423" s="26"/>
      <c r="C423" s="28" t="s">
        <v>159</v>
      </c>
      <c r="D423" s="28">
        <v>2003</v>
      </c>
      <c r="E423" s="28">
        <v>5</v>
      </c>
      <c r="F423" s="28" t="s">
        <v>17</v>
      </c>
      <c r="G423" s="25">
        <v>5900</v>
      </c>
      <c r="H423" s="25">
        <v>5900</v>
      </c>
      <c r="I423" s="25">
        <v>0</v>
      </c>
      <c r="J423" s="25">
        <f t="shared" si="345"/>
        <v>5900</v>
      </c>
      <c r="K423" s="25">
        <v>0</v>
      </c>
      <c r="L423" s="25">
        <f t="shared" si="346"/>
        <v>5900</v>
      </c>
      <c r="M423" s="25">
        <v>0</v>
      </c>
      <c r="N423" s="25">
        <f t="shared" si="347"/>
        <v>5900</v>
      </c>
      <c r="O423" s="25">
        <v>0</v>
      </c>
      <c r="P423" s="25">
        <f t="shared" si="348"/>
        <v>5900</v>
      </c>
      <c r="Q423" s="25">
        <v>0</v>
      </c>
      <c r="R423" s="25">
        <f t="shared" si="349"/>
        <v>5900</v>
      </c>
      <c r="S423" s="25">
        <v>0</v>
      </c>
      <c r="T423" s="25">
        <f t="shared" si="350"/>
        <v>5900</v>
      </c>
      <c r="U423" s="7">
        <v>0</v>
      </c>
      <c r="V423" s="25">
        <f t="shared" si="351"/>
        <v>5900</v>
      </c>
      <c r="W423" s="7">
        <v>0</v>
      </c>
      <c r="X423" s="25">
        <f t="shared" si="351"/>
        <v>5900</v>
      </c>
      <c r="Y423" s="7">
        <v>0</v>
      </c>
      <c r="Z423" s="25">
        <f t="shared" si="352"/>
        <v>5900</v>
      </c>
      <c r="AA423" s="7">
        <v>0</v>
      </c>
      <c r="AB423" s="25">
        <f t="shared" si="353"/>
        <v>5900</v>
      </c>
      <c r="AC423" s="7">
        <v>0</v>
      </c>
      <c r="AD423" s="25">
        <f t="shared" si="354"/>
        <v>5900</v>
      </c>
      <c r="AE423" s="7">
        <v>0</v>
      </c>
      <c r="AF423" s="25">
        <f t="shared" si="355"/>
        <v>5900</v>
      </c>
      <c r="AG423" s="25"/>
      <c r="AH423" s="13">
        <f aca="true" t="shared" si="356" ref="AH423:AH434">G423-AF423</f>
        <v>0</v>
      </c>
      <c r="AI423" s="7"/>
      <c r="AJ423" s="15"/>
    </row>
    <row r="424" spans="2:36" ht="12.75">
      <c r="B424" s="26"/>
      <c r="C424" s="28" t="s">
        <v>160</v>
      </c>
      <c r="D424" s="28">
        <v>2005</v>
      </c>
      <c r="E424" s="28">
        <v>5</v>
      </c>
      <c r="F424" s="28" t="s">
        <v>17</v>
      </c>
      <c r="G424" s="25">
        <v>798</v>
      </c>
      <c r="H424" s="25">
        <v>798</v>
      </c>
      <c r="I424" s="25">
        <v>0</v>
      </c>
      <c r="J424" s="25">
        <f t="shared" si="345"/>
        <v>798</v>
      </c>
      <c r="K424" s="25">
        <v>0</v>
      </c>
      <c r="L424" s="25">
        <f t="shared" si="346"/>
        <v>798</v>
      </c>
      <c r="M424" s="25">
        <v>0</v>
      </c>
      <c r="N424" s="25">
        <f t="shared" si="347"/>
        <v>798</v>
      </c>
      <c r="O424" s="25">
        <v>0</v>
      </c>
      <c r="P424" s="25">
        <f t="shared" si="348"/>
        <v>798</v>
      </c>
      <c r="Q424" s="25">
        <v>0</v>
      </c>
      <c r="R424" s="25">
        <f t="shared" si="349"/>
        <v>798</v>
      </c>
      <c r="S424" s="25">
        <v>0</v>
      </c>
      <c r="T424" s="25">
        <f t="shared" si="350"/>
        <v>798</v>
      </c>
      <c r="U424" s="7">
        <v>0</v>
      </c>
      <c r="V424" s="25">
        <f t="shared" si="351"/>
        <v>798</v>
      </c>
      <c r="W424" s="7">
        <v>0</v>
      </c>
      <c r="X424" s="25">
        <f t="shared" si="351"/>
        <v>798</v>
      </c>
      <c r="Y424" s="7">
        <v>0</v>
      </c>
      <c r="Z424" s="25">
        <f t="shared" si="352"/>
        <v>798</v>
      </c>
      <c r="AA424" s="7">
        <v>0</v>
      </c>
      <c r="AB424" s="25">
        <f t="shared" si="353"/>
        <v>798</v>
      </c>
      <c r="AC424" s="7">
        <v>0</v>
      </c>
      <c r="AD424" s="25">
        <f t="shared" si="354"/>
        <v>798</v>
      </c>
      <c r="AE424" s="7">
        <v>0</v>
      </c>
      <c r="AF424" s="25">
        <f t="shared" si="355"/>
        <v>798</v>
      </c>
      <c r="AG424" s="25"/>
      <c r="AH424" s="13">
        <f t="shared" si="356"/>
        <v>0</v>
      </c>
      <c r="AI424" s="7"/>
      <c r="AJ424" s="15"/>
    </row>
    <row r="425" spans="2:36" ht="12.75">
      <c r="B425" s="26"/>
      <c r="C425" s="28" t="s">
        <v>161</v>
      </c>
      <c r="D425" s="28">
        <v>2007</v>
      </c>
      <c r="E425" s="28">
        <v>5</v>
      </c>
      <c r="F425" s="28" t="s">
        <v>17</v>
      </c>
      <c r="G425" s="25">
        <v>120581.56</v>
      </c>
      <c r="H425" s="25">
        <v>84407.09</v>
      </c>
      <c r="I425" s="25">
        <f aca="true" t="shared" si="357" ref="I425:I431">G425/E425</f>
        <v>24116.311999999998</v>
      </c>
      <c r="J425" s="25">
        <f t="shared" si="345"/>
        <v>108523.402</v>
      </c>
      <c r="K425" s="25">
        <v>12058.16</v>
      </c>
      <c r="L425" s="25">
        <f t="shared" si="346"/>
        <v>120581.562</v>
      </c>
      <c r="M425" s="25">
        <v>0</v>
      </c>
      <c r="N425" s="25">
        <f t="shared" si="347"/>
        <v>120581.562</v>
      </c>
      <c r="O425" s="25">
        <v>0</v>
      </c>
      <c r="P425" s="25">
        <f t="shared" si="348"/>
        <v>120581.562</v>
      </c>
      <c r="Q425" s="25">
        <v>0</v>
      </c>
      <c r="R425" s="25">
        <f t="shared" si="349"/>
        <v>120581.562</v>
      </c>
      <c r="S425" s="25">
        <v>0</v>
      </c>
      <c r="T425" s="25">
        <f t="shared" si="350"/>
        <v>120581.562</v>
      </c>
      <c r="U425" s="7">
        <v>0</v>
      </c>
      <c r="V425" s="25">
        <f t="shared" si="351"/>
        <v>120581.562</v>
      </c>
      <c r="W425" s="7">
        <v>0</v>
      </c>
      <c r="X425" s="25">
        <f t="shared" si="351"/>
        <v>120581.562</v>
      </c>
      <c r="Y425" s="7">
        <v>0</v>
      </c>
      <c r="Z425" s="25">
        <f t="shared" si="352"/>
        <v>120581.562</v>
      </c>
      <c r="AA425" s="7">
        <v>0</v>
      </c>
      <c r="AB425" s="25">
        <f t="shared" si="353"/>
        <v>120581.562</v>
      </c>
      <c r="AC425" s="7">
        <v>0</v>
      </c>
      <c r="AD425" s="25">
        <f t="shared" si="354"/>
        <v>120581.562</v>
      </c>
      <c r="AE425" s="7">
        <v>0</v>
      </c>
      <c r="AF425" s="25">
        <f t="shared" si="355"/>
        <v>120581.562</v>
      </c>
      <c r="AG425" s="25"/>
      <c r="AH425" s="13">
        <f t="shared" si="356"/>
        <v>-0.0020000000076834112</v>
      </c>
      <c r="AI425" s="7"/>
      <c r="AJ425" s="15"/>
    </row>
    <row r="426" spans="2:36" ht="12.75">
      <c r="B426" s="26"/>
      <c r="C426" s="28" t="s">
        <v>159</v>
      </c>
      <c r="D426" s="28">
        <v>2008</v>
      </c>
      <c r="E426" s="28">
        <v>5</v>
      </c>
      <c r="F426" s="28" t="s">
        <v>17</v>
      </c>
      <c r="G426" s="25">
        <v>33305.49</v>
      </c>
      <c r="H426" s="25">
        <v>16652.75</v>
      </c>
      <c r="I426" s="25">
        <f t="shared" si="357"/>
        <v>6661.098</v>
      </c>
      <c r="J426" s="25">
        <f t="shared" si="345"/>
        <v>23313.847999999998</v>
      </c>
      <c r="K426" s="25">
        <f aca="true" t="shared" si="358" ref="K426:K431">G426/E426</f>
        <v>6661.098</v>
      </c>
      <c r="L426" s="25">
        <f t="shared" si="346"/>
        <v>29974.945999999996</v>
      </c>
      <c r="M426" s="25">
        <v>3330.54</v>
      </c>
      <c r="N426" s="25">
        <f t="shared" si="347"/>
        <v>33305.486</v>
      </c>
      <c r="O426" s="25">
        <v>0</v>
      </c>
      <c r="P426" s="25">
        <f t="shared" si="348"/>
        <v>33305.486</v>
      </c>
      <c r="Q426" s="25">
        <v>0</v>
      </c>
      <c r="R426" s="25">
        <f t="shared" si="349"/>
        <v>33305.486</v>
      </c>
      <c r="S426" s="25">
        <v>0</v>
      </c>
      <c r="T426" s="25">
        <f t="shared" si="350"/>
        <v>33305.486</v>
      </c>
      <c r="U426" s="7">
        <v>0</v>
      </c>
      <c r="V426" s="25">
        <f t="shared" si="351"/>
        <v>33305.486</v>
      </c>
      <c r="W426" s="7">
        <v>0</v>
      </c>
      <c r="X426" s="25">
        <f t="shared" si="351"/>
        <v>33305.486</v>
      </c>
      <c r="Y426" s="7">
        <v>0</v>
      </c>
      <c r="Z426" s="25">
        <f t="shared" si="352"/>
        <v>33305.486</v>
      </c>
      <c r="AA426" s="7">
        <v>0</v>
      </c>
      <c r="AB426" s="25">
        <f t="shared" si="353"/>
        <v>33305.486</v>
      </c>
      <c r="AC426" s="7">
        <v>0</v>
      </c>
      <c r="AD426" s="25">
        <f t="shared" si="354"/>
        <v>33305.486</v>
      </c>
      <c r="AE426" s="7">
        <v>0</v>
      </c>
      <c r="AF426" s="25">
        <f t="shared" si="355"/>
        <v>33305.486</v>
      </c>
      <c r="AG426" s="25"/>
      <c r="AH426" s="13">
        <f t="shared" si="356"/>
        <v>0.004000000000814907</v>
      </c>
      <c r="AI426" s="7"/>
      <c r="AJ426" s="15"/>
    </row>
    <row r="427" spans="2:36" ht="12.75">
      <c r="B427" s="26"/>
      <c r="C427" s="28" t="s">
        <v>162</v>
      </c>
      <c r="D427" s="28">
        <v>2009</v>
      </c>
      <c r="E427" s="28">
        <v>5</v>
      </c>
      <c r="F427" s="28" t="s">
        <v>17</v>
      </c>
      <c r="G427" s="32">
        <v>707</v>
      </c>
      <c r="H427" s="32">
        <v>212.1</v>
      </c>
      <c r="I427" s="32">
        <f t="shared" si="357"/>
        <v>141.4</v>
      </c>
      <c r="J427" s="32">
        <f t="shared" si="345"/>
        <v>353.5</v>
      </c>
      <c r="K427" s="32">
        <f t="shared" si="358"/>
        <v>141.4</v>
      </c>
      <c r="L427" s="32">
        <f t="shared" si="346"/>
        <v>494.9</v>
      </c>
      <c r="M427" s="32">
        <f>$G427/$E427</f>
        <v>141.4</v>
      </c>
      <c r="N427" s="32">
        <f t="shared" si="347"/>
        <v>636.3</v>
      </c>
      <c r="O427" s="32">
        <v>70.7</v>
      </c>
      <c r="P427" s="32">
        <f t="shared" si="348"/>
        <v>707</v>
      </c>
      <c r="Q427" s="32">
        <v>0</v>
      </c>
      <c r="R427" s="32">
        <f t="shared" si="349"/>
        <v>707</v>
      </c>
      <c r="S427" s="32">
        <v>0</v>
      </c>
      <c r="T427" s="32">
        <f t="shared" si="350"/>
        <v>707</v>
      </c>
      <c r="U427" s="7">
        <v>0</v>
      </c>
      <c r="V427" s="32">
        <f t="shared" si="351"/>
        <v>707</v>
      </c>
      <c r="W427" s="7">
        <v>0</v>
      </c>
      <c r="X427" s="32">
        <f t="shared" si="351"/>
        <v>707</v>
      </c>
      <c r="Y427" s="7">
        <v>0</v>
      </c>
      <c r="Z427" s="32">
        <f t="shared" si="352"/>
        <v>707</v>
      </c>
      <c r="AA427" s="7">
        <v>0</v>
      </c>
      <c r="AB427" s="32">
        <f t="shared" si="353"/>
        <v>707</v>
      </c>
      <c r="AC427" s="7">
        <v>0</v>
      </c>
      <c r="AD427" s="32">
        <f t="shared" si="354"/>
        <v>707</v>
      </c>
      <c r="AE427" s="7">
        <v>0</v>
      </c>
      <c r="AF427" s="32">
        <f t="shared" si="355"/>
        <v>707</v>
      </c>
      <c r="AG427" s="32"/>
      <c r="AH427" s="13">
        <f t="shared" si="356"/>
        <v>0</v>
      </c>
      <c r="AI427" s="7"/>
      <c r="AJ427" s="15"/>
    </row>
    <row r="428" spans="2:36" ht="12.75">
      <c r="B428" s="29"/>
      <c r="C428" s="31" t="s">
        <v>159</v>
      </c>
      <c r="D428" s="28">
        <v>2011</v>
      </c>
      <c r="E428" s="28">
        <v>5</v>
      </c>
      <c r="F428" s="31" t="s">
        <v>17</v>
      </c>
      <c r="G428" s="32">
        <v>4955.91</v>
      </c>
      <c r="H428" s="32">
        <v>0</v>
      </c>
      <c r="I428" s="32">
        <f t="shared" si="357"/>
        <v>991.182</v>
      </c>
      <c r="J428" s="32">
        <f t="shared" si="345"/>
        <v>991.182</v>
      </c>
      <c r="K428" s="32">
        <f t="shared" si="358"/>
        <v>991.182</v>
      </c>
      <c r="L428" s="32">
        <f t="shared" si="346"/>
        <v>1982.364</v>
      </c>
      <c r="M428" s="32">
        <f>$G428/$E428</f>
        <v>991.182</v>
      </c>
      <c r="N428" s="32">
        <f t="shared" si="347"/>
        <v>2973.5460000000003</v>
      </c>
      <c r="O428" s="32">
        <f>G428/E428</f>
        <v>991.182</v>
      </c>
      <c r="P428" s="32">
        <f t="shared" si="348"/>
        <v>3964.728</v>
      </c>
      <c r="Q428" s="32">
        <f>+G428/E428</f>
        <v>991.182</v>
      </c>
      <c r="R428" s="32">
        <f t="shared" si="349"/>
        <v>4955.91</v>
      </c>
      <c r="S428" s="32">
        <v>0</v>
      </c>
      <c r="T428" s="32">
        <f t="shared" si="350"/>
        <v>4955.91</v>
      </c>
      <c r="U428" s="7">
        <v>0</v>
      </c>
      <c r="V428" s="32">
        <f t="shared" si="351"/>
        <v>4955.91</v>
      </c>
      <c r="W428" s="7">
        <v>0</v>
      </c>
      <c r="X428" s="32">
        <f t="shared" si="351"/>
        <v>4955.91</v>
      </c>
      <c r="Y428" s="7">
        <v>0</v>
      </c>
      <c r="Z428" s="32">
        <f t="shared" si="352"/>
        <v>4955.91</v>
      </c>
      <c r="AA428" s="7">
        <v>0</v>
      </c>
      <c r="AB428" s="32">
        <f t="shared" si="353"/>
        <v>4955.91</v>
      </c>
      <c r="AC428" s="7">
        <v>0</v>
      </c>
      <c r="AD428" s="32">
        <f t="shared" si="354"/>
        <v>4955.91</v>
      </c>
      <c r="AE428" s="7">
        <v>0</v>
      </c>
      <c r="AF428" s="32">
        <f t="shared" si="355"/>
        <v>4955.91</v>
      </c>
      <c r="AG428" s="32"/>
      <c r="AH428" s="13">
        <f t="shared" si="356"/>
        <v>0</v>
      </c>
      <c r="AI428" s="7"/>
      <c r="AJ428" s="15"/>
    </row>
    <row r="429" spans="2:36" ht="12.75">
      <c r="B429" s="29"/>
      <c r="C429" s="31" t="s">
        <v>199</v>
      </c>
      <c r="D429" s="28">
        <v>2012</v>
      </c>
      <c r="E429" s="28">
        <v>5</v>
      </c>
      <c r="F429" s="31" t="s">
        <v>17</v>
      </c>
      <c r="G429" s="40">
        <v>1563.16</v>
      </c>
      <c r="H429" s="40"/>
      <c r="I429" s="40">
        <f t="shared" si="357"/>
        <v>312.632</v>
      </c>
      <c r="J429" s="40">
        <v>0</v>
      </c>
      <c r="K429" s="40">
        <f t="shared" si="358"/>
        <v>312.632</v>
      </c>
      <c r="L429" s="40">
        <f>J429+K429</f>
        <v>312.632</v>
      </c>
      <c r="M429" s="40">
        <f>$G429/$E429</f>
        <v>312.632</v>
      </c>
      <c r="N429" s="40">
        <f t="shared" si="347"/>
        <v>625.264</v>
      </c>
      <c r="O429" s="40">
        <f>G429/E429</f>
        <v>312.632</v>
      </c>
      <c r="P429" s="40">
        <f t="shared" si="348"/>
        <v>937.896</v>
      </c>
      <c r="Q429" s="40">
        <f>+G429/E429</f>
        <v>312.632</v>
      </c>
      <c r="R429" s="40">
        <f t="shared" si="349"/>
        <v>1250.528</v>
      </c>
      <c r="S429" s="40">
        <f>+G429/E429</f>
        <v>312.632</v>
      </c>
      <c r="T429" s="40">
        <f t="shared" si="350"/>
        <v>1563.16</v>
      </c>
      <c r="U429" s="7">
        <v>0</v>
      </c>
      <c r="V429" s="40">
        <f t="shared" si="351"/>
        <v>1563.16</v>
      </c>
      <c r="W429" s="7">
        <v>0</v>
      </c>
      <c r="X429" s="40">
        <f t="shared" si="351"/>
        <v>1563.16</v>
      </c>
      <c r="Y429" s="7">
        <v>0</v>
      </c>
      <c r="Z429" s="40">
        <f t="shared" si="352"/>
        <v>1563.16</v>
      </c>
      <c r="AA429" s="7">
        <v>0</v>
      </c>
      <c r="AB429" s="40">
        <f t="shared" si="353"/>
        <v>1563.16</v>
      </c>
      <c r="AC429" s="7">
        <v>0</v>
      </c>
      <c r="AD429" s="40">
        <f t="shared" si="354"/>
        <v>1563.16</v>
      </c>
      <c r="AE429" s="7">
        <v>0</v>
      </c>
      <c r="AF429" s="40">
        <f t="shared" si="355"/>
        <v>1563.16</v>
      </c>
      <c r="AG429" s="27"/>
      <c r="AH429" s="13">
        <f t="shared" si="356"/>
        <v>0</v>
      </c>
      <c r="AI429" s="7"/>
      <c r="AJ429" s="15"/>
    </row>
    <row r="430" spans="2:36" ht="12.75">
      <c r="B430" s="42"/>
      <c r="C430" s="31" t="s">
        <v>254</v>
      </c>
      <c r="D430" s="28">
        <v>2016</v>
      </c>
      <c r="E430" s="28">
        <v>5</v>
      </c>
      <c r="F430" s="31" t="s">
        <v>17</v>
      </c>
      <c r="G430" s="40">
        <v>3072.55</v>
      </c>
      <c r="H430" s="27"/>
      <c r="I430" s="27">
        <f t="shared" si="357"/>
        <v>614.51</v>
      </c>
      <c r="J430" s="27"/>
      <c r="K430" s="27">
        <f t="shared" si="358"/>
        <v>614.51</v>
      </c>
      <c r="L430" s="27"/>
      <c r="M430" s="27"/>
      <c r="N430" s="27"/>
      <c r="O430" s="27"/>
      <c r="P430" s="27"/>
      <c r="Q430" s="27"/>
      <c r="R430" s="27">
        <v>0</v>
      </c>
      <c r="S430" s="40">
        <f>+G430/E430</f>
        <v>614.51</v>
      </c>
      <c r="T430" s="40">
        <f t="shared" si="350"/>
        <v>614.51</v>
      </c>
      <c r="U430" s="7">
        <f>G430/E430</f>
        <v>614.51</v>
      </c>
      <c r="V430" s="40">
        <f t="shared" si="351"/>
        <v>1229.02</v>
      </c>
      <c r="W430" s="7">
        <f>G430/E430</f>
        <v>614.51</v>
      </c>
      <c r="X430" s="40">
        <f t="shared" si="351"/>
        <v>1843.53</v>
      </c>
      <c r="Y430" s="7">
        <f>$G430/$E430</f>
        <v>614.51</v>
      </c>
      <c r="Z430" s="40">
        <f t="shared" si="352"/>
        <v>2458.04</v>
      </c>
      <c r="AA430" s="7">
        <f>$G430/$E430</f>
        <v>614.51</v>
      </c>
      <c r="AB430" s="40">
        <f t="shared" si="353"/>
        <v>3072.55</v>
      </c>
      <c r="AC430" s="7">
        <v>0</v>
      </c>
      <c r="AD430" s="40">
        <f t="shared" si="354"/>
        <v>3072.55</v>
      </c>
      <c r="AE430" s="7">
        <v>0</v>
      </c>
      <c r="AF430" s="40">
        <f t="shared" si="355"/>
        <v>3072.55</v>
      </c>
      <c r="AG430" s="27"/>
      <c r="AH430" s="13">
        <f t="shared" si="356"/>
        <v>0</v>
      </c>
      <c r="AI430" s="7"/>
      <c r="AJ430" s="15"/>
    </row>
    <row r="431" spans="2:36" ht="12.75">
      <c r="B431" s="42"/>
      <c r="C431" s="41" t="s">
        <v>309</v>
      </c>
      <c r="D431" s="28">
        <v>2019</v>
      </c>
      <c r="E431" s="28">
        <v>5</v>
      </c>
      <c r="F431" s="31" t="s">
        <v>17</v>
      </c>
      <c r="G431" s="40">
        <v>3019.27</v>
      </c>
      <c r="H431" s="27"/>
      <c r="I431" s="27">
        <f t="shared" si="357"/>
        <v>603.854</v>
      </c>
      <c r="J431" s="27"/>
      <c r="K431" s="27">
        <f t="shared" si="358"/>
        <v>603.854</v>
      </c>
      <c r="L431" s="27"/>
      <c r="M431" s="27"/>
      <c r="N431" s="27"/>
      <c r="O431" s="27"/>
      <c r="P431" s="27"/>
      <c r="Q431" s="27"/>
      <c r="R431" s="27"/>
      <c r="S431" s="40"/>
      <c r="T431" s="40"/>
      <c r="U431" s="7"/>
      <c r="V431" s="40"/>
      <c r="W431" s="7"/>
      <c r="X431" s="40">
        <v>0</v>
      </c>
      <c r="Y431" s="7">
        <f>$G431/$E431</f>
        <v>603.854</v>
      </c>
      <c r="Z431" s="40">
        <f t="shared" si="352"/>
        <v>603.854</v>
      </c>
      <c r="AA431" s="7">
        <f>$G431/$E431</f>
        <v>603.854</v>
      </c>
      <c r="AB431" s="40">
        <f t="shared" si="353"/>
        <v>1207.708</v>
      </c>
      <c r="AC431" s="7">
        <f>$G431/$E431</f>
        <v>603.854</v>
      </c>
      <c r="AD431" s="40">
        <f t="shared" si="354"/>
        <v>1811.5620000000001</v>
      </c>
      <c r="AE431" s="7">
        <f>$G431/$E431</f>
        <v>603.854</v>
      </c>
      <c r="AF431" s="40">
        <f t="shared" si="355"/>
        <v>2415.416</v>
      </c>
      <c r="AG431" s="27"/>
      <c r="AH431" s="13">
        <f t="shared" si="356"/>
        <v>603.8539999999998</v>
      </c>
      <c r="AI431" s="7"/>
      <c r="AJ431" s="15"/>
    </row>
    <row r="432" spans="2:36" ht="12.75">
      <c r="B432" s="42"/>
      <c r="C432" s="41" t="s">
        <v>333</v>
      </c>
      <c r="D432" s="28">
        <v>2021</v>
      </c>
      <c r="E432" s="28">
        <v>5</v>
      </c>
      <c r="F432" s="31" t="s">
        <v>17</v>
      </c>
      <c r="G432" s="40">
        <v>549.99</v>
      </c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40"/>
      <c r="T432" s="40"/>
      <c r="U432" s="7"/>
      <c r="V432" s="40"/>
      <c r="W432" s="7"/>
      <c r="X432" s="40"/>
      <c r="Y432" s="7"/>
      <c r="Z432" s="40"/>
      <c r="AA432" s="7"/>
      <c r="AB432" s="40"/>
      <c r="AC432" s="7">
        <f>$G432/$E432</f>
        <v>109.998</v>
      </c>
      <c r="AD432" s="40">
        <f t="shared" si="354"/>
        <v>109.998</v>
      </c>
      <c r="AE432" s="7">
        <f>$G432/$E432</f>
        <v>109.998</v>
      </c>
      <c r="AF432" s="40">
        <f t="shared" si="355"/>
        <v>219.996</v>
      </c>
      <c r="AG432" s="27"/>
      <c r="AH432" s="13">
        <f t="shared" si="356"/>
        <v>329.994</v>
      </c>
      <c r="AI432" s="7"/>
      <c r="AJ432" s="15"/>
    </row>
    <row r="433" spans="2:36" ht="12.75">
      <c r="B433" s="42"/>
      <c r="C433" s="41" t="s">
        <v>336</v>
      </c>
      <c r="D433" s="28">
        <v>2021</v>
      </c>
      <c r="E433" s="28">
        <v>5</v>
      </c>
      <c r="F433" s="31" t="s">
        <v>17</v>
      </c>
      <c r="G433" s="27">
        <v>8625</v>
      </c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40"/>
      <c r="T433" s="40"/>
      <c r="U433" s="7"/>
      <c r="V433" s="40"/>
      <c r="W433" s="7"/>
      <c r="X433" s="40"/>
      <c r="Y433" s="7"/>
      <c r="Z433" s="40"/>
      <c r="AA433" s="7"/>
      <c r="AB433" s="40"/>
      <c r="AC433" s="7">
        <f>$G433/$E433</f>
        <v>1725</v>
      </c>
      <c r="AD433" s="40">
        <f t="shared" si="354"/>
        <v>1725</v>
      </c>
      <c r="AE433" s="7">
        <f>$G433/$E433</f>
        <v>1725</v>
      </c>
      <c r="AF433" s="40">
        <f t="shared" si="355"/>
        <v>3450</v>
      </c>
      <c r="AG433" s="27"/>
      <c r="AH433" s="13">
        <f t="shared" si="356"/>
        <v>5175</v>
      </c>
      <c r="AI433" s="7"/>
      <c r="AJ433" s="15"/>
    </row>
    <row r="434" spans="2:36" ht="12.75">
      <c r="B434" s="42"/>
      <c r="C434" s="41" t="s">
        <v>370</v>
      </c>
      <c r="D434" s="28">
        <v>2022</v>
      </c>
      <c r="E434" s="28">
        <v>5</v>
      </c>
      <c r="F434" s="31" t="s">
        <v>17</v>
      </c>
      <c r="G434" s="27">
        <v>5896.22</v>
      </c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40"/>
      <c r="T434" s="40"/>
      <c r="U434" s="7"/>
      <c r="V434" s="40"/>
      <c r="W434" s="7"/>
      <c r="X434" s="40"/>
      <c r="Y434" s="7"/>
      <c r="Z434" s="40"/>
      <c r="AA434" s="7"/>
      <c r="AB434" s="40"/>
      <c r="AC434" s="7"/>
      <c r="AD434" s="40"/>
      <c r="AE434" s="7">
        <f>$G434/$E434</f>
        <v>1179.2440000000001</v>
      </c>
      <c r="AF434" s="40">
        <f>AD434+AE434</f>
        <v>1179.2440000000001</v>
      </c>
      <c r="AG434" s="27"/>
      <c r="AH434" s="13">
        <f t="shared" si="356"/>
        <v>4716.976000000001</v>
      </c>
      <c r="AI434" s="7"/>
      <c r="AJ434" s="15"/>
    </row>
    <row r="435" spans="2:36" ht="12.75">
      <c r="B435" s="12">
        <v>34700005</v>
      </c>
      <c r="C435" t="s">
        <v>163</v>
      </c>
      <c r="D435" t="s">
        <v>56</v>
      </c>
      <c r="E435">
        <v>5</v>
      </c>
      <c r="F435" t="s">
        <v>17</v>
      </c>
      <c r="G435" s="7">
        <v>3814.31</v>
      </c>
      <c r="H435" s="7">
        <v>3814.31</v>
      </c>
      <c r="I435" s="7">
        <v>0</v>
      </c>
      <c r="J435" s="7">
        <f>H435+I435</f>
        <v>3814.31</v>
      </c>
      <c r="K435" s="7">
        <v>0</v>
      </c>
      <c r="L435" s="7">
        <f>J435+K435</f>
        <v>3814.31</v>
      </c>
      <c r="M435" s="7">
        <v>0</v>
      </c>
      <c r="N435" s="7">
        <f>L435+M435</f>
        <v>3814.31</v>
      </c>
      <c r="O435" s="7">
        <v>0</v>
      </c>
      <c r="P435" s="7">
        <f>N435+O435</f>
        <v>3814.31</v>
      </c>
      <c r="Q435" s="7">
        <v>0</v>
      </c>
      <c r="R435" s="7">
        <f>P435+Q435</f>
        <v>3814.31</v>
      </c>
      <c r="S435" s="7">
        <v>0</v>
      </c>
      <c r="T435" s="7">
        <f>R435+S435</f>
        <v>3814.31</v>
      </c>
      <c r="U435" s="7">
        <v>0</v>
      </c>
      <c r="V435" s="7">
        <f>T435+U435</f>
        <v>3814.31</v>
      </c>
      <c r="W435" s="7">
        <v>0</v>
      </c>
      <c r="X435" s="7">
        <f>V435+W435</f>
        <v>3814.31</v>
      </c>
      <c r="Y435" s="7">
        <v>0</v>
      </c>
      <c r="Z435" s="7">
        <f>X435+Y435</f>
        <v>3814.31</v>
      </c>
      <c r="AA435" s="7">
        <v>0</v>
      </c>
      <c r="AB435" s="7">
        <f>Z435+AA435</f>
        <v>3814.31</v>
      </c>
      <c r="AC435" s="7">
        <v>0</v>
      </c>
      <c r="AD435" s="7">
        <f>AB435+AC435</f>
        <v>3814.31</v>
      </c>
      <c r="AE435" s="7">
        <v>0</v>
      </c>
      <c r="AF435" s="7">
        <f aca="true" t="shared" si="359" ref="AF435:AF440">AD435+AE435</f>
        <v>3814.31</v>
      </c>
      <c r="AG435" s="7"/>
      <c r="AH435" s="13">
        <f aca="true" t="shared" si="360" ref="AH435:AH440">G435-AF435</f>
        <v>0</v>
      </c>
      <c r="AI435" s="7"/>
      <c r="AJ435" s="15"/>
    </row>
    <row r="436" spans="2:36" ht="12.75">
      <c r="B436" s="12"/>
      <c r="C436" t="s">
        <v>163</v>
      </c>
      <c r="D436">
        <v>2002</v>
      </c>
      <c r="E436">
        <v>5</v>
      </c>
      <c r="F436" t="s">
        <v>17</v>
      </c>
      <c r="G436" s="7">
        <v>1889.57</v>
      </c>
      <c r="H436" s="7">
        <v>1889.57</v>
      </c>
      <c r="I436" s="7">
        <v>0</v>
      </c>
      <c r="J436" s="7">
        <f>H436+I436</f>
        <v>1889.57</v>
      </c>
      <c r="K436" s="7">
        <v>0</v>
      </c>
      <c r="L436" s="7">
        <f>J436+K436</f>
        <v>1889.57</v>
      </c>
      <c r="M436" s="7">
        <v>0</v>
      </c>
      <c r="N436" s="7">
        <f>L436+M436</f>
        <v>1889.57</v>
      </c>
      <c r="O436" s="7">
        <v>0</v>
      </c>
      <c r="P436" s="7">
        <f>N436+O436</f>
        <v>1889.57</v>
      </c>
      <c r="Q436" s="7">
        <v>0</v>
      </c>
      <c r="R436" s="7">
        <f>P436+Q436</f>
        <v>1889.57</v>
      </c>
      <c r="S436" s="7">
        <v>0</v>
      </c>
      <c r="T436" s="7">
        <f>R436+S436</f>
        <v>1889.57</v>
      </c>
      <c r="U436" s="7">
        <v>0</v>
      </c>
      <c r="V436" s="7">
        <f>T436+U436</f>
        <v>1889.57</v>
      </c>
      <c r="W436" s="7">
        <v>0</v>
      </c>
      <c r="X436" s="7">
        <f>V436+W436</f>
        <v>1889.57</v>
      </c>
      <c r="Y436" s="7">
        <v>0</v>
      </c>
      <c r="Z436" s="7">
        <f>X436+Y436</f>
        <v>1889.57</v>
      </c>
      <c r="AA436" s="7">
        <v>0</v>
      </c>
      <c r="AB436" s="7">
        <f>Z436+AA436</f>
        <v>1889.57</v>
      </c>
      <c r="AC436" s="7">
        <v>0</v>
      </c>
      <c r="AD436" s="7">
        <f>AB436+AC436</f>
        <v>1889.57</v>
      </c>
      <c r="AE436" s="7">
        <v>0</v>
      </c>
      <c r="AF436" s="7">
        <f t="shared" si="359"/>
        <v>1889.57</v>
      </c>
      <c r="AG436" s="7"/>
      <c r="AH436" s="13">
        <f t="shared" si="360"/>
        <v>0</v>
      </c>
      <c r="AI436" s="7"/>
      <c r="AJ436" s="15"/>
    </row>
    <row r="437" spans="2:36" ht="12.75">
      <c r="B437" s="12"/>
      <c r="C437" t="s">
        <v>163</v>
      </c>
      <c r="D437">
        <v>2003</v>
      </c>
      <c r="E437">
        <v>5</v>
      </c>
      <c r="F437" t="s">
        <v>17</v>
      </c>
      <c r="G437" s="7">
        <v>4742.76</v>
      </c>
      <c r="H437" s="7">
        <v>4742.76</v>
      </c>
      <c r="I437" s="7">
        <v>0</v>
      </c>
      <c r="J437" s="7">
        <f>H437+I437</f>
        <v>4742.76</v>
      </c>
      <c r="K437" s="7">
        <v>0</v>
      </c>
      <c r="L437" s="7">
        <f>J437+K437</f>
        <v>4742.76</v>
      </c>
      <c r="M437" s="7">
        <v>0</v>
      </c>
      <c r="N437" s="7">
        <f>L437+M437</f>
        <v>4742.76</v>
      </c>
      <c r="O437" s="7">
        <v>0</v>
      </c>
      <c r="P437" s="7">
        <f>N437+O437</f>
        <v>4742.76</v>
      </c>
      <c r="Q437" s="7">
        <v>0</v>
      </c>
      <c r="R437" s="7">
        <f>P437+Q437</f>
        <v>4742.76</v>
      </c>
      <c r="S437" s="7">
        <v>0</v>
      </c>
      <c r="T437" s="7">
        <f>R437+S437</f>
        <v>4742.76</v>
      </c>
      <c r="U437" s="7">
        <v>0</v>
      </c>
      <c r="V437" s="7">
        <f>T437+U437</f>
        <v>4742.76</v>
      </c>
      <c r="W437" s="7">
        <v>0</v>
      </c>
      <c r="X437" s="7">
        <f>V437+W437</f>
        <v>4742.76</v>
      </c>
      <c r="Y437" s="7">
        <v>0</v>
      </c>
      <c r="Z437" s="7">
        <f>X437+Y437</f>
        <v>4742.76</v>
      </c>
      <c r="AA437" s="7">
        <v>0</v>
      </c>
      <c r="AB437" s="7">
        <f>Z437+AA437</f>
        <v>4742.76</v>
      </c>
      <c r="AC437" s="7">
        <v>0</v>
      </c>
      <c r="AD437" s="7">
        <f>AB437+AC437</f>
        <v>4742.76</v>
      </c>
      <c r="AE437" s="7">
        <v>0</v>
      </c>
      <c r="AF437" s="7">
        <f t="shared" si="359"/>
        <v>4742.76</v>
      </c>
      <c r="AG437" s="7"/>
      <c r="AH437" s="13">
        <f t="shared" si="360"/>
        <v>0</v>
      </c>
      <c r="AI437" s="7"/>
      <c r="AJ437" s="15"/>
    </row>
    <row r="438" spans="2:36" ht="12.75">
      <c r="B438" s="12"/>
      <c r="C438" t="s">
        <v>164</v>
      </c>
      <c r="D438">
        <v>2006</v>
      </c>
      <c r="E438">
        <v>5</v>
      </c>
      <c r="F438" t="s">
        <v>17</v>
      </c>
      <c r="G438" s="39">
        <v>365.27</v>
      </c>
      <c r="H438" s="8">
        <v>328.73</v>
      </c>
      <c r="I438" s="8">
        <v>36.54</v>
      </c>
      <c r="J438" s="8">
        <f>H438+I438</f>
        <v>365.27000000000004</v>
      </c>
      <c r="K438" s="8">
        <v>0</v>
      </c>
      <c r="L438" s="8">
        <f>J438+K438</f>
        <v>365.27000000000004</v>
      </c>
      <c r="M438" s="8">
        <v>0</v>
      </c>
      <c r="N438" s="8">
        <f>L438+M438</f>
        <v>365.27000000000004</v>
      </c>
      <c r="O438" s="8">
        <v>0</v>
      </c>
      <c r="P438" s="8">
        <f>N438+O438</f>
        <v>365.27000000000004</v>
      </c>
      <c r="Q438" s="8">
        <v>0</v>
      </c>
      <c r="R438" s="8">
        <f>P438+Q438</f>
        <v>365.27000000000004</v>
      </c>
      <c r="S438" s="8">
        <v>0</v>
      </c>
      <c r="T438" s="8">
        <f>R438+S438</f>
        <v>365.27000000000004</v>
      </c>
      <c r="U438" s="7">
        <v>0</v>
      </c>
      <c r="V438" s="8">
        <f>T438+U438</f>
        <v>365.27000000000004</v>
      </c>
      <c r="W438" s="7">
        <v>0</v>
      </c>
      <c r="X438" s="8">
        <f>V438+W438</f>
        <v>365.27000000000004</v>
      </c>
      <c r="Y438" s="7">
        <v>0</v>
      </c>
      <c r="Z438" s="8">
        <f>X438+Y438</f>
        <v>365.27000000000004</v>
      </c>
      <c r="AA438" s="7">
        <v>0</v>
      </c>
      <c r="AB438" s="8">
        <f>Z438+AA438</f>
        <v>365.27000000000004</v>
      </c>
      <c r="AC438" s="7">
        <v>0</v>
      </c>
      <c r="AD438" s="39">
        <f>AB438+AC438</f>
        <v>365.27000000000004</v>
      </c>
      <c r="AE438" s="7">
        <v>0</v>
      </c>
      <c r="AF438" s="39">
        <f t="shared" si="359"/>
        <v>365.27000000000004</v>
      </c>
      <c r="AG438" s="8"/>
      <c r="AH438" s="13">
        <f t="shared" si="360"/>
        <v>0</v>
      </c>
      <c r="AI438" s="7"/>
      <c r="AJ438" s="15"/>
    </row>
    <row r="439" spans="2:36" ht="12.75">
      <c r="B439" s="12"/>
      <c r="C439" t="s">
        <v>334</v>
      </c>
      <c r="D439">
        <v>2021</v>
      </c>
      <c r="E439">
        <v>5</v>
      </c>
      <c r="F439" t="s">
        <v>17</v>
      </c>
      <c r="G439" s="8">
        <v>18350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7"/>
      <c r="V439" s="8"/>
      <c r="W439" s="7"/>
      <c r="X439" s="8"/>
      <c r="Y439" s="7"/>
      <c r="Z439" s="8"/>
      <c r="AA439" s="7"/>
      <c r="AB439" s="8"/>
      <c r="AC439" s="7">
        <f>G439/5</f>
        <v>3670</v>
      </c>
      <c r="AD439" s="8">
        <f>AB439+AC439</f>
        <v>3670</v>
      </c>
      <c r="AE439" s="8">
        <f>$G439/$E439</f>
        <v>3670</v>
      </c>
      <c r="AF439" s="8">
        <f t="shared" si="359"/>
        <v>7340</v>
      </c>
      <c r="AG439" s="8"/>
      <c r="AH439" s="13">
        <f t="shared" si="360"/>
        <v>11010</v>
      </c>
      <c r="AI439" s="7"/>
      <c r="AJ439" s="15"/>
    </row>
    <row r="440" spans="2:36" ht="12.75">
      <c r="B440" s="54" t="s">
        <v>366</v>
      </c>
      <c r="C440" s="49" t="s">
        <v>363</v>
      </c>
      <c r="D440">
        <v>2022</v>
      </c>
      <c r="E440">
        <v>5</v>
      </c>
      <c r="F440" s="49" t="s">
        <v>17</v>
      </c>
      <c r="G440" s="8">
        <f>18100+150</f>
        <v>18250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7"/>
      <c r="V440" s="8"/>
      <c r="W440" s="7"/>
      <c r="X440" s="8"/>
      <c r="Y440" s="7"/>
      <c r="Z440" s="8"/>
      <c r="AA440" s="7"/>
      <c r="AB440" s="8"/>
      <c r="AC440" s="7"/>
      <c r="AD440" s="8"/>
      <c r="AE440" s="8">
        <f>$G440/$E440</f>
        <v>3650</v>
      </c>
      <c r="AF440" s="8">
        <f t="shared" si="359"/>
        <v>3650</v>
      </c>
      <c r="AG440" s="8"/>
      <c r="AH440" s="13">
        <f t="shared" si="360"/>
        <v>14600</v>
      </c>
      <c r="AI440" s="7"/>
      <c r="AJ440" s="15"/>
    </row>
    <row r="441" spans="2:36" ht="12.75">
      <c r="B441" s="26">
        <v>34800005</v>
      </c>
      <c r="C441" s="28" t="s">
        <v>165</v>
      </c>
      <c r="D441" s="28" t="s">
        <v>22</v>
      </c>
      <c r="E441" s="28">
        <v>5</v>
      </c>
      <c r="F441" s="28" t="s">
        <v>17</v>
      </c>
      <c r="G441" s="25">
        <v>16395.5</v>
      </c>
      <c r="H441" s="25">
        <v>16395.5</v>
      </c>
      <c r="I441" s="25">
        <v>0</v>
      </c>
      <c r="J441" s="25">
        <f>H441+I441</f>
        <v>16395.5</v>
      </c>
      <c r="K441" s="25">
        <v>0</v>
      </c>
      <c r="L441" s="25">
        <f>J441+K441</f>
        <v>16395.5</v>
      </c>
      <c r="M441" s="25">
        <v>0</v>
      </c>
      <c r="N441" s="25">
        <f aca="true" t="shared" si="361" ref="N441:N447">L441+M441</f>
        <v>16395.5</v>
      </c>
      <c r="O441" s="25">
        <v>0</v>
      </c>
      <c r="P441" s="25">
        <f aca="true" t="shared" si="362" ref="P441:P447">N441+O441</f>
        <v>16395.5</v>
      </c>
      <c r="Q441" s="25">
        <v>0</v>
      </c>
      <c r="R441" s="25">
        <f aca="true" t="shared" si="363" ref="R441:R461">P441+Q441</f>
        <v>16395.5</v>
      </c>
      <c r="S441" s="25">
        <v>0</v>
      </c>
      <c r="T441" s="25">
        <f aca="true" t="shared" si="364" ref="T441:T469">R441+S441</f>
        <v>16395.5</v>
      </c>
      <c r="U441" s="7">
        <v>0</v>
      </c>
      <c r="V441" s="25">
        <f aca="true" t="shared" si="365" ref="V441:X470">T441+U441</f>
        <v>16395.5</v>
      </c>
      <c r="W441" s="7">
        <v>0</v>
      </c>
      <c r="X441" s="25">
        <f t="shared" si="365"/>
        <v>16395.5</v>
      </c>
      <c r="Y441" s="7">
        <v>0</v>
      </c>
      <c r="Z441" s="25">
        <f aca="true" t="shared" si="366" ref="Z441:Z470">X441+Y441</f>
        <v>16395.5</v>
      </c>
      <c r="AA441" s="7">
        <v>0</v>
      </c>
      <c r="AB441" s="25">
        <f aca="true" t="shared" si="367" ref="AB441:AB476">Z441+AA441</f>
        <v>16395.5</v>
      </c>
      <c r="AC441" s="7">
        <v>0</v>
      </c>
      <c r="AD441" s="25">
        <f aca="true" t="shared" si="368" ref="AD441:AD476">AB441+AC441</f>
        <v>16395.5</v>
      </c>
      <c r="AE441" s="7">
        <v>0</v>
      </c>
      <c r="AF441" s="25">
        <f aca="true" t="shared" si="369" ref="AF441:AF485">AD441+AE441</f>
        <v>16395.5</v>
      </c>
      <c r="AG441" s="25"/>
      <c r="AH441" s="13">
        <f>G441-AF441</f>
        <v>0</v>
      </c>
      <c r="AI441" s="7"/>
      <c r="AJ441" s="15"/>
    </row>
    <row r="442" spans="2:36" ht="12.75">
      <c r="B442" s="26"/>
      <c r="C442" s="28" t="s">
        <v>166</v>
      </c>
      <c r="D442" s="28">
        <v>2006</v>
      </c>
      <c r="E442" s="28">
        <v>5</v>
      </c>
      <c r="F442" s="28" t="s">
        <v>17</v>
      </c>
      <c r="G442" s="25">
        <v>4840</v>
      </c>
      <c r="H442" s="25">
        <v>4356</v>
      </c>
      <c r="I442" s="25">
        <v>484</v>
      </c>
      <c r="J442" s="25">
        <f>H442+I442</f>
        <v>4840</v>
      </c>
      <c r="K442" s="25">
        <v>0</v>
      </c>
      <c r="L442" s="25">
        <f>J442+K442</f>
        <v>4840</v>
      </c>
      <c r="M442" s="25">
        <v>0</v>
      </c>
      <c r="N442" s="25">
        <f t="shared" si="361"/>
        <v>4840</v>
      </c>
      <c r="O442" s="25">
        <v>0</v>
      </c>
      <c r="P442" s="25">
        <f t="shared" si="362"/>
        <v>4840</v>
      </c>
      <c r="Q442" s="25">
        <v>0</v>
      </c>
      <c r="R442" s="25">
        <f t="shared" si="363"/>
        <v>4840</v>
      </c>
      <c r="S442" s="25">
        <v>0</v>
      </c>
      <c r="T442" s="25">
        <f t="shared" si="364"/>
        <v>4840</v>
      </c>
      <c r="U442" s="7">
        <v>0</v>
      </c>
      <c r="V442" s="25">
        <f t="shared" si="365"/>
        <v>4840</v>
      </c>
      <c r="W442" s="7">
        <v>0</v>
      </c>
      <c r="X442" s="25">
        <f t="shared" si="365"/>
        <v>4840</v>
      </c>
      <c r="Y442" s="7">
        <v>0</v>
      </c>
      <c r="Z442" s="25">
        <f t="shared" si="366"/>
        <v>4840</v>
      </c>
      <c r="AA442" s="7">
        <v>0</v>
      </c>
      <c r="AB442" s="25">
        <f t="shared" si="367"/>
        <v>4840</v>
      </c>
      <c r="AC442" s="7">
        <v>0</v>
      </c>
      <c r="AD442" s="25">
        <f t="shared" si="368"/>
        <v>4840</v>
      </c>
      <c r="AE442" s="7">
        <v>0</v>
      </c>
      <c r="AF442" s="25">
        <f t="shared" si="369"/>
        <v>4840</v>
      </c>
      <c r="AG442" s="25"/>
      <c r="AH442" s="13">
        <f aca="true" t="shared" si="370" ref="AH442:AH482">G442-AF442</f>
        <v>0</v>
      </c>
      <c r="AI442" s="7"/>
      <c r="AJ442" s="15"/>
    </row>
    <row r="443" spans="2:36" ht="12.75">
      <c r="B443" s="26"/>
      <c r="C443" s="31" t="s">
        <v>200</v>
      </c>
      <c r="D443" s="28">
        <v>2012</v>
      </c>
      <c r="E443" s="28"/>
      <c r="F443" s="28"/>
      <c r="G443" s="25">
        <v>-4840</v>
      </c>
      <c r="H443" s="25"/>
      <c r="I443" s="25"/>
      <c r="J443" s="25">
        <v>-4840</v>
      </c>
      <c r="K443" s="25"/>
      <c r="L443" s="25">
        <v>-4840</v>
      </c>
      <c r="M443" s="25">
        <v>0</v>
      </c>
      <c r="N443" s="25">
        <f t="shared" si="361"/>
        <v>-4840</v>
      </c>
      <c r="O443" s="25">
        <v>0</v>
      </c>
      <c r="P443" s="25">
        <f t="shared" si="362"/>
        <v>-4840</v>
      </c>
      <c r="Q443" s="25">
        <v>0</v>
      </c>
      <c r="R443" s="25">
        <f t="shared" si="363"/>
        <v>-4840</v>
      </c>
      <c r="S443" s="25">
        <v>0</v>
      </c>
      <c r="T443" s="25">
        <f t="shared" si="364"/>
        <v>-4840</v>
      </c>
      <c r="U443" s="7">
        <v>0</v>
      </c>
      <c r="V443" s="25">
        <f t="shared" si="365"/>
        <v>-4840</v>
      </c>
      <c r="W443" s="7">
        <v>0</v>
      </c>
      <c r="X443" s="25">
        <f t="shared" si="365"/>
        <v>-4840</v>
      </c>
      <c r="Y443" s="7">
        <v>0</v>
      </c>
      <c r="Z443" s="25">
        <f t="shared" si="366"/>
        <v>-4840</v>
      </c>
      <c r="AA443" s="7">
        <v>0</v>
      </c>
      <c r="AB443" s="25">
        <f t="shared" si="367"/>
        <v>-4840</v>
      </c>
      <c r="AC443" s="7">
        <v>0</v>
      </c>
      <c r="AD443" s="25">
        <f t="shared" si="368"/>
        <v>-4840</v>
      </c>
      <c r="AE443" s="7">
        <v>0</v>
      </c>
      <c r="AF443" s="25">
        <f t="shared" si="369"/>
        <v>-4840</v>
      </c>
      <c r="AG443" s="25"/>
      <c r="AH443" s="13">
        <f t="shared" si="370"/>
        <v>0</v>
      </c>
      <c r="AI443" s="7"/>
      <c r="AJ443" s="15"/>
    </row>
    <row r="444" spans="2:36" ht="12.75">
      <c r="B444" s="26"/>
      <c r="C444" s="28" t="s">
        <v>167</v>
      </c>
      <c r="D444" s="28">
        <v>2008</v>
      </c>
      <c r="E444" s="28">
        <v>5</v>
      </c>
      <c r="F444" s="28" t="s">
        <v>17</v>
      </c>
      <c r="G444" s="25">
        <v>473.19</v>
      </c>
      <c r="H444" s="25">
        <v>236.6</v>
      </c>
      <c r="I444" s="25">
        <f>G444/E444</f>
        <v>94.638</v>
      </c>
      <c r="J444" s="25">
        <f>H444+I444</f>
        <v>331.238</v>
      </c>
      <c r="K444" s="25">
        <f>G444/E444</f>
        <v>94.638</v>
      </c>
      <c r="L444" s="25">
        <f>J444+K444</f>
        <v>425.876</v>
      </c>
      <c r="M444" s="25">
        <v>47.31</v>
      </c>
      <c r="N444" s="25">
        <f t="shared" si="361"/>
        <v>473.186</v>
      </c>
      <c r="O444" s="25">
        <v>0</v>
      </c>
      <c r="P444" s="25">
        <f t="shared" si="362"/>
        <v>473.186</v>
      </c>
      <c r="Q444" s="25">
        <v>0</v>
      </c>
      <c r="R444" s="25">
        <f t="shared" si="363"/>
        <v>473.186</v>
      </c>
      <c r="S444" s="25">
        <v>0</v>
      </c>
      <c r="T444" s="25">
        <f t="shared" si="364"/>
        <v>473.186</v>
      </c>
      <c r="U444" s="7">
        <v>0</v>
      </c>
      <c r="V444" s="25">
        <f t="shared" si="365"/>
        <v>473.186</v>
      </c>
      <c r="W444" s="7">
        <v>0</v>
      </c>
      <c r="X444" s="25">
        <f t="shared" si="365"/>
        <v>473.186</v>
      </c>
      <c r="Y444" s="7">
        <v>0</v>
      </c>
      <c r="Z444" s="25">
        <f t="shared" si="366"/>
        <v>473.186</v>
      </c>
      <c r="AA444" s="7">
        <v>0</v>
      </c>
      <c r="AB444" s="25">
        <f t="shared" si="367"/>
        <v>473.186</v>
      </c>
      <c r="AC444" s="7">
        <v>0</v>
      </c>
      <c r="AD444" s="25">
        <f t="shared" si="368"/>
        <v>473.186</v>
      </c>
      <c r="AE444" s="7">
        <v>0</v>
      </c>
      <c r="AF444" s="25">
        <f t="shared" si="369"/>
        <v>473.186</v>
      </c>
      <c r="AG444" s="25"/>
      <c r="AH444" s="13">
        <f t="shared" si="370"/>
        <v>0.004000000000019099</v>
      </c>
      <c r="AI444" s="7"/>
      <c r="AJ444" s="15"/>
    </row>
    <row r="445" spans="2:36" ht="12.75">
      <c r="B445" s="26"/>
      <c r="C445" s="28" t="s">
        <v>168</v>
      </c>
      <c r="D445" s="28">
        <v>2009</v>
      </c>
      <c r="E445" s="28">
        <v>5</v>
      </c>
      <c r="F445" s="28" t="s">
        <v>17</v>
      </c>
      <c r="G445" s="32">
        <v>900</v>
      </c>
      <c r="H445" s="32">
        <v>270</v>
      </c>
      <c r="I445" s="32">
        <f>G445/E445</f>
        <v>180</v>
      </c>
      <c r="J445" s="32">
        <f>H445+I445</f>
        <v>450</v>
      </c>
      <c r="K445" s="32">
        <f>G445/E445</f>
        <v>180</v>
      </c>
      <c r="L445" s="32">
        <f>J445+K445</f>
        <v>630</v>
      </c>
      <c r="M445" s="32">
        <f aca="true" t="shared" si="371" ref="M445:M476">$G445/$E445</f>
        <v>180</v>
      </c>
      <c r="N445" s="32">
        <f t="shared" si="361"/>
        <v>810</v>
      </c>
      <c r="O445" s="32">
        <v>90</v>
      </c>
      <c r="P445" s="32">
        <f t="shared" si="362"/>
        <v>900</v>
      </c>
      <c r="Q445" s="32">
        <v>0</v>
      </c>
      <c r="R445" s="32">
        <f t="shared" si="363"/>
        <v>900</v>
      </c>
      <c r="S445" s="32">
        <v>0</v>
      </c>
      <c r="T445" s="32">
        <f t="shared" si="364"/>
        <v>900</v>
      </c>
      <c r="U445" s="7">
        <v>0</v>
      </c>
      <c r="V445" s="32">
        <f t="shared" si="365"/>
        <v>900</v>
      </c>
      <c r="W445" s="7">
        <v>0</v>
      </c>
      <c r="X445" s="32">
        <f t="shared" si="365"/>
        <v>900</v>
      </c>
      <c r="Y445" s="7">
        <v>0</v>
      </c>
      <c r="Z445" s="32">
        <f t="shared" si="366"/>
        <v>900</v>
      </c>
      <c r="AA445" s="7">
        <v>0</v>
      </c>
      <c r="AB445" s="32">
        <f t="shared" si="367"/>
        <v>900</v>
      </c>
      <c r="AC445" s="7">
        <v>0</v>
      </c>
      <c r="AD445" s="32">
        <f t="shared" si="368"/>
        <v>900</v>
      </c>
      <c r="AE445" s="7">
        <v>0</v>
      </c>
      <c r="AF445" s="32">
        <f t="shared" si="369"/>
        <v>900</v>
      </c>
      <c r="AG445" s="32"/>
      <c r="AH445" s="13">
        <f t="shared" si="370"/>
        <v>0</v>
      </c>
      <c r="AI445" s="7"/>
      <c r="AJ445" s="15"/>
    </row>
    <row r="446" spans="2:36" ht="12.75">
      <c r="B446" s="29"/>
      <c r="C446" s="31" t="s">
        <v>201</v>
      </c>
      <c r="D446" s="28">
        <v>2012</v>
      </c>
      <c r="E446" s="28">
        <v>5</v>
      </c>
      <c r="F446" s="31" t="s">
        <v>17</v>
      </c>
      <c r="G446" s="32">
        <v>3799</v>
      </c>
      <c r="H446" s="32"/>
      <c r="I446" s="32"/>
      <c r="J446" s="32">
        <v>0</v>
      </c>
      <c r="K446" s="32">
        <f>G446/E446</f>
        <v>759.8</v>
      </c>
      <c r="L446" s="32">
        <f>J446+K446</f>
        <v>759.8</v>
      </c>
      <c r="M446" s="32">
        <f t="shared" si="371"/>
        <v>759.8</v>
      </c>
      <c r="N446" s="32">
        <f t="shared" si="361"/>
        <v>1519.6</v>
      </c>
      <c r="O446" s="32">
        <f aca="true" t="shared" si="372" ref="O446:O476">G446/E446</f>
        <v>759.8</v>
      </c>
      <c r="P446" s="32">
        <f t="shared" si="362"/>
        <v>2279.3999999999996</v>
      </c>
      <c r="Q446" s="32">
        <f>+G446/E446</f>
        <v>759.8</v>
      </c>
      <c r="R446" s="32">
        <f t="shared" si="363"/>
        <v>3039.2</v>
      </c>
      <c r="S446" s="32">
        <f>+G446/E446</f>
        <v>759.8</v>
      </c>
      <c r="T446" s="32">
        <f t="shared" si="364"/>
        <v>3799</v>
      </c>
      <c r="U446" s="7">
        <v>0</v>
      </c>
      <c r="V446" s="32">
        <f t="shared" si="365"/>
        <v>3799</v>
      </c>
      <c r="W446" s="7">
        <v>0</v>
      </c>
      <c r="X446" s="32">
        <f t="shared" si="365"/>
        <v>3799</v>
      </c>
      <c r="Y446" s="7">
        <v>0</v>
      </c>
      <c r="Z446" s="32">
        <f t="shared" si="366"/>
        <v>3799</v>
      </c>
      <c r="AA446" s="7">
        <v>0</v>
      </c>
      <c r="AB446" s="32">
        <f t="shared" si="367"/>
        <v>3799</v>
      </c>
      <c r="AC446" s="7">
        <v>0</v>
      </c>
      <c r="AD446" s="32">
        <f t="shared" si="368"/>
        <v>3799</v>
      </c>
      <c r="AE446" s="7">
        <v>0</v>
      </c>
      <c r="AF446" s="32">
        <f t="shared" si="369"/>
        <v>3799</v>
      </c>
      <c r="AG446" s="32"/>
      <c r="AH446" s="13">
        <f t="shared" si="370"/>
        <v>0</v>
      </c>
      <c r="AI446" s="7"/>
      <c r="AJ446" s="15"/>
    </row>
    <row r="447" spans="2:36" ht="12.75">
      <c r="B447" s="29"/>
      <c r="C447" s="31" t="s">
        <v>33</v>
      </c>
      <c r="D447" s="28">
        <v>2012</v>
      </c>
      <c r="E447" s="28">
        <v>5</v>
      </c>
      <c r="F447" s="31" t="s">
        <v>17</v>
      </c>
      <c r="G447" s="32">
        <v>399.99</v>
      </c>
      <c r="H447" s="32"/>
      <c r="I447" s="32"/>
      <c r="J447" s="32">
        <v>0</v>
      </c>
      <c r="K447" s="32">
        <f>G447/E447</f>
        <v>79.998</v>
      </c>
      <c r="L447" s="32">
        <f>J447+K447</f>
        <v>79.998</v>
      </c>
      <c r="M447" s="32">
        <f t="shared" si="371"/>
        <v>79.998</v>
      </c>
      <c r="N447" s="32">
        <f t="shared" si="361"/>
        <v>159.996</v>
      </c>
      <c r="O447" s="32">
        <f t="shared" si="372"/>
        <v>79.998</v>
      </c>
      <c r="P447" s="32">
        <f t="shared" si="362"/>
        <v>239.99400000000003</v>
      </c>
      <c r="Q447" s="32">
        <f aca="true" t="shared" si="373" ref="Q447:Q461">+G447/E447</f>
        <v>79.998</v>
      </c>
      <c r="R447" s="32">
        <f t="shared" si="363"/>
        <v>319.992</v>
      </c>
      <c r="S447" s="32">
        <f aca="true" t="shared" si="374" ref="S447:S465">+G447/E447</f>
        <v>79.998</v>
      </c>
      <c r="T447" s="32">
        <f t="shared" si="364"/>
        <v>399.99</v>
      </c>
      <c r="U447" s="7">
        <v>0</v>
      </c>
      <c r="V447" s="32">
        <f t="shared" si="365"/>
        <v>399.99</v>
      </c>
      <c r="W447" s="7">
        <v>0</v>
      </c>
      <c r="X447" s="32">
        <f t="shared" si="365"/>
        <v>399.99</v>
      </c>
      <c r="Y447" s="7">
        <v>0</v>
      </c>
      <c r="Z447" s="32">
        <f t="shared" si="366"/>
        <v>399.99</v>
      </c>
      <c r="AA447" s="7">
        <v>0</v>
      </c>
      <c r="AB447" s="32">
        <f t="shared" si="367"/>
        <v>399.99</v>
      </c>
      <c r="AC447" s="7">
        <v>0</v>
      </c>
      <c r="AD447" s="32">
        <f t="shared" si="368"/>
        <v>399.99</v>
      </c>
      <c r="AE447" s="7">
        <v>0</v>
      </c>
      <c r="AF447" s="32">
        <f t="shared" si="369"/>
        <v>399.99</v>
      </c>
      <c r="AG447" s="27"/>
      <c r="AH447" s="13">
        <f t="shared" si="370"/>
        <v>0</v>
      </c>
      <c r="AI447" s="7"/>
      <c r="AJ447" s="15"/>
    </row>
    <row r="448" spans="2:36" ht="12.75">
      <c r="B448" s="29"/>
      <c r="C448" s="31" t="s">
        <v>207</v>
      </c>
      <c r="D448" s="28">
        <v>2013</v>
      </c>
      <c r="E448" s="28">
        <v>5</v>
      </c>
      <c r="F448" s="31" t="s">
        <v>17</v>
      </c>
      <c r="G448" s="32">
        <v>4095</v>
      </c>
      <c r="H448" s="32"/>
      <c r="I448" s="32"/>
      <c r="J448" s="32"/>
      <c r="K448" s="32"/>
      <c r="L448" s="32">
        <v>0</v>
      </c>
      <c r="M448" s="32">
        <f t="shared" si="371"/>
        <v>819</v>
      </c>
      <c r="N448" s="32">
        <f aca="true" t="shared" si="375" ref="N448:P456">L448+M448</f>
        <v>819</v>
      </c>
      <c r="O448" s="32">
        <f t="shared" si="372"/>
        <v>819</v>
      </c>
      <c r="P448" s="32">
        <f t="shared" si="375"/>
        <v>1638</v>
      </c>
      <c r="Q448" s="32">
        <f t="shared" si="373"/>
        <v>819</v>
      </c>
      <c r="R448" s="32">
        <f t="shared" si="363"/>
        <v>2457</v>
      </c>
      <c r="S448" s="32">
        <f t="shared" si="374"/>
        <v>819</v>
      </c>
      <c r="T448" s="32">
        <f t="shared" si="364"/>
        <v>3276</v>
      </c>
      <c r="U448" s="7">
        <f aca="true" t="shared" si="376" ref="U448:U476">G448/E448</f>
        <v>819</v>
      </c>
      <c r="V448" s="32">
        <f t="shared" si="365"/>
        <v>4095</v>
      </c>
      <c r="W448" s="7">
        <f aca="true" t="shared" si="377" ref="W448:W453">I448/G448</f>
        <v>0</v>
      </c>
      <c r="X448" s="32">
        <f t="shared" si="365"/>
        <v>4095</v>
      </c>
      <c r="Y448" s="7">
        <v>0</v>
      </c>
      <c r="Z448" s="32">
        <f t="shared" si="366"/>
        <v>4095</v>
      </c>
      <c r="AA448" s="7">
        <v>0</v>
      </c>
      <c r="AB448" s="32">
        <f t="shared" si="367"/>
        <v>4095</v>
      </c>
      <c r="AC448" s="7">
        <v>0</v>
      </c>
      <c r="AD448" s="32">
        <f t="shared" si="368"/>
        <v>4095</v>
      </c>
      <c r="AE448" s="7">
        <v>0</v>
      </c>
      <c r="AF448" s="32">
        <f t="shared" si="369"/>
        <v>4095</v>
      </c>
      <c r="AG448" s="27"/>
      <c r="AH448" s="13">
        <f t="shared" si="370"/>
        <v>0</v>
      </c>
      <c r="AI448" s="7"/>
      <c r="AJ448" s="15"/>
    </row>
    <row r="449" spans="2:36" ht="12.75">
      <c r="B449" s="29"/>
      <c r="C449" s="31" t="s">
        <v>208</v>
      </c>
      <c r="D449" s="28">
        <v>2013</v>
      </c>
      <c r="E449" s="28">
        <v>5</v>
      </c>
      <c r="F449" s="31" t="s">
        <v>17</v>
      </c>
      <c r="G449" s="32">
        <v>4000</v>
      </c>
      <c r="H449" s="32"/>
      <c r="I449" s="32"/>
      <c r="J449" s="32"/>
      <c r="K449" s="32"/>
      <c r="L449" s="32">
        <v>0</v>
      </c>
      <c r="M449" s="32">
        <f t="shared" si="371"/>
        <v>800</v>
      </c>
      <c r="N449" s="32">
        <f t="shared" si="375"/>
        <v>800</v>
      </c>
      <c r="O449" s="32">
        <f t="shared" si="372"/>
        <v>800</v>
      </c>
      <c r="P449" s="32">
        <f t="shared" si="375"/>
        <v>1600</v>
      </c>
      <c r="Q449" s="32">
        <f t="shared" si="373"/>
        <v>800</v>
      </c>
      <c r="R449" s="32">
        <f t="shared" si="363"/>
        <v>2400</v>
      </c>
      <c r="S449" s="32">
        <f t="shared" si="374"/>
        <v>800</v>
      </c>
      <c r="T449" s="32">
        <f t="shared" si="364"/>
        <v>3200</v>
      </c>
      <c r="U449" s="7">
        <f t="shared" si="376"/>
        <v>800</v>
      </c>
      <c r="V449" s="32">
        <f t="shared" si="365"/>
        <v>4000</v>
      </c>
      <c r="W449" s="7">
        <f t="shared" si="377"/>
        <v>0</v>
      </c>
      <c r="X449" s="32">
        <f t="shared" si="365"/>
        <v>4000</v>
      </c>
      <c r="Y449" s="7">
        <v>0</v>
      </c>
      <c r="Z449" s="32">
        <f t="shared" si="366"/>
        <v>4000</v>
      </c>
      <c r="AA449" s="7">
        <v>0</v>
      </c>
      <c r="AB449" s="32">
        <f t="shared" si="367"/>
        <v>4000</v>
      </c>
      <c r="AC449" s="7">
        <v>0</v>
      </c>
      <c r="AD449" s="32">
        <f t="shared" si="368"/>
        <v>4000</v>
      </c>
      <c r="AE449" s="7">
        <v>0</v>
      </c>
      <c r="AF449" s="32">
        <f t="shared" si="369"/>
        <v>4000</v>
      </c>
      <c r="AG449" s="27"/>
      <c r="AH449" s="13">
        <f t="shared" si="370"/>
        <v>0</v>
      </c>
      <c r="AI449" s="7"/>
      <c r="AJ449" s="15"/>
    </row>
    <row r="450" spans="2:36" ht="12.75">
      <c r="B450" s="29"/>
      <c r="C450" s="31" t="s">
        <v>209</v>
      </c>
      <c r="D450" s="28">
        <v>2013</v>
      </c>
      <c r="E450" s="28">
        <v>5</v>
      </c>
      <c r="F450" s="31" t="s">
        <v>17</v>
      </c>
      <c r="G450" s="32">
        <v>816.2</v>
      </c>
      <c r="H450" s="32"/>
      <c r="I450" s="32"/>
      <c r="J450" s="32"/>
      <c r="K450" s="32"/>
      <c r="L450" s="32">
        <v>0</v>
      </c>
      <c r="M450" s="32">
        <f t="shared" si="371"/>
        <v>163.24</v>
      </c>
      <c r="N450" s="32">
        <f t="shared" si="375"/>
        <v>163.24</v>
      </c>
      <c r="O450" s="32">
        <f t="shared" si="372"/>
        <v>163.24</v>
      </c>
      <c r="P450" s="32">
        <f t="shared" si="375"/>
        <v>326.48</v>
      </c>
      <c r="Q450" s="32">
        <f t="shared" si="373"/>
        <v>163.24</v>
      </c>
      <c r="R450" s="32">
        <f t="shared" si="363"/>
        <v>489.72</v>
      </c>
      <c r="S450" s="32">
        <f t="shared" si="374"/>
        <v>163.24</v>
      </c>
      <c r="T450" s="32">
        <f t="shared" si="364"/>
        <v>652.96</v>
      </c>
      <c r="U450" s="7">
        <f t="shared" si="376"/>
        <v>163.24</v>
      </c>
      <c r="V450" s="32">
        <f t="shared" si="365"/>
        <v>816.2</v>
      </c>
      <c r="W450" s="7">
        <f t="shared" si="377"/>
        <v>0</v>
      </c>
      <c r="X450" s="32">
        <f t="shared" si="365"/>
        <v>816.2</v>
      </c>
      <c r="Y450" s="7">
        <v>0</v>
      </c>
      <c r="Z450" s="32">
        <f t="shared" si="366"/>
        <v>816.2</v>
      </c>
      <c r="AA450" s="7">
        <v>0</v>
      </c>
      <c r="AB450" s="32">
        <f t="shared" si="367"/>
        <v>816.2</v>
      </c>
      <c r="AC450" s="7">
        <v>0</v>
      </c>
      <c r="AD450" s="32">
        <f t="shared" si="368"/>
        <v>816.2</v>
      </c>
      <c r="AE450" s="7">
        <v>0</v>
      </c>
      <c r="AF450" s="32">
        <f t="shared" si="369"/>
        <v>816.2</v>
      </c>
      <c r="AG450" s="27"/>
      <c r="AH450" s="13">
        <f t="shared" si="370"/>
        <v>0</v>
      </c>
      <c r="AI450" s="7"/>
      <c r="AJ450" s="15"/>
    </row>
    <row r="451" spans="2:36" ht="12.75">
      <c r="B451" s="29"/>
      <c r="C451" s="31" t="s">
        <v>210</v>
      </c>
      <c r="D451" s="28">
        <v>2013</v>
      </c>
      <c r="E451" s="28">
        <v>5</v>
      </c>
      <c r="F451" s="31" t="s">
        <v>17</v>
      </c>
      <c r="G451" s="32">
        <v>2330</v>
      </c>
      <c r="H451" s="32"/>
      <c r="I451" s="32"/>
      <c r="J451" s="32"/>
      <c r="K451" s="32"/>
      <c r="L451" s="32">
        <v>0</v>
      </c>
      <c r="M451" s="32">
        <f t="shared" si="371"/>
        <v>466</v>
      </c>
      <c r="N451" s="32">
        <f t="shared" si="375"/>
        <v>466</v>
      </c>
      <c r="O451" s="32">
        <f t="shared" si="372"/>
        <v>466</v>
      </c>
      <c r="P451" s="32">
        <f t="shared" si="375"/>
        <v>932</v>
      </c>
      <c r="Q451" s="32">
        <f t="shared" si="373"/>
        <v>466</v>
      </c>
      <c r="R451" s="32">
        <f t="shared" si="363"/>
        <v>1398</v>
      </c>
      <c r="S451" s="32">
        <f t="shared" si="374"/>
        <v>466</v>
      </c>
      <c r="T451" s="32">
        <f t="shared" si="364"/>
        <v>1864</v>
      </c>
      <c r="U451" s="7">
        <f t="shared" si="376"/>
        <v>466</v>
      </c>
      <c r="V451" s="32">
        <f t="shared" si="365"/>
        <v>2330</v>
      </c>
      <c r="W451" s="7">
        <f t="shared" si="377"/>
        <v>0</v>
      </c>
      <c r="X451" s="32">
        <f t="shared" si="365"/>
        <v>2330</v>
      </c>
      <c r="Y451" s="7">
        <v>0</v>
      </c>
      <c r="Z451" s="32">
        <f t="shared" si="366"/>
        <v>2330</v>
      </c>
      <c r="AA451" s="7">
        <v>0</v>
      </c>
      <c r="AB451" s="32">
        <f t="shared" si="367"/>
        <v>2330</v>
      </c>
      <c r="AC451" s="7">
        <v>0</v>
      </c>
      <c r="AD451" s="32">
        <f t="shared" si="368"/>
        <v>2330</v>
      </c>
      <c r="AE451" s="7">
        <v>0</v>
      </c>
      <c r="AF451" s="32">
        <f t="shared" si="369"/>
        <v>2330</v>
      </c>
      <c r="AG451" s="27"/>
      <c r="AH451" s="13">
        <f t="shared" si="370"/>
        <v>0</v>
      </c>
      <c r="AI451" s="7"/>
      <c r="AJ451" s="15"/>
    </row>
    <row r="452" spans="2:36" ht="12.75">
      <c r="B452" s="29"/>
      <c r="C452" s="31" t="s">
        <v>211</v>
      </c>
      <c r="D452" s="28">
        <v>2013</v>
      </c>
      <c r="E452" s="28">
        <v>5</v>
      </c>
      <c r="F452" s="31" t="s">
        <v>17</v>
      </c>
      <c r="G452" s="32">
        <v>73799</v>
      </c>
      <c r="H452" s="32"/>
      <c r="I452" s="32"/>
      <c r="J452" s="32"/>
      <c r="K452" s="32"/>
      <c r="L452" s="32">
        <v>0</v>
      </c>
      <c r="M452" s="32">
        <f t="shared" si="371"/>
        <v>14759.8</v>
      </c>
      <c r="N452" s="32">
        <f t="shared" si="375"/>
        <v>14759.8</v>
      </c>
      <c r="O452" s="32">
        <f t="shared" si="372"/>
        <v>14759.8</v>
      </c>
      <c r="P452" s="32">
        <f t="shared" si="375"/>
        <v>29519.6</v>
      </c>
      <c r="Q452" s="32">
        <f t="shared" si="373"/>
        <v>14759.8</v>
      </c>
      <c r="R452" s="32">
        <f t="shared" si="363"/>
        <v>44279.399999999994</v>
      </c>
      <c r="S452" s="32">
        <f t="shared" si="374"/>
        <v>14759.8</v>
      </c>
      <c r="T452" s="32">
        <f t="shared" si="364"/>
        <v>59039.2</v>
      </c>
      <c r="U452" s="7">
        <f t="shared" si="376"/>
        <v>14759.8</v>
      </c>
      <c r="V452" s="32">
        <f t="shared" si="365"/>
        <v>73799</v>
      </c>
      <c r="W452" s="7">
        <f t="shared" si="377"/>
        <v>0</v>
      </c>
      <c r="X452" s="32">
        <f t="shared" si="365"/>
        <v>73799</v>
      </c>
      <c r="Y452" s="7">
        <v>0</v>
      </c>
      <c r="Z452" s="32">
        <f t="shared" si="366"/>
        <v>73799</v>
      </c>
      <c r="AA452" s="7">
        <v>0</v>
      </c>
      <c r="AB452" s="32">
        <f t="shared" si="367"/>
        <v>73799</v>
      </c>
      <c r="AC452" s="7">
        <v>0</v>
      </c>
      <c r="AD452" s="32">
        <f t="shared" si="368"/>
        <v>73799</v>
      </c>
      <c r="AE452" s="7">
        <v>0</v>
      </c>
      <c r="AF452" s="32">
        <f t="shared" si="369"/>
        <v>73799</v>
      </c>
      <c r="AG452" s="27"/>
      <c r="AH452" s="13">
        <f t="shared" si="370"/>
        <v>0</v>
      </c>
      <c r="AI452" s="7"/>
      <c r="AJ452" s="15"/>
    </row>
    <row r="453" spans="2:36" ht="12.75">
      <c r="B453" s="29"/>
      <c r="C453" s="31" t="s">
        <v>212</v>
      </c>
      <c r="D453" s="28">
        <v>2013</v>
      </c>
      <c r="E453" s="28">
        <v>5</v>
      </c>
      <c r="F453" s="31" t="s">
        <v>17</v>
      </c>
      <c r="G453" s="32">
        <v>9280</v>
      </c>
      <c r="H453" s="32"/>
      <c r="I453" s="32"/>
      <c r="J453" s="32"/>
      <c r="K453" s="32"/>
      <c r="L453" s="32">
        <v>0</v>
      </c>
      <c r="M453" s="32">
        <f t="shared" si="371"/>
        <v>1856</v>
      </c>
      <c r="N453" s="32">
        <f t="shared" si="375"/>
        <v>1856</v>
      </c>
      <c r="O453" s="32">
        <f t="shared" si="372"/>
        <v>1856</v>
      </c>
      <c r="P453" s="32">
        <f t="shared" si="375"/>
        <v>3712</v>
      </c>
      <c r="Q453" s="32">
        <f t="shared" si="373"/>
        <v>1856</v>
      </c>
      <c r="R453" s="32">
        <f t="shared" si="363"/>
        <v>5568</v>
      </c>
      <c r="S453" s="32">
        <f t="shared" si="374"/>
        <v>1856</v>
      </c>
      <c r="T453" s="32">
        <f t="shared" si="364"/>
        <v>7424</v>
      </c>
      <c r="U453" s="7">
        <f t="shared" si="376"/>
        <v>1856</v>
      </c>
      <c r="V453" s="32">
        <f t="shared" si="365"/>
        <v>9280</v>
      </c>
      <c r="W453" s="7">
        <f t="shared" si="377"/>
        <v>0</v>
      </c>
      <c r="X453" s="32">
        <f t="shared" si="365"/>
        <v>9280</v>
      </c>
      <c r="Y453" s="7">
        <v>0</v>
      </c>
      <c r="Z453" s="32">
        <f t="shared" si="366"/>
        <v>9280</v>
      </c>
      <c r="AA453" s="7">
        <v>0</v>
      </c>
      <c r="AB453" s="32">
        <f t="shared" si="367"/>
        <v>9280</v>
      </c>
      <c r="AC453" s="7">
        <v>0</v>
      </c>
      <c r="AD453" s="32">
        <f t="shared" si="368"/>
        <v>9280</v>
      </c>
      <c r="AE453" s="7">
        <v>0</v>
      </c>
      <c r="AF453" s="32">
        <f t="shared" si="369"/>
        <v>9280</v>
      </c>
      <c r="AG453" s="27"/>
      <c r="AH453" s="13">
        <f t="shared" si="370"/>
        <v>0</v>
      </c>
      <c r="AI453" s="7"/>
      <c r="AJ453" s="15"/>
    </row>
    <row r="454" spans="2:36" ht="12.75">
      <c r="B454" s="29"/>
      <c r="C454" s="31" t="s">
        <v>223</v>
      </c>
      <c r="D454" s="28">
        <v>2014</v>
      </c>
      <c r="E454" s="28">
        <v>5</v>
      </c>
      <c r="F454" s="31" t="s">
        <v>17</v>
      </c>
      <c r="G454" s="32">
        <v>129.55</v>
      </c>
      <c r="H454" s="32"/>
      <c r="I454" s="32"/>
      <c r="J454" s="32"/>
      <c r="K454" s="32"/>
      <c r="L454" s="32"/>
      <c r="M454" s="32">
        <f t="shared" si="371"/>
        <v>25.910000000000004</v>
      </c>
      <c r="N454" s="32">
        <v>0</v>
      </c>
      <c r="O454" s="32">
        <f t="shared" si="372"/>
        <v>25.910000000000004</v>
      </c>
      <c r="P454" s="32">
        <f t="shared" si="375"/>
        <v>25.910000000000004</v>
      </c>
      <c r="Q454" s="32">
        <f t="shared" si="373"/>
        <v>25.910000000000004</v>
      </c>
      <c r="R454" s="32">
        <f t="shared" si="363"/>
        <v>51.82000000000001</v>
      </c>
      <c r="S454" s="32">
        <f t="shared" si="374"/>
        <v>25.910000000000004</v>
      </c>
      <c r="T454" s="32">
        <f t="shared" si="364"/>
        <v>77.73000000000002</v>
      </c>
      <c r="U454" s="7">
        <f t="shared" si="376"/>
        <v>25.910000000000004</v>
      </c>
      <c r="V454" s="32">
        <f t="shared" si="365"/>
        <v>103.64000000000001</v>
      </c>
      <c r="W454" s="7">
        <f>G454/E454</f>
        <v>25.910000000000004</v>
      </c>
      <c r="X454" s="32">
        <f t="shared" si="365"/>
        <v>129.55</v>
      </c>
      <c r="Y454" s="7">
        <f>I454/G454</f>
        <v>0</v>
      </c>
      <c r="Z454" s="32">
        <f t="shared" si="366"/>
        <v>129.55</v>
      </c>
      <c r="AA454" s="7">
        <v>0</v>
      </c>
      <c r="AB454" s="32">
        <f t="shared" si="367"/>
        <v>129.55</v>
      </c>
      <c r="AC454" s="7">
        <v>0</v>
      </c>
      <c r="AD454" s="32">
        <f t="shared" si="368"/>
        <v>129.55</v>
      </c>
      <c r="AE454" s="7">
        <v>0</v>
      </c>
      <c r="AF454" s="32">
        <f t="shared" si="369"/>
        <v>129.55</v>
      </c>
      <c r="AG454" s="27"/>
      <c r="AH454" s="13">
        <f t="shared" si="370"/>
        <v>0</v>
      </c>
      <c r="AI454" s="7"/>
      <c r="AJ454" s="15"/>
    </row>
    <row r="455" spans="2:36" ht="12.75">
      <c r="B455" s="29"/>
      <c r="C455" s="31" t="s">
        <v>224</v>
      </c>
      <c r="D455" s="28">
        <v>2014</v>
      </c>
      <c r="E455" s="28">
        <v>5</v>
      </c>
      <c r="F455" s="31" t="s">
        <v>17</v>
      </c>
      <c r="G455" s="32">
        <v>3886</v>
      </c>
      <c r="H455" s="32"/>
      <c r="I455" s="32"/>
      <c r="J455" s="32"/>
      <c r="K455" s="32"/>
      <c r="L455" s="32"/>
      <c r="M455" s="32">
        <f t="shared" si="371"/>
        <v>777.2</v>
      </c>
      <c r="N455" s="32">
        <v>0</v>
      </c>
      <c r="O455" s="32">
        <f t="shared" si="372"/>
        <v>777.2</v>
      </c>
      <c r="P455" s="32">
        <f t="shared" si="375"/>
        <v>777.2</v>
      </c>
      <c r="Q455" s="32">
        <f t="shared" si="373"/>
        <v>777.2</v>
      </c>
      <c r="R455" s="32">
        <f t="shared" si="363"/>
        <v>1554.4</v>
      </c>
      <c r="S455" s="32">
        <f t="shared" si="374"/>
        <v>777.2</v>
      </c>
      <c r="T455" s="32">
        <f t="shared" si="364"/>
        <v>2331.6000000000004</v>
      </c>
      <c r="U455" s="7">
        <f t="shared" si="376"/>
        <v>777.2</v>
      </c>
      <c r="V455" s="32">
        <f t="shared" si="365"/>
        <v>3108.8</v>
      </c>
      <c r="W455" s="7">
        <f>G455/E455</f>
        <v>777.2</v>
      </c>
      <c r="X455" s="32">
        <f t="shared" si="365"/>
        <v>3886</v>
      </c>
      <c r="Y455" s="7">
        <f>I455/G455</f>
        <v>0</v>
      </c>
      <c r="Z455" s="32">
        <f t="shared" si="366"/>
        <v>3886</v>
      </c>
      <c r="AA455" s="7">
        <v>0</v>
      </c>
      <c r="AB455" s="32">
        <f t="shared" si="367"/>
        <v>3886</v>
      </c>
      <c r="AC455" s="7">
        <v>0</v>
      </c>
      <c r="AD455" s="32">
        <f t="shared" si="368"/>
        <v>3886</v>
      </c>
      <c r="AE455" s="7">
        <v>0</v>
      </c>
      <c r="AF455" s="32">
        <f t="shared" si="369"/>
        <v>3886</v>
      </c>
      <c r="AG455" s="27"/>
      <c r="AH455" s="13">
        <f t="shared" si="370"/>
        <v>0</v>
      </c>
      <c r="AI455" s="7"/>
      <c r="AJ455" s="15"/>
    </row>
    <row r="456" spans="2:36" ht="12.75">
      <c r="B456" s="29"/>
      <c r="C456" s="31" t="s">
        <v>225</v>
      </c>
      <c r="D456" s="28">
        <v>2014</v>
      </c>
      <c r="E456" s="28">
        <v>5</v>
      </c>
      <c r="F456" s="31" t="s">
        <v>17</v>
      </c>
      <c r="G456" s="32">
        <v>238.61</v>
      </c>
      <c r="H456" s="32"/>
      <c r="I456" s="32"/>
      <c r="J456" s="32"/>
      <c r="K456" s="32"/>
      <c r="L456" s="32"/>
      <c r="M456" s="32">
        <f t="shared" si="371"/>
        <v>47.722</v>
      </c>
      <c r="N456" s="32">
        <v>0</v>
      </c>
      <c r="O456" s="32">
        <f t="shared" si="372"/>
        <v>47.722</v>
      </c>
      <c r="P456" s="32">
        <f t="shared" si="375"/>
        <v>47.722</v>
      </c>
      <c r="Q456" s="32">
        <f t="shared" si="373"/>
        <v>47.722</v>
      </c>
      <c r="R456" s="32">
        <f t="shared" si="363"/>
        <v>95.444</v>
      </c>
      <c r="S456" s="32">
        <f t="shared" si="374"/>
        <v>47.722</v>
      </c>
      <c r="T456" s="32">
        <f t="shared" si="364"/>
        <v>143.166</v>
      </c>
      <c r="U456" s="7">
        <f t="shared" si="376"/>
        <v>47.722</v>
      </c>
      <c r="V456" s="32">
        <f t="shared" si="365"/>
        <v>190.888</v>
      </c>
      <c r="W456" s="7">
        <f>G456/E456</f>
        <v>47.722</v>
      </c>
      <c r="X456" s="32">
        <f t="shared" si="365"/>
        <v>238.61</v>
      </c>
      <c r="Y456" s="7">
        <f>I456/G456</f>
        <v>0</v>
      </c>
      <c r="Z456" s="32">
        <f t="shared" si="366"/>
        <v>238.61</v>
      </c>
      <c r="AA456" s="7">
        <v>0</v>
      </c>
      <c r="AB456" s="32">
        <f t="shared" si="367"/>
        <v>238.61</v>
      </c>
      <c r="AC456" s="7">
        <v>0</v>
      </c>
      <c r="AD456" s="32">
        <f t="shared" si="368"/>
        <v>238.61</v>
      </c>
      <c r="AE456" s="7">
        <v>0</v>
      </c>
      <c r="AF456" s="32">
        <f t="shared" si="369"/>
        <v>238.61</v>
      </c>
      <c r="AG456" s="27"/>
      <c r="AH456" s="13">
        <f t="shared" si="370"/>
        <v>0</v>
      </c>
      <c r="AI456" s="7"/>
      <c r="AJ456" s="15"/>
    </row>
    <row r="457" spans="2:36" ht="12.75">
      <c r="B457" s="29"/>
      <c r="C457" s="31" t="s">
        <v>240</v>
      </c>
      <c r="D457" s="28">
        <v>2015</v>
      </c>
      <c r="E457" s="28">
        <v>5</v>
      </c>
      <c r="F457" s="31" t="s">
        <v>17</v>
      </c>
      <c r="G457" s="32">
        <v>9571.44</v>
      </c>
      <c r="H457" s="32"/>
      <c r="I457" s="32"/>
      <c r="J457" s="32"/>
      <c r="K457" s="32"/>
      <c r="L457" s="32"/>
      <c r="M457" s="32">
        <f t="shared" si="371"/>
        <v>1914.288</v>
      </c>
      <c r="N457" s="32"/>
      <c r="O457" s="32">
        <f t="shared" si="372"/>
        <v>1914.288</v>
      </c>
      <c r="P457" s="32">
        <v>0</v>
      </c>
      <c r="Q457" s="32">
        <f t="shared" si="373"/>
        <v>1914.288</v>
      </c>
      <c r="R457" s="32">
        <f t="shared" si="363"/>
        <v>1914.288</v>
      </c>
      <c r="S457" s="32">
        <f t="shared" si="374"/>
        <v>1914.288</v>
      </c>
      <c r="T457" s="32">
        <f t="shared" si="364"/>
        <v>3828.576</v>
      </c>
      <c r="U457" s="7">
        <f t="shared" si="376"/>
        <v>1914.288</v>
      </c>
      <c r="V457" s="32">
        <f t="shared" si="365"/>
        <v>5742.864</v>
      </c>
      <c r="W457" s="7">
        <f>G457/E457</f>
        <v>1914.288</v>
      </c>
      <c r="X457" s="32">
        <f t="shared" si="365"/>
        <v>7657.152</v>
      </c>
      <c r="Y457" s="7">
        <f aca="true" t="shared" si="378" ref="Y457:Y479">$G457/$E457</f>
        <v>1914.288</v>
      </c>
      <c r="Z457" s="32">
        <f t="shared" si="366"/>
        <v>9571.44</v>
      </c>
      <c r="AA457" s="7">
        <v>0</v>
      </c>
      <c r="AB457" s="32">
        <f t="shared" si="367"/>
        <v>9571.44</v>
      </c>
      <c r="AC457" s="7">
        <v>0</v>
      </c>
      <c r="AD457" s="32">
        <f t="shared" si="368"/>
        <v>9571.44</v>
      </c>
      <c r="AE457" s="7">
        <v>0</v>
      </c>
      <c r="AF457" s="32">
        <f t="shared" si="369"/>
        <v>9571.44</v>
      </c>
      <c r="AG457" s="27"/>
      <c r="AH457" s="13">
        <f t="shared" si="370"/>
        <v>0</v>
      </c>
      <c r="AI457" s="7"/>
      <c r="AJ457" s="15"/>
    </row>
    <row r="458" spans="2:36" ht="12.75">
      <c r="B458" s="29"/>
      <c r="C458" s="31" t="s">
        <v>241</v>
      </c>
      <c r="D458" s="28">
        <v>2015</v>
      </c>
      <c r="E458" s="28">
        <v>5</v>
      </c>
      <c r="F458" s="31" t="s">
        <v>17</v>
      </c>
      <c r="G458" s="32">
        <v>3817</v>
      </c>
      <c r="H458" s="32"/>
      <c r="I458" s="32"/>
      <c r="J458" s="32"/>
      <c r="K458" s="32"/>
      <c r="L458" s="32"/>
      <c r="M458" s="32">
        <f t="shared" si="371"/>
        <v>763.4</v>
      </c>
      <c r="N458" s="32"/>
      <c r="O458" s="32">
        <f t="shared" si="372"/>
        <v>763.4</v>
      </c>
      <c r="P458" s="32">
        <v>0</v>
      </c>
      <c r="Q458" s="32">
        <f t="shared" si="373"/>
        <v>763.4</v>
      </c>
      <c r="R458" s="32">
        <f t="shared" si="363"/>
        <v>763.4</v>
      </c>
      <c r="S458" s="32">
        <f t="shared" si="374"/>
        <v>763.4</v>
      </c>
      <c r="T458" s="32">
        <f t="shared" si="364"/>
        <v>1526.8</v>
      </c>
      <c r="U458" s="7">
        <f t="shared" si="376"/>
        <v>763.4</v>
      </c>
      <c r="V458" s="32">
        <f t="shared" si="365"/>
        <v>2290.2</v>
      </c>
      <c r="W458" s="7">
        <f aca="true" t="shared" si="379" ref="W458:W476">G458/E458</f>
        <v>763.4</v>
      </c>
      <c r="X458" s="32">
        <f t="shared" si="365"/>
        <v>3053.6</v>
      </c>
      <c r="Y458" s="7">
        <f t="shared" si="378"/>
        <v>763.4</v>
      </c>
      <c r="Z458" s="32">
        <f t="shared" si="366"/>
        <v>3817</v>
      </c>
      <c r="AA458" s="7">
        <v>0</v>
      </c>
      <c r="AB458" s="32">
        <f t="shared" si="367"/>
        <v>3817</v>
      </c>
      <c r="AC458" s="7">
        <v>0</v>
      </c>
      <c r="AD458" s="32">
        <f t="shared" si="368"/>
        <v>3817</v>
      </c>
      <c r="AE458" s="7">
        <v>0</v>
      </c>
      <c r="AF458" s="32">
        <f t="shared" si="369"/>
        <v>3817</v>
      </c>
      <c r="AG458" s="27"/>
      <c r="AH458" s="13">
        <f t="shared" si="370"/>
        <v>0</v>
      </c>
      <c r="AI458" s="7"/>
      <c r="AJ458" s="15"/>
    </row>
    <row r="459" spans="2:36" ht="12.75">
      <c r="B459" s="29"/>
      <c r="C459" s="31" t="s">
        <v>242</v>
      </c>
      <c r="D459" s="28">
        <v>2015</v>
      </c>
      <c r="E459" s="28">
        <v>5</v>
      </c>
      <c r="F459" s="31" t="s">
        <v>17</v>
      </c>
      <c r="G459" s="32">
        <v>89.99</v>
      </c>
      <c r="H459" s="32"/>
      <c r="I459" s="32"/>
      <c r="J459" s="32"/>
      <c r="K459" s="32"/>
      <c r="L459" s="32"/>
      <c r="M459" s="32">
        <f t="shared" si="371"/>
        <v>17.997999999999998</v>
      </c>
      <c r="N459" s="32"/>
      <c r="O459" s="32">
        <f t="shared" si="372"/>
        <v>17.997999999999998</v>
      </c>
      <c r="P459" s="32">
        <v>0</v>
      </c>
      <c r="Q459" s="32">
        <f t="shared" si="373"/>
        <v>17.997999999999998</v>
      </c>
      <c r="R459" s="32">
        <f t="shared" si="363"/>
        <v>17.997999999999998</v>
      </c>
      <c r="S459" s="32">
        <f t="shared" si="374"/>
        <v>17.997999999999998</v>
      </c>
      <c r="T459" s="32">
        <f t="shared" si="364"/>
        <v>35.995999999999995</v>
      </c>
      <c r="U459" s="7">
        <f t="shared" si="376"/>
        <v>17.997999999999998</v>
      </c>
      <c r="V459" s="32">
        <f t="shared" si="365"/>
        <v>53.99399999999999</v>
      </c>
      <c r="W459" s="7">
        <f t="shared" si="379"/>
        <v>17.997999999999998</v>
      </c>
      <c r="X459" s="32">
        <f t="shared" si="365"/>
        <v>71.99199999999999</v>
      </c>
      <c r="Y459" s="7">
        <f t="shared" si="378"/>
        <v>17.997999999999998</v>
      </c>
      <c r="Z459" s="32">
        <f t="shared" si="366"/>
        <v>89.98999999999998</v>
      </c>
      <c r="AA459" s="7">
        <v>0</v>
      </c>
      <c r="AB459" s="32">
        <f t="shared" si="367"/>
        <v>89.98999999999998</v>
      </c>
      <c r="AC459" s="7">
        <v>0</v>
      </c>
      <c r="AD459" s="32">
        <f t="shared" si="368"/>
        <v>89.98999999999998</v>
      </c>
      <c r="AE459" s="7">
        <v>0</v>
      </c>
      <c r="AF459" s="32">
        <f t="shared" si="369"/>
        <v>89.98999999999998</v>
      </c>
      <c r="AG459" s="27"/>
      <c r="AH459" s="13">
        <f t="shared" si="370"/>
        <v>0</v>
      </c>
      <c r="AI459" s="7"/>
      <c r="AJ459" s="15"/>
    </row>
    <row r="460" spans="2:36" ht="12.75">
      <c r="B460" s="29"/>
      <c r="C460" s="31" t="s">
        <v>243</v>
      </c>
      <c r="D460" s="28">
        <v>2015</v>
      </c>
      <c r="E460" s="28">
        <v>5</v>
      </c>
      <c r="F460" s="31" t="s">
        <v>17</v>
      </c>
      <c r="G460" s="32">
        <v>499.99</v>
      </c>
      <c r="H460" s="32"/>
      <c r="I460" s="32"/>
      <c r="J460" s="32"/>
      <c r="K460" s="32"/>
      <c r="L460" s="32"/>
      <c r="M460" s="32">
        <f t="shared" si="371"/>
        <v>99.998</v>
      </c>
      <c r="N460" s="32"/>
      <c r="O460" s="32">
        <f t="shared" si="372"/>
        <v>99.998</v>
      </c>
      <c r="P460" s="32">
        <v>0</v>
      </c>
      <c r="Q460" s="32">
        <f t="shared" si="373"/>
        <v>99.998</v>
      </c>
      <c r="R460" s="32">
        <f t="shared" si="363"/>
        <v>99.998</v>
      </c>
      <c r="S460" s="32">
        <f t="shared" si="374"/>
        <v>99.998</v>
      </c>
      <c r="T460" s="32">
        <f t="shared" si="364"/>
        <v>199.996</v>
      </c>
      <c r="U460" s="7">
        <f t="shared" si="376"/>
        <v>99.998</v>
      </c>
      <c r="V460" s="32">
        <f t="shared" si="365"/>
        <v>299.994</v>
      </c>
      <c r="W460" s="7">
        <f t="shared" si="379"/>
        <v>99.998</v>
      </c>
      <c r="X460" s="32">
        <f t="shared" si="365"/>
        <v>399.992</v>
      </c>
      <c r="Y460" s="7">
        <f t="shared" si="378"/>
        <v>99.998</v>
      </c>
      <c r="Z460" s="32">
        <f t="shared" si="366"/>
        <v>499.99</v>
      </c>
      <c r="AA460" s="7">
        <v>0</v>
      </c>
      <c r="AB460" s="32">
        <f t="shared" si="367"/>
        <v>499.99</v>
      </c>
      <c r="AC460" s="7">
        <v>0</v>
      </c>
      <c r="AD460" s="32">
        <f t="shared" si="368"/>
        <v>499.99</v>
      </c>
      <c r="AE460" s="7">
        <v>0</v>
      </c>
      <c r="AF460" s="32">
        <f t="shared" si="369"/>
        <v>499.99</v>
      </c>
      <c r="AG460" s="27"/>
      <c r="AH460" s="13">
        <f t="shared" si="370"/>
        <v>0</v>
      </c>
      <c r="AI460" s="7"/>
      <c r="AJ460" s="15"/>
    </row>
    <row r="461" spans="2:36" ht="12.75">
      <c r="B461" s="29"/>
      <c r="C461" s="31" t="s">
        <v>244</v>
      </c>
      <c r="D461" s="28">
        <v>2015</v>
      </c>
      <c r="E461" s="28">
        <v>5</v>
      </c>
      <c r="F461" s="31" t="s">
        <v>17</v>
      </c>
      <c r="G461" s="40">
        <v>394.96</v>
      </c>
      <c r="H461" s="40"/>
      <c r="I461" s="40"/>
      <c r="J461" s="40"/>
      <c r="K461" s="40"/>
      <c r="L461" s="40"/>
      <c r="M461" s="40">
        <f t="shared" si="371"/>
        <v>78.99199999999999</v>
      </c>
      <c r="N461" s="40"/>
      <c r="O461" s="40">
        <f t="shared" si="372"/>
        <v>78.99199999999999</v>
      </c>
      <c r="P461" s="40">
        <v>0</v>
      </c>
      <c r="Q461" s="40">
        <f t="shared" si="373"/>
        <v>78.99199999999999</v>
      </c>
      <c r="R461" s="40">
        <f t="shared" si="363"/>
        <v>78.99199999999999</v>
      </c>
      <c r="S461" s="32">
        <f t="shared" si="374"/>
        <v>78.99199999999999</v>
      </c>
      <c r="T461" s="40">
        <f t="shared" si="364"/>
        <v>157.98399999999998</v>
      </c>
      <c r="U461" s="7">
        <f t="shared" si="376"/>
        <v>78.99199999999999</v>
      </c>
      <c r="V461" s="40">
        <f t="shared" si="365"/>
        <v>236.97599999999997</v>
      </c>
      <c r="W461" s="7">
        <f t="shared" si="379"/>
        <v>78.99199999999999</v>
      </c>
      <c r="X461" s="40">
        <f t="shared" si="365"/>
        <v>315.96799999999996</v>
      </c>
      <c r="Y461" s="7">
        <f t="shared" si="378"/>
        <v>78.99199999999999</v>
      </c>
      <c r="Z461" s="40">
        <f t="shared" si="366"/>
        <v>394.9599999999999</v>
      </c>
      <c r="AA461" s="7">
        <v>0</v>
      </c>
      <c r="AB461" s="40">
        <f t="shared" si="367"/>
        <v>394.9599999999999</v>
      </c>
      <c r="AC461" s="7">
        <v>0</v>
      </c>
      <c r="AD461" s="40">
        <f t="shared" si="368"/>
        <v>394.9599999999999</v>
      </c>
      <c r="AE461" s="7">
        <v>0</v>
      </c>
      <c r="AF461" s="40">
        <f t="shared" si="369"/>
        <v>394.9599999999999</v>
      </c>
      <c r="AG461" s="27"/>
      <c r="AH461" s="13">
        <f t="shared" si="370"/>
        <v>0</v>
      </c>
      <c r="AI461" s="7"/>
      <c r="AJ461" s="15"/>
    </row>
    <row r="462" spans="2:36" ht="12.75">
      <c r="B462" s="29"/>
      <c r="C462" s="31" t="s">
        <v>255</v>
      </c>
      <c r="D462" s="28">
        <v>2016</v>
      </c>
      <c r="E462" s="28">
        <v>5</v>
      </c>
      <c r="F462" s="31" t="s">
        <v>17</v>
      </c>
      <c r="G462" s="40">
        <v>1057</v>
      </c>
      <c r="H462" s="40"/>
      <c r="I462" s="40"/>
      <c r="J462" s="40"/>
      <c r="K462" s="40"/>
      <c r="L462" s="40"/>
      <c r="M462" s="40">
        <f t="shared" si="371"/>
        <v>211.4</v>
      </c>
      <c r="N462" s="40"/>
      <c r="O462" s="40">
        <f t="shared" si="372"/>
        <v>211.4</v>
      </c>
      <c r="P462" s="40"/>
      <c r="Q462" s="40"/>
      <c r="R462" s="40">
        <v>0</v>
      </c>
      <c r="S462" s="32">
        <f t="shared" si="374"/>
        <v>211.4</v>
      </c>
      <c r="T462" s="40">
        <f t="shared" si="364"/>
        <v>211.4</v>
      </c>
      <c r="U462" s="7">
        <f t="shared" si="376"/>
        <v>211.4</v>
      </c>
      <c r="V462" s="40">
        <f t="shared" si="365"/>
        <v>422.8</v>
      </c>
      <c r="W462" s="7">
        <f t="shared" si="379"/>
        <v>211.4</v>
      </c>
      <c r="X462" s="40">
        <f t="shared" si="365"/>
        <v>634.2</v>
      </c>
      <c r="Y462" s="7">
        <f t="shared" si="378"/>
        <v>211.4</v>
      </c>
      <c r="Z462" s="40">
        <f t="shared" si="366"/>
        <v>845.6</v>
      </c>
      <c r="AA462" s="7">
        <f aca="true" t="shared" si="380" ref="AA462:AA479">$G462/$E462</f>
        <v>211.4</v>
      </c>
      <c r="AB462" s="40">
        <f t="shared" si="367"/>
        <v>1057</v>
      </c>
      <c r="AC462" s="7">
        <v>0</v>
      </c>
      <c r="AD462" s="40">
        <f t="shared" si="368"/>
        <v>1057</v>
      </c>
      <c r="AE462" s="7">
        <v>0</v>
      </c>
      <c r="AF462" s="40">
        <f t="shared" si="369"/>
        <v>1057</v>
      </c>
      <c r="AG462" s="27"/>
      <c r="AH462" s="13">
        <f t="shared" si="370"/>
        <v>0</v>
      </c>
      <c r="AI462" s="7"/>
      <c r="AJ462" s="15"/>
    </row>
    <row r="463" spans="2:36" ht="12.75">
      <c r="B463" s="29"/>
      <c r="C463" s="31" t="s">
        <v>256</v>
      </c>
      <c r="D463" s="28">
        <v>2016</v>
      </c>
      <c r="E463" s="28">
        <v>5</v>
      </c>
      <c r="F463" s="31" t="s">
        <v>17</v>
      </c>
      <c r="G463" s="40">
        <v>229.99</v>
      </c>
      <c r="H463" s="40"/>
      <c r="I463" s="40"/>
      <c r="J463" s="40"/>
      <c r="K463" s="40"/>
      <c r="L463" s="40"/>
      <c r="M463" s="40">
        <f t="shared" si="371"/>
        <v>45.998000000000005</v>
      </c>
      <c r="N463" s="40"/>
      <c r="O463" s="40">
        <f t="shared" si="372"/>
        <v>45.998000000000005</v>
      </c>
      <c r="P463" s="40"/>
      <c r="Q463" s="40"/>
      <c r="R463" s="40">
        <v>0</v>
      </c>
      <c r="S463" s="32">
        <f t="shared" si="374"/>
        <v>45.998000000000005</v>
      </c>
      <c r="T463" s="40">
        <f t="shared" si="364"/>
        <v>45.998000000000005</v>
      </c>
      <c r="U463" s="7">
        <f t="shared" si="376"/>
        <v>45.998000000000005</v>
      </c>
      <c r="V463" s="40">
        <f t="shared" si="365"/>
        <v>91.99600000000001</v>
      </c>
      <c r="W463" s="7">
        <f t="shared" si="379"/>
        <v>45.998000000000005</v>
      </c>
      <c r="X463" s="40">
        <f t="shared" si="365"/>
        <v>137.99400000000003</v>
      </c>
      <c r="Y463" s="7">
        <f t="shared" si="378"/>
        <v>45.998000000000005</v>
      </c>
      <c r="Z463" s="40">
        <f t="shared" si="366"/>
        <v>183.99200000000002</v>
      </c>
      <c r="AA463" s="7">
        <f t="shared" si="380"/>
        <v>45.998000000000005</v>
      </c>
      <c r="AB463" s="40">
        <f t="shared" si="367"/>
        <v>229.99</v>
      </c>
      <c r="AC463" s="7">
        <v>0</v>
      </c>
      <c r="AD463" s="40">
        <f t="shared" si="368"/>
        <v>229.99</v>
      </c>
      <c r="AE463" s="7">
        <v>0</v>
      </c>
      <c r="AF463" s="40">
        <f t="shared" si="369"/>
        <v>229.99</v>
      </c>
      <c r="AG463" s="27"/>
      <c r="AH463" s="13">
        <f t="shared" si="370"/>
        <v>0</v>
      </c>
      <c r="AI463" s="7"/>
      <c r="AJ463" s="15"/>
    </row>
    <row r="464" spans="2:36" ht="12.75">
      <c r="B464" s="29"/>
      <c r="C464" s="31" t="s">
        <v>209</v>
      </c>
      <c r="D464" s="28">
        <v>2016</v>
      </c>
      <c r="E464" s="28">
        <v>5</v>
      </c>
      <c r="F464" s="31" t="s">
        <v>17</v>
      </c>
      <c r="G464" s="40">
        <v>2952</v>
      </c>
      <c r="H464" s="40"/>
      <c r="I464" s="40"/>
      <c r="J464" s="40"/>
      <c r="K464" s="40"/>
      <c r="L464" s="40"/>
      <c r="M464" s="40">
        <f t="shared" si="371"/>
        <v>590.4</v>
      </c>
      <c r="N464" s="40"/>
      <c r="O464" s="40">
        <f t="shared" si="372"/>
        <v>590.4</v>
      </c>
      <c r="P464" s="40"/>
      <c r="Q464" s="40"/>
      <c r="R464" s="40">
        <v>0</v>
      </c>
      <c r="S464" s="32">
        <f t="shared" si="374"/>
        <v>590.4</v>
      </c>
      <c r="T464" s="40">
        <f t="shared" si="364"/>
        <v>590.4</v>
      </c>
      <c r="U464" s="7">
        <f t="shared" si="376"/>
        <v>590.4</v>
      </c>
      <c r="V464" s="40">
        <f t="shared" si="365"/>
        <v>1180.8</v>
      </c>
      <c r="W464" s="7">
        <f t="shared" si="379"/>
        <v>590.4</v>
      </c>
      <c r="X464" s="40">
        <f t="shared" si="365"/>
        <v>1771.1999999999998</v>
      </c>
      <c r="Y464" s="7">
        <f t="shared" si="378"/>
        <v>590.4</v>
      </c>
      <c r="Z464" s="40">
        <f t="shared" si="366"/>
        <v>2361.6</v>
      </c>
      <c r="AA464" s="7">
        <f t="shared" si="380"/>
        <v>590.4</v>
      </c>
      <c r="AB464" s="40">
        <f t="shared" si="367"/>
        <v>2952</v>
      </c>
      <c r="AC464" s="7">
        <v>0</v>
      </c>
      <c r="AD464" s="40">
        <f t="shared" si="368"/>
        <v>2952</v>
      </c>
      <c r="AE464" s="7">
        <v>0</v>
      </c>
      <c r="AF464" s="40">
        <f t="shared" si="369"/>
        <v>2952</v>
      </c>
      <c r="AG464" s="27"/>
      <c r="AH464" s="13">
        <f t="shared" si="370"/>
        <v>0</v>
      </c>
      <c r="AI464" s="7"/>
      <c r="AJ464" s="15"/>
    </row>
    <row r="465" spans="2:36" ht="12.75">
      <c r="B465" s="42"/>
      <c r="C465" s="31" t="s">
        <v>257</v>
      </c>
      <c r="D465" s="28">
        <v>2016</v>
      </c>
      <c r="E465" s="28">
        <v>5</v>
      </c>
      <c r="F465" s="31" t="s">
        <v>17</v>
      </c>
      <c r="G465" s="40">
        <v>130.95</v>
      </c>
      <c r="H465" s="27"/>
      <c r="I465" s="27"/>
      <c r="J465" s="27"/>
      <c r="K465" s="27"/>
      <c r="L465" s="27"/>
      <c r="M465" s="27">
        <f t="shared" si="371"/>
        <v>26.189999999999998</v>
      </c>
      <c r="N465" s="27"/>
      <c r="O465" s="27">
        <f t="shared" si="372"/>
        <v>26.189999999999998</v>
      </c>
      <c r="P465" s="27"/>
      <c r="Q465" s="32"/>
      <c r="R465" s="32">
        <v>0</v>
      </c>
      <c r="S465" s="32">
        <f t="shared" si="374"/>
        <v>26.189999999999998</v>
      </c>
      <c r="T465" s="40">
        <f t="shared" si="364"/>
        <v>26.189999999999998</v>
      </c>
      <c r="U465" s="7">
        <f t="shared" si="376"/>
        <v>26.189999999999998</v>
      </c>
      <c r="V465" s="40">
        <f t="shared" si="365"/>
        <v>52.379999999999995</v>
      </c>
      <c r="W465" s="7">
        <f t="shared" si="379"/>
        <v>26.189999999999998</v>
      </c>
      <c r="X465" s="40">
        <f t="shared" si="365"/>
        <v>78.57</v>
      </c>
      <c r="Y465" s="7">
        <f t="shared" si="378"/>
        <v>26.189999999999998</v>
      </c>
      <c r="Z465" s="40">
        <f t="shared" si="366"/>
        <v>104.75999999999999</v>
      </c>
      <c r="AA465" s="7">
        <f t="shared" si="380"/>
        <v>26.189999999999998</v>
      </c>
      <c r="AB465" s="40">
        <f t="shared" si="367"/>
        <v>130.95</v>
      </c>
      <c r="AC465" s="7">
        <v>0</v>
      </c>
      <c r="AD465" s="40">
        <f t="shared" si="368"/>
        <v>130.95</v>
      </c>
      <c r="AE465" s="7">
        <v>0</v>
      </c>
      <c r="AF465" s="40">
        <f t="shared" si="369"/>
        <v>130.95</v>
      </c>
      <c r="AG465" s="27"/>
      <c r="AH465" s="13">
        <f t="shared" si="370"/>
        <v>0</v>
      </c>
      <c r="AI465" s="7"/>
      <c r="AJ465" s="15"/>
    </row>
    <row r="466" spans="2:36" ht="12.75">
      <c r="B466" s="42"/>
      <c r="C466" s="31" t="s">
        <v>267</v>
      </c>
      <c r="D466" s="28">
        <v>2017</v>
      </c>
      <c r="E466" s="28">
        <v>5</v>
      </c>
      <c r="F466" s="31" t="s">
        <v>17</v>
      </c>
      <c r="G466" s="40">
        <v>19750</v>
      </c>
      <c r="H466" s="27"/>
      <c r="I466" s="27"/>
      <c r="J466" s="27"/>
      <c r="K466" s="27"/>
      <c r="L466" s="27"/>
      <c r="M466" s="27">
        <f t="shared" si="371"/>
        <v>3950</v>
      </c>
      <c r="N466" s="27"/>
      <c r="O466" s="27">
        <f t="shared" si="372"/>
        <v>3950</v>
      </c>
      <c r="P466" s="27"/>
      <c r="Q466" s="32"/>
      <c r="R466" s="32">
        <v>0</v>
      </c>
      <c r="S466" s="32">
        <v>0</v>
      </c>
      <c r="T466" s="40">
        <f t="shared" si="364"/>
        <v>0</v>
      </c>
      <c r="U466" s="7">
        <f t="shared" si="376"/>
        <v>3950</v>
      </c>
      <c r="V466" s="40">
        <f t="shared" si="365"/>
        <v>3950</v>
      </c>
      <c r="W466" s="7">
        <f t="shared" si="379"/>
        <v>3950</v>
      </c>
      <c r="X466" s="40">
        <f t="shared" si="365"/>
        <v>7900</v>
      </c>
      <c r="Y466" s="7">
        <f t="shared" si="378"/>
        <v>3950</v>
      </c>
      <c r="Z466" s="40">
        <f t="shared" si="366"/>
        <v>11850</v>
      </c>
      <c r="AA466" s="7">
        <f t="shared" si="380"/>
        <v>3950</v>
      </c>
      <c r="AB466" s="40">
        <f t="shared" si="367"/>
        <v>15800</v>
      </c>
      <c r="AC466" s="7">
        <f aca="true" t="shared" si="381" ref="AC466:AE485">$G466/$E466</f>
        <v>3950</v>
      </c>
      <c r="AD466" s="40">
        <f t="shared" si="368"/>
        <v>19750</v>
      </c>
      <c r="AE466" s="7">
        <v>0</v>
      </c>
      <c r="AF466" s="40">
        <f t="shared" si="369"/>
        <v>19750</v>
      </c>
      <c r="AG466" s="27"/>
      <c r="AH466" s="13">
        <f t="shared" si="370"/>
        <v>0</v>
      </c>
      <c r="AI466" s="7"/>
      <c r="AJ466" s="15"/>
    </row>
    <row r="467" spans="2:36" ht="12.75">
      <c r="B467" s="42"/>
      <c r="C467" s="31" t="s">
        <v>268</v>
      </c>
      <c r="D467" s="28">
        <v>2017</v>
      </c>
      <c r="E467" s="28">
        <v>5</v>
      </c>
      <c r="F467" s="31" t="s">
        <v>17</v>
      </c>
      <c r="G467" s="40">
        <v>1900.94</v>
      </c>
      <c r="H467" s="27"/>
      <c r="I467" s="27"/>
      <c r="J467" s="27"/>
      <c r="K467" s="27"/>
      <c r="L467" s="27"/>
      <c r="M467" s="27">
        <f t="shared" si="371"/>
        <v>380.188</v>
      </c>
      <c r="N467" s="27"/>
      <c r="O467" s="27">
        <f t="shared" si="372"/>
        <v>380.188</v>
      </c>
      <c r="P467" s="27"/>
      <c r="Q467" s="32"/>
      <c r="R467" s="32">
        <v>0</v>
      </c>
      <c r="S467" s="32">
        <v>0</v>
      </c>
      <c r="T467" s="40">
        <f t="shared" si="364"/>
        <v>0</v>
      </c>
      <c r="U467" s="7">
        <f t="shared" si="376"/>
        <v>380.188</v>
      </c>
      <c r="V467" s="40">
        <f t="shared" si="365"/>
        <v>380.188</v>
      </c>
      <c r="W467" s="7">
        <f t="shared" si="379"/>
        <v>380.188</v>
      </c>
      <c r="X467" s="40">
        <f t="shared" si="365"/>
        <v>760.376</v>
      </c>
      <c r="Y467" s="7">
        <f t="shared" si="378"/>
        <v>380.188</v>
      </c>
      <c r="Z467" s="40">
        <f t="shared" si="366"/>
        <v>1140.5639999999999</v>
      </c>
      <c r="AA467" s="7">
        <f t="shared" si="380"/>
        <v>380.188</v>
      </c>
      <c r="AB467" s="40">
        <f t="shared" si="367"/>
        <v>1520.752</v>
      </c>
      <c r="AC467" s="7">
        <f t="shared" si="381"/>
        <v>380.188</v>
      </c>
      <c r="AD467" s="40">
        <f t="shared" si="368"/>
        <v>1900.94</v>
      </c>
      <c r="AE467" s="7">
        <v>0</v>
      </c>
      <c r="AF467" s="40">
        <f t="shared" si="369"/>
        <v>1900.94</v>
      </c>
      <c r="AG467" s="27"/>
      <c r="AH467" s="13">
        <f t="shared" si="370"/>
        <v>0</v>
      </c>
      <c r="AI467" s="7"/>
      <c r="AJ467" s="15"/>
    </row>
    <row r="468" spans="2:36" ht="12.75">
      <c r="B468" s="42"/>
      <c r="C468" s="31" t="s">
        <v>269</v>
      </c>
      <c r="D468" s="28">
        <v>2017</v>
      </c>
      <c r="E468" s="28">
        <v>5</v>
      </c>
      <c r="F468" s="31" t="s">
        <v>17</v>
      </c>
      <c r="G468" s="40">
        <v>1270.1</v>
      </c>
      <c r="H468" s="27"/>
      <c r="I468" s="27"/>
      <c r="J468" s="27"/>
      <c r="K468" s="27"/>
      <c r="L468" s="27"/>
      <c r="M468" s="27">
        <f t="shared" si="371"/>
        <v>254.01999999999998</v>
      </c>
      <c r="N468" s="27"/>
      <c r="O468" s="27">
        <f t="shared" si="372"/>
        <v>254.01999999999998</v>
      </c>
      <c r="P468" s="27"/>
      <c r="Q468" s="32"/>
      <c r="R468" s="32">
        <v>0</v>
      </c>
      <c r="S468" s="32">
        <v>0</v>
      </c>
      <c r="T468" s="40">
        <f t="shared" si="364"/>
        <v>0</v>
      </c>
      <c r="U468" s="7">
        <f t="shared" si="376"/>
        <v>254.01999999999998</v>
      </c>
      <c r="V468" s="40">
        <f t="shared" si="365"/>
        <v>254.01999999999998</v>
      </c>
      <c r="W468" s="7">
        <f t="shared" si="379"/>
        <v>254.01999999999998</v>
      </c>
      <c r="X468" s="40">
        <f t="shared" si="365"/>
        <v>508.03999999999996</v>
      </c>
      <c r="Y468" s="7">
        <f t="shared" si="378"/>
        <v>254.01999999999998</v>
      </c>
      <c r="Z468" s="40">
        <f t="shared" si="366"/>
        <v>762.06</v>
      </c>
      <c r="AA468" s="7">
        <f t="shared" si="380"/>
        <v>254.01999999999998</v>
      </c>
      <c r="AB468" s="40">
        <f t="shared" si="367"/>
        <v>1016.0799999999999</v>
      </c>
      <c r="AC468" s="7">
        <f t="shared" si="381"/>
        <v>254.01999999999998</v>
      </c>
      <c r="AD468" s="40">
        <f t="shared" si="368"/>
        <v>1270.1</v>
      </c>
      <c r="AE468" s="7">
        <v>0</v>
      </c>
      <c r="AF468" s="40">
        <f t="shared" si="369"/>
        <v>1270.1</v>
      </c>
      <c r="AG468" s="27"/>
      <c r="AH468" s="13">
        <f t="shared" si="370"/>
        <v>0</v>
      </c>
      <c r="AI468" s="7"/>
      <c r="AJ468" s="15"/>
    </row>
    <row r="469" spans="2:36" ht="12.75">
      <c r="B469" s="42"/>
      <c r="C469" s="31" t="s">
        <v>270</v>
      </c>
      <c r="D469" s="28">
        <v>2017</v>
      </c>
      <c r="E469" s="28">
        <v>5</v>
      </c>
      <c r="F469" s="31" t="s">
        <v>17</v>
      </c>
      <c r="G469" s="40">
        <v>1330.41</v>
      </c>
      <c r="H469" s="40"/>
      <c r="I469" s="40"/>
      <c r="J469" s="40"/>
      <c r="K469" s="40"/>
      <c r="L469" s="40"/>
      <c r="M469" s="40">
        <f t="shared" si="371"/>
        <v>266.082</v>
      </c>
      <c r="N469" s="40"/>
      <c r="O469" s="40">
        <f t="shared" si="372"/>
        <v>266.082</v>
      </c>
      <c r="P469" s="40"/>
      <c r="Q469" s="40"/>
      <c r="R469" s="40">
        <v>0</v>
      </c>
      <c r="S469" s="40">
        <v>0</v>
      </c>
      <c r="T469" s="40">
        <f t="shared" si="364"/>
        <v>0</v>
      </c>
      <c r="U469" s="39">
        <f t="shared" si="376"/>
        <v>266.082</v>
      </c>
      <c r="V469" s="40">
        <f t="shared" si="365"/>
        <v>266.082</v>
      </c>
      <c r="W469" s="39">
        <f t="shared" si="379"/>
        <v>266.082</v>
      </c>
      <c r="X469" s="40">
        <f t="shared" si="365"/>
        <v>532.164</v>
      </c>
      <c r="Y469" s="7">
        <f t="shared" si="378"/>
        <v>266.082</v>
      </c>
      <c r="Z469" s="40">
        <f t="shared" si="366"/>
        <v>798.246</v>
      </c>
      <c r="AA469" s="7">
        <f t="shared" si="380"/>
        <v>266.082</v>
      </c>
      <c r="AB469" s="40">
        <f t="shared" si="367"/>
        <v>1064.328</v>
      </c>
      <c r="AC469" s="7">
        <f t="shared" si="381"/>
        <v>266.082</v>
      </c>
      <c r="AD469" s="40">
        <f t="shared" si="368"/>
        <v>1330.4099999999999</v>
      </c>
      <c r="AE469" s="7">
        <v>0</v>
      </c>
      <c r="AF469" s="40">
        <f t="shared" si="369"/>
        <v>1330.4099999999999</v>
      </c>
      <c r="AG469" s="40"/>
      <c r="AH469" s="13">
        <f t="shared" si="370"/>
        <v>0</v>
      </c>
      <c r="AI469" s="7"/>
      <c r="AJ469" s="15"/>
    </row>
    <row r="470" spans="2:36" ht="12.75">
      <c r="B470" s="42"/>
      <c r="C470" s="31" t="s">
        <v>283</v>
      </c>
      <c r="D470" s="28">
        <v>2018</v>
      </c>
      <c r="E470" s="28">
        <v>5</v>
      </c>
      <c r="F470" s="31" t="s">
        <v>17</v>
      </c>
      <c r="G470" s="40">
        <v>1896.98</v>
      </c>
      <c r="H470" s="40"/>
      <c r="I470" s="40"/>
      <c r="J470" s="40"/>
      <c r="K470" s="40"/>
      <c r="L470" s="40"/>
      <c r="M470" s="40">
        <f t="shared" si="371"/>
        <v>379.396</v>
      </c>
      <c r="N470" s="40"/>
      <c r="O470" s="40">
        <f t="shared" si="372"/>
        <v>379.396</v>
      </c>
      <c r="P470" s="40"/>
      <c r="Q470" s="40"/>
      <c r="R470" s="40"/>
      <c r="S470" s="40"/>
      <c r="T470" s="40"/>
      <c r="U470" s="39">
        <f t="shared" si="376"/>
        <v>379.396</v>
      </c>
      <c r="V470" s="40">
        <v>0</v>
      </c>
      <c r="W470" s="39">
        <f t="shared" si="379"/>
        <v>379.396</v>
      </c>
      <c r="X470" s="40">
        <f t="shared" si="365"/>
        <v>379.396</v>
      </c>
      <c r="Y470" s="7">
        <f t="shared" si="378"/>
        <v>379.396</v>
      </c>
      <c r="Z470" s="40">
        <f t="shared" si="366"/>
        <v>758.792</v>
      </c>
      <c r="AA470" s="7">
        <f t="shared" si="380"/>
        <v>379.396</v>
      </c>
      <c r="AB470" s="40">
        <f t="shared" si="367"/>
        <v>1138.188</v>
      </c>
      <c r="AC470" s="7">
        <f t="shared" si="381"/>
        <v>379.396</v>
      </c>
      <c r="AD470" s="40">
        <f t="shared" si="368"/>
        <v>1517.584</v>
      </c>
      <c r="AE470" s="7">
        <f t="shared" si="381"/>
        <v>379.396</v>
      </c>
      <c r="AF470" s="40">
        <f t="shared" si="369"/>
        <v>1896.98</v>
      </c>
      <c r="AG470" s="40"/>
      <c r="AH470" s="13">
        <f t="shared" si="370"/>
        <v>0</v>
      </c>
      <c r="AI470" s="7"/>
      <c r="AJ470" s="15"/>
    </row>
    <row r="471" spans="2:36" ht="12.75">
      <c r="B471" s="42"/>
      <c r="C471" s="31" t="s">
        <v>284</v>
      </c>
      <c r="D471" s="28">
        <v>2018</v>
      </c>
      <c r="E471" s="28">
        <v>5</v>
      </c>
      <c r="F471" s="31" t="s">
        <v>17</v>
      </c>
      <c r="G471" s="40">
        <v>329.98</v>
      </c>
      <c r="H471" s="40"/>
      <c r="I471" s="40"/>
      <c r="J471" s="40"/>
      <c r="K471" s="40"/>
      <c r="L471" s="40"/>
      <c r="M471" s="40">
        <f t="shared" si="371"/>
        <v>65.99600000000001</v>
      </c>
      <c r="N471" s="40"/>
      <c r="O471" s="40">
        <f t="shared" si="372"/>
        <v>65.99600000000001</v>
      </c>
      <c r="P471" s="40"/>
      <c r="Q471" s="40"/>
      <c r="R471" s="40"/>
      <c r="S471" s="40"/>
      <c r="T471" s="40"/>
      <c r="U471" s="39">
        <f t="shared" si="376"/>
        <v>65.99600000000001</v>
      </c>
      <c r="V471" s="40">
        <v>0</v>
      </c>
      <c r="W471" s="39">
        <f t="shared" si="379"/>
        <v>65.99600000000001</v>
      </c>
      <c r="X471" s="40">
        <f>V471+W471</f>
        <v>65.99600000000001</v>
      </c>
      <c r="Y471" s="7">
        <f t="shared" si="378"/>
        <v>65.99600000000001</v>
      </c>
      <c r="Z471" s="40">
        <f aca="true" t="shared" si="382" ref="Z471:Z476">X471+Y471</f>
        <v>131.99200000000002</v>
      </c>
      <c r="AA471" s="7">
        <f t="shared" si="380"/>
        <v>65.99600000000001</v>
      </c>
      <c r="AB471" s="40">
        <f t="shared" si="367"/>
        <v>197.98800000000003</v>
      </c>
      <c r="AC471" s="7">
        <f t="shared" si="381"/>
        <v>65.99600000000001</v>
      </c>
      <c r="AD471" s="40">
        <f t="shared" si="368"/>
        <v>263.98400000000004</v>
      </c>
      <c r="AE471" s="7">
        <f t="shared" si="381"/>
        <v>65.99600000000001</v>
      </c>
      <c r="AF471" s="40">
        <f t="shared" si="369"/>
        <v>329.98</v>
      </c>
      <c r="AG471" s="27"/>
      <c r="AH471" s="13">
        <f t="shared" si="370"/>
        <v>0</v>
      </c>
      <c r="AI471" s="7"/>
      <c r="AJ471" s="15"/>
    </row>
    <row r="472" spans="2:36" ht="12.75">
      <c r="B472" s="42"/>
      <c r="C472" s="41" t="s">
        <v>310</v>
      </c>
      <c r="D472" s="28">
        <v>2019</v>
      </c>
      <c r="E472" s="28">
        <v>5</v>
      </c>
      <c r="F472" s="31" t="s">
        <v>17</v>
      </c>
      <c r="G472" s="40">
        <v>136.5</v>
      </c>
      <c r="H472" s="40"/>
      <c r="I472" s="40"/>
      <c r="J472" s="40"/>
      <c r="K472" s="40"/>
      <c r="L472" s="40"/>
      <c r="M472" s="40">
        <f t="shared" si="371"/>
        <v>27.3</v>
      </c>
      <c r="N472" s="40"/>
      <c r="O472" s="40">
        <f t="shared" si="372"/>
        <v>27.3</v>
      </c>
      <c r="P472" s="40"/>
      <c r="Q472" s="40"/>
      <c r="R472" s="40"/>
      <c r="S472" s="40"/>
      <c r="T472" s="40"/>
      <c r="U472" s="39">
        <f t="shared" si="376"/>
        <v>27.3</v>
      </c>
      <c r="V472" s="40"/>
      <c r="W472" s="39">
        <f t="shared" si="379"/>
        <v>27.3</v>
      </c>
      <c r="X472" s="40">
        <v>0</v>
      </c>
      <c r="Y472" s="7">
        <f t="shared" si="378"/>
        <v>27.3</v>
      </c>
      <c r="Z472" s="40">
        <f t="shared" si="382"/>
        <v>27.3</v>
      </c>
      <c r="AA472" s="7">
        <f t="shared" si="380"/>
        <v>27.3</v>
      </c>
      <c r="AB472" s="40">
        <f t="shared" si="367"/>
        <v>54.6</v>
      </c>
      <c r="AC472" s="7">
        <f t="shared" si="381"/>
        <v>27.3</v>
      </c>
      <c r="AD472" s="40">
        <f t="shared" si="368"/>
        <v>81.9</v>
      </c>
      <c r="AE472" s="7">
        <f t="shared" si="381"/>
        <v>27.3</v>
      </c>
      <c r="AF472" s="40">
        <f t="shared" si="369"/>
        <v>109.2</v>
      </c>
      <c r="AG472" s="27"/>
      <c r="AH472" s="13">
        <f t="shared" si="370"/>
        <v>27.299999999999997</v>
      </c>
      <c r="AI472" s="7"/>
      <c r="AJ472" s="15"/>
    </row>
    <row r="473" spans="2:36" ht="12.75">
      <c r="B473" s="42"/>
      <c r="C473" s="41" t="s">
        <v>311</v>
      </c>
      <c r="D473" s="28">
        <v>2019</v>
      </c>
      <c r="E473" s="28">
        <v>5</v>
      </c>
      <c r="F473" s="31" t="s">
        <v>17</v>
      </c>
      <c r="G473" s="40">
        <v>934.16</v>
      </c>
      <c r="H473" s="40"/>
      <c r="I473" s="40"/>
      <c r="J473" s="40"/>
      <c r="K473" s="40"/>
      <c r="L473" s="40"/>
      <c r="M473" s="40">
        <f t="shared" si="371"/>
        <v>186.832</v>
      </c>
      <c r="N473" s="40"/>
      <c r="O473" s="40">
        <f t="shared" si="372"/>
        <v>186.832</v>
      </c>
      <c r="P473" s="40"/>
      <c r="Q473" s="40"/>
      <c r="R473" s="40"/>
      <c r="S473" s="40"/>
      <c r="T473" s="40"/>
      <c r="U473" s="39">
        <f t="shared" si="376"/>
        <v>186.832</v>
      </c>
      <c r="V473" s="40"/>
      <c r="W473" s="39">
        <f t="shared" si="379"/>
        <v>186.832</v>
      </c>
      <c r="X473" s="40">
        <v>0</v>
      </c>
      <c r="Y473" s="7">
        <f t="shared" si="378"/>
        <v>186.832</v>
      </c>
      <c r="Z473" s="40">
        <f t="shared" si="382"/>
        <v>186.832</v>
      </c>
      <c r="AA473" s="7">
        <f t="shared" si="380"/>
        <v>186.832</v>
      </c>
      <c r="AB473" s="40">
        <f t="shared" si="367"/>
        <v>373.664</v>
      </c>
      <c r="AC473" s="7">
        <f t="shared" si="381"/>
        <v>186.832</v>
      </c>
      <c r="AD473" s="40">
        <f t="shared" si="368"/>
        <v>560.496</v>
      </c>
      <c r="AE473" s="7">
        <f t="shared" si="381"/>
        <v>186.832</v>
      </c>
      <c r="AF473" s="40">
        <f t="shared" si="369"/>
        <v>747.328</v>
      </c>
      <c r="AG473" s="27"/>
      <c r="AH473" s="13">
        <f t="shared" si="370"/>
        <v>186.832</v>
      </c>
      <c r="AI473" s="7"/>
      <c r="AJ473" s="15"/>
    </row>
    <row r="474" spans="2:36" ht="12.75">
      <c r="B474" s="42"/>
      <c r="C474" s="41" t="s">
        <v>312</v>
      </c>
      <c r="D474" s="28">
        <v>2019</v>
      </c>
      <c r="E474" s="28">
        <v>5</v>
      </c>
      <c r="F474" s="31" t="s">
        <v>17</v>
      </c>
      <c r="G474" s="40">
        <v>263.96</v>
      </c>
      <c r="H474" s="40"/>
      <c r="I474" s="40"/>
      <c r="J474" s="40"/>
      <c r="K474" s="40"/>
      <c r="L474" s="40"/>
      <c r="M474" s="40">
        <f t="shared" si="371"/>
        <v>52.791999999999994</v>
      </c>
      <c r="N474" s="40"/>
      <c r="O474" s="40">
        <f t="shared" si="372"/>
        <v>52.791999999999994</v>
      </c>
      <c r="P474" s="40"/>
      <c r="Q474" s="40"/>
      <c r="R474" s="40"/>
      <c r="S474" s="40"/>
      <c r="T474" s="40"/>
      <c r="U474" s="39">
        <f t="shared" si="376"/>
        <v>52.791999999999994</v>
      </c>
      <c r="V474" s="40"/>
      <c r="W474" s="39">
        <f t="shared" si="379"/>
        <v>52.791999999999994</v>
      </c>
      <c r="X474" s="40">
        <v>0</v>
      </c>
      <c r="Y474" s="7">
        <f t="shared" si="378"/>
        <v>52.791999999999994</v>
      </c>
      <c r="Z474" s="40">
        <f t="shared" si="382"/>
        <v>52.791999999999994</v>
      </c>
      <c r="AA474" s="7">
        <f t="shared" si="380"/>
        <v>52.791999999999994</v>
      </c>
      <c r="AB474" s="40">
        <f t="shared" si="367"/>
        <v>105.58399999999999</v>
      </c>
      <c r="AC474" s="7">
        <f t="shared" si="381"/>
        <v>52.791999999999994</v>
      </c>
      <c r="AD474" s="40">
        <f t="shared" si="368"/>
        <v>158.37599999999998</v>
      </c>
      <c r="AE474" s="7">
        <f t="shared" si="381"/>
        <v>52.791999999999994</v>
      </c>
      <c r="AF474" s="40">
        <f t="shared" si="369"/>
        <v>211.16799999999998</v>
      </c>
      <c r="AG474" s="27"/>
      <c r="AH474" s="13">
        <f t="shared" si="370"/>
        <v>52.792</v>
      </c>
      <c r="AI474" s="7"/>
      <c r="AJ474" s="15"/>
    </row>
    <row r="475" spans="2:36" ht="12.75">
      <c r="B475" s="42"/>
      <c r="C475" s="41" t="s">
        <v>313</v>
      </c>
      <c r="D475" s="28">
        <v>2019</v>
      </c>
      <c r="E475" s="28">
        <v>5</v>
      </c>
      <c r="F475" s="31" t="s">
        <v>17</v>
      </c>
      <c r="G475" s="40">
        <v>241.31</v>
      </c>
      <c r="H475" s="40"/>
      <c r="I475" s="40"/>
      <c r="J475" s="40"/>
      <c r="K475" s="40"/>
      <c r="L475" s="40"/>
      <c r="M475" s="40">
        <f t="shared" si="371"/>
        <v>48.262</v>
      </c>
      <c r="N475" s="40"/>
      <c r="O475" s="40">
        <f t="shared" si="372"/>
        <v>48.262</v>
      </c>
      <c r="P475" s="40"/>
      <c r="Q475" s="40"/>
      <c r="R475" s="40"/>
      <c r="S475" s="40"/>
      <c r="T475" s="40"/>
      <c r="U475" s="39">
        <f t="shared" si="376"/>
        <v>48.262</v>
      </c>
      <c r="V475" s="40"/>
      <c r="W475" s="39">
        <f t="shared" si="379"/>
        <v>48.262</v>
      </c>
      <c r="X475" s="40">
        <v>0</v>
      </c>
      <c r="Y475" s="7">
        <f t="shared" si="378"/>
        <v>48.262</v>
      </c>
      <c r="Z475" s="40">
        <f t="shared" si="382"/>
        <v>48.262</v>
      </c>
      <c r="AA475" s="7">
        <f t="shared" si="380"/>
        <v>48.262</v>
      </c>
      <c r="AB475" s="40">
        <f t="shared" si="367"/>
        <v>96.524</v>
      </c>
      <c r="AC475" s="7">
        <f t="shared" si="381"/>
        <v>48.262</v>
      </c>
      <c r="AD475" s="40">
        <f t="shared" si="368"/>
        <v>144.786</v>
      </c>
      <c r="AE475" s="7">
        <f t="shared" si="381"/>
        <v>48.262</v>
      </c>
      <c r="AF475" s="40">
        <f t="shared" si="369"/>
        <v>193.048</v>
      </c>
      <c r="AG475" s="27"/>
      <c r="AH475" s="13">
        <f t="shared" si="370"/>
        <v>48.262</v>
      </c>
      <c r="AI475" s="7"/>
      <c r="AJ475" s="15"/>
    </row>
    <row r="476" spans="2:36" ht="12.75">
      <c r="B476" s="42"/>
      <c r="C476" s="41" t="s">
        <v>314</v>
      </c>
      <c r="D476" s="28">
        <v>2019</v>
      </c>
      <c r="E476" s="28">
        <v>5</v>
      </c>
      <c r="F476" s="31" t="s">
        <v>17</v>
      </c>
      <c r="G476" s="40">
        <v>296.75</v>
      </c>
      <c r="H476" s="40"/>
      <c r="I476" s="40"/>
      <c r="J476" s="40"/>
      <c r="K476" s="40"/>
      <c r="L476" s="40"/>
      <c r="M476" s="40">
        <f t="shared" si="371"/>
        <v>59.35</v>
      </c>
      <c r="N476" s="40"/>
      <c r="O476" s="40">
        <f t="shared" si="372"/>
        <v>59.35</v>
      </c>
      <c r="P476" s="40"/>
      <c r="Q476" s="40"/>
      <c r="R476" s="40"/>
      <c r="S476" s="40"/>
      <c r="T476" s="40"/>
      <c r="U476" s="39">
        <f t="shared" si="376"/>
        <v>59.35</v>
      </c>
      <c r="V476" s="40"/>
      <c r="W476" s="39">
        <f t="shared" si="379"/>
        <v>59.35</v>
      </c>
      <c r="X476" s="40">
        <v>0</v>
      </c>
      <c r="Y476" s="7">
        <f t="shared" si="378"/>
        <v>59.35</v>
      </c>
      <c r="Z476" s="40">
        <f t="shared" si="382"/>
        <v>59.35</v>
      </c>
      <c r="AA476" s="7">
        <f t="shared" si="380"/>
        <v>59.35</v>
      </c>
      <c r="AB476" s="40">
        <f t="shared" si="367"/>
        <v>118.7</v>
      </c>
      <c r="AC476" s="7">
        <f t="shared" si="381"/>
        <v>59.35</v>
      </c>
      <c r="AD476" s="40">
        <f t="shared" si="368"/>
        <v>178.05</v>
      </c>
      <c r="AE476" s="7">
        <f t="shared" si="381"/>
        <v>59.35</v>
      </c>
      <c r="AF476" s="40">
        <f t="shared" si="369"/>
        <v>237.4</v>
      </c>
      <c r="AG476" s="27"/>
      <c r="AH476" s="13">
        <f t="shared" si="370"/>
        <v>59.349999999999994</v>
      </c>
      <c r="AI476" s="7"/>
      <c r="AJ476" s="15"/>
    </row>
    <row r="477" spans="2:36" ht="12.75">
      <c r="B477" s="42"/>
      <c r="C477" s="41" t="s">
        <v>315</v>
      </c>
      <c r="D477" s="28">
        <v>2019</v>
      </c>
      <c r="E477" s="28">
        <v>5</v>
      </c>
      <c r="F477" s="31" t="s">
        <v>17</v>
      </c>
      <c r="G477" s="40">
        <v>875</v>
      </c>
      <c r="H477" s="40"/>
      <c r="I477" s="40"/>
      <c r="J477" s="40"/>
      <c r="K477" s="40"/>
      <c r="L477" s="40"/>
      <c r="M477" s="40">
        <f>$G477/$E477</f>
        <v>175</v>
      </c>
      <c r="N477" s="40"/>
      <c r="O477" s="40">
        <f>G477/E477</f>
        <v>175</v>
      </c>
      <c r="P477" s="40"/>
      <c r="Q477" s="40"/>
      <c r="R477" s="40"/>
      <c r="S477" s="40"/>
      <c r="T477" s="40"/>
      <c r="U477" s="39">
        <f>G477/E477</f>
        <v>175</v>
      </c>
      <c r="V477" s="40"/>
      <c r="W477" s="39">
        <f>G477/E477</f>
        <v>175</v>
      </c>
      <c r="X477" s="40">
        <v>0</v>
      </c>
      <c r="Y477" s="39">
        <f t="shared" si="378"/>
        <v>175</v>
      </c>
      <c r="Z477" s="40">
        <f>X477+Y477</f>
        <v>175</v>
      </c>
      <c r="AA477" s="39">
        <f t="shared" si="380"/>
        <v>175</v>
      </c>
      <c r="AB477" s="40">
        <f>Z477+AA477</f>
        <v>350</v>
      </c>
      <c r="AC477" s="39">
        <f t="shared" si="381"/>
        <v>175</v>
      </c>
      <c r="AD477" s="40">
        <f aca="true" t="shared" si="383" ref="AD477:AD482">AB477+AC477</f>
        <v>525</v>
      </c>
      <c r="AE477" s="39">
        <f t="shared" si="381"/>
        <v>175</v>
      </c>
      <c r="AF477" s="40">
        <f t="shared" si="369"/>
        <v>700</v>
      </c>
      <c r="AG477" s="27"/>
      <c r="AH477" s="13">
        <f t="shared" si="370"/>
        <v>175</v>
      </c>
      <c r="AI477" s="7"/>
      <c r="AJ477" s="15"/>
    </row>
    <row r="478" spans="2:36" ht="12.75">
      <c r="B478" s="42"/>
      <c r="C478" s="41" t="s">
        <v>329</v>
      </c>
      <c r="D478" s="28">
        <v>2020</v>
      </c>
      <c r="E478" s="28">
        <v>5</v>
      </c>
      <c r="F478" s="31" t="s">
        <v>17</v>
      </c>
      <c r="G478" s="40">
        <v>1152.32</v>
      </c>
      <c r="H478" s="40"/>
      <c r="I478" s="40"/>
      <c r="J478" s="40"/>
      <c r="K478" s="40"/>
      <c r="L478" s="40"/>
      <c r="M478" s="40">
        <f>$G478/$E478</f>
        <v>230.464</v>
      </c>
      <c r="N478" s="40"/>
      <c r="O478" s="40">
        <f>G478/E478</f>
        <v>230.464</v>
      </c>
      <c r="P478" s="40"/>
      <c r="Q478" s="40"/>
      <c r="R478" s="40"/>
      <c r="S478" s="40"/>
      <c r="T478" s="40"/>
      <c r="U478" s="39">
        <f>G478/E478</f>
        <v>230.464</v>
      </c>
      <c r="V478" s="40"/>
      <c r="W478" s="39">
        <f>G478/E478</f>
        <v>230.464</v>
      </c>
      <c r="X478" s="40"/>
      <c r="Y478" s="39">
        <f t="shared" si="378"/>
        <v>230.464</v>
      </c>
      <c r="Z478" s="40">
        <v>0</v>
      </c>
      <c r="AA478" s="39">
        <f t="shared" si="380"/>
        <v>230.464</v>
      </c>
      <c r="AB478" s="40">
        <f>Z478+AA478</f>
        <v>230.464</v>
      </c>
      <c r="AC478" s="39">
        <f t="shared" si="381"/>
        <v>230.464</v>
      </c>
      <c r="AD478" s="40">
        <f t="shared" si="383"/>
        <v>460.928</v>
      </c>
      <c r="AE478" s="39">
        <f t="shared" si="381"/>
        <v>230.464</v>
      </c>
      <c r="AF478" s="40">
        <f t="shared" si="369"/>
        <v>691.392</v>
      </c>
      <c r="AG478" s="27"/>
      <c r="AH478" s="13">
        <f t="shared" si="370"/>
        <v>460.9279999999999</v>
      </c>
      <c r="AI478" s="7"/>
      <c r="AJ478" s="15"/>
    </row>
    <row r="479" spans="2:34" ht="12.75">
      <c r="B479" s="42"/>
      <c r="C479" s="41" t="s">
        <v>330</v>
      </c>
      <c r="D479" s="28">
        <v>2020</v>
      </c>
      <c r="E479" s="28">
        <v>5</v>
      </c>
      <c r="F479" s="31" t="s">
        <v>17</v>
      </c>
      <c r="G479" s="40">
        <v>3518</v>
      </c>
      <c r="H479" s="49"/>
      <c r="I479" s="49"/>
      <c r="J479" s="49"/>
      <c r="K479" s="49"/>
      <c r="L479" s="49"/>
      <c r="M479" s="40">
        <f>$G479/$E479</f>
        <v>703.6</v>
      </c>
      <c r="N479" s="49"/>
      <c r="O479" s="40">
        <f>G479/E479</f>
        <v>703.6</v>
      </c>
      <c r="P479" s="49"/>
      <c r="Q479" s="49"/>
      <c r="R479" s="49"/>
      <c r="S479" s="49"/>
      <c r="T479" s="49"/>
      <c r="U479" s="39">
        <f>G479/E479</f>
        <v>703.6</v>
      </c>
      <c r="V479" s="49"/>
      <c r="W479" s="39">
        <f>G479/E479</f>
        <v>703.6</v>
      </c>
      <c r="X479" s="49"/>
      <c r="Y479" s="39">
        <f t="shared" si="378"/>
        <v>703.6</v>
      </c>
      <c r="Z479" s="40">
        <v>0</v>
      </c>
      <c r="AA479" s="39">
        <f t="shared" si="380"/>
        <v>703.6</v>
      </c>
      <c r="AB479" s="40">
        <f>Z479+AA479</f>
        <v>703.6</v>
      </c>
      <c r="AC479" s="39">
        <f t="shared" si="381"/>
        <v>703.6</v>
      </c>
      <c r="AD479" s="40">
        <f t="shared" si="383"/>
        <v>1407.2</v>
      </c>
      <c r="AE479" s="39">
        <f t="shared" si="381"/>
        <v>703.6</v>
      </c>
      <c r="AF479" s="59">
        <f t="shared" si="369"/>
        <v>2110.8</v>
      </c>
      <c r="AH479" s="13">
        <f t="shared" si="370"/>
        <v>1407.1999999999998</v>
      </c>
    </row>
    <row r="480" spans="2:34" ht="12.75">
      <c r="B480" s="42"/>
      <c r="C480" s="41" t="s">
        <v>331</v>
      </c>
      <c r="D480" s="28">
        <v>2021</v>
      </c>
      <c r="E480" s="28">
        <v>5</v>
      </c>
      <c r="F480" s="31" t="s">
        <v>17</v>
      </c>
      <c r="G480" s="40">
        <v>1702</v>
      </c>
      <c r="H480" s="49"/>
      <c r="I480" s="49"/>
      <c r="J480" s="49"/>
      <c r="K480" s="49"/>
      <c r="L480" s="49"/>
      <c r="M480" s="40"/>
      <c r="N480" s="49"/>
      <c r="O480" s="40"/>
      <c r="P480" s="49"/>
      <c r="Q480" s="49"/>
      <c r="R480" s="49"/>
      <c r="S480" s="49"/>
      <c r="T480" s="49"/>
      <c r="U480" s="39"/>
      <c r="V480" s="49"/>
      <c r="W480" s="39"/>
      <c r="X480" s="49"/>
      <c r="Y480" s="39"/>
      <c r="Z480" s="40"/>
      <c r="AA480" s="39"/>
      <c r="AB480" s="40"/>
      <c r="AC480" s="39">
        <f t="shared" si="381"/>
        <v>340.4</v>
      </c>
      <c r="AD480" s="40">
        <f t="shared" si="383"/>
        <v>340.4</v>
      </c>
      <c r="AE480" s="39">
        <f t="shared" si="381"/>
        <v>340.4</v>
      </c>
      <c r="AF480" s="59">
        <f t="shared" si="369"/>
        <v>680.8</v>
      </c>
      <c r="AH480" s="13">
        <f t="shared" si="370"/>
        <v>1021.2</v>
      </c>
    </row>
    <row r="481" spans="2:34" ht="12.75">
      <c r="B481" s="42"/>
      <c r="C481" s="41" t="s">
        <v>331</v>
      </c>
      <c r="D481" s="28">
        <v>2021</v>
      </c>
      <c r="E481" s="28">
        <v>5</v>
      </c>
      <c r="F481" s="31" t="s">
        <v>17</v>
      </c>
      <c r="G481" s="40">
        <v>451</v>
      </c>
      <c r="H481" s="49"/>
      <c r="I481" s="49"/>
      <c r="J481" s="49"/>
      <c r="K481" s="49"/>
      <c r="L481" s="49"/>
      <c r="M481" s="40"/>
      <c r="N481" s="49"/>
      <c r="O481" s="40"/>
      <c r="P481" s="49"/>
      <c r="Q481" s="49"/>
      <c r="R481" s="49"/>
      <c r="S481" s="49"/>
      <c r="T481" s="49"/>
      <c r="U481" s="39"/>
      <c r="V481" s="49"/>
      <c r="W481" s="39"/>
      <c r="X481" s="49"/>
      <c r="Y481" s="39"/>
      <c r="Z481" s="40"/>
      <c r="AA481" s="39"/>
      <c r="AB481" s="40"/>
      <c r="AC481" s="39">
        <f t="shared" si="381"/>
        <v>90.2</v>
      </c>
      <c r="AD481" s="40">
        <f t="shared" si="383"/>
        <v>90.2</v>
      </c>
      <c r="AE481" s="39">
        <f t="shared" si="381"/>
        <v>90.2</v>
      </c>
      <c r="AF481" s="59">
        <f t="shared" si="369"/>
        <v>180.4</v>
      </c>
      <c r="AH481" s="13">
        <f t="shared" si="370"/>
        <v>270.6</v>
      </c>
    </row>
    <row r="482" spans="2:34" ht="12.75">
      <c r="B482" s="42"/>
      <c r="C482" s="41" t="s">
        <v>332</v>
      </c>
      <c r="D482" s="28">
        <v>2021</v>
      </c>
      <c r="E482" s="28">
        <v>5</v>
      </c>
      <c r="F482" s="31" t="s">
        <v>17</v>
      </c>
      <c r="G482" s="40">
        <v>399.99</v>
      </c>
      <c r="M482" s="40"/>
      <c r="O482" s="40"/>
      <c r="U482" s="39"/>
      <c r="W482" s="39"/>
      <c r="Y482" s="7"/>
      <c r="Z482" s="40"/>
      <c r="AA482" s="7"/>
      <c r="AB482" s="27"/>
      <c r="AC482" s="7">
        <f t="shared" si="381"/>
        <v>79.998</v>
      </c>
      <c r="AD482" s="27">
        <f t="shared" si="383"/>
        <v>79.998</v>
      </c>
      <c r="AE482" s="7">
        <f t="shared" si="381"/>
        <v>79.998</v>
      </c>
      <c r="AF482" s="27">
        <f t="shared" si="369"/>
        <v>159.996</v>
      </c>
      <c r="AH482" s="13">
        <f t="shared" si="370"/>
        <v>239.994</v>
      </c>
    </row>
    <row r="483" spans="2:34" ht="12.75">
      <c r="B483" s="42"/>
      <c r="C483" s="41" t="s">
        <v>331</v>
      </c>
      <c r="D483" s="28">
        <v>2022</v>
      </c>
      <c r="E483" s="28">
        <v>5</v>
      </c>
      <c r="F483" s="31" t="s">
        <v>17</v>
      </c>
      <c r="G483" s="40">
        <v>1850</v>
      </c>
      <c r="M483" s="40"/>
      <c r="O483" s="40"/>
      <c r="U483" s="39"/>
      <c r="W483" s="39"/>
      <c r="Y483" s="7"/>
      <c r="Z483" s="40"/>
      <c r="AA483" s="7"/>
      <c r="AB483" s="27"/>
      <c r="AC483" s="7"/>
      <c r="AD483" s="27"/>
      <c r="AE483" s="7">
        <f t="shared" si="381"/>
        <v>370</v>
      </c>
      <c r="AF483" s="27">
        <f t="shared" si="369"/>
        <v>370</v>
      </c>
      <c r="AH483" s="13">
        <f>G483-AF483</f>
        <v>1480</v>
      </c>
    </row>
    <row r="484" spans="2:34" ht="12.75">
      <c r="B484" s="42"/>
      <c r="C484" s="41" t="s">
        <v>331</v>
      </c>
      <c r="D484" s="28">
        <v>2022</v>
      </c>
      <c r="E484" s="28">
        <v>5</v>
      </c>
      <c r="F484" s="31" t="s">
        <v>17</v>
      </c>
      <c r="G484" s="40">
        <v>925</v>
      </c>
      <c r="M484" s="40"/>
      <c r="O484" s="40"/>
      <c r="U484" s="39"/>
      <c r="W484" s="39"/>
      <c r="Y484" s="7"/>
      <c r="Z484" s="40"/>
      <c r="AA484" s="7"/>
      <c r="AB484" s="27"/>
      <c r="AC484" s="7"/>
      <c r="AD484" s="27"/>
      <c r="AE484" s="7">
        <f t="shared" si="381"/>
        <v>185</v>
      </c>
      <c r="AF484" s="27">
        <f t="shared" si="369"/>
        <v>185</v>
      </c>
      <c r="AH484" s="13">
        <f>G484-AF484</f>
        <v>740</v>
      </c>
    </row>
    <row r="485" spans="2:36" ht="12.75">
      <c r="B485" s="42"/>
      <c r="C485" s="41" t="s">
        <v>364</v>
      </c>
      <c r="D485" s="28">
        <v>2022</v>
      </c>
      <c r="E485" s="28">
        <v>5</v>
      </c>
      <c r="F485" s="31" t="s">
        <v>17</v>
      </c>
      <c r="G485" s="27">
        <v>1572.31</v>
      </c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8"/>
      <c r="V485" s="27"/>
      <c r="W485" s="7"/>
      <c r="X485" s="27"/>
      <c r="Y485" s="7"/>
      <c r="Z485" s="27"/>
      <c r="AA485" s="27"/>
      <c r="AB485" s="27"/>
      <c r="AC485" s="27"/>
      <c r="AD485" s="27"/>
      <c r="AE485" s="27">
        <f t="shared" si="381"/>
        <v>314.462</v>
      </c>
      <c r="AF485" s="27">
        <f t="shared" si="369"/>
        <v>314.462</v>
      </c>
      <c r="AG485" s="27"/>
      <c r="AH485" s="13">
        <f>G485-AF485</f>
        <v>1257.848</v>
      </c>
      <c r="AI485" s="7"/>
      <c r="AJ485" s="15"/>
    </row>
    <row r="486" spans="2:36" ht="13.5" thickBot="1">
      <c r="B486" s="12"/>
      <c r="G486" s="16" t="e">
        <f>#REF!+#REF!+#REF!+#REF!+#REF!+#REF!+#REF!+#REF!+#REF!+G42+#REF!+G47+G48+#REF!+G56+G57+#REF!+G64+#REF!+G76+G77+#REF!+G79+#REF!+#REF!+G85+G86+#REF!+#REF!+#REF!+#REF!+#REF!+G98+G99+#REF!+G102+G103+G104+G105+#REF!+G108+#REF!+G111+#REF!+#REF!+G116+#REF!+#REF!+#REF!+#REF!+G125+G126+G128+G130+G132+#REF!+#REF!+G138+G140+G142+#REF!+G146+G148+G150+G152+#REF!+G156+G158+G162+G164+G166+G168+G170+#REF!+G192+#REF!+#REF!+G218+#REF!+G227+G229+#REF!+#REF!+#REF!+#REF!+#REF!+#REF!+#REF!+#REF!+#REF!+#REF!+#REF!+G160+G231</f>
        <v>#REF!</v>
      </c>
      <c r="H486" s="16" t="e">
        <f>#REF!+#REF!+#REF!+#REF!+#REF!+#REF!+#REF!+#REF!+H41+H42+H43+H47+H48+#REF!+H56+H57+#REF!+H64+#REF!+H76+H77+#REF!+H79+#REF!+#REF!+H85+H86+#REF!+#REF!+#REF!+#REF!+#REF!+H98+H99+#REF!+H102+H103+H104+H105+#REF!+H108+#REF!+H111+#REF!+#REF!+H116+#REF!+#REF!+#REF!+#REF!+H125+H126+H128+H130+H132+#REF!+#REF!+H138+H140+H142+#REF!+H146+H148+H150+H152+#REF!+H156+H158+H170+#REF!+H192+#REF!+#REF!+H218+#REF!+H227+H229+#REF!+#REF!+#REF!+#REF!+#REF!+#REF!+#REF!+#REF!+#REF!+#REF!+#REF!+H160+H231</f>
        <v>#REF!</v>
      </c>
      <c r="I486" s="16" t="e">
        <f>#REF!+#REF!+#REF!+#REF!+#REF!+#REF!+#REF!+#REF!+I41+I42+I43+I47+I48+#REF!+I56+I57+#REF!+I64+#REF!+I76+I77+#REF!+I79+#REF!+#REF!+I85+I86+#REF!+#REF!+#REF!+#REF!+#REF!+I98+I99+#REF!+I102+I103+I104+I105+#REF!+I108+#REF!+I111+#REF!+#REF!+I116+#REF!+#REF!+#REF!+#REF!+I125+I126+I128+I130+I132+#REF!+#REF!+I138+I140+I142+#REF!+I146+I148+I150+I152+#REF!+I156+I158+I170+#REF!+I192+#REF!+#REF!+I218+#REF!+I227+I229+#REF!+#REF!+#REF!+#REF!+#REF!+#REF!+#REF!+#REF!+#REF!+#REF!+#REF!+I160+I231</f>
        <v>#REF!</v>
      </c>
      <c r="J486" s="16" t="e">
        <f>#REF!+#REF!+#REF!+#REF!+#REF!+#REF!+#REF!+#REF!+J41+J42+J43+J47+J48+#REF!+J56+J57+#REF!+J64+#REF!+J76+J77+#REF!+J79+#REF!+#REF!+J85+J86+#REF!+#REF!+#REF!+#REF!+#REF!+J98+J99+#REF!+J102+J103+J104+J105+#REF!+J108+#REF!+J111+#REF!+#REF!+J116+#REF!+#REF!+#REF!+#REF!+J125+J126+J128+J130+J132+#REF!+#REF!+J138+J140+J142+#REF!+J146+J148+J150+J152+#REF!+J156+J158+J170+#REF!+J192+#REF!+#REF!+J218+#REF!+J227+J229+#REF!+#REF!+#REF!+#REF!+#REF!+#REF!+#REF!+#REF!+#REF!+#REF!+#REF!+J160+J231</f>
        <v>#REF!</v>
      </c>
      <c r="K486" s="16" t="e">
        <f>#REF!+#REF!+#REF!+#REF!+#REF!+#REF!+#REF!+#REF!+K41+K42+K43+K47+K48+#REF!+K56+K57+#REF!+K64+#REF!+K76+K77+#REF!+K79+#REF!+#REF!+K85+K86+#REF!+#REF!+#REF!+#REF!+#REF!+K98+K99+#REF!+K102+K103+K104+K105+#REF!+K108+#REF!+K111+#REF!+#REF!+K116+#REF!+#REF!+#REF!+#REF!+K125+K126+K128+K130+K132+#REF!+#REF!+K138+K140+K142+#REF!+K146+K148+K150+K152+#REF!+K156+K158+K170+#REF!+K192+#REF!+#REF!+K218+#REF!+K227+K229+#REF!+#REF!+#REF!+#REF!+#REF!+#REF!+#REF!+#REF!+#REF!+#REF!+#REF!+K160+K231</f>
        <v>#REF!</v>
      </c>
      <c r="L486" s="16" t="e">
        <f>#REF!+#REF!+#REF!+#REF!+#REF!+#REF!+#REF!+#REF!+L41+L42+L43+L47+L48+#REF!+L56+L57+#REF!+L64+#REF!+L76+L77+#REF!+L79+#REF!+#REF!+L85+L86+#REF!+#REF!+#REF!+#REF!+#REF!+L98+L99+#REF!+L102+L103+L104+L105+#REF!+L108+#REF!+L111+#REF!+#REF!+L116+#REF!+#REF!+#REF!+#REF!+L125+L126+L128+L130+L132+#REF!+#REF!+L138+L140+L142+#REF!+L146+L148+L150+L152+#REF!+L156+L158+L170+#REF!+L192+#REF!+#REF!+L218+#REF!+L227+L229+#REF!+#REF!+#REF!+#REF!+#REF!+#REF!+#REF!+#REF!+#REF!+#REF!+#REF!+L160+L231</f>
        <v>#REF!</v>
      </c>
      <c r="M486" s="16" t="e">
        <f>#REF!+#REF!+#REF!+#REF!+#REF!+#REF!+#REF!+#REF!+M41+M42+M43+M47+M48+#REF!+M56+M57+#REF!+M64+#REF!+M76+M77+#REF!+M79+#REF!+#REF!+M85+M86+#REF!+#REF!+#REF!+#REF!+#REF!+M98+M99+#REF!+M102+M103+M104+M105+#REF!+M108+#REF!+M111+#REF!+#REF!+M116+#REF!+#REF!+#REF!+#REF!+M125+M126+M128+M130+M132+#REF!+#REF!+M138+M140+M142+#REF!+M146+M148+M150+M152+#REF!+M156+M158+M170+#REF!+M192+#REF!+#REF!+M218+#REF!+M227+M229+#REF!+#REF!+#REF!+#REF!+#REF!+#REF!+#REF!+#REF!+#REF!+#REF!+#REF!+M160+M231</f>
        <v>#REF!</v>
      </c>
      <c r="N486" s="16" t="e">
        <f>#REF!+#REF!+#REF!+#REF!+#REF!+#REF!+#REF!+#REF!+N41+N42+N43+N47+N48+#REF!+N56+N57+#REF!+N64+#REF!+N76+N77+#REF!+N79+#REF!+#REF!+N85+N86+#REF!+#REF!+#REF!+#REF!+#REF!+N98+N99+#REF!+N102+N103+N104+N105+#REF!+N108+#REF!+N111+#REF!+#REF!+N116+#REF!+#REF!+#REF!+#REF!+N125+N126+N128+N130+N132+#REF!+#REF!+N138+N140+N142+#REF!+N146+N148+N150+N152+#REF!+N156+N158+N170+#REF!+N192+#REF!+#REF!+N218+#REF!+N227+N229+#REF!+#REF!+#REF!+#REF!+#REF!+#REF!+#REF!+#REF!+#REF!+#REF!+#REF!+N160+N231</f>
        <v>#REF!</v>
      </c>
      <c r="O486" s="16" t="e">
        <f>#REF!+#REF!+#REF!+#REF!+#REF!+#REF!+#REF!+#REF!+O41+O42+O43+O47+O48+#REF!+O56+O57+#REF!+O64+#REF!+O76+O77+#REF!+O79+#REF!+#REF!+O85+O86+#REF!+#REF!+#REF!+#REF!+#REF!+O98+O99+#REF!+O102+O103+O104+O105+#REF!+O108+#REF!+O111+#REF!+#REF!+O116+#REF!+#REF!+#REF!+#REF!+O125+O126+O128+O130+O132+#REF!+#REF!+O138+O140+O142+#REF!+O146+O148+O150+O152+#REF!+O156+O158+O170+#REF!+O192+#REF!+#REF!+O218+#REF!+O227+O229+#REF!+#REF!+#REF!+#REF!+#REF!+#REF!+#REF!+#REF!+#REF!+#REF!+#REF!+O160+O231</f>
        <v>#REF!</v>
      </c>
      <c r="P486" s="16" t="e">
        <f>#REF!+#REF!+#REF!+#REF!+#REF!+#REF!+#REF!+#REF!+P41+P42+P43+P47+P48+#REF!+P56+P57+#REF!+P64+#REF!+P76+P77+#REF!+P79+#REF!+#REF!+P85+P86+#REF!+#REF!+#REF!+#REF!+#REF!+P98+P99+#REF!+P102+P103+P104+P105+#REF!+P108+#REF!+P111+#REF!+#REF!+P116+#REF!+#REF!+#REF!+#REF!+P125+P126+P128+P130+P132+#REF!+#REF!+P138+P140+P142+#REF!+P146+P148+P150+P152+#REF!+P156+P158+P170+#REF!+P192+#REF!+#REF!+P218+#REF!+P227+P229+#REF!+#REF!+#REF!+#REF!+#REF!+#REF!+#REF!+#REF!+#REF!+#REF!+#REF!+P160+P231</f>
        <v>#REF!</v>
      </c>
      <c r="Q486" s="16" t="e">
        <f>#REF!+#REF!+#REF!+#REF!+#REF!+#REF!+#REF!+#REF!+Q41+Q42+Q43+Q47+Q48+#REF!+Q56+Q57+#REF!+Q64+#REF!+Q76+Q77+#REF!+Q79+#REF!+#REF!+Q85+Q86+#REF!+#REF!+#REF!+#REF!+#REF!+Q98+Q99+#REF!+Q102+Q103+Q104+Q105+#REF!+Q108+#REF!+Q111+#REF!+#REF!+Q116+#REF!+#REF!+#REF!+#REF!+Q125+Q126+Q128+Q130+Q132+#REF!+#REF!+Q138+Q140+Q142+#REF!+Q146+Q148+Q150+Q152+#REF!+Q156+Q158+Q170+#REF!+Q192+#REF!+#REF!+Q218+#REF!+Q227+Q229+#REF!+#REF!+#REF!+#REF!+#REF!+#REF!+#REF!+#REF!+#REF!+#REF!+#REF!+Q160+Q231</f>
        <v>#REF!</v>
      </c>
      <c r="R486" s="16" t="e">
        <f>#REF!+#REF!+#REF!+#REF!+#REF!+#REF!+#REF!+#REF!+R41+R42+R43+R47+R48+#REF!+R56+R57+#REF!+R64+#REF!+R76+R77+#REF!+R79+#REF!+#REF!+R85+R86+#REF!+#REF!+#REF!+#REF!+#REF!+R98+R99+#REF!+R102+R103+R104+R105+#REF!+R108+#REF!+R111+#REF!+#REF!+R116+#REF!+#REF!+#REF!+#REF!+R125+R126+R128+R130+R132+#REF!+#REF!+R138+R140+R142+#REF!+R146+R148+R150+R152+#REF!+R156+R158+R170+#REF!+R192+#REF!+#REF!+R218+#REF!+R227+R229+#REF!+#REF!+#REF!+#REF!+#REF!+#REF!+#REF!+#REF!+#REF!+#REF!+#REF!+R160+R231</f>
        <v>#REF!</v>
      </c>
      <c r="S486" s="16" t="e">
        <f>#REF!+#REF!+#REF!+#REF!+#REF!+#REF!+#REF!+#REF!+S41+S42+S43+S47+S48+#REF!+S56+S57+#REF!+S64+#REF!+S76+S77+#REF!+S79+#REF!+#REF!+S85+S86+#REF!+#REF!+#REF!+#REF!+#REF!+S98+S99+#REF!+S102+S103+S104+S105+#REF!+S108+#REF!+S111+#REF!+#REF!+S116+#REF!+#REF!+#REF!+#REF!+S125+S126+S128+S130+S132+#REF!+#REF!+S138+S140+S142+#REF!+S146+S148+S150+S152+#REF!+S156+S158+S170+#REF!+S192+#REF!+#REF!+S218+#REF!+S227+S229+#REF!+#REF!+#REF!+#REF!+#REF!+#REF!+#REF!+#REF!+#REF!+#REF!+#REF!+S160+S231</f>
        <v>#REF!</v>
      </c>
      <c r="T486" s="16" t="e">
        <f>#REF!+#REF!+#REF!+#REF!+#REF!+#REF!+#REF!+#REF!+T41+T42+T43+T47+T48+#REF!+T56+T57+#REF!+T64+#REF!+T76+T77+#REF!+T79+#REF!+#REF!+T85+T86+#REF!+#REF!+#REF!+#REF!+#REF!+T98+T99+#REF!+T102+T103+T104+T105+#REF!+T108+#REF!+T111+#REF!+#REF!+T116+#REF!+#REF!+#REF!+#REF!+T125+T126+T128+T130+T132+#REF!+#REF!+T138+T140+T142+#REF!+T146+T148+T150+T152+#REF!+T156+T158+T170+#REF!+T192+#REF!+#REF!+T218+#REF!+T227+T229+#REF!+#REF!+#REF!+#REF!+#REF!+#REF!+#REF!+#REF!+#REF!+#REF!+#REF!+T160+T231</f>
        <v>#REF!</v>
      </c>
      <c r="U486" s="16" t="e">
        <f>#REF!+#REF!+#REF!+#REF!+#REF!+#REF!+#REF!+#REF!+U41+U42+U43+U47+U48+#REF!+U56+U57+#REF!+U64+#REF!+U76+U77+#REF!+U79+#REF!+#REF!+U85+U86+#REF!+#REF!+#REF!+#REF!+#REF!+U98+U99+#REF!+U102+U103+U104+U105+#REF!+U108+#REF!+U111+#REF!+#REF!+U116+#REF!+#REF!+#REF!+#REF!+U125+U126+U128+U130+U132+#REF!+#REF!+U138+U140+U142+#REF!+U146+U148+U150+U152+#REF!+U156+U158+U170+#REF!+U192+#REF!+#REF!+U218+#REF!+U227+U229+#REF!+#REF!+#REF!+#REF!+#REF!+#REF!+#REF!+#REF!+#REF!+#REF!+#REF!+U160+U231</f>
        <v>#REF!</v>
      </c>
      <c r="V486" s="16" t="e">
        <f>#REF!+#REF!+#REF!+#REF!+#REF!+#REF!+#REF!+#REF!+V41+V42+V43+V47+V48+#REF!+V56+V57+#REF!+V64+#REF!+V76+V77+#REF!+V79+#REF!+#REF!+V85+V86+#REF!+#REF!+#REF!+#REF!+#REF!+V98+V99+#REF!+V102+V103+V104+V105+#REF!+V108+#REF!+V111+#REF!+#REF!+V116+#REF!+#REF!+#REF!+#REF!+V125+V126+V128+V130+V132+#REF!+#REF!+V138+V140+V142+#REF!+V146+V148+V150+V152+#REF!+V156+V158+V170+#REF!+V192+#REF!+#REF!+V218+#REF!+V227+V229+#REF!+#REF!+#REF!+#REF!+#REF!+#REF!+#REF!+#REF!+#REF!+#REF!+#REF!+V160+V231</f>
        <v>#REF!</v>
      </c>
      <c r="W486" s="16" t="e">
        <f>#REF!+#REF!+#REF!+#REF!+#REF!+#REF!+#REF!+#REF!+W41+W42+W43+W47+W48+#REF!+W56+W57+#REF!+W64+#REF!+W76+W77+#REF!+W79+#REF!+#REF!+W85+W86+#REF!+#REF!+#REF!+#REF!+#REF!+W98+W99+#REF!+W102+W103+W104+W105+#REF!+W108+#REF!+W111+#REF!+#REF!+W116+#REF!+#REF!+#REF!+#REF!+W125+W126+W128+W130+W132+#REF!+#REF!+W138+W140+W142+#REF!+W146+W148+W150+W152+#REF!+W156+W158+W170+#REF!+W192+#REF!+#REF!+W218+#REF!+W227+W229+#REF!+#REF!+#REF!+#REF!+#REF!+#REF!+#REF!+#REF!+#REF!+#REF!+#REF!+W160+W231</f>
        <v>#REF!</v>
      </c>
      <c r="X486" s="16" t="e">
        <f>#REF!+#REF!+#REF!+#REF!+#REF!+#REF!+#REF!+#REF!+X41+X42+X43+X47+X48+#REF!+X56+X57+#REF!+X64+#REF!+X76+X77+#REF!+X79+#REF!+#REF!+X85+X86+#REF!+#REF!+#REF!+#REF!+#REF!+X98+X99+#REF!+X102+X103+X104+X105+#REF!+X108+#REF!+X111+#REF!+#REF!+X116+#REF!+#REF!+#REF!+#REF!+X125+X126+X128+X130+X132+#REF!+#REF!+X138+X140+X142+#REF!+X146+X148+X150+X152+#REF!+X156+X158+X170+#REF!+X192+#REF!+#REF!+X218+#REF!+X227+X229+#REF!+#REF!+#REF!+#REF!+#REF!+#REF!+#REF!+#REF!+#REF!+#REF!+#REF!+X160+X231</f>
        <v>#REF!</v>
      </c>
      <c r="Y486" s="16" t="e">
        <f>#REF!+#REF!+#REF!+#REF!+#REF!+#REF!+#REF!+#REF!+Y41+Y42+Y43+Y47+Y48+#REF!+Y56+Y57+#REF!+Y64+#REF!+Y76+Y77+#REF!+Y79+#REF!+#REF!+Y85+Y86+#REF!+#REF!+#REF!+#REF!+#REF!+Y98+Y99+#REF!+Y102+Y103+Y104+Y105+#REF!+Y108+#REF!+Y111+#REF!+#REF!+Y116+#REF!+#REF!+#REF!+#REF!+Y125+Y126+Y128+Y130+Y132+#REF!+#REF!+Y138+Y140+Y142+#REF!+Y146+Y148+Y150+Y152+#REF!+Y156+Y158+Y170+#REF!+Y192+#REF!+#REF!+Y218+#REF!+Y227+Y229+#REF!+#REF!+#REF!+#REF!+#REF!+#REF!+#REF!+#REF!+#REF!+#REF!+#REF!+Y160+Y231</f>
        <v>#REF!</v>
      </c>
      <c r="Z486" s="16" t="e">
        <f>#REF!+#REF!+#REF!+#REF!+#REF!+#REF!+#REF!+#REF!+Z41+Z42+Z43+Z47+Z48+#REF!+Z56+Z57+#REF!+Z64+#REF!+Z76+Z77+#REF!+Z79+#REF!+#REF!+Z85+Z86+#REF!+#REF!+#REF!+#REF!+#REF!+Z98+Z99+#REF!+Z102+Z103+Z104+Z105+#REF!+Z108+#REF!+Z111+#REF!+#REF!+Z116+#REF!+#REF!+#REF!+#REF!+Z125+Z126+Z128+Z130+Z132+#REF!+#REF!+Z138+Z140+Z142+#REF!+Z146+Z148+Z150+Z152+#REF!+Z156+Z158+Z170+#REF!+Z192+#REF!+#REF!+Z218+#REF!+Z227+Z229+#REF!+#REF!+#REF!+#REF!+#REF!+#REF!+#REF!+#REF!+#REF!+#REF!+#REF!+Z160+Z231</f>
        <v>#REF!</v>
      </c>
      <c r="AA486" s="16" t="e">
        <f>#REF!+#REF!+#REF!+#REF!+#REF!+#REF!+#REF!+#REF!+AA41+AA42+AA43+AA47+AA48+#REF!+AA56+AA57+#REF!+AA64+#REF!+AA76+AA77+#REF!+AA79+#REF!+#REF!+AA85+AA86+#REF!+#REF!+#REF!+#REF!+#REF!+AA98+AA99+#REF!+AA102+AA103+AA104+AA105+#REF!+AA108+#REF!+AA111+#REF!+#REF!+AA116+#REF!+#REF!+#REF!+#REF!+AA125+AA126+AA128+AA130+AA132+#REF!+#REF!+AA138+AA140+AA142+#REF!+AA146+AA148+AA150+AA152+#REF!+AA156+AA158+AA170+#REF!+AA192+#REF!+#REF!+AA218+#REF!+AA227+AA229+#REF!+#REF!+#REF!+#REF!+#REF!+#REF!+#REF!+#REF!+#REF!+#REF!+#REF!+AA160+AA231</f>
        <v>#REF!</v>
      </c>
      <c r="AB486" s="16" t="e">
        <f>#REF!+#REF!+#REF!+#REF!+#REF!+#REF!+#REF!+#REF!+AB41+AB42+AB43+AB47+AB48+#REF!+AB56+AB57+#REF!+AB64+#REF!+AB76+AB77+#REF!+AB79+#REF!+#REF!+AB85+AB86+#REF!+#REF!+#REF!+#REF!+#REF!+AB98+AB99+#REF!+AB102+AB103+AB104+AB105+#REF!+AB108+#REF!+AB111+#REF!+#REF!+AB116+#REF!+#REF!+#REF!+#REF!+AB125+AB126+AB128+AB130+AB132+#REF!+#REF!+AB138+AB140+AB142+#REF!+AB146+AB148+AB150+AB152+#REF!+AB156+AB158+AB170+#REF!+AB192+#REF!+#REF!+AB218+#REF!+AB227+AB229+#REF!+#REF!+#REF!+#REF!+#REF!+#REF!+#REF!+#REF!+#REF!+#REF!+#REF!+AB160+AB231</f>
        <v>#REF!</v>
      </c>
      <c r="AC486" s="16" t="e">
        <f>#REF!+#REF!+#REF!+#REF!+#REF!+#REF!+#REF!+#REF!+#REF!+AC42+#REF!+AC47+AC48+#REF!+AC56+AC57+#REF!+AC64+#REF!+AC76+AC77+#REF!+AC79+#REF!+#REF!+AC85+AC86+#REF!+#REF!+#REF!+#REF!+#REF!+AC98+AC99+#REF!+AC102+AC103+AC104+AC105+#REF!+AC108+#REF!+AC111+#REF!+#REF!+AC116+#REF!+#REF!+#REF!+#REF!+AC125+AC126+AC128+AC130+AC132+#REF!+#REF!+AC138+AC140+AC142+#REF!+AC146+AC148+AC150+AC152+#REF!+AC156+AC158+AC170+#REF!+AC192+#REF!+#REF!+AC218+#REF!+AC227+AC229+#REF!+#REF!+#REF!+#REF!+#REF!+#REF!+#REF!+#REF!+#REF!+#REF!+#REF!+AC160+AC231</f>
        <v>#REF!</v>
      </c>
      <c r="AD486" s="16" t="e">
        <f>#REF!+#REF!+#REF!+#REF!+#REF!+#REF!+#REF!+#REF!+#REF!+AD42+#REF!+AD47+AD48+#REF!+AD56+AD57+#REF!+AD64+#REF!+AD76+AD77+#REF!+AD79+#REF!+#REF!+AD85+AD86+#REF!+#REF!+#REF!+#REF!+#REF!+AD98+AD99+#REF!+AD102+AD103+AD104+AD105+#REF!+AD108+#REF!+AD111+#REF!+#REF!+AD116+#REF!+#REF!+#REF!+#REF!+AD125+AD126+AD128+AD130+AD132+#REF!+#REF!+AD138+AD140+AD142+#REF!+AD146+AD148+AD150+AD152+#REF!+AD156+AD158+AD162+AD164+AD166+AD168+AD170+#REF!+AD192+#REF!+#REF!+AD218+#REF!+AD227+AD229+#REF!+#REF!+#REF!+#REF!+#REF!+#REF!+#REF!+#REF!+#REF!+#REF!+#REF!+AD160+AD231</f>
        <v>#REF!</v>
      </c>
      <c r="AE486" s="16">
        <f>SUM(AE7:AE485)</f>
        <v>445400.74089999986</v>
      </c>
      <c r="AF486" s="16" t="e">
        <f>#REF!+#REF!+#REF!+#REF!+#REF!+#REF!+#REF!+#REF!+#REF!+AF42+#REF!+AF47+AF48+#REF!+AF56+AF57+#REF!+AF64+#REF!+AF76+AF77+#REF!+AF79+#REF!+#REF!+AF85+AF86+#REF!+#REF!+#REF!+#REF!+#REF!+AF98+AF99+#REF!+AF102+AF103+AF104+AF105+#REF!+AF108+#REF!+AF111+#REF!+#REF!+AF116+#REF!+#REF!+#REF!+#REF!+AF125+AF126+AF128+AF130+AF132+#REF!+#REF!+AF138+AF140+AF142+#REF!+AF146+AF148+AF150+AF152+#REF!+AF156+AF158+AF162+AF164+AF166+AF168+AF170+#REF!+AF192+#REF!+#REF!+AF218+#REF!+AF227+AF229+#REF!+#REF!+#REF!+#REF!+#REF!+#REF!+#REF!+#REF!+#REF!+#REF!+#REF!+AF160+AF231</f>
        <v>#REF!</v>
      </c>
      <c r="AG486" s="16"/>
      <c r="AH486" s="16" t="e">
        <f>#REF!+#REF!+#REF!+#REF!+#REF!+#REF!+#REF!+#REF!+#REF!+AH42+#REF!+AH47+AH48+#REF!+AH56+AH57+#REF!+AH64+#REF!+AH76+AH77+#REF!+AH79+#REF!+#REF!+AH85+AH86+#REF!+#REF!+#REF!+#REF!+#REF!+AH98+AH99+#REF!+AH102+AH103+AH104+AH105+#REF!+AH108+#REF!+AH111+#REF!+#REF!+AH116+#REF!+#REF!+#REF!+#REF!+AH125+AH126+AH128+AH130+AH132+#REF!+#REF!+AH138+AH140+AH142+#REF!+AH146+AH148+AH150+AH152+#REF!+AH156+AH158+AH162+AH164+AH166+AH168+AH170+#REF!+AH192+#REF!+#REF!+AH218+#REF!+AH227+AH229+#REF!+#REF!+#REF!+#REF!+#REF!+#REF!+#REF!+#REF!+#REF!+#REF!+#REF!+AH160+AH231</f>
        <v>#REF!</v>
      </c>
      <c r="AI486" s="7" t="e">
        <f>G486-AF486</f>
        <v>#REF!</v>
      </c>
      <c r="AJ486" s="7" t="e">
        <f>AH486-AI486</f>
        <v>#REF!</v>
      </c>
    </row>
    <row r="487" spans="2:34" ht="13.5" thickTop="1">
      <c r="B487" s="12"/>
      <c r="G487" s="7"/>
      <c r="H487" s="11"/>
      <c r="I487" s="11"/>
      <c r="M487" s="11"/>
      <c r="N487" s="11" t="s">
        <v>169</v>
      </c>
      <c r="O487" s="11" t="s">
        <v>170</v>
      </c>
      <c r="P487" s="11"/>
      <c r="Q487" s="11"/>
      <c r="R487" s="11"/>
      <c r="S487" s="11"/>
      <c r="T487" s="11"/>
      <c r="U487" s="11"/>
      <c r="V487" s="46"/>
      <c r="W487" s="11"/>
      <c r="X487" s="11"/>
      <c r="Z487" s="11"/>
      <c r="AA487" s="46"/>
      <c r="AC487" s="11"/>
      <c r="AD487" s="11"/>
      <c r="AE487" s="11" t="s">
        <v>170</v>
      </c>
      <c r="AF487" s="11" t="s">
        <v>171</v>
      </c>
      <c r="AG487" s="7"/>
      <c r="AH487" s="7"/>
    </row>
    <row r="488" spans="2:34" ht="12.75">
      <c r="B488" s="1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2:34" ht="12.75">
      <c r="B489" s="12" t="s">
        <v>173</v>
      </c>
      <c r="G489" s="12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2:34" ht="12.75">
      <c r="B490" s="12" t="s">
        <v>349</v>
      </c>
      <c r="G490" s="13"/>
      <c r="H490" s="7"/>
      <c r="I490" s="7"/>
      <c r="J490" s="21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2:34" ht="12.75">
      <c r="B491" s="12" t="s">
        <v>174</v>
      </c>
      <c r="G491" s="14"/>
      <c r="H491" s="7"/>
      <c r="I491" s="7"/>
      <c r="J491" s="7"/>
      <c r="K491" s="7"/>
      <c r="L491" s="8"/>
      <c r="M491" s="35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2:34" ht="12.75">
      <c r="B492" s="12"/>
      <c r="F492" s="10"/>
      <c r="G492" s="14"/>
      <c r="H492" s="7"/>
      <c r="I492" s="7"/>
      <c r="J492" s="25"/>
      <c r="K492" s="7"/>
      <c r="L492" s="36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2:34" ht="12.75">
      <c r="B493" s="53" t="s">
        <v>365</v>
      </c>
      <c r="F493" s="10"/>
      <c r="G493" s="14"/>
      <c r="H493" s="7"/>
      <c r="I493" s="7"/>
      <c r="J493" s="34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2:34" ht="12.75">
      <c r="B494" s="26"/>
      <c r="F494" s="10"/>
      <c r="G494" s="14"/>
      <c r="H494" s="7"/>
      <c r="I494" s="7"/>
      <c r="J494" s="34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2:34" ht="12.75">
      <c r="B495" s="12" t="s">
        <v>316</v>
      </c>
      <c r="F495" s="10"/>
      <c r="G495" s="14"/>
      <c r="H495" s="7"/>
      <c r="I495" s="7"/>
      <c r="J495" s="34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2:34" ht="12.75">
      <c r="B496" s="12"/>
      <c r="C496" s="49" t="s">
        <v>317</v>
      </c>
      <c r="F496" s="10"/>
      <c r="G496" s="14">
        <v>160963</v>
      </c>
      <c r="H496" s="7"/>
      <c r="I496" s="7"/>
      <c r="J496" s="33"/>
      <c r="K496" s="14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56" t="s">
        <v>345</v>
      </c>
      <c r="AD496" s="7"/>
      <c r="AE496" s="7"/>
      <c r="AF496" s="7"/>
      <c r="AG496" s="7"/>
      <c r="AH496" s="7"/>
    </row>
    <row r="497" spans="2:34" ht="12.75">
      <c r="B497" s="12"/>
      <c r="C497" s="49" t="s">
        <v>347</v>
      </c>
      <c r="F497" s="10"/>
      <c r="G497" s="14">
        <f>2810733.97+43626.92</f>
        <v>2854360.89</v>
      </c>
      <c r="H497" s="7"/>
      <c r="I497" s="7"/>
      <c r="J497" s="33"/>
      <c r="K497" s="14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56" t="s">
        <v>346</v>
      </c>
      <c r="AD497" s="7"/>
      <c r="AE497" s="7"/>
      <c r="AF497" s="7"/>
      <c r="AG497" s="7"/>
      <c r="AH497" s="7"/>
    </row>
    <row r="498" spans="2:34" ht="12.75">
      <c r="B498" s="12"/>
      <c r="C498" s="50" t="s">
        <v>318</v>
      </c>
      <c r="F498" s="10"/>
      <c r="G498" s="51" t="s">
        <v>348</v>
      </c>
      <c r="H498" s="7"/>
      <c r="I498" s="7"/>
      <c r="J498" s="21"/>
      <c r="K498" s="14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2:34" ht="12.75">
      <c r="B499" s="12"/>
      <c r="G499" s="1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2:34" ht="12.75">
      <c r="B500" s="1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2:34" ht="12.75">
      <c r="B501" s="1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2:34" ht="12.75">
      <c r="B502" s="1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2:34" ht="12.75">
      <c r="B503" s="1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2:34" ht="12.75">
      <c r="B504" s="1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2:34" ht="12.75">
      <c r="B505" s="1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2:34" ht="12.75">
      <c r="B506" s="1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7:34" ht="12"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7:34" ht="12"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7:34" ht="12"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7:34" ht="12"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7:34" ht="12"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7:34" ht="12"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7:34" ht="12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7:34" ht="12"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7:34" ht="12"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7:34" ht="12"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7:34" ht="12"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7:34" ht="12"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7:34" ht="12"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7:34" ht="12"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7:34" ht="12"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7:34" ht="12"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7:34" ht="12"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7:34" ht="12"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7:34" ht="12"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7:34" ht="12"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7:34" ht="12"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7:34" ht="12"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7:34" ht="12"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7:34" ht="12"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7:34" ht="12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7:34" ht="12"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7:34" ht="12"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7:34" ht="12"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7:34" ht="12"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7:34" ht="12"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7:34" ht="12"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7:34" ht="12"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7:34" ht="12"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7:34" ht="12"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7:34" ht="12"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7:34" ht="12"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7:34" ht="12"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7:34" ht="12"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7:34" ht="12"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7:34" ht="12"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7:34" ht="12"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7:34" ht="12"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7:34" ht="12"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7:34" ht="12"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7:34" ht="12"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7:34" ht="12"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7:34" ht="12"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7:34" ht="12"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7:34" ht="12"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7:34" ht="12"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7:34" ht="12"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7:34" ht="12"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7:34" ht="12"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7:34" ht="12"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7:34" ht="12"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7:34" ht="12"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7:34" ht="12"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7:34" ht="12"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7:34" ht="12"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7:34" ht="12"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7:34" ht="12"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7:34" ht="12"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7:34" ht="12"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7:34" ht="12"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7:34" ht="12"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7:34" ht="12"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7:34" ht="12"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7:34" ht="12"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7:34" ht="12"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7:34" ht="12"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7:34" ht="12"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7:34" ht="12"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7:34" ht="12"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7:34" ht="12"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7:34" ht="12"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7:34" ht="12"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7:34" ht="12"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7:34" ht="12"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7:34" ht="12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7:34" ht="12"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7:34" ht="12"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7:34" ht="12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7:34" ht="12"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7:34" ht="12"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7:34" ht="12"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7:34" ht="12"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7:34" ht="12"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7:34" ht="12"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7:34" ht="12"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7:34" ht="12"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7:34" ht="12"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7:34" ht="12"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7:34" ht="12"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7:34" ht="12"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7:34" ht="12"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7:34" ht="12"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7:34" ht="12"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7:34" ht="12"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7:34" ht="12"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7:34" ht="12"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7:34" ht="12"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7:34" ht="12"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7:34" ht="12"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7:34" ht="12"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7:34" ht="12"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7:34" ht="12"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7:34" ht="12"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7:34" ht="12"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7:34" ht="12"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7:34" ht="12"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7:34" ht="12"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7:34" ht="12"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7:34" ht="12"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7:34" ht="12"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7:34" ht="12"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7:34" ht="12"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7:34" ht="12"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7:34" ht="12"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7:34" ht="12"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7:34" ht="12"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7:34" ht="12"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7:34" ht="12"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7:34" ht="12"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7:34" ht="12"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7:34" ht="12"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7:34" ht="12"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7:34" ht="12"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7:34" ht="12"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7:34" ht="12"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7:34" ht="12"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7:34" ht="12"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7:34" ht="12"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7:34" ht="12"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7:34" ht="12"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7:34" ht="12"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7:34" ht="12"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7:34" ht="12"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7:34" ht="12"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7:34" ht="12"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7:34" ht="12"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7:34" ht="12"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7:34" ht="12"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7:34" ht="12"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7:34" ht="12"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7:34" ht="12"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7:34" ht="12"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7:34" ht="12"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7:34" ht="12"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7:34" ht="12"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7:34" ht="12"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7:34" ht="12"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7:34" ht="12"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7:34" ht="12"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7:34" ht="12"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7:34" ht="12"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7:34" ht="12"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7:34" ht="12"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7:34" ht="12"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7:34" ht="12"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7:34" ht="12"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7:34" ht="12"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7:34" ht="12"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7:34" ht="12"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7:34" ht="12"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7:34" ht="12"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7:34" ht="12"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7:34" ht="12"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7:34" ht="12"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7:34" ht="12"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7:34" ht="12"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7:34" ht="12"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7:34" ht="12"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7:34" ht="12"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7:34" ht="12"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7:34" ht="12"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7:34" ht="12"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7:34" ht="12"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7:34" ht="12"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7:34" ht="12"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7:34" ht="12"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7:34" ht="12"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7:34" ht="12"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7:34" ht="12"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7:34" ht="12"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7:34" ht="12"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7:34" ht="12"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7:34" ht="12"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7:34" ht="12"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7:34" ht="12"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7:34" ht="12"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7:34" ht="12"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7:34" ht="12"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7:34" ht="12"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7:34" ht="12"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7:34" ht="12"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7:34" ht="12"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7:34" ht="12"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7:34" ht="12"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7:34" ht="12"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7:34" ht="12"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7:34" ht="12"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7:34" ht="12"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7:34" ht="12"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7:34" ht="12"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7:34" ht="12"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7:34" ht="12"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7:34" ht="12"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7:34" ht="12"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7:34" ht="12"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7:34" ht="12"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7:34" ht="12"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7:34" ht="12"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7:34" ht="12"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7:34" ht="12"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7:34" ht="12"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7:34" ht="12"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7:34" ht="12"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7:34" ht="12"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7:34" ht="12"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7:34" ht="12"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  <row r="727" spans="7:34" ht="12"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</row>
    <row r="728" spans="7:34" ht="12"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</row>
    <row r="729" spans="7:34" ht="12"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</row>
    <row r="730" spans="7:34" ht="12"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</row>
    <row r="731" spans="7:34" ht="12"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</row>
    <row r="732" spans="7:34" ht="12"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</row>
    <row r="733" spans="7:34" ht="12"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</row>
    <row r="734" spans="7:34" ht="12"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</row>
    <row r="735" spans="7:34" ht="12"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</row>
    <row r="736" spans="7:34" ht="12"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</row>
    <row r="737" spans="7:34" ht="12"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</row>
    <row r="738" spans="7:34" ht="12"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</row>
    <row r="739" spans="7:34" ht="12"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7:34" ht="12"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7:34" ht="12"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</row>
    <row r="742" spans="7:34" ht="12"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</row>
    <row r="743" spans="7:34" ht="12"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</row>
    <row r="744" spans="7:34" ht="12"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</row>
    <row r="745" spans="7:34" ht="12"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</row>
    <row r="746" spans="7:34" ht="12"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</row>
    <row r="747" spans="7:34" ht="12"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</row>
    <row r="748" spans="7:34" ht="12"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</row>
    <row r="749" spans="7:34" ht="12"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</row>
    <row r="750" spans="7:34" ht="12"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</row>
    <row r="751" spans="7:34" ht="12"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</row>
    <row r="752" spans="7:34" ht="12"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</row>
    <row r="753" spans="7:34" ht="12"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</row>
    <row r="754" spans="7:34" ht="12"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</row>
    <row r="755" spans="7:34" ht="12"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</row>
    <row r="756" spans="7:34" ht="12"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</row>
    <row r="757" spans="7:34" ht="12"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</row>
    <row r="758" spans="7:34" ht="12"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</row>
    <row r="759" spans="7:34" ht="12"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</row>
    <row r="760" spans="7:34" ht="12"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</row>
    <row r="761" spans="7:34" ht="12"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</row>
    <row r="762" spans="7:34" ht="12"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</row>
    <row r="763" spans="7:34" ht="12"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</row>
    <row r="764" spans="7:34" ht="12"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</row>
    <row r="765" spans="7:34" ht="12"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</row>
    <row r="766" spans="7:34" ht="12"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</row>
    <row r="767" spans="7:34" ht="12"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</row>
    <row r="768" spans="7:34" ht="12"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</row>
    <row r="769" spans="7:34" ht="12"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</row>
    <row r="770" spans="7:34" ht="12"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</row>
    <row r="771" spans="7:34" ht="12"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</row>
    <row r="772" spans="7:34" ht="12"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</row>
    <row r="773" spans="7:34" ht="12"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</row>
    <row r="774" spans="7:34" ht="12"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</row>
    <row r="775" spans="7:34" ht="12"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</row>
    <row r="776" spans="7:34" ht="12"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</row>
    <row r="777" spans="7:34" ht="12"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</row>
    <row r="778" spans="7:34" ht="12"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</row>
    <row r="779" spans="7:34" ht="12"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</row>
    <row r="780" spans="7:34" ht="12">
      <c r="G780" s="7"/>
      <c r="H780" s="7"/>
      <c r="I780" s="7"/>
      <c r="J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</row>
    <row r="781" spans="7:10" ht="12">
      <c r="G781" s="7"/>
      <c r="H781" s="7"/>
      <c r="I781" s="7"/>
      <c r="J781" s="7"/>
    </row>
    <row r="782" spans="7:10" ht="12">
      <c r="G782" s="7"/>
      <c r="H782" s="7"/>
      <c r="I782" s="7"/>
      <c r="J782" s="7"/>
    </row>
    <row r="783" spans="7:10" ht="12">
      <c r="G783" s="7"/>
      <c r="H783" s="7"/>
      <c r="I783" s="7"/>
      <c r="J783" s="7"/>
    </row>
    <row r="784" spans="7:10" ht="12">
      <c r="G784" s="7"/>
      <c r="H784" s="7"/>
      <c r="I784" s="7"/>
      <c r="J784" s="7"/>
    </row>
  </sheetData>
  <sheetProtection/>
  <printOptions/>
  <pageMargins left="0.75" right="0.75" top="1" bottom="1" header="0.5" footer="0.5"/>
  <pageSetup horizontalDpi="600" verticalDpi="600" orientation="landscape" scale="53" r:id="rId1"/>
  <rowBreaks count="1" manualBreakCount="1">
    <brk id="245" min="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33.57421875" style="0" bestFit="1" customWidth="1"/>
    <col min="4" max="4" width="4.421875" style="0" bestFit="1" customWidth="1"/>
    <col min="5" max="5" width="7.7109375" style="0" bestFit="1" customWidth="1"/>
    <col min="7" max="7" width="0" style="0" hidden="1" customWidth="1"/>
    <col min="8" max="8" width="12.57421875" style="0" hidden="1" customWidth="1"/>
    <col min="9" max="9" width="10.28125" style="0" hidden="1" customWidth="1"/>
    <col min="10" max="10" width="12.57421875" style="0" hidden="1" customWidth="1"/>
    <col min="11" max="11" width="10.28125" style="0" hidden="1" customWidth="1"/>
    <col min="12" max="12" width="12.57421875" style="0" hidden="1" customWidth="1"/>
    <col min="13" max="13" width="10.28125" style="0" hidden="1" customWidth="1"/>
    <col min="14" max="14" width="12.57421875" style="0" hidden="1" customWidth="1"/>
    <col min="15" max="15" width="10.28125" style="0" hidden="1" customWidth="1"/>
    <col min="16" max="16" width="12.57421875" style="0" hidden="1" customWidth="1"/>
    <col min="17" max="17" width="10.28125" style="0" hidden="1" customWidth="1"/>
    <col min="18" max="18" width="12.57421875" style="0" hidden="1" customWidth="1"/>
    <col min="19" max="19" width="10.28125" style="0" hidden="1" customWidth="1"/>
    <col min="20" max="20" width="12.57421875" style="0" hidden="1" customWidth="1"/>
    <col min="21" max="21" width="10.28125" style="0" hidden="1" customWidth="1"/>
    <col min="22" max="22" width="12.57421875" style="0" hidden="1" customWidth="1"/>
    <col min="23" max="23" width="10.28125" style="0" hidden="1" customWidth="1"/>
    <col min="24" max="24" width="12.57421875" style="0" hidden="1" customWidth="1"/>
    <col min="25" max="25" width="10.28125" style="0" hidden="1" customWidth="1"/>
    <col min="26" max="26" width="12.57421875" style="0" hidden="1" customWidth="1"/>
    <col min="27" max="27" width="10.28125" style="0" hidden="1" customWidth="1"/>
    <col min="28" max="28" width="12.57421875" style="0" bestFit="1" customWidth="1"/>
    <col min="29" max="29" width="10.28125" style="0" bestFit="1" customWidth="1"/>
    <col min="31" max="31" width="4.57421875" style="0" bestFit="1" customWidth="1"/>
  </cols>
  <sheetData>
    <row r="1" ht="12.75">
      <c r="A1" s="2" t="s">
        <v>0</v>
      </c>
    </row>
    <row r="2" ht="12.75">
      <c r="A2" s="2" t="s">
        <v>341</v>
      </c>
    </row>
    <row r="3" ht="12.75">
      <c r="A3" s="9">
        <v>44926</v>
      </c>
    </row>
    <row r="9" spans="1:31" ht="12.75">
      <c r="A9" s="4" t="s">
        <v>2</v>
      </c>
      <c r="B9" s="4" t="s">
        <v>3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10</v>
      </c>
      <c r="H9" s="4" t="s">
        <v>12</v>
      </c>
      <c r="I9" s="5">
        <v>40908</v>
      </c>
      <c r="J9" s="5" t="s">
        <v>12</v>
      </c>
      <c r="K9" s="5">
        <v>41274</v>
      </c>
      <c r="L9" s="5" t="s">
        <v>12</v>
      </c>
      <c r="M9" s="5">
        <v>41639</v>
      </c>
      <c r="N9" s="5" t="s">
        <v>12</v>
      </c>
      <c r="O9" s="5">
        <v>42004</v>
      </c>
      <c r="P9" s="5" t="s">
        <v>12</v>
      </c>
      <c r="Q9" s="5">
        <v>42369</v>
      </c>
      <c r="R9" s="5" t="s">
        <v>12</v>
      </c>
      <c r="S9" s="5">
        <v>42735</v>
      </c>
      <c r="T9" s="5" t="s">
        <v>12</v>
      </c>
      <c r="U9" s="5">
        <v>43100</v>
      </c>
      <c r="V9" s="5" t="s">
        <v>12</v>
      </c>
      <c r="W9" s="5">
        <v>43465</v>
      </c>
      <c r="X9" s="5" t="s">
        <v>12</v>
      </c>
      <c r="Y9" s="5">
        <v>43830</v>
      </c>
      <c r="Z9" s="5" t="s">
        <v>12</v>
      </c>
      <c r="AA9" s="5">
        <v>44196</v>
      </c>
      <c r="AB9" s="5" t="s">
        <v>12</v>
      </c>
      <c r="AC9" s="5">
        <v>44926</v>
      </c>
      <c r="AE9" t="s">
        <v>338</v>
      </c>
    </row>
    <row r="10" spans="1:35" ht="12.75">
      <c r="A10" s="26">
        <v>34100005</v>
      </c>
      <c r="B10" s="28" t="s">
        <v>136</v>
      </c>
      <c r="C10" s="28">
        <v>2008</v>
      </c>
      <c r="D10" s="28">
        <v>5</v>
      </c>
      <c r="E10" s="28" t="s">
        <v>17</v>
      </c>
      <c r="F10" s="25">
        <v>16241.61</v>
      </c>
      <c r="G10" s="25">
        <v>8120.8</v>
      </c>
      <c r="H10" s="25">
        <f>F10/D10</f>
        <v>3248.322</v>
      </c>
      <c r="I10" s="25">
        <f>G10+H10</f>
        <v>11369.122</v>
      </c>
      <c r="J10" s="25">
        <f>F10/D10</f>
        <v>3248.322</v>
      </c>
      <c r="K10" s="25">
        <f>I10+J10</f>
        <v>14617.444</v>
      </c>
      <c r="L10" s="25">
        <v>1624.17</v>
      </c>
      <c r="M10" s="25">
        <f>K10+L10</f>
        <v>16241.614</v>
      </c>
      <c r="N10" s="25">
        <v>0</v>
      </c>
      <c r="O10" s="25">
        <f>M10+N10</f>
        <v>16241.614</v>
      </c>
      <c r="P10" s="25">
        <v>0</v>
      </c>
      <c r="Q10" s="25">
        <f>O10+P10</f>
        <v>16241.614</v>
      </c>
      <c r="R10" s="25">
        <v>0</v>
      </c>
      <c r="S10" s="25">
        <f>Q10+R10</f>
        <v>16241.614</v>
      </c>
      <c r="T10" s="7">
        <v>0</v>
      </c>
      <c r="U10" s="25">
        <f>S10+T10</f>
        <v>16241.614</v>
      </c>
      <c r="V10" s="7">
        <v>0</v>
      </c>
      <c r="W10" s="25">
        <f>U10+V10</f>
        <v>16241.614</v>
      </c>
      <c r="X10" s="7">
        <v>0</v>
      </c>
      <c r="Y10" s="25">
        <f>W10+X10</f>
        <v>16241.614</v>
      </c>
      <c r="Z10" s="7">
        <v>0</v>
      </c>
      <c r="AA10" s="25">
        <f>Y10+Z10</f>
        <v>16241.614</v>
      </c>
      <c r="AB10" s="7">
        <v>0</v>
      </c>
      <c r="AC10" s="25">
        <f>AA10+AB10</f>
        <v>16241.614</v>
      </c>
      <c r="AD10" s="7"/>
      <c r="AE10" s="13">
        <f>F10-AC10</f>
        <v>-0.003999999998995918</v>
      </c>
      <c r="AF10" s="40" t="s">
        <v>339</v>
      </c>
      <c r="AG10" s="13"/>
      <c r="AH10" s="7"/>
      <c r="AI10" s="15"/>
    </row>
    <row r="11" spans="1:35" ht="12.75">
      <c r="A11" s="26">
        <v>34500005</v>
      </c>
      <c r="B11" s="31" t="s">
        <v>253</v>
      </c>
      <c r="C11" s="28">
        <v>2016</v>
      </c>
      <c r="D11" s="28">
        <v>5</v>
      </c>
      <c r="E11" s="31" t="s">
        <v>17</v>
      </c>
      <c r="F11" s="40">
        <v>12000</v>
      </c>
      <c r="G11" s="27"/>
      <c r="H11" s="27"/>
      <c r="I11" s="27"/>
      <c r="J11" s="27"/>
      <c r="K11" s="27"/>
      <c r="L11" s="27"/>
      <c r="M11" s="27"/>
      <c r="N11" s="27"/>
      <c r="O11" s="27">
        <v>0</v>
      </c>
      <c r="P11" s="32">
        <v>0</v>
      </c>
      <c r="Q11" s="27">
        <v>0</v>
      </c>
      <c r="R11" s="40">
        <f>+F11/D11</f>
        <v>2400</v>
      </c>
      <c r="S11" s="40">
        <f>Q11+R11</f>
        <v>2400</v>
      </c>
      <c r="T11" s="7">
        <f>F11/D11</f>
        <v>2400</v>
      </c>
      <c r="U11" s="40">
        <f>S11+T11</f>
        <v>4800</v>
      </c>
      <c r="V11" s="7">
        <f>F11/D11</f>
        <v>2400</v>
      </c>
      <c r="W11" s="40">
        <f>U11+V11</f>
        <v>7200</v>
      </c>
      <c r="X11" s="7">
        <f>$F11/$D11</f>
        <v>2400</v>
      </c>
      <c r="Y11" s="40">
        <f>W11+X11</f>
        <v>9600</v>
      </c>
      <c r="Z11" s="7">
        <f>$F11/$D11</f>
        <v>2400</v>
      </c>
      <c r="AA11" s="40">
        <f>Y11+Z11</f>
        <v>12000</v>
      </c>
      <c r="AB11" s="7">
        <v>0</v>
      </c>
      <c r="AC11" s="40">
        <f>AA11+AB11</f>
        <v>12000</v>
      </c>
      <c r="AD11" s="7"/>
      <c r="AE11" s="13">
        <f>F11-AC11</f>
        <v>0</v>
      </c>
      <c r="AF11" s="27" t="s">
        <v>339</v>
      </c>
      <c r="AG11" s="13"/>
      <c r="AH11" s="7"/>
      <c r="AI11" s="15"/>
    </row>
    <row r="13" ht="12.75">
      <c r="A13" s="55" t="s">
        <v>340</v>
      </c>
    </row>
    <row r="15" ht="12.75">
      <c r="A15" s="12" t="s">
        <v>342</v>
      </c>
    </row>
    <row r="16" ht="12.75">
      <c r="A16" s="12" t="s">
        <v>343</v>
      </c>
    </row>
    <row r="17" ht="12.75">
      <c r="A17" s="12" t="s">
        <v>344</v>
      </c>
    </row>
  </sheetData>
  <sheetProtection/>
  <printOptions/>
  <pageMargins left="0.7" right="0.7" top="0.75" bottom="0.75" header="0.3" footer="0.3"/>
  <pageSetup fitToHeight="0" fitToWidth="1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329"/>
  <sheetViews>
    <sheetView tabSelected="1" zoomScalePageLayoutView="0" workbookViewId="0" topLeftCell="A306">
      <selection activeCell="AE316" sqref="AE316"/>
    </sheetView>
  </sheetViews>
  <sheetFormatPr defaultColWidth="9.140625" defaultRowHeight="12.75"/>
  <cols>
    <col min="2" max="2" width="11.421875" style="0" customWidth="1"/>
    <col min="3" max="3" width="41.57421875" style="0" customWidth="1"/>
    <col min="4" max="4" width="11.28125" style="0" bestFit="1" customWidth="1"/>
    <col min="7" max="7" width="18.57421875" style="0" bestFit="1" customWidth="1"/>
    <col min="8" max="8" width="11.421875" style="0" hidden="1" customWidth="1"/>
    <col min="9" max="9" width="0" style="0" hidden="1" customWidth="1"/>
    <col min="10" max="10" width="11.421875" style="0" hidden="1" customWidth="1"/>
    <col min="11" max="11" width="0" style="0" hidden="1" customWidth="1"/>
    <col min="12" max="12" width="11.421875" style="0" hidden="1" customWidth="1"/>
    <col min="13" max="13" width="0" style="0" hidden="1" customWidth="1"/>
    <col min="14" max="14" width="11.421875" style="0" hidden="1" customWidth="1"/>
    <col min="15" max="15" width="0" style="0" hidden="1" customWidth="1"/>
    <col min="16" max="16" width="11.421875" style="0" hidden="1" customWidth="1"/>
    <col min="17" max="17" width="0" style="0" hidden="1" customWidth="1"/>
    <col min="18" max="18" width="11.421875" style="0" hidden="1" customWidth="1"/>
    <col min="19" max="19" width="10.8515625" style="0" hidden="1" customWidth="1"/>
    <col min="20" max="20" width="11.421875" style="0" hidden="1" customWidth="1"/>
    <col min="21" max="21" width="0" style="0" hidden="1" customWidth="1"/>
    <col min="22" max="22" width="11.421875" style="0" hidden="1" customWidth="1"/>
    <col min="23" max="23" width="0" style="0" hidden="1" customWidth="1"/>
    <col min="24" max="24" width="11.421875" style="0" hidden="1" customWidth="1"/>
    <col min="25" max="25" width="0" style="0" hidden="1" customWidth="1"/>
    <col min="26" max="26" width="11.421875" style="0" hidden="1" customWidth="1"/>
    <col min="27" max="27" width="10.8515625" style="0" hidden="1" customWidth="1"/>
    <col min="28" max="28" width="11.421875" style="0" hidden="1" customWidth="1"/>
    <col min="29" max="29" width="0" style="0" hidden="1" customWidth="1"/>
    <col min="30" max="30" width="11.421875" style="0" hidden="1" customWidth="1"/>
    <col min="31" max="31" width="11.421875" style="0" customWidth="1"/>
    <col min="32" max="32" width="10.8515625" style="0" bestFit="1" customWidth="1"/>
    <col min="33" max="33" width="11.421875" style="0" bestFit="1" customWidth="1"/>
    <col min="35" max="35" width="13.421875" style="0" bestFit="1" customWidth="1"/>
  </cols>
  <sheetData>
    <row r="1" spans="2:35" ht="12">
      <c r="B1" t="s">
        <v>0</v>
      </c>
      <c r="AI1" t="s">
        <v>371</v>
      </c>
    </row>
    <row r="2" spans="2:35" ht="12">
      <c r="B2" t="s">
        <v>1</v>
      </c>
      <c r="AI2" t="s">
        <v>172</v>
      </c>
    </row>
    <row r="3" spans="2:33" ht="12">
      <c r="B3" s="60">
        <v>44926</v>
      </c>
      <c r="D3" s="60"/>
      <c r="K3" s="60"/>
      <c r="M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31:32" ht="12">
      <c r="AE4" s="49" t="s">
        <v>376</v>
      </c>
      <c r="AF4" s="49" t="s">
        <v>375</v>
      </c>
    </row>
    <row r="5" spans="4:33" ht="12">
      <c r="D5" t="s">
        <v>4</v>
      </c>
      <c r="H5" t="s">
        <v>9</v>
      </c>
      <c r="I5" t="s">
        <v>11</v>
      </c>
      <c r="J5" t="s">
        <v>10</v>
      </c>
      <c r="K5" t="s">
        <v>11</v>
      </c>
      <c r="L5" t="s">
        <v>10</v>
      </c>
      <c r="M5" t="s">
        <v>11</v>
      </c>
      <c r="N5" t="s">
        <v>10</v>
      </c>
      <c r="O5" t="s">
        <v>11</v>
      </c>
      <c r="P5" t="s">
        <v>10</v>
      </c>
      <c r="Q5" t="s">
        <v>11</v>
      </c>
      <c r="R5" t="s">
        <v>10</v>
      </c>
      <c r="S5" t="s">
        <v>11</v>
      </c>
      <c r="T5" t="s">
        <v>10</v>
      </c>
      <c r="U5" t="s">
        <v>11</v>
      </c>
      <c r="V5" t="s">
        <v>10</v>
      </c>
      <c r="W5" t="s">
        <v>11</v>
      </c>
      <c r="X5" t="s">
        <v>10</v>
      </c>
      <c r="Y5" t="s">
        <v>11</v>
      </c>
      <c r="Z5" t="s">
        <v>10</v>
      </c>
      <c r="AA5" t="s">
        <v>11</v>
      </c>
      <c r="AB5" t="s">
        <v>10</v>
      </c>
      <c r="AC5" t="s">
        <v>11</v>
      </c>
      <c r="AD5" t="s">
        <v>10</v>
      </c>
      <c r="AE5" t="s">
        <v>11</v>
      </c>
      <c r="AF5" t="s">
        <v>11</v>
      </c>
      <c r="AG5" t="s">
        <v>10</v>
      </c>
    </row>
    <row r="6" spans="2:33" ht="12">
      <c r="B6" t="s">
        <v>2</v>
      </c>
      <c r="C6" t="s">
        <v>3</v>
      </c>
      <c r="D6" t="s">
        <v>5</v>
      </c>
      <c r="E6" t="s">
        <v>6</v>
      </c>
      <c r="F6" t="s">
        <v>7</v>
      </c>
      <c r="G6" t="s">
        <v>8</v>
      </c>
      <c r="H6" t="s">
        <v>10</v>
      </c>
      <c r="I6" t="s">
        <v>12</v>
      </c>
      <c r="J6" s="60">
        <v>40908</v>
      </c>
      <c r="K6" s="60" t="s">
        <v>12</v>
      </c>
      <c r="L6" s="60">
        <v>41274</v>
      </c>
      <c r="M6" s="60" t="s">
        <v>12</v>
      </c>
      <c r="N6" s="60">
        <v>41639</v>
      </c>
      <c r="O6" s="60" t="s">
        <v>12</v>
      </c>
      <c r="P6" s="60">
        <v>42004</v>
      </c>
      <c r="Q6" s="60" t="s">
        <v>12</v>
      </c>
      <c r="R6" s="60">
        <v>42369</v>
      </c>
      <c r="S6" s="60" t="s">
        <v>12</v>
      </c>
      <c r="T6" s="60">
        <v>42735</v>
      </c>
      <c r="U6" s="60" t="s">
        <v>12</v>
      </c>
      <c r="V6" s="60">
        <v>43100</v>
      </c>
      <c r="W6" s="60" t="s">
        <v>12</v>
      </c>
      <c r="X6" s="60">
        <v>43465</v>
      </c>
      <c r="Y6" s="60" t="s">
        <v>12</v>
      </c>
      <c r="Z6" s="60">
        <v>43830</v>
      </c>
      <c r="AA6" s="60" t="s">
        <v>12</v>
      </c>
      <c r="AB6" s="60">
        <v>44196</v>
      </c>
      <c r="AC6" s="60" t="s">
        <v>12</v>
      </c>
      <c r="AD6" s="60">
        <v>44561</v>
      </c>
      <c r="AE6" s="60" t="s">
        <v>12</v>
      </c>
      <c r="AF6" s="60" t="s">
        <v>12</v>
      </c>
      <c r="AG6" s="60">
        <v>44926</v>
      </c>
    </row>
    <row r="7" spans="3:35" ht="12">
      <c r="C7" t="s">
        <v>24</v>
      </c>
      <c r="D7">
        <v>2003</v>
      </c>
      <c r="E7">
        <v>25</v>
      </c>
      <c r="F7" t="s">
        <v>17</v>
      </c>
      <c r="G7" s="7">
        <v>3495</v>
      </c>
      <c r="H7" s="7">
        <v>1048.5</v>
      </c>
      <c r="I7" s="7">
        <v>139.8</v>
      </c>
      <c r="J7" s="7">
        <v>1188.3</v>
      </c>
      <c r="K7" s="7">
        <v>139.8</v>
      </c>
      <c r="L7" s="7">
        <v>1328.1</v>
      </c>
      <c r="M7" s="7">
        <v>139.8</v>
      </c>
      <c r="N7" s="7">
        <v>1467.8999999999999</v>
      </c>
      <c r="O7" s="7">
        <v>139.8</v>
      </c>
      <c r="P7" s="7">
        <v>1607.6999999999998</v>
      </c>
      <c r="Q7" s="7">
        <v>139.8</v>
      </c>
      <c r="R7" s="7">
        <v>1747.4999999999998</v>
      </c>
      <c r="S7" s="7">
        <v>139.8</v>
      </c>
      <c r="T7" s="7">
        <v>1887.2999999999997</v>
      </c>
      <c r="U7" s="7">
        <v>139.8</v>
      </c>
      <c r="V7" s="7">
        <v>2027.0999999999997</v>
      </c>
      <c r="W7" s="7">
        <v>139.8</v>
      </c>
      <c r="X7" s="7">
        <v>2166.8999999999996</v>
      </c>
      <c r="Y7" s="7">
        <v>139.8</v>
      </c>
      <c r="Z7" s="7">
        <v>2306.7</v>
      </c>
      <c r="AA7" s="7">
        <v>139.8</v>
      </c>
      <c r="AB7" s="7">
        <v>2446.5</v>
      </c>
      <c r="AC7" s="7">
        <v>139.8</v>
      </c>
      <c r="AD7" s="7">
        <v>2586.3</v>
      </c>
      <c r="AE7" s="7">
        <f>G7/E7</f>
        <v>139.8</v>
      </c>
      <c r="AF7" s="7">
        <v>139.8</v>
      </c>
      <c r="AG7" s="7">
        <v>2726.1000000000004</v>
      </c>
      <c r="AH7" s="7"/>
      <c r="AI7" s="7">
        <v>768.8999999999996</v>
      </c>
    </row>
    <row r="8" spans="3:35" ht="12">
      <c r="C8" t="s">
        <v>28</v>
      </c>
      <c r="D8">
        <v>2009</v>
      </c>
      <c r="E8">
        <v>25</v>
      </c>
      <c r="F8" t="s">
        <v>17</v>
      </c>
      <c r="G8" s="7">
        <v>22773.15</v>
      </c>
      <c r="H8" s="7">
        <v>1366.39</v>
      </c>
      <c r="I8" s="7">
        <v>910.926</v>
      </c>
      <c r="J8" s="7">
        <v>2277.3160000000003</v>
      </c>
      <c r="K8" s="7">
        <v>910.926</v>
      </c>
      <c r="L8" s="7">
        <v>3188.242</v>
      </c>
      <c r="M8" s="7">
        <v>910.926</v>
      </c>
      <c r="N8" s="7">
        <v>4099.168000000001</v>
      </c>
      <c r="O8" s="7">
        <v>910.926</v>
      </c>
      <c r="P8" s="7">
        <v>5010.094000000001</v>
      </c>
      <c r="Q8" s="7">
        <v>910.926</v>
      </c>
      <c r="R8" s="7">
        <v>5921.020000000001</v>
      </c>
      <c r="S8" s="7">
        <v>910.926</v>
      </c>
      <c r="T8" s="7">
        <v>6831.946000000002</v>
      </c>
      <c r="U8" s="7">
        <v>910.926</v>
      </c>
      <c r="V8" s="7">
        <v>7742.872000000002</v>
      </c>
      <c r="W8" s="7">
        <v>910.926</v>
      </c>
      <c r="X8" s="7">
        <v>8653.798000000003</v>
      </c>
      <c r="Y8" s="7">
        <v>910.926</v>
      </c>
      <c r="Z8" s="7">
        <v>9564.724000000002</v>
      </c>
      <c r="AA8" s="7">
        <v>910.926</v>
      </c>
      <c r="AB8" s="7">
        <v>10475.650000000001</v>
      </c>
      <c r="AC8" s="7">
        <v>910.926</v>
      </c>
      <c r="AD8" s="7">
        <v>11386.576000000001</v>
      </c>
      <c r="AE8" s="7">
        <f aca="true" t="shared" si="0" ref="AE8:AE69">G8/E8</f>
        <v>910.926</v>
      </c>
      <c r="AF8" s="7">
        <v>910.926</v>
      </c>
      <c r="AG8" s="7">
        <v>12297.502</v>
      </c>
      <c r="AH8" s="7"/>
      <c r="AI8" s="7">
        <v>10475.648000000001</v>
      </c>
    </row>
    <row r="9" spans="3:35" ht="12">
      <c r="C9" t="s">
        <v>28</v>
      </c>
      <c r="D9">
        <v>2017</v>
      </c>
      <c r="E9">
        <v>25</v>
      </c>
      <c r="F9" t="s">
        <v>17</v>
      </c>
      <c r="G9" s="7">
        <v>14470.05</v>
      </c>
      <c r="H9" s="7"/>
      <c r="I9" s="7">
        <v>578.802</v>
      </c>
      <c r="J9" s="7"/>
      <c r="K9" s="7">
        <v>578.802</v>
      </c>
      <c r="L9" s="7"/>
      <c r="M9" s="7">
        <v>578.802</v>
      </c>
      <c r="N9" s="7"/>
      <c r="O9" s="7">
        <v>578.802</v>
      </c>
      <c r="P9" s="7"/>
      <c r="Q9" s="7">
        <v>578.802</v>
      </c>
      <c r="R9" s="7">
        <v>0</v>
      </c>
      <c r="S9" s="7">
        <v>0</v>
      </c>
      <c r="T9" s="7">
        <v>0</v>
      </c>
      <c r="U9" s="7">
        <v>578.802</v>
      </c>
      <c r="V9" s="7">
        <v>578.802</v>
      </c>
      <c r="W9" s="7">
        <v>578.802</v>
      </c>
      <c r="X9" s="7">
        <v>1157.604</v>
      </c>
      <c r="Y9" s="7">
        <v>578.802</v>
      </c>
      <c r="Z9" s="7">
        <v>1736.406</v>
      </c>
      <c r="AA9" s="7">
        <v>578.802</v>
      </c>
      <c r="AB9" s="7">
        <v>2315.208</v>
      </c>
      <c r="AC9" s="7">
        <v>578.802</v>
      </c>
      <c r="AD9" s="7">
        <v>2894.01</v>
      </c>
      <c r="AE9" s="7">
        <f t="shared" si="0"/>
        <v>578.802</v>
      </c>
      <c r="AF9" s="7">
        <v>578.802</v>
      </c>
      <c r="AG9" s="7">
        <v>3472.8120000000004</v>
      </c>
      <c r="AH9" s="7"/>
      <c r="AI9" s="7">
        <v>10997.238</v>
      </c>
    </row>
    <row r="10" spans="2:35" ht="12">
      <c r="B10">
        <v>30400006</v>
      </c>
      <c r="C10" t="s">
        <v>29</v>
      </c>
      <c r="D10">
        <v>2009</v>
      </c>
      <c r="E10">
        <v>50</v>
      </c>
      <c r="F10" t="s">
        <v>17</v>
      </c>
      <c r="G10" s="7">
        <v>385755</v>
      </c>
      <c r="H10" s="7">
        <v>11572.65</v>
      </c>
      <c r="I10" s="7">
        <v>7715.1</v>
      </c>
      <c r="J10" s="7">
        <v>19287.75</v>
      </c>
      <c r="K10" s="7">
        <v>7715.1</v>
      </c>
      <c r="L10" s="7">
        <v>27002.85</v>
      </c>
      <c r="M10" s="7">
        <v>7715.1</v>
      </c>
      <c r="N10" s="7">
        <v>34717.95</v>
      </c>
      <c r="O10" s="7">
        <v>7715.1</v>
      </c>
      <c r="P10" s="7">
        <v>42433.049999999996</v>
      </c>
      <c r="Q10" s="7">
        <v>7715.1</v>
      </c>
      <c r="R10" s="7">
        <v>50148.149999999994</v>
      </c>
      <c r="S10" s="7">
        <v>7715.1</v>
      </c>
      <c r="T10" s="7">
        <v>57863.24999999999</v>
      </c>
      <c r="U10" s="7">
        <v>7715.1</v>
      </c>
      <c r="V10" s="7">
        <v>65578.34999999999</v>
      </c>
      <c r="W10" s="7">
        <v>7715.1</v>
      </c>
      <c r="X10" s="7">
        <v>73293.45</v>
      </c>
      <c r="Y10" s="7">
        <v>7715.1</v>
      </c>
      <c r="Z10" s="7">
        <v>81008.55</v>
      </c>
      <c r="AA10" s="7">
        <v>7715.1</v>
      </c>
      <c r="AB10" s="7">
        <v>88723.65000000001</v>
      </c>
      <c r="AC10" s="7">
        <v>7715.1</v>
      </c>
      <c r="AD10" s="7">
        <v>96438.75000000001</v>
      </c>
      <c r="AE10" s="7">
        <f t="shared" si="0"/>
        <v>7715.1</v>
      </c>
      <c r="AF10" s="7">
        <v>7715.1</v>
      </c>
      <c r="AG10" s="7">
        <v>104153.85000000002</v>
      </c>
      <c r="AH10" s="7"/>
      <c r="AI10" s="7">
        <v>281601.14999999997</v>
      </c>
    </row>
    <row r="11" spans="3:35" ht="12">
      <c r="C11" t="s">
        <v>31</v>
      </c>
      <c r="D11">
        <v>2009</v>
      </c>
      <c r="E11">
        <v>25</v>
      </c>
      <c r="F11" t="s">
        <v>17</v>
      </c>
      <c r="G11" s="7">
        <v>27584.28</v>
      </c>
      <c r="H11" s="7">
        <v>1655.06</v>
      </c>
      <c r="I11" s="7">
        <v>1103.3712</v>
      </c>
      <c r="J11" s="7">
        <v>2758.4312</v>
      </c>
      <c r="K11" s="7">
        <v>1103.3712</v>
      </c>
      <c r="L11" s="7">
        <v>3861.8024</v>
      </c>
      <c r="M11" s="7">
        <v>1103.3712</v>
      </c>
      <c r="N11" s="7">
        <v>4965.1736</v>
      </c>
      <c r="O11" s="7">
        <v>1103.3712</v>
      </c>
      <c r="P11" s="7">
        <v>6068.5448</v>
      </c>
      <c r="Q11" s="7">
        <v>1103.3712</v>
      </c>
      <c r="R11" s="7">
        <v>7171.915999999999</v>
      </c>
      <c r="S11" s="7">
        <v>1103.3712</v>
      </c>
      <c r="T11" s="7">
        <v>8275.287199999999</v>
      </c>
      <c r="U11" s="7">
        <v>1103.3712</v>
      </c>
      <c r="V11" s="7">
        <v>9378.658399999998</v>
      </c>
      <c r="W11" s="7">
        <v>1103.3712</v>
      </c>
      <c r="X11" s="7">
        <v>10482.029599999998</v>
      </c>
      <c r="Y11" s="7">
        <v>1103.3712</v>
      </c>
      <c r="Z11" s="7">
        <v>11585.400799999998</v>
      </c>
      <c r="AA11" s="7">
        <v>1103.3712</v>
      </c>
      <c r="AB11" s="7">
        <v>12688.771999999997</v>
      </c>
      <c r="AC11" s="7">
        <v>1103.3712</v>
      </c>
      <c r="AD11" s="7">
        <v>13792.143199999997</v>
      </c>
      <c r="AE11" s="7">
        <f t="shared" si="0"/>
        <v>1103.3712</v>
      </c>
      <c r="AF11" s="7">
        <v>1103.3712</v>
      </c>
      <c r="AG11" s="7">
        <v>14895.514399999996</v>
      </c>
      <c r="AH11" s="7"/>
      <c r="AI11" s="7">
        <v>12688.765600000002</v>
      </c>
    </row>
    <row r="12" spans="3:35" ht="12">
      <c r="C12" t="s">
        <v>31</v>
      </c>
      <c r="D12">
        <v>2010</v>
      </c>
      <c r="E12">
        <v>25</v>
      </c>
      <c r="F12" t="s">
        <v>17</v>
      </c>
      <c r="G12" s="7">
        <v>7879.81</v>
      </c>
      <c r="H12" s="7">
        <v>157.6</v>
      </c>
      <c r="I12" s="7">
        <v>315.1924</v>
      </c>
      <c r="J12" s="7">
        <v>472.79240000000004</v>
      </c>
      <c r="K12" s="7">
        <v>315.1924</v>
      </c>
      <c r="L12" s="7">
        <v>787.9848000000001</v>
      </c>
      <c r="M12" s="7">
        <v>315.1924</v>
      </c>
      <c r="N12" s="7">
        <v>1103.1772</v>
      </c>
      <c r="O12" s="7">
        <v>315.1924</v>
      </c>
      <c r="P12" s="7">
        <v>1418.3696</v>
      </c>
      <c r="Q12" s="7">
        <v>315.1924</v>
      </c>
      <c r="R12" s="7">
        <v>1733.562</v>
      </c>
      <c r="S12" s="7">
        <v>315.1924</v>
      </c>
      <c r="T12" s="7">
        <v>2048.7544</v>
      </c>
      <c r="U12" s="7">
        <v>315.1924</v>
      </c>
      <c r="V12" s="7">
        <v>2363.9467999999997</v>
      </c>
      <c r="W12" s="7">
        <v>315.1924</v>
      </c>
      <c r="X12" s="7">
        <v>2679.1391999999996</v>
      </c>
      <c r="Y12" s="7">
        <v>315.1924</v>
      </c>
      <c r="Z12" s="7">
        <v>2994.3315999999995</v>
      </c>
      <c r="AA12" s="7">
        <v>315.1924</v>
      </c>
      <c r="AB12" s="7">
        <v>3309.5239999999994</v>
      </c>
      <c r="AC12" s="7">
        <v>315.1924</v>
      </c>
      <c r="AD12" s="7">
        <v>3624.7163999999993</v>
      </c>
      <c r="AE12" s="7">
        <f t="shared" si="0"/>
        <v>315.1924</v>
      </c>
      <c r="AF12" s="7">
        <v>315.1924</v>
      </c>
      <c r="AG12" s="7">
        <v>3939.9087999999992</v>
      </c>
      <c r="AH12" s="7"/>
      <c r="AI12" s="7">
        <v>3939.901200000001</v>
      </c>
    </row>
    <row r="13" spans="3:35" ht="12">
      <c r="C13" t="s">
        <v>214</v>
      </c>
      <c r="D13">
        <v>2014</v>
      </c>
      <c r="E13">
        <v>20</v>
      </c>
      <c r="F13" t="s">
        <v>17</v>
      </c>
      <c r="G13" s="7">
        <v>11796.16</v>
      </c>
      <c r="H13" s="7"/>
      <c r="I13" s="7"/>
      <c r="J13" s="7"/>
      <c r="K13" s="7">
        <v>589.808</v>
      </c>
      <c r="L13" s="7"/>
      <c r="M13" s="7">
        <v>589.808</v>
      </c>
      <c r="N13" s="7">
        <v>0</v>
      </c>
      <c r="O13" s="7">
        <v>589.808</v>
      </c>
      <c r="P13" s="7">
        <v>589.808</v>
      </c>
      <c r="Q13" s="7">
        <v>589.808</v>
      </c>
      <c r="R13" s="7">
        <v>1179.616</v>
      </c>
      <c r="S13" s="7">
        <v>589.808</v>
      </c>
      <c r="T13" s="7">
        <v>1769.424</v>
      </c>
      <c r="U13" s="7">
        <v>589.808</v>
      </c>
      <c r="V13" s="7">
        <v>2359.232</v>
      </c>
      <c r="W13" s="7">
        <v>589.808</v>
      </c>
      <c r="X13" s="7">
        <v>2949.04</v>
      </c>
      <c r="Y13" s="7">
        <v>589.808</v>
      </c>
      <c r="Z13" s="7">
        <v>3538.848</v>
      </c>
      <c r="AA13" s="7">
        <v>589.808</v>
      </c>
      <c r="AB13" s="7">
        <v>4128.656</v>
      </c>
      <c r="AC13" s="7">
        <v>589.808</v>
      </c>
      <c r="AD13" s="7">
        <v>4718.464</v>
      </c>
      <c r="AE13" s="7">
        <f t="shared" si="0"/>
        <v>589.808</v>
      </c>
      <c r="AF13" s="7">
        <v>589.808</v>
      </c>
      <c r="AG13" s="7">
        <v>5308.272</v>
      </c>
      <c r="AH13" s="7"/>
      <c r="AI13" s="7">
        <v>6487.888</v>
      </c>
    </row>
    <row r="14" spans="3:35" ht="12">
      <c r="C14" t="s">
        <v>272</v>
      </c>
      <c r="D14">
        <v>2018</v>
      </c>
      <c r="E14">
        <v>20</v>
      </c>
      <c r="F14" t="s">
        <v>17</v>
      </c>
      <c r="G14" s="7">
        <v>2800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0</v>
      </c>
      <c r="W14" s="7">
        <v>140</v>
      </c>
      <c r="X14" s="7">
        <v>140</v>
      </c>
      <c r="Y14" s="7">
        <v>140</v>
      </c>
      <c r="Z14" s="7">
        <v>280</v>
      </c>
      <c r="AA14" s="7">
        <v>140</v>
      </c>
      <c r="AB14" s="7">
        <v>420</v>
      </c>
      <c r="AC14" s="7">
        <v>140</v>
      </c>
      <c r="AD14" s="7">
        <v>560</v>
      </c>
      <c r="AE14" s="7">
        <f t="shared" si="0"/>
        <v>140</v>
      </c>
      <c r="AF14" s="7">
        <v>140</v>
      </c>
      <c r="AG14" s="7">
        <v>700</v>
      </c>
      <c r="AH14" s="7"/>
      <c r="AI14" s="7">
        <v>2100</v>
      </c>
    </row>
    <row r="15" spans="3:35" ht="12">
      <c r="C15" t="s">
        <v>145</v>
      </c>
      <c r="D15">
        <v>2010</v>
      </c>
      <c r="E15">
        <v>20</v>
      </c>
      <c r="F15" t="s">
        <v>17</v>
      </c>
      <c r="G15" s="7">
        <v>7446.91</v>
      </c>
      <c r="H15" s="7">
        <v>186.17</v>
      </c>
      <c r="I15" s="7">
        <v>372.3455</v>
      </c>
      <c r="J15" s="7">
        <v>558.5155</v>
      </c>
      <c r="K15" s="7">
        <v>372.3455</v>
      </c>
      <c r="L15" s="7">
        <v>930.861</v>
      </c>
      <c r="M15" s="7">
        <v>372.3455</v>
      </c>
      <c r="N15" s="7">
        <v>1303.2065</v>
      </c>
      <c r="O15" s="7">
        <v>372.3455</v>
      </c>
      <c r="P15" s="7">
        <v>1675.5520000000001</v>
      </c>
      <c r="Q15" s="7">
        <v>372.3455</v>
      </c>
      <c r="R15" s="7">
        <v>2047.8975</v>
      </c>
      <c r="S15" s="7">
        <v>372.3455</v>
      </c>
      <c r="T15" s="7">
        <v>2420.243</v>
      </c>
      <c r="U15" s="7">
        <v>372.3455</v>
      </c>
      <c r="V15" s="7">
        <v>2792.5885</v>
      </c>
      <c r="W15" s="7">
        <v>372.3455</v>
      </c>
      <c r="X15" s="7">
        <v>3164.9339999999997</v>
      </c>
      <c r="Y15" s="7">
        <v>372.3455</v>
      </c>
      <c r="Z15" s="7">
        <v>3537.2794999999996</v>
      </c>
      <c r="AA15" s="7">
        <v>372.3455</v>
      </c>
      <c r="AB15" s="7">
        <v>3909.6249999999995</v>
      </c>
      <c r="AC15" s="7">
        <v>372.3455</v>
      </c>
      <c r="AD15" s="7">
        <v>4281.970499999999</v>
      </c>
      <c r="AE15" s="7">
        <f t="shared" si="0"/>
        <v>372.3455</v>
      </c>
      <c r="AF15" s="7">
        <v>372.3455</v>
      </c>
      <c r="AG15" s="7">
        <v>4654.316</v>
      </c>
      <c r="AH15" s="7"/>
      <c r="AI15" s="7">
        <v>2792.594</v>
      </c>
    </row>
    <row r="16" spans="3:35" ht="12">
      <c r="C16" t="s">
        <v>334</v>
      </c>
      <c r="D16">
        <v>2021</v>
      </c>
      <c r="E16">
        <v>5</v>
      </c>
      <c r="F16" t="s">
        <v>17</v>
      </c>
      <c r="G16" s="7">
        <v>18350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3670</v>
      </c>
      <c r="AD16" s="7">
        <v>3670</v>
      </c>
      <c r="AE16" s="7">
        <f t="shared" si="0"/>
        <v>3670</v>
      </c>
      <c r="AF16" s="7">
        <v>3670</v>
      </c>
      <c r="AG16" s="7">
        <v>7340</v>
      </c>
      <c r="AH16" s="7"/>
      <c r="AI16" s="7">
        <v>11010</v>
      </c>
    </row>
    <row r="17" spans="7:35" ht="12.75">
      <c r="G17" s="62">
        <f>SUM(G7:G16)</f>
        <v>502350.3599999999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2">
        <f>SUM(AE7:AE16)</f>
        <v>15535.345099999999</v>
      </c>
      <c r="AF17" s="7"/>
      <c r="AG17" s="7"/>
      <c r="AH17" s="7"/>
      <c r="AI17" s="7"/>
    </row>
    <row r="18" spans="3:35" ht="12">
      <c r="C18" t="s">
        <v>27</v>
      </c>
      <c r="D18">
        <v>2009</v>
      </c>
      <c r="E18">
        <v>25</v>
      </c>
      <c r="F18" t="s">
        <v>17</v>
      </c>
      <c r="G18" s="7">
        <v>2003</v>
      </c>
      <c r="H18" s="7">
        <v>120.18</v>
      </c>
      <c r="I18" s="7">
        <v>80.12</v>
      </c>
      <c r="J18" s="7">
        <v>200.3</v>
      </c>
      <c r="K18" s="7">
        <v>80.12</v>
      </c>
      <c r="L18" s="7">
        <v>280.42</v>
      </c>
      <c r="M18" s="7">
        <v>80.12</v>
      </c>
      <c r="N18" s="7">
        <v>360.54</v>
      </c>
      <c r="O18" s="7">
        <v>80.12</v>
      </c>
      <c r="P18" s="7">
        <v>440.66</v>
      </c>
      <c r="Q18" s="7">
        <v>80.12</v>
      </c>
      <c r="R18" s="7">
        <v>520.78</v>
      </c>
      <c r="S18" s="7">
        <v>80.12</v>
      </c>
      <c r="T18" s="7">
        <v>600.9</v>
      </c>
      <c r="U18" s="7">
        <v>80.12</v>
      </c>
      <c r="V18" s="7">
        <v>681.02</v>
      </c>
      <c r="W18" s="7">
        <v>80.12</v>
      </c>
      <c r="X18" s="7">
        <v>761.14</v>
      </c>
      <c r="Y18" s="7">
        <v>80.12</v>
      </c>
      <c r="Z18" s="7">
        <v>841.26</v>
      </c>
      <c r="AA18" s="7">
        <v>80.12</v>
      </c>
      <c r="AB18" s="7">
        <v>921.38</v>
      </c>
      <c r="AC18" s="7">
        <v>80.12</v>
      </c>
      <c r="AD18" s="7">
        <v>1001.5</v>
      </c>
      <c r="AE18" s="7">
        <f t="shared" si="0"/>
        <v>80.12</v>
      </c>
      <c r="AF18" s="7">
        <v>80.12</v>
      </c>
      <c r="AG18" s="7">
        <v>1081.62</v>
      </c>
      <c r="AH18" s="7"/>
      <c r="AI18" s="7">
        <v>921.3800000000001</v>
      </c>
    </row>
    <row r="19" spans="3:35" ht="12">
      <c r="C19" t="s">
        <v>30</v>
      </c>
      <c r="D19">
        <v>2009</v>
      </c>
      <c r="E19">
        <v>50</v>
      </c>
      <c r="F19" t="s">
        <v>17</v>
      </c>
      <c r="G19" s="7">
        <v>3512.2</v>
      </c>
      <c r="H19" s="7">
        <v>105.36</v>
      </c>
      <c r="I19" s="7">
        <v>70.244</v>
      </c>
      <c r="J19" s="7">
        <v>175.60399999999998</v>
      </c>
      <c r="K19" s="7">
        <v>70.244</v>
      </c>
      <c r="L19" s="7">
        <v>245.84799999999998</v>
      </c>
      <c r="M19" s="7">
        <v>70.244</v>
      </c>
      <c r="N19" s="7">
        <v>316.092</v>
      </c>
      <c r="O19" s="7">
        <v>70.244</v>
      </c>
      <c r="P19" s="7">
        <v>386.336</v>
      </c>
      <c r="Q19" s="7">
        <v>70.244</v>
      </c>
      <c r="R19" s="7">
        <v>456.58000000000004</v>
      </c>
      <c r="S19" s="7">
        <v>70.244</v>
      </c>
      <c r="T19" s="7">
        <v>526.8240000000001</v>
      </c>
      <c r="U19" s="7">
        <v>70.244</v>
      </c>
      <c r="V19" s="7">
        <v>597.0680000000001</v>
      </c>
      <c r="W19" s="7">
        <v>70.244</v>
      </c>
      <c r="X19" s="7">
        <v>667.3120000000001</v>
      </c>
      <c r="Y19" s="7">
        <v>70.244</v>
      </c>
      <c r="Z19" s="7">
        <v>737.5560000000002</v>
      </c>
      <c r="AA19" s="7">
        <v>70.244</v>
      </c>
      <c r="AB19" s="7">
        <v>807.8000000000002</v>
      </c>
      <c r="AC19" s="7">
        <v>70.244</v>
      </c>
      <c r="AD19" s="7">
        <v>878.0440000000002</v>
      </c>
      <c r="AE19" s="7">
        <f t="shared" si="0"/>
        <v>70.244</v>
      </c>
      <c r="AF19" s="7">
        <v>70.244</v>
      </c>
      <c r="AG19" s="7">
        <v>948.2880000000002</v>
      </c>
      <c r="AH19" s="7"/>
      <c r="AI19" s="7">
        <v>2563.9119999999994</v>
      </c>
    </row>
    <row r="20" spans="3:35" ht="12">
      <c r="C20" t="s">
        <v>100</v>
      </c>
      <c r="D20">
        <v>2008</v>
      </c>
      <c r="E20">
        <v>20</v>
      </c>
      <c r="F20" t="s">
        <v>17</v>
      </c>
      <c r="G20" s="7">
        <v>19995</v>
      </c>
      <c r="H20" s="7">
        <v>2499.38</v>
      </c>
      <c r="I20" s="7">
        <v>999.75</v>
      </c>
      <c r="J20" s="7">
        <v>3499.13</v>
      </c>
      <c r="K20" s="7">
        <v>999.75</v>
      </c>
      <c r="L20" s="7">
        <v>4498.88</v>
      </c>
      <c r="M20" s="7">
        <v>999.75</v>
      </c>
      <c r="N20" s="7">
        <v>5498.63</v>
      </c>
      <c r="O20" s="7">
        <v>999.75</v>
      </c>
      <c r="P20" s="7">
        <v>6498.38</v>
      </c>
      <c r="Q20" s="7">
        <v>999.75</v>
      </c>
      <c r="R20" s="7">
        <v>7498.13</v>
      </c>
      <c r="S20" s="7">
        <v>999.75</v>
      </c>
      <c r="T20" s="7">
        <v>8497.880000000001</v>
      </c>
      <c r="U20" s="7">
        <v>999.75</v>
      </c>
      <c r="V20" s="7">
        <v>9497.630000000001</v>
      </c>
      <c r="W20" s="7">
        <v>999.75</v>
      </c>
      <c r="X20" s="7">
        <v>10497.380000000001</v>
      </c>
      <c r="Y20" s="7">
        <v>999.75</v>
      </c>
      <c r="Z20" s="7">
        <v>11497.130000000001</v>
      </c>
      <c r="AA20" s="7">
        <v>999.75</v>
      </c>
      <c r="AB20" s="7">
        <v>12496.880000000001</v>
      </c>
      <c r="AC20" s="7">
        <v>999.75</v>
      </c>
      <c r="AD20" s="7">
        <v>13496.630000000001</v>
      </c>
      <c r="AE20" s="7">
        <f t="shared" si="0"/>
        <v>999.75</v>
      </c>
      <c r="AF20" s="7">
        <v>999.75</v>
      </c>
      <c r="AG20" s="7">
        <v>14496.380000000001</v>
      </c>
      <c r="AH20" s="7"/>
      <c r="AI20" s="7">
        <v>5498.619999999999</v>
      </c>
    </row>
    <row r="21" spans="3:35" ht="12">
      <c r="C21" t="s">
        <v>101</v>
      </c>
      <c r="D21">
        <v>2008</v>
      </c>
      <c r="E21">
        <v>20</v>
      </c>
      <c r="F21" t="s">
        <v>17</v>
      </c>
      <c r="G21" s="7">
        <v>619.8</v>
      </c>
      <c r="H21" s="7">
        <v>77.48</v>
      </c>
      <c r="I21" s="7">
        <v>30.99</v>
      </c>
      <c r="J21" s="7">
        <v>108.47</v>
      </c>
      <c r="K21" s="7">
        <v>30.99</v>
      </c>
      <c r="L21" s="7">
        <v>139.46</v>
      </c>
      <c r="M21" s="7">
        <v>30.99</v>
      </c>
      <c r="N21" s="7">
        <v>170.45000000000002</v>
      </c>
      <c r="O21" s="7">
        <v>30.99</v>
      </c>
      <c r="P21" s="7">
        <v>201.44000000000003</v>
      </c>
      <c r="Q21" s="7">
        <v>30.99</v>
      </c>
      <c r="R21" s="7">
        <v>232.43000000000004</v>
      </c>
      <c r="S21" s="7">
        <v>30.99</v>
      </c>
      <c r="T21" s="7">
        <v>263.42</v>
      </c>
      <c r="U21" s="7">
        <v>30.99</v>
      </c>
      <c r="V21" s="7">
        <v>294.41</v>
      </c>
      <c r="W21" s="7">
        <v>30.99</v>
      </c>
      <c r="X21" s="7">
        <v>325.40000000000003</v>
      </c>
      <c r="Y21" s="7">
        <v>30.99</v>
      </c>
      <c r="Z21" s="7">
        <v>356.39000000000004</v>
      </c>
      <c r="AA21" s="7">
        <v>30.99</v>
      </c>
      <c r="AB21" s="7">
        <v>387.38000000000005</v>
      </c>
      <c r="AC21" s="7">
        <v>30.99</v>
      </c>
      <c r="AD21" s="7">
        <v>418.37000000000006</v>
      </c>
      <c r="AE21" s="7">
        <f t="shared" si="0"/>
        <v>30.99</v>
      </c>
      <c r="AF21" s="7">
        <v>30.99</v>
      </c>
      <c r="AG21" s="7">
        <v>449.36000000000007</v>
      </c>
      <c r="AH21" s="7"/>
      <c r="AI21" s="7">
        <v>170.43999999999988</v>
      </c>
    </row>
    <row r="22" spans="3:35" ht="12">
      <c r="C22" t="s">
        <v>103</v>
      </c>
      <c r="D22">
        <v>2009</v>
      </c>
      <c r="E22">
        <v>20</v>
      </c>
      <c r="F22" t="s">
        <v>17</v>
      </c>
      <c r="G22" s="7">
        <v>1309</v>
      </c>
      <c r="H22" s="7">
        <v>98.18</v>
      </c>
      <c r="I22" s="7">
        <v>65.45</v>
      </c>
      <c r="J22" s="7">
        <v>163.63</v>
      </c>
      <c r="K22" s="7">
        <v>65.45</v>
      </c>
      <c r="L22" s="7">
        <v>229.07999999999998</v>
      </c>
      <c r="M22" s="7">
        <v>65.45</v>
      </c>
      <c r="N22" s="7">
        <v>294.53</v>
      </c>
      <c r="O22" s="7">
        <v>65.45</v>
      </c>
      <c r="P22" s="7">
        <v>359.97999999999996</v>
      </c>
      <c r="Q22" s="7">
        <v>65.45</v>
      </c>
      <c r="R22" s="7">
        <v>425.42999999999995</v>
      </c>
      <c r="S22" s="7">
        <v>65.45</v>
      </c>
      <c r="T22" s="7">
        <v>490.87999999999994</v>
      </c>
      <c r="U22" s="7">
        <v>65.45</v>
      </c>
      <c r="V22" s="7">
        <v>556.3299999999999</v>
      </c>
      <c r="W22" s="7">
        <v>65.45</v>
      </c>
      <c r="X22" s="7">
        <v>621.78</v>
      </c>
      <c r="Y22" s="7">
        <v>65.45</v>
      </c>
      <c r="Z22" s="7">
        <v>687.23</v>
      </c>
      <c r="AA22" s="7">
        <v>65.45</v>
      </c>
      <c r="AB22" s="7">
        <v>752.6800000000001</v>
      </c>
      <c r="AC22" s="7">
        <v>65.45</v>
      </c>
      <c r="AD22" s="7">
        <v>818.1300000000001</v>
      </c>
      <c r="AE22" s="7">
        <f t="shared" si="0"/>
        <v>65.45</v>
      </c>
      <c r="AF22" s="7">
        <v>65.45</v>
      </c>
      <c r="AG22" s="7">
        <v>883.5800000000002</v>
      </c>
      <c r="AH22" s="7"/>
      <c r="AI22" s="7">
        <v>425.41999999999985</v>
      </c>
    </row>
    <row r="23" spans="3:35" ht="12">
      <c r="C23" t="s">
        <v>246</v>
      </c>
      <c r="D23">
        <v>2018</v>
      </c>
      <c r="E23">
        <v>5</v>
      </c>
      <c r="F23" t="s">
        <v>17</v>
      </c>
      <c r="G23" s="7">
        <v>2995</v>
      </c>
      <c r="H23" s="7"/>
      <c r="I23" s="7"/>
      <c r="J23" s="7"/>
      <c r="K23" s="7"/>
      <c r="L23" s="7"/>
      <c r="M23" s="7"/>
      <c r="N23" s="7"/>
      <c r="O23" s="7">
        <v>599</v>
      </c>
      <c r="P23" s="7"/>
      <c r="Q23" s="7"/>
      <c r="R23" s="7"/>
      <c r="S23" s="7"/>
      <c r="T23" s="7"/>
      <c r="U23" s="7">
        <v>599</v>
      </c>
      <c r="V23" s="7">
        <v>0</v>
      </c>
      <c r="W23" s="7">
        <v>599</v>
      </c>
      <c r="X23" s="7">
        <v>599</v>
      </c>
      <c r="Y23" s="7">
        <v>599</v>
      </c>
      <c r="Z23" s="7">
        <v>1198</v>
      </c>
      <c r="AA23" s="7">
        <v>599</v>
      </c>
      <c r="AB23" s="7">
        <v>1797</v>
      </c>
      <c r="AC23" s="7">
        <v>599</v>
      </c>
      <c r="AD23" s="7">
        <v>2396</v>
      </c>
      <c r="AE23" s="7">
        <f t="shared" si="0"/>
        <v>599</v>
      </c>
      <c r="AF23" s="7">
        <v>599</v>
      </c>
      <c r="AG23" s="7">
        <v>2995</v>
      </c>
      <c r="AH23" s="7"/>
      <c r="AI23" s="7">
        <v>0</v>
      </c>
    </row>
    <row r="24" spans="3:35" ht="12">
      <c r="C24" t="s">
        <v>273</v>
      </c>
      <c r="D24">
        <v>2018</v>
      </c>
      <c r="E24">
        <v>5</v>
      </c>
      <c r="F24" t="s">
        <v>17</v>
      </c>
      <c r="G24" s="7">
        <v>635.94</v>
      </c>
      <c r="H24" s="7"/>
      <c r="I24" s="7"/>
      <c r="J24" s="7"/>
      <c r="K24" s="7"/>
      <c r="L24" s="7"/>
      <c r="M24" s="7"/>
      <c r="N24" s="7"/>
      <c r="O24" s="7">
        <v>127.18800000000002</v>
      </c>
      <c r="P24" s="7"/>
      <c r="Q24" s="7"/>
      <c r="R24" s="7"/>
      <c r="S24" s="7"/>
      <c r="T24" s="7"/>
      <c r="U24" s="7">
        <v>127.18800000000002</v>
      </c>
      <c r="V24" s="7">
        <v>0</v>
      </c>
      <c r="W24" s="7">
        <v>127.18800000000002</v>
      </c>
      <c r="X24" s="7">
        <v>127.18800000000002</v>
      </c>
      <c r="Y24" s="7">
        <v>127.18800000000002</v>
      </c>
      <c r="Z24" s="7">
        <v>254.37600000000003</v>
      </c>
      <c r="AA24" s="7">
        <v>127.18800000000002</v>
      </c>
      <c r="AB24" s="7">
        <v>381.5640000000001</v>
      </c>
      <c r="AC24" s="7">
        <v>127.18800000000002</v>
      </c>
      <c r="AD24" s="7">
        <v>508.75200000000007</v>
      </c>
      <c r="AE24" s="7">
        <f t="shared" si="0"/>
        <v>127.18800000000002</v>
      </c>
      <c r="AF24" s="7">
        <v>127.18800000000002</v>
      </c>
      <c r="AG24" s="7">
        <v>635.94</v>
      </c>
      <c r="AH24" s="7"/>
      <c r="AI24" s="7">
        <v>0</v>
      </c>
    </row>
    <row r="25" spans="3:35" ht="12">
      <c r="C25" t="s">
        <v>259</v>
      </c>
      <c r="D25">
        <v>2018</v>
      </c>
      <c r="E25">
        <v>5</v>
      </c>
      <c r="F25" t="s">
        <v>17</v>
      </c>
      <c r="G25" s="7">
        <v>775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0</v>
      </c>
      <c r="W25" s="7">
        <v>155</v>
      </c>
      <c r="X25" s="7">
        <v>155</v>
      </c>
      <c r="Y25" s="7">
        <v>155</v>
      </c>
      <c r="Z25" s="7">
        <v>310</v>
      </c>
      <c r="AA25" s="7">
        <v>155</v>
      </c>
      <c r="AB25" s="7">
        <v>465</v>
      </c>
      <c r="AC25" s="7">
        <v>155</v>
      </c>
      <c r="AD25" s="7">
        <v>620</v>
      </c>
      <c r="AE25" s="7">
        <f t="shared" si="0"/>
        <v>155</v>
      </c>
      <c r="AF25" s="7">
        <v>155</v>
      </c>
      <c r="AG25" s="7">
        <v>775</v>
      </c>
      <c r="AH25" s="7"/>
      <c r="AI25" s="7">
        <v>0</v>
      </c>
    </row>
    <row r="26" spans="2:35" ht="12">
      <c r="B26" s="60"/>
      <c r="C26" t="s">
        <v>287</v>
      </c>
      <c r="D26">
        <v>2019</v>
      </c>
      <c r="E26">
        <v>5</v>
      </c>
      <c r="F26" t="s">
        <v>17</v>
      </c>
      <c r="G26" s="7">
        <v>399.89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79.978</v>
      </c>
      <c r="X26" s="7">
        <v>0</v>
      </c>
      <c r="Y26" s="7">
        <v>79.978</v>
      </c>
      <c r="Z26" s="7">
        <v>79.978</v>
      </c>
      <c r="AA26" s="7">
        <v>79.978</v>
      </c>
      <c r="AB26" s="7">
        <v>159.956</v>
      </c>
      <c r="AC26" s="7">
        <v>79.978</v>
      </c>
      <c r="AD26" s="7">
        <v>239.93399999999997</v>
      </c>
      <c r="AE26" s="7">
        <f t="shared" si="0"/>
        <v>79.978</v>
      </c>
      <c r="AF26" s="7">
        <v>79.978</v>
      </c>
      <c r="AG26" s="7">
        <v>319.912</v>
      </c>
      <c r="AH26" s="7"/>
      <c r="AI26" s="7">
        <v>79.97800000000001</v>
      </c>
    </row>
    <row r="27" spans="2:35" ht="12">
      <c r="B27" s="60"/>
      <c r="C27" t="s">
        <v>285</v>
      </c>
      <c r="D27">
        <v>2019</v>
      </c>
      <c r="E27">
        <v>5</v>
      </c>
      <c r="F27" t="s">
        <v>17</v>
      </c>
      <c r="G27" s="7">
        <v>4196.5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>
        <v>0</v>
      </c>
      <c r="Y27" s="7">
        <v>839.3</v>
      </c>
      <c r="Z27" s="7">
        <v>839.3</v>
      </c>
      <c r="AA27" s="7">
        <v>839.3</v>
      </c>
      <c r="AB27" s="7">
        <v>1678.6</v>
      </c>
      <c r="AC27" s="7">
        <v>839.3</v>
      </c>
      <c r="AD27" s="7">
        <v>2517.8999999999996</v>
      </c>
      <c r="AE27" s="7">
        <f t="shared" si="0"/>
        <v>839.3</v>
      </c>
      <c r="AF27" s="7">
        <v>839.3</v>
      </c>
      <c r="AG27" s="7">
        <v>3357.2</v>
      </c>
      <c r="AH27" s="7"/>
      <c r="AI27" s="7">
        <v>839.3000000000002</v>
      </c>
    </row>
    <row r="28" spans="2:35" ht="12">
      <c r="B28" s="60"/>
      <c r="C28" t="s">
        <v>288</v>
      </c>
      <c r="D28">
        <v>2019</v>
      </c>
      <c r="E28">
        <v>5</v>
      </c>
      <c r="F28" t="s">
        <v>17</v>
      </c>
      <c r="G28" s="7">
        <v>1780.72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0</v>
      </c>
      <c r="Y28" s="7">
        <v>356.144</v>
      </c>
      <c r="Z28" s="7">
        <v>356.144</v>
      </c>
      <c r="AA28" s="7">
        <v>356.144</v>
      </c>
      <c r="AB28" s="7">
        <v>712.288</v>
      </c>
      <c r="AC28" s="7">
        <v>356.144</v>
      </c>
      <c r="AD28" s="7">
        <v>1068.432</v>
      </c>
      <c r="AE28" s="7">
        <f t="shared" si="0"/>
        <v>356.144</v>
      </c>
      <c r="AF28" s="7">
        <v>356.144</v>
      </c>
      <c r="AG28" s="7">
        <v>1424.576</v>
      </c>
      <c r="AH28" s="7"/>
      <c r="AI28" s="7">
        <v>356.144</v>
      </c>
    </row>
    <row r="29" spans="2:35" ht="12">
      <c r="B29" s="60"/>
      <c r="C29" t="s">
        <v>320</v>
      </c>
      <c r="D29">
        <v>2020</v>
      </c>
      <c r="E29">
        <v>5</v>
      </c>
      <c r="F29" t="s">
        <v>17</v>
      </c>
      <c r="G29" s="7">
        <v>1875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0</v>
      </c>
      <c r="AA29" s="7">
        <v>375</v>
      </c>
      <c r="AB29" s="7">
        <v>375</v>
      </c>
      <c r="AC29" s="7">
        <v>375</v>
      </c>
      <c r="AD29" s="7">
        <v>750</v>
      </c>
      <c r="AE29" s="7">
        <f t="shared" si="0"/>
        <v>375</v>
      </c>
      <c r="AF29" s="7">
        <v>375</v>
      </c>
      <c r="AG29" s="7">
        <v>1125</v>
      </c>
      <c r="AH29" s="7"/>
      <c r="AI29" s="7">
        <v>750</v>
      </c>
    </row>
    <row r="30" spans="2:35" ht="12">
      <c r="B30" s="60"/>
      <c r="C30" t="s">
        <v>321</v>
      </c>
      <c r="D30">
        <v>2020</v>
      </c>
      <c r="E30">
        <v>5</v>
      </c>
      <c r="F30" t="s">
        <v>17</v>
      </c>
      <c r="G30" s="7">
        <v>1458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0</v>
      </c>
      <c r="AA30" s="7">
        <v>291.6</v>
      </c>
      <c r="AB30" s="7">
        <v>291.6</v>
      </c>
      <c r="AC30" s="7">
        <v>291.6</v>
      </c>
      <c r="AD30" s="7">
        <v>583.2</v>
      </c>
      <c r="AE30" s="7">
        <f t="shared" si="0"/>
        <v>291.6</v>
      </c>
      <c r="AF30" s="7">
        <v>291.6</v>
      </c>
      <c r="AG30" s="7">
        <v>874.8000000000001</v>
      </c>
      <c r="AH30" s="7"/>
      <c r="AI30" s="7">
        <v>583.1999999999999</v>
      </c>
    </row>
    <row r="31" spans="2:35" ht="12">
      <c r="B31" s="60"/>
      <c r="C31" t="s">
        <v>322</v>
      </c>
      <c r="D31">
        <v>2020</v>
      </c>
      <c r="E31">
        <v>5</v>
      </c>
      <c r="F31" t="s">
        <v>17</v>
      </c>
      <c r="G31" s="7">
        <v>895.99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0</v>
      </c>
      <c r="AA31" s="7">
        <v>179.198</v>
      </c>
      <c r="AB31" s="7">
        <v>179.198</v>
      </c>
      <c r="AC31" s="7">
        <v>179.198</v>
      </c>
      <c r="AD31" s="7">
        <v>358.396</v>
      </c>
      <c r="AE31" s="7">
        <f t="shared" si="0"/>
        <v>179.198</v>
      </c>
      <c r="AF31" s="7">
        <v>179.198</v>
      </c>
      <c r="AG31" s="7">
        <v>537.594</v>
      </c>
      <c r="AH31" s="7"/>
      <c r="AI31" s="7">
        <v>358.39599999999996</v>
      </c>
    </row>
    <row r="32" spans="2:35" ht="12">
      <c r="B32" s="60"/>
      <c r="C32" t="s">
        <v>323</v>
      </c>
      <c r="D32">
        <v>2020</v>
      </c>
      <c r="E32">
        <v>5</v>
      </c>
      <c r="F32" t="s">
        <v>17</v>
      </c>
      <c r="G32" s="7">
        <v>289.99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v>0</v>
      </c>
      <c r="AA32" s="7">
        <v>57.998000000000005</v>
      </c>
      <c r="AB32" s="7">
        <v>57.998000000000005</v>
      </c>
      <c r="AC32" s="7">
        <v>57.998000000000005</v>
      </c>
      <c r="AD32" s="7">
        <v>115.99600000000001</v>
      </c>
      <c r="AE32" s="7">
        <f t="shared" si="0"/>
        <v>57.998000000000005</v>
      </c>
      <c r="AF32" s="7">
        <v>57.998000000000005</v>
      </c>
      <c r="AG32" s="7">
        <v>173.99400000000003</v>
      </c>
      <c r="AH32" s="7"/>
      <c r="AI32" s="7">
        <v>115.99599999999998</v>
      </c>
    </row>
    <row r="33" spans="2:35" ht="12">
      <c r="B33" s="60"/>
      <c r="C33" t="s">
        <v>324</v>
      </c>
      <c r="D33">
        <v>2020</v>
      </c>
      <c r="E33">
        <v>5</v>
      </c>
      <c r="F33" t="s">
        <v>17</v>
      </c>
      <c r="G33" s="7">
        <v>1085.99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0</v>
      </c>
      <c r="AA33" s="7">
        <v>217.198</v>
      </c>
      <c r="AB33" s="7">
        <v>217.198</v>
      </c>
      <c r="AC33" s="7">
        <v>217.198</v>
      </c>
      <c r="AD33" s="7">
        <v>434.396</v>
      </c>
      <c r="AE33" s="7">
        <f t="shared" si="0"/>
        <v>217.198</v>
      </c>
      <c r="AF33" s="7">
        <v>217.198</v>
      </c>
      <c r="AG33" s="7">
        <v>651.594</v>
      </c>
      <c r="AH33" s="7"/>
      <c r="AI33" s="7">
        <v>434.39599999999996</v>
      </c>
    </row>
    <row r="34" spans="2:35" ht="12">
      <c r="B34" s="60"/>
      <c r="C34" t="s">
        <v>325</v>
      </c>
      <c r="D34">
        <v>2020</v>
      </c>
      <c r="E34">
        <v>5</v>
      </c>
      <c r="F34" t="s">
        <v>17</v>
      </c>
      <c r="G34" s="7">
        <v>849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0</v>
      </c>
      <c r="AA34" s="7">
        <v>169.8</v>
      </c>
      <c r="AB34" s="7">
        <v>169.8</v>
      </c>
      <c r="AC34" s="7">
        <v>169.8</v>
      </c>
      <c r="AD34" s="7">
        <v>339.6</v>
      </c>
      <c r="AE34" s="7">
        <f t="shared" si="0"/>
        <v>169.8</v>
      </c>
      <c r="AF34" s="7">
        <v>169.8</v>
      </c>
      <c r="AG34" s="7">
        <v>509.40000000000003</v>
      </c>
      <c r="AH34" s="7"/>
      <c r="AI34" s="7">
        <v>339.59999999999997</v>
      </c>
    </row>
    <row r="35" spans="2:35" ht="12">
      <c r="B35" s="60"/>
      <c r="C35" t="s">
        <v>259</v>
      </c>
      <c r="D35">
        <v>2021</v>
      </c>
      <c r="E35">
        <v>5</v>
      </c>
      <c r="F35" t="s">
        <v>17</v>
      </c>
      <c r="G35" s="7">
        <v>449.98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>
        <v>89.99600000000001</v>
      </c>
      <c r="AD35" s="7">
        <v>89.99600000000001</v>
      </c>
      <c r="AE35" s="7">
        <f t="shared" si="0"/>
        <v>89.99600000000001</v>
      </c>
      <c r="AF35" s="7">
        <v>89.99600000000001</v>
      </c>
      <c r="AG35" s="7">
        <v>179.99200000000002</v>
      </c>
      <c r="AH35" s="7"/>
      <c r="AI35" s="7">
        <v>269.988</v>
      </c>
    </row>
    <row r="36" spans="2:35" ht="12">
      <c r="B36" s="60"/>
      <c r="C36" t="s">
        <v>259</v>
      </c>
      <c r="D36">
        <v>2021</v>
      </c>
      <c r="E36">
        <v>5</v>
      </c>
      <c r="F36" t="s">
        <v>17</v>
      </c>
      <c r="G36" s="7">
        <v>684.76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136.952</v>
      </c>
      <c r="AD36" s="7">
        <v>136.952</v>
      </c>
      <c r="AE36" s="7">
        <f t="shared" si="0"/>
        <v>136.952</v>
      </c>
      <c r="AF36" s="7">
        <v>136.952</v>
      </c>
      <c r="AG36" s="7">
        <v>273.904</v>
      </c>
      <c r="AH36" s="7"/>
      <c r="AI36" s="7">
        <v>410.856</v>
      </c>
    </row>
    <row r="37" spans="2:35" ht="12">
      <c r="B37" s="60"/>
      <c r="C37" t="s">
        <v>359</v>
      </c>
      <c r="D37">
        <v>2022</v>
      </c>
      <c r="E37">
        <v>5</v>
      </c>
      <c r="F37" t="s">
        <v>17</v>
      </c>
      <c r="G37" s="7">
        <v>235.53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>
        <f t="shared" si="0"/>
        <v>47.106</v>
      </c>
      <c r="AF37" s="7">
        <v>47.106</v>
      </c>
      <c r="AG37" s="7">
        <v>47.106</v>
      </c>
      <c r="AH37" s="7"/>
      <c r="AI37" s="7">
        <v>188.424</v>
      </c>
    </row>
    <row r="38" spans="2:35" ht="12">
      <c r="B38" s="60"/>
      <c r="C38" t="s">
        <v>360</v>
      </c>
      <c r="D38">
        <v>2022</v>
      </c>
      <c r="E38">
        <v>5</v>
      </c>
      <c r="F38" t="s">
        <v>17</v>
      </c>
      <c r="G38" s="7">
        <v>1149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f t="shared" si="0"/>
        <v>229.8</v>
      </c>
      <c r="AF38" s="7">
        <v>229.8</v>
      </c>
      <c r="AG38" s="7">
        <v>229.8</v>
      </c>
      <c r="AH38" s="7"/>
      <c r="AI38" s="7">
        <v>919.2</v>
      </c>
    </row>
    <row r="39" spans="3:35" ht="12">
      <c r="C39" t="s">
        <v>289</v>
      </c>
      <c r="D39">
        <v>2019</v>
      </c>
      <c r="E39">
        <v>5</v>
      </c>
      <c r="F39" t="s">
        <v>17</v>
      </c>
      <c r="G39" s="7">
        <v>3312.5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662.5</v>
      </c>
      <c r="V39" s="7">
        <v>662.5</v>
      </c>
      <c r="W39" s="7">
        <v>662.5</v>
      </c>
      <c r="X39" s="7">
        <v>0</v>
      </c>
      <c r="Y39" s="7">
        <v>662.5</v>
      </c>
      <c r="Z39" s="7">
        <v>662.5</v>
      </c>
      <c r="AA39" s="7">
        <v>662.5</v>
      </c>
      <c r="AB39" s="7">
        <v>1325</v>
      </c>
      <c r="AC39" s="7">
        <v>662.5</v>
      </c>
      <c r="AD39" s="7">
        <v>1987.5</v>
      </c>
      <c r="AE39" s="7">
        <f t="shared" si="0"/>
        <v>662.5</v>
      </c>
      <c r="AF39" s="7">
        <v>662.5</v>
      </c>
      <c r="AG39" s="7">
        <v>2650</v>
      </c>
      <c r="AH39" s="7"/>
      <c r="AI39" s="7">
        <v>662.5</v>
      </c>
    </row>
    <row r="40" spans="3:35" ht="12">
      <c r="C40" t="s">
        <v>289</v>
      </c>
      <c r="D40">
        <v>2019</v>
      </c>
      <c r="E40">
        <v>5</v>
      </c>
      <c r="F40" t="s">
        <v>17</v>
      </c>
      <c r="G40" s="7">
        <v>9937.5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1987.5</v>
      </c>
      <c r="V40" s="7">
        <v>1987.5</v>
      </c>
      <c r="W40" s="7">
        <v>1987.5</v>
      </c>
      <c r="X40" s="7">
        <v>0</v>
      </c>
      <c r="Y40" s="7">
        <v>1987.5</v>
      </c>
      <c r="Z40" s="7">
        <v>1987.5</v>
      </c>
      <c r="AA40" s="7">
        <v>1987.5</v>
      </c>
      <c r="AB40" s="7">
        <v>3975</v>
      </c>
      <c r="AC40" s="7">
        <v>1987.5</v>
      </c>
      <c r="AD40" s="7">
        <v>5962.5</v>
      </c>
      <c r="AE40" s="7">
        <f t="shared" si="0"/>
        <v>1987.5</v>
      </c>
      <c r="AF40" s="7">
        <v>1987.5</v>
      </c>
      <c r="AG40" s="7">
        <v>7950</v>
      </c>
      <c r="AH40" s="7"/>
      <c r="AI40" s="7">
        <v>1987.5</v>
      </c>
    </row>
    <row r="41" spans="3:35" ht="12">
      <c r="C41" t="s">
        <v>290</v>
      </c>
      <c r="D41">
        <v>2019</v>
      </c>
      <c r="E41">
        <v>5</v>
      </c>
      <c r="F41" t="s">
        <v>17</v>
      </c>
      <c r="G41" s="7">
        <v>8275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v>1655</v>
      </c>
      <c r="V41" s="7">
        <v>1655</v>
      </c>
      <c r="W41" s="7">
        <v>1655</v>
      </c>
      <c r="X41" s="7">
        <v>0</v>
      </c>
      <c r="Y41" s="7">
        <v>1655</v>
      </c>
      <c r="Z41" s="7">
        <v>1655</v>
      </c>
      <c r="AA41" s="7">
        <v>1655</v>
      </c>
      <c r="AB41" s="7">
        <v>3310</v>
      </c>
      <c r="AC41" s="7">
        <v>1655</v>
      </c>
      <c r="AD41" s="7">
        <v>4965</v>
      </c>
      <c r="AE41" s="7">
        <f t="shared" si="0"/>
        <v>1655</v>
      </c>
      <c r="AF41" s="7">
        <v>1655</v>
      </c>
      <c r="AG41" s="7">
        <v>6620</v>
      </c>
      <c r="AH41" s="7"/>
      <c r="AI41" s="7">
        <v>1655</v>
      </c>
    </row>
    <row r="42" spans="3:35" ht="12">
      <c r="C42" t="s">
        <v>290</v>
      </c>
      <c r="D42">
        <v>2019</v>
      </c>
      <c r="E42">
        <v>5</v>
      </c>
      <c r="F42" t="s">
        <v>17</v>
      </c>
      <c r="G42" s="7">
        <v>9600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1920</v>
      </c>
      <c r="V42" s="7">
        <v>1920</v>
      </c>
      <c r="W42" s="7">
        <v>1920</v>
      </c>
      <c r="X42" s="7">
        <v>0</v>
      </c>
      <c r="Y42" s="7">
        <v>1920</v>
      </c>
      <c r="Z42" s="7">
        <v>1920</v>
      </c>
      <c r="AA42" s="7">
        <v>1920</v>
      </c>
      <c r="AB42" s="7">
        <v>3840</v>
      </c>
      <c r="AC42" s="7">
        <v>1920</v>
      </c>
      <c r="AD42" s="7">
        <v>5760</v>
      </c>
      <c r="AE42" s="7">
        <f t="shared" si="0"/>
        <v>1920</v>
      </c>
      <c r="AF42" s="7">
        <v>1920</v>
      </c>
      <c r="AG42" s="7">
        <v>7680</v>
      </c>
      <c r="AH42" s="7"/>
      <c r="AI42" s="7">
        <v>1920</v>
      </c>
    </row>
    <row r="43" spans="3:35" ht="12">
      <c r="C43" t="s">
        <v>290</v>
      </c>
      <c r="D43">
        <v>2019</v>
      </c>
      <c r="E43">
        <v>5</v>
      </c>
      <c r="F43" t="s">
        <v>17</v>
      </c>
      <c r="G43" s="7">
        <v>9600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>
        <v>1920</v>
      </c>
      <c r="V43" s="7">
        <v>1920</v>
      </c>
      <c r="W43" s="7">
        <v>1920</v>
      </c>
      <c r="X43" s="7">
        <v>0</v>
      </c>
      <c r="Y43" s="7">
        <v>1920</v>
      </c>
      <c r="Z43" s="7">
        <v>1920</v>
      </c>
      <c r="AA43" s="7">
        <v>1920</v>
      </c>
      <c r="AB43" s="7">
        <v>3840</v>
      </c>
      <c r="AC43" s="7">
        <v>1920</v>
      </c>
      <c r="AD43" s="7">
        <v>5760</v>
      </c>
      <c r="AE43" s="7">
        <f t="shared" si="0"/>
        <v>1920</v>
      </c>
      <c r="AF43" s="7">
        <v>1920</v>
      </c>
      <c r="AG43" s="7">
        <v>7680</v>
      </c>
      <c r="AH43" s="7"/>
      <c r="AI43" s="7">
        <v>1920</v>
      </c>
    </row>
    <row r="44" spans="3:35" ht="12">
      <c r="C44" t="s">
        <v>290</v>
      </c>
      <c r="D44">
        <v>2019</v>
      </c>
      <c r="E44">
        <v>5</v>
      </c>
      <c r="F44" t="s">
        <v>17</v>
      </c>
      <c r="G44" s="7">
        <v>3375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>
        <v>675</v>
      </c>
      <c r="V44" s="7">
        <v>675</v>
      </c>
      <c r="W44" s="7">
        <v>675</v>
      </c>
      <c r="X44" s="7">
        <v>0</v>
      </c>
      <c r="Y44" s="7">
        <v>675</v>
      </c>
      <c r="Z44" s="7">
        <v>675</v>
      </c>
      <c r="AA44" s="7">
        <v>675</v>
      </c>
      <c r="AB44" s="7">
        <v>1350</v>
      </c>
      <c r="AC44" s="7">
        <v>675</v>
      </c>
      <c r="AD44" s="7">
        <v>2025</v>
      </c>
      <c r="AE44" s="7">
        <f t="shared" si="0"/>
        <v>675</v>
      </c>
      <c r="AF44" s="7">
        <v>675</v>
      </c>
      <c r="AG44" s="7">
        <v>2700</v>
      </c>
      <c r="AH44" s="7"/>
      <c r="AI44" s="7">
        <v>675</v>
      </c>
    </row>
    <row r="45" spans="3:35" ht="12">
      <c r="C45" t="s">
        <v>290</v>
      </c>
      <c r="D45">
        <v>2019</v>
      </c>
      <c r="E45">
        <v>5</v>
      </c>
      <c r="F45" t="s">
        <v>17</v>
      </c>
      <c r="G45" s="7">
        <v>12000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2400</v>
      </c>
      <c r="V45" s="7">
        <v>2400</v>
      </c>
      <c r="W45" s="7">
        <v>2400</v>
      </c>
      <c r="X45" s="7">
        <v>0</v>
      </c>
      <c r="Y45" s="7">
        <v>2400</v>
      </c>
      <c r="Z45" s="7">
        <v>2400</v>
      </c>
      <c r="AA45" s="7">
        <v>2400</v>
      </c>
      <c r="AB45" s="7">
        <v>4800</v>
      </c>
      <c r="AC45" s="7">
        <v>2400</v>
      </c>
      <c r="AD45" s="7">
        <v>7200</v>
      </c>
      <c r="AE45" s="7">
        <f t="shared" si="0"/>
        <v>2400</v>
      </c>
      <c r="AF45" s="7">
        <v>2400</v>
      </c>
      <c r="AG45" s="7">
        <v>9600</v>
      </c>
      <c r="AH45" s="7"/>
      <c r="AI45" s="7">
        <v>2400</v>
      </c>
    </row>
    <row r="46" spans="3:35" ht="12">
      <c r="C46" t="s">
        <v>290</v>
      </c>
      <c r="D46">
        <v>2019</v>
      </c>
      <c r="E46">
        <v>5</v>
      </c>
      <c r="F46" t="s">
        <v>17</v>
      </c>
      <c r="G46" s="7">
        <v>6648.62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1329.724</v>
      </c>
      <c r="V46" s="7">
        <v>1329.724</v>
      </c>
      <c r="W46" s="7">
        <v>1329.724</v>
      </c>
      <c r="X46" s="7">
        <v>0</v>
      </c>
      <c r="Y46" s="7">
        <v>1329.724</v>
      </c>
      <c r="Z46" s="7">
        <v>1329.724</v>
      </c>
      <c r="AA46" s="7">
        <v>1329.724</v>
      </c>
      <c r="AB46" s="7">
        <v>2659.448</v>
      </c>
      <c r="AC46" s="7">
        <v>1329.724</v>
      </c>
      <c r="AD46" s="7">
        <v>3989.1719999999996</v>
      </c>
      <c r="AE46" s="7">
        <f t="shared" si="0"/>
        <v>1329.724</v>
      </c>
      <c r="AF46" s="7">
        <v>1329.724</v>
      </c>
      <c r="AG46" s="7">
        <v>5318.896</v>
      </c>
      <c r="AH46" s="7"/>
      <c r="AI46" s="7">
        <v>1329.7240000000002</v>
      </c>
    </row>
    <row r="47" spans="2:35" ht="12">
      <c r="B47" s="60"/>
      <c r="C47" t="s">
        <v>326</v>
      </c>
      <c r="D47">
        <v>2020</v>
      </c>
      <c r="E47">
        <v>5</v>
      </c>
      <c r="F47" t="s">
        <v>17</v>
      </c>
      <c r="G47" s="7">
        <v>3000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0</v>
      </c>
      <c r="AA47" s="7">
        <v>1329.724</v>
      </c>
      <c r="AB47" s="7">
        <v>1329.724</v>
      </c>
      <c r="AC47" s="7">
        <v>1329.724</v>
      </c>
      <c r="AD47" s="7">
        <v>2659.448</v>
      </c>
      <c r="AE47" s="7">
        <f>G47/E47-259.45</f>
        <v>340.55</v>
      </c>
      <c r="AF47" s="7">
        <v>340.55</v>
      </c>
      <c r="AG47" s="7">
        <v>2999.998</v>
      </c>
      <c r="AH47" s="7"/>
      <c r="AI47" s="7">
        <v>0.0019999999999527063</v>
      </c>
    </row>
    <row r="48" spans="2:35" ht="12">
      <c r="B48" s="60"/>
      <c r="C48" t="s">
        <v>361</v>
      </c>
      <c r="D48">
        <v>2022</v>
      </c>
      <c r="E48">
        <v>5</v>
      </c>
      <c r="F48" t="s">
        <v>17</v>
      </c>
      <c r="G48" s="7">
        <v>3200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>
        <f t="shared" si="0"/>
        <v>640</v>
      </c>
      <c r="AF48" s="61">
        <v>600</v>
      </c>
      <c r="AG48" s="7">
        <v>600</v>
      </c>
      <c r="AH48" s="7"/>
      <c r="AI48" s="7">
        <v>2600</v>
      </c>
    </row>
    <row r="49" spans="3:35" ht="12">
      <c r="C49" t="s">
        <v>274</v>
      </c>
      <c r="D49">
        <v>2018</v>
      </c>
      <c r="E49">
        <v>5</v>
      </c>
      <c r="F49" t="s">
        <v>17</v>
      </c>
      <c r="G49" s="7">
        <v>453.98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v>90.796</v>
      </c>
      <c r="V49" s="7">
        <v>0</v>
      </c>
      <c r="W49" s="7">
        <v>90.796</v>
      </c>
      <c r="X49" s="7">
        <v>90.796</v>
      </c>
      <c r="Y49" s="7">
        <v>90.796</v>
      </c>
      <c r="Z49" s="7">
        <v>181.592</v>
      </c>
      <c r="AA49" s="7">
        <v>90.796</v>
      </c>
      <c r="AB49" s="7">
        <v>272.38800000000003</v>
      </c>
      <c r="AC49" s="7">
        <v>90.796</v>
      </c>
      <c r="AD49" s="7">
        <v>363.184</v>
      </c>
      <c r="AE49" s="7">
        <f t="shared" si="0"/>
        <v>90.796</v>
      </c>
      <c r="AF49" s="7">
        <v>90.796</v>
      </c>
      <c r="AG49" s="7">
        <v>453.98</v>
      </c>
      <c r="AH49" s="7"/>
      <c r="AI49" s="7">
        <v>0</v>
      </c>
    </row>
    <row r="50" spans="3:35" ht="12">
      <c r="C50" t="s">
        <v>286</v>
      </c>
      <c r="D50">
        <v>2019</v>
      </c>
      <c r="E50">
        <v>5</v>
      </c>
      <c r="F50" t="s">
        <v>17</v>
      </c>
      <c r="G50" s="7">
        <v>530.47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106.09400000000001</v>
      </c>
      <c r="V50" s="7"/>
      <c r="W50" s="7">
        <v>106.09400000000001</v>
      </c>
      <c r="X50" s="7">
        <v>0</v>
      </c>
      <c r="Y50" s="7">
        <v>106.09400000000001</v>
      </c>
      <c r="Z50" s="7">
        <v>106.09400000000001</v>
      </c>
      <c r="AA50" s="7">
        <v>106.09400000000001</v>
      </c>
      <c r="AB50" s="7">
        <v>212.18800000000002</v>
      </c>
      <c r="AC50" s="7">
        <v>106.09400000000001</v>
      </c>
      <c r="AD50" s="7">
        <v>318.28200000000004</v>
      </c>
      <c r="AE50" s="7">
        <f t="shared" si="0"/>
        <v>106.09400000000001</v>
      </c>
      <c r="AF50" s="7">
        <v>106.09400000000001</v>
      </c>
      <c r="AG50" s="7">
        <v>424.37600000000003</v>
      </c>
      <c r="AH50" s="7"/>
      <c r="AI50" s="7">
        <v>106.094</v>
      </c>
    </row>
    <row r="51" spans="3:35" ht="12">
      <c r="C51" t="s">
        <v>333</v>
      </c>
      <c r="D51">
        <v>2021</v>
      </c>
      <c r="E51">
        <v>5</v>
      </c>
      <c r="F51" t="s">
        <v>17</v>
      </c>
      <c r="G51" s="7">
        <v>549.99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109.998</v>
      </c>
      <c r="AD51" s="7">
        <v>109.998</v>
      </c>
      <c r="AE51" s="7">
        <f t="shared" si="0"/>
        <v>109.998</v>
      </c>
      <c r="AF51" s="7">
        <v>109.998</v>
      </c>
      <c r="AG51" s="7">
        <v>219.996</v>
      </c>
      <c r="AH51" s="7"/>
      <c r="AI51" s="7">
        <v>329.994</v>
      </c>
    </row>
    <row r="52" spans="3:35" ht="12">
      <c r="C52" t="s">
        <v>336</v>
      </c>
      <c r="D52">
        <v>2021</v>
      </c>
      <c r="E52">
        <v>5</v>
      </c>
      <c r="F52" t="s">
        <v>17</v>
      </c>
      <c r="G52" s="7">
        <v>8625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v>1725</v>
      </c>
      <c r="AD52" s="7">
        <v>1725</v>
      </c>
      <c r="AE52" s="7">
        <f t="shared" si="0"/>
        <v>1725</v>
      </c>
      <c r="AF52" s="7">
        <v>1725</v>
      </c>
      <c r="AG52" s="7">
        <v>3450</v>
      </c>
      <c r="AH52" s="7"/>
      <c r="AI52" s="7">
        <v>5175</v>
      </c>
    </row>
    <row r="53" spans="3:35" ht="12">
      <c r="C53" t="s">
        <v>370</v>
      </c>
      <c r="D53">
        <v>2022</v>
      </c>
      <c r="E53">
        <v>5</v>
      </c>
      <c r="F53" t="s">
        <v>17</v>
      </c>
      <c r="G53" s="7">
        <v>5896.22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>
        <f t="shared" si="0"/>
        <v>1179.2440000000001</v>
      </c>
      <c r="AF53" s="7">
        <v>1179.2440000000001</v>
      </c>
      <c r="AG53" s="7">
        <v>1179.2440000000001</v>
      </c>
      <c r="AH53" s="7"/>
      <c r="AI53" s="7">
        <v>4716.976000000001</v>
      </c>
    </row>
    <row r="54" spans="3:35" ht="12">
      <c r="C54" t="s">
        <v>311</v>
      </c>
      <c r="D54">
        <v>2019</v>
      </c>
      <c r="E54">
        <v>5</v>
      </c>
      <c r="F54" t="s">
        <v>17</v>
      </c>
      <c r="G54" s="7">
        <v>934.16</v>
      </c>
      <c r="H54" s="7"/>
      <c r="I54" s="7"/>
      <c r="J54" s="7"/>
      <c r="K54" s="7"/>
      <c r="L54" s="7"/>
      <c r="M54" s="7">
        <v>186.832</v>
      </c>
      <c r="N54" s="7"/>
      <c r="O54" s="7">
        <v>186.832</v>
      </c>
      <c r="P54" s="7"/>
      <c r="Q54" s="7"/>
      <c r="R54" s="7"/>
      <c r="S54" s="7"/>
      <c r="T54" s="7"/>
      <c r="U54" s="7">
        <v>186.832</v>
      </c>
      <c r="V54" s="7"/>
      <c r="W54" s="7">
        <v>186.832</v>
      </c>
      <c r="X54" s="7">
        <v>0</v>
      </c>
      <c r="Y54" s="7">
        <v>186.832</v>
      </c>
      <c r="Z54" s="7">
        <v>186.832</v>
      </c>
      <c r="AA54" s="7">
        <v>186.832</v>
      </c>
      <c r="AB54" s="7">
        <v>373.664</v>
      </c>
      <c r="AC54" s="7">
        <v>186.832</v>
      </c>
      <c r="AD54" s="7">
        <v>560.496</v>
      </c>
      <c r="AE54" s="7">
        <f t="shared" si="0"/>
        <v>186.832</v>
      </c>
      <c r="AF54" s="7">
        <v>186.832</v>
      </c>
      <c r="AG54" s="7">
        <v>747.328</v>
      </c>
      <c r="AH54" s="7"/>
      <c r="AI54" s="7">
        <v>186.832</v>
      </c>
    </row>
    <row r="55" spans="3:35" ht="12">
      <c r="C55" t="s">
        <v>314</v>
      </c>
      <c r="D55">
        <v>2019</v>
      </c>
      <c r="E55">
        <v>5</v>
      </c>
      <c r="F55" t="s">
        <v>17</v>
      </c>
      <c r="G55" s="7">
        <v>296.75</v>
      </c>
      <c r="H55" s="7"/>
      <c r="I55" s="7"/>
      <c r="J55" s="7"/>
      <c r="K55" s="7"/>
      <c r="L55" s="7"/>
      <c r="M55" s="7">
        <v>59.35</v>
      </c>
      <c r="N55" s="7"/>
      <c r="O55" s="7">
        <v>59.35</v>
      </c>
      <c r="P55" s="7"/>
      <c r="Q55" s="7"/>
      <c r="R55" s="7"/>
      <c r="S55" s="7"/>
      <c r="T55" s="7"/>
      <c r="U55" s="7">
        <v>59.35</v>
      </c>
      <c r="V55" s="7"/>
      <c r="W55" s="7">
        <v>59.35</v>
      </c>
      <c r="X55" s="7">
        <v>0</v>
      </c>
      <c r="Y55" s="7">
        <v>59.35</v>
      </c>
      <c r="Z55" s="7">
        <v>59.35</v>
      </c>
      <c r="AA55" s="7">
        <v>59.35</v>
      </c>
      <c r="AB55" s="7">
        <v>118.7</v>
      </c>
      <c r="AC55" s="7">
        <v>59.35</v>
      </c>
      <c r="AD55" s="7">
        <v>178.05</v>
      </c>
      <c r="AE55" s="7">
        <f t="shared" si="0"/>
        <v>59.35</v>
      </c>
      <c r="AF55" s="7">
        <v>59.35</v>
      </c>
      <c r="AG55" s="7">
        <v>237.4</v>
      </c>
      <c r="AH55" s="7"/>
      <c r="AI55" s="7">
        <v>59.349999999999994</v>
      </c>
    </row>
    <row r="56" spans="3:35" ht="12">
      <c r="C56" t="s">
        <v>330</v>
      </c>
      <c r="D56">
        <v>2020</v>
      </c>
      <c r="E56">
        <v>5</v>
      </c>
      <c r="F56" t="s">
        <v>17</v>
      </c>
      <c r="G56" s="7">
        <v>3518</v>
      </c>
      <c r="M56" s="7">
        <v>703.6</v>
      </c>
      <c r="O56" s="7">
        <v>703.6</v>
      </c>
      <c r="U56" s="7">
        <v>703.6</v>
      </c>
      <c r="W56" s="7">
        <v>703.6</v>
      </c>
      <c r="Y56" s="7">
        <v>703.6</v>
      </c>
      <c r="Z56" s="7">
        <v>0</v>
      </c>
      <c r="AA56" s="7">
        <v>703.6</v>
      </c>
      <c r="AB56" s="7">
        <v>703.6</v>
      </c>
      <c r="AC56" s="7">
        <v>703.6</v>
      </c>
      <c r="AD56" s="7">
        <v>1407.2</v>
      </c>
      <c r="AE56" s="7">
        <f t="shared" si="0"/>
        <v>703.6</v>
      </c>
      <c r="AF56" s="7">
        <v>703.6</v>
      </c>
      <c r="AG56" s="7">
        <v>2110.8</v>
      </c>
      <c r="AI56" s="7">
        <v>1407.1999999999998</v>
      </c>
    </row>
    <row r="57" spans="7:35" ht="12">
      <c r="G57" s="63">
        <f>SUM(G18:G56)</f>
        <v>136948.48</v>
      </c>
      <c r="M57" s="7"/>
      <c r="O57" s="7"/>
      <c r="U57" s="7"/>
      <c r="W57" s="7"/>
      <c r="Y57" s="7"/>
      <c r="Z57" s="7"/>
      <c r="AA57" s="7"/>
      <c r="AB57" s="7"/>
      <c r="AC57" s="7"/>
      <c r="AD57" s="7"/>
      <c r="AE57" s="63">
        <f>SUM(AE18:AE56)</f>
        <v>22888.999999999993</v>
      </c>
      <c r="AF57" s="7"/>
      <c r="AG57" s="7"/>
      <c r="AI57" s="7"/>
    </row>
    <row r="58" spans="3:35" ht="12">
      <c r="C58" t="s">
        <v>26</v>
      </c>
      <c r="D58">
        <v>2006</v>
      </c>
      <c r="E58">
        <v>25</v>
      </c>
      <c r="F58" t="s">
        <v>17</v>
      </c>
      <c r="G58" s="7">
        <v>1075</v>
      </c>
      <c r="H58" s="7">
        <v>193.5</v>
      </c>
      <c r="I58" s="7">
        <v>43</v>
      </c>
      <c r="J58" s="7">
        <v>236.5</v>
      </c>
      <c r="K58" s="7">
        <v>43</v>
      </c>
      <c r="L58" s="7">
        <v>279.5</v>
      </c>
      <c r="M58" s="7">
        <v>43</v>
      </c>
      <c r="N58" s="7">
        <v>322.5</v>
      </c>
      <c r="O58" s="7">
        <v>43</v>
      </c>
      <c r="P58" s="7">
        <v>365.5</v>
      </c>
      <c r="Q58" s="7">
        <v>43</v>
      </c>
      <c r="R58" s="7">
        <v>408.5</v>
      </c>
      <c r="S58" s="7">
        <v>43</v>
      </c>
      <c r="T58" s="7">
        <v>451.5</v>
      </c>
      <c r="U58" s="7">
        <v>43</v>
      </c>
      <c r="V58" s="7">
        <v>494.5</v>
      </c>
      <c r="W58" s="7">
        <v>43</v>
      </c>
      <c r="X58" s="7">
        <v>537.5</v>
      </c>
      <c r="Y58" s="7">
        <v>43</v>
      </c>
      <c r="Z58" s="7">
        <v>580.5</v>
      </c>
      <c r="AA58" s="7">
        <v>43</v>
      </c>
      <c r="AB58" s="7">
        <v>623.5</v>
      </c>
      <c r="AC58" s="7">
        <v>43</v>
      </c>
      <c r="AD58" s="7">
        <v>666.5</v>
      </c>
      <c r="AE58" s="7">
        <f t="shared" si="0"/>
        <v>43</v>
      </c>
      <c r="AF58" s="7">
        <v>43</v>
      </c>
      <c r="AG58" s="7">
        <v>709.5</v>
      </c>
      <c r="AH58" s="7"/>
      <c r="AI58" s="7">
        <v>365.5</v>
      </c>
    </row>
    <row r="59" spans="3:35" ht="12">
      <c r="C59" t="s">
        <v>205</v>
      </c>
      <c r="D59">
        <v>2013</v>
      </c>
      <c r="E59">
        <v>10</v>
      </c>
      <c r="F59" t="s">
        <v>17</v>
      </c>
      <c r="G59" s="7">
        <v>420</v>
      </c>
      <c r="H59" s="7"/>
      <c r="I59" s="7">
        <v>42</v>
      </c>
      <c r="J59" s="7"/>
      <c r="K59" s="7">
        <v>42</v>
      </c>
      <c r="L59" s="7">
        <v>0</v>
      </c>
      <c r="M59" s="7">
        <v>42</v>
      </c>
      <c r="N59" s="7">
        <v>42</v>
      </c>
      <c r="O59" s="7">
        <v>42</v>
      </c>
      <c r="P59" s="7">
        <v>84</v>
      </c>
      <c r="Q59" s="7">
        <v>42</v>
      </c>
      <c r="R59" s="7">
        <v>126</v>
      </c>
      <c r="S59" s="7">
        <v>42</v>
      </c>
      <c r="T59" s="7">
        <v>168</v>
      </c>
      <c r="U59" s="7">
        <v>42</v>
      </c>
      <c r="V59" s="7">
        <v>210</v>
      </c>
      <c r="W59" s="7">
        <v>42</v>
      </c>
      <c r="X59" s="7">
        <v>252</v>
      </c>
      <c r="Y59" s="7">
        <v>42</v>
      </c>
      <c r="Z59" s="7">
        <v>294</v>
      </c>
      <c r="AA59" s="7">
        <v>42</v>
      </c>
      <c r="AB59" s="7">
        <v>336</v>
      </c>
      <c r="AC59" s="7">
        <v>42</v>
      </c>
      <c r="AD59" s="7">
        <v>378</v>
      </c>
      <c r="AE59" s="7">
        <f t="shared" si="0"/>
        <v>42</v>
      </c>
      <c r="AF59" s="7">
        <v>42</v>
      </c>
      <c r="AG59" s="7">
        <v>420</v>
      </c>
      <c r="AH59" s="7"/>
      <c r="AI59" s="7">
        <v>0</v>
      </c>
    </row>
    <row r="60" spans="3:35" ht="12">
      <c r="C60" t="s">
        <v>327</v>
      </c>
      <c r="D60">
        <v>2020</v>
      </c>
      <c r="E60">
        <v>5</v>
      </c>
      <c r="F60" t="s">
        <v>17</v>
      </c>
      <c r="G60" s="7">
        <v>1475.45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>
        <v>295.09000000000003</v>
      </c>
      <c r="V60" s="7"/>
      <c r="W60" s="7">
        <v>295.09000000000003</v>
      </c>
      <c r="X60" s="7"/>
      <c r="Y60" s="7"/>
      <c r="Z60" s="7">
        <v>0</v>
      </c>
      <c r="AA60" s="7">
        <v>106.09400000000001</v>
      </c>
      <c r="AB60" s="7">
        <v>106.09400000000001</v>
      </c>
      <c r="AC60" s="7">
        <v>106.09400000000001</v>
      </c>
      <c r="AD60" s="7">
        <v>212.18800000000002</v>
      </c>
      <c r="AE60" s="7">
        <f t="shared" si="0"/>
        <v>295.09000000000003</v>
      </c>
      <c r="AF60" s="61">
        <v>106.09400000000001</v>
      </c>
      <c r="AG60" s="7">
        <v>318.28200000000004</v>
      </c>
      <c r="AH60" s="7"/>
      <c r="AI60" s="7">
        <v>1157.1680000000001</v>
      </c>
    </row>
    <row r="61" spans="3:35" ht="12">
      <c r="C61" t="s">
        <v>328</v>
      </c>
      <c r="D61">
        <v>2020</v>
      </c>
      <c r="E61">
        <v>5</v>
      </c>
      <c r="F61" t="s">
        <v>17</v>
      </c>
      <c r="G61" s="7">
        <v>1665</v>
      </c>
      <c r="U61" s="7">
        <v>333</v>
      </c>
      <c r="W61" s="7">
        <v>333</v>
      </c>
      <c r="Z61">
        <v>0</v>
      </c>
      <c r="AA61" s="7">
        <v>295.09000000000003</v>
      </c>
      <c r="AB61" s="7">
        <v>295.09000000000003</v>
      </c>
      <c r="AC61" s="7">
        <v>295.09000000000003</v>
      </c>
      <c r="AD61" s="7">
        <v>590.1800000000001</v>
      </c>
      <c r="AE61" s="7">
        <f t="shared" si="0"/>
        <v>333</v>
      </c>
      <c r="AF61" s="61">
        <v>295.09000000000003</v>
      </c>
      <c r="AG61" s="7">
        <v>885.2700000000001</v>
      </c>
      <c r="AH61" s="7"/>
      <c r="AI61" s="7">
        <v>779.7299999999999</v>
      </c>
    </row>
    <row r="62" spans="3:35" ht="12">
      <c r="C62" t="s">
        <v>329</v>
      </c>
      <c r="D62">
        <v>2020</v>
      </c>
      <c r="E62">
        <v>5</v>
      </c>
      <c r="F62" t="s">
        <v>17</v>
      </c>
      <c r="G62" s="7">
        <v>1152.32</v>
      </c>
      <c r="H62" s="7"/>
      <c r="I62" s="7"/>
      <c r="J62" s="7"/>
      <c r="K62" s="7"/>
      <c r="L62" s="7"/>
      <c r="M62" s="7">
        <v>230.464</v>
      </c>
      <c r="N62" s="7"/>
      <c r="O62" s="7">
        <v>230.464</v>
      </c>
      <c r="P62" s="7"/>
      <c r="Q62" s="7"/>
      <c r="R62" s="7"/>
      <c r="S62" s="7"/>
      <c r="T62" s="7"/>
      <c r="U62" s="7">
        <v>230.464</v>
      </c>
      <c r="V62" s="7"/>
      <c r="W62" s="7">
        <v>230.464</v>
      </c>
      <c r="X62" s="7"/>
      <c r="Y62" s="7">
        <v>230.464</v>
      </c>
      <c r="Z62" s="7">
        <v>0</v>
      </c>
      <c r="AA62" s="7">
        <v>230.464</v>
      </c>
      <c r="AB62" s="7">
        <v>230.464</v>
      </c>
      <c r="AC62" s="7">
        <v>230.464</v>
      </c>
      <c r="AD62" s="7">
        <v>460.928</v>
      </c>
      <c r="AE62" s="7">
        <f t="shared" si="0"/>
        <v>230.464</v>
      </c>
      <c r="AF62" s="7">
        <v>230.464</v>
      </c>
      <c r="AG62" s="7">
        <v>691.392</v>
      </c>
      <c r="AH62" s="7"/>
      <c r="AI62" s="7">
        <v>460.9279999999999</v>
      </c>
    </row>
    <row r="63" spans="7:35" ht="12">
      <c r="G63" s="63">
        <f>SUM(G58:G62)</f>
        <v>5787.7699999999995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3">
        <f>SUM(AE58:AE62)</f>
        <v>943.5540000000001</v>
      </c>
      <c r="AF63" s="7"/>
      <c r="AG63" s="7"/>
      <c r="AH63" s="7"/>
      <c r="AI63" s="7"/>
    </row>
    <row r="64" spans="3:35" ht="12">
      <c r="C64" t="s">
        <v>354</v>
      </c>
      <c r="D64">
        <v>2022</v>
      </c>
      <c r="E64">
        <v>25</v>
      </c>
      <c r="F64" t="s">
        <v>17</v>
      </c>
      <c r="G64" s="7">
        <v>11004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f t="shared" si="0"/>
        <v>440.16</v>
      </c>
      <c r="AF64" s="61">
        <v>578.802</v>
      </c>
      <c r="AG64" s="7">
        <v>578.802</v>
      </c>
      <c r="AH64" s="7"/>
      <c r="AI64" s="7">
        <v>10425.198</v>
      </c>
    </row>
    <row r="65" spans="3:35" ht="12">
      <c r="C65" t="s">
        <v>33</v>
      </c>
      <c r="D65">
        <v>2008</v>
      </c>
      <c r="E65">
        <v>25</v>
      </c>
      <c r="F65" t="s">
        <v>17</v>
      </c>
      <c r="G65" s="7">
        <v>899.99</v>
      </c>
      <c r="H65" s="7">
        <v>90</v>
      </c>
      <c r="I65" s="7">
        <v>35.9996</v>
      </c>
      <c r="J65" s="7">
        <v>125.9996</v>
      </c>
      <c r="K65" s="7">
        <v>35.9996</v>
      </c>
      <c r="L65" s="7">
        <v>161.9992</v>
      </c>
      <c r="M65" s="7">
        <v>35.9996</v>
      </c>
      <c r="N65" s="7">
        <v>197.99880000000002</v>
      </c>
      <c r="O65" s="7">
        <v>35.9996</v>
      </c>
      <c r="P65" s="7">
        <v>233.9984</v>
      </c>
      <c r="Q65" s="7">
        <v>35.9996</v>
      </c>
      <c r="R65" s="7">
        <v>269.998</v>
      </c>
      <c r="S65" s="7">
        <v>35.9996</v>
      </c>
      <c r="T65" s="7">
        <v>305.9976</v>
      </c>
      <c r="U65" s="7">
        <v>35.9996</v>
      </c>
      <c r="V65" s="7">
        <v>341.99719999999996</v>
      </c>
      <c r="W65" s="7">
        <v>35.9996</v>
      </c>
      <c r="X65" s="7">
        <v>377.99679999999995</v>
      </c>
      <c r="Y65" s="7">
        <v>35.9996</v>
      </c>
      <c r="Z65" s="7">
        <v>413.99639999999994</v>
      </c>
      <c r="AA65" s="7">
        <v>35.9996</v>
      </c>
      <c r="AB65" s="7">
        <v>449.9959999999999</v>
      </c>
      <c r="AC65" s="7">
        <v>35.9996</v>
      </c>
      <c r="AD65" s="7">
        <v>485.9955999999999</v>
      </c>
      <c r="AE65" s="7">
        <f t="shared" si="0"/>
        <v>35.9996</v>
      </c>
      <c r="AF65" s="7">
        <v>35.9996</v>
      </c>
      <c r="AG65" s="7">
        <v>521.9952</v>
      </c>
      <c r="AH65" s="7"/>
      <c r="AI65" s="7">
        <v>377.99480000000005</v>
      </c>
    </row>
    <row r="66" spans="3:35" ht="12">
      <c r="C66" t="s">
        <v>278</v>
      </c>
      <c r="D66">
        <v>2018</v>
      </c>
      <c r="E66">
        <v>5</v>
      </c>
      <c r="F66" t="s">
        <v>17</v>
      </c>
      <c r="G66" s="7">
        <v>599.95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>
        <v>119.99000000000001</v>
      </c>
      <c r="V66" s="7">
        <v>0</v>
      </c>
      <c r="W66" s="7">
        <v>119.99000000000001</v>
      </c>
      <c r="X66" s="7">
        <v>119.99000000000001</v>
      </c>
      <c r="Y66" s="7">
        <v>119.99000000000001</v>
      </c>
      <c r="Z66" s="7">
        <v>239.98000000000002</v>
      </c>
      <c r="AA66" s="7">
        <v>119.99000000000001</v>
      </c>
      <c r="AB66" s="7">
        <v>359.97</v>
      </c>
      <c r="AC66" s="7">
        <v>119.99000000000001</v>
      </c>
      <c r="AD66" s="7">
        <v>479.96000000000004</v>
      </c>
      <c r="AE66" s="7">
        <f t="shared" si="0"/>
        <v>119.99000000000001</v>
      </c>
      <c r="AF66" s="7">
        <v>119.99000000000001</v>
      </c>
      <c r="AG66" s="7">
        <v>599.95</v>
      </c>
      <c r="AH66" s="7"/>
      <c r="AI66" s="7">
        <v>0</v>
      </c>
    </row>
    <row r="67" spans="3:35" ht="12">
      <c r="C67" t="s">
        <v>279</v>
      </c>
      <c r="D67">
        <v>2018</v>
      </c>
      <c r="E67">
        <v>5</v>
      </c>
      <c r="F67" t="s">
        <v>17</v>
      </c>
      <c r="G67" s="7">
        <v>124.93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>
        <v>24.986</v>
      </c>
      <c r="V67" s="7">
        <v>0</v>
      </c>
      <c r="W67" s="7">
        <v>24.986</v>
      </c>
      <c r="X67" s="7">
        <v>24.986</v>
      </c>
      <c r="Y67" s="7">
        <v>24.986</v>
      </c>
      <c r="Z67" s="7">
        <v>49.972</v>
      </c>
      <c r="AA67" s="7">
        <v>24.986</v>
      </c>
      <c r="AB67" s="7">
        <v>74.958</v>
      </c>
      <c r="AC67" s="7">
        <v>24.986</v>
      </c>
      <c r="AD67" s="7">
        <v>99.944</v>
      </c>
      <c r="AE67" s="7">
        <f t="shared" si="0"/>
        <v>24.986</v>
      </c>
      <c r="AF67" s="7">
        <v>24.986</v>
      </c>
      <c r="AG67" s="7">
        <v>124.93</v>
      </c>
      <c r="AH67" s="7"/>
      <c r="AI67" s="7">
        <v>0</v>
      </c>
    </row>
    <row r="68" spans="3:35" ht="12">
      <c r="C68" t="s">
        <v>280</v>
      </c>
      <c r="D68">
        <v>2018</v>
      </c>
      <c r="E68">
        <v>5</v>
      </c>
      <c r="F68" t="s">
        <v>17</v>
      </c>
      <c r="G68" s="7">
        <v>292.84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>
        <v>58.568</v>
      </c>
      <c r="V68" s="7">
        <v>0</v>
      </c>
      <c r="W68" s="7">
        <v>58.568</v>
      </c>
      <c r="X68" s="7">
        <v>58.568</v>
      </c>
      <c r="Y68" s="7">
        <v>58.568</v>
      </c>
      <c r="Z68" s="7">
        <v>117.136</v>
      </c>
      <c r="AA68" s="7">
        <v>58.568</v>
      </c>
      <c r="AB68" s="7">
        <v>175.704</v>
      </c>
      <c r="AC68" s="7">
        <v>58.568</v>
      </c>
      <c r="AD68" s="7">
        <v>234.272</v>
      </c>
      <c r="AE68" s="7">
        <f t="shared" si="0"/>
        <v>58.568</v>
      </c>
      <c r="AF68" s="7">
        <v>58.568</v>
      </c>
      <c r="AG68" s="7">
        <v>292.84</v>
      </c>
      <c r="AH68" s="7"/>
      <c r="AI68" s="7">
        <v>0</v>
      </c>
    </row>
    <row r="69" spans="3:35" ht="12">
      <c r="C69" t="s">
        <v>281</v>
      </c>
      <c r="D69">
        <v>2018</v>
      </c>
      <c r="E69">
        <v>5</v>
      </c>
      <c r="F69" t="s">
        <v>17</v>
      </c>
      <c r="G69" s="7">
        <v>202.99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40.598</v>
      </c>
      <c r="V69" s="7">
        <v>0</v>
      </c>
      <c r="W69" s="7">
        <v>40.598</v>
      </c>
      <c r="X69" s="7">
        <v>40.598</v>
      </c>
      <c r="Y69" s="7">
        <v>40.598</v>
      </c>
      <c r="Z69" s="7">
        <v>81.196</v>
      </c>
      <c r="AA69" s="7">
        <v>40.598</v>
      </c>
      <c r="AB69" s="7">
        <v>121.794</v>
      </c>
      <c r="AC69" s="7">
        <v>40.598</v>
      </c>
      <c r="AD69" s="7">
        <v>162.392</v>
      </c>
      <c r="AE69" s="7">
        <f t="shared" si="0"/>
        <v>40.598</v>
      </c>
      <c r="AF69" s="7">
        <v>40.598</v>
      </c>
      <c r="AG69" s="7">
        <v>202.99</v>
      </c>
      <c r="AH69" s="7"/>
      <c r="AI69" s="7">
        <v>0</v>
      </c>
    </row>
    <row r="70" spans="3:35" ht="12">
      <c r="C70" t="s">
        <v>282</v>
      </c>
      <c r="D70">
        <v>2018</v>
      </c>
      <c r="E70">
        <v>5</v>
      </c>
      <c r="F70" t="s">
        <v>17</v>
      </c>
      <c r="G70" s="7">
        <v>2802.53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v>560.5060000000001</v>
      </c>
      <c r="V70" s="7">
        <v>0</v>
      </c>
      <c r="W70" s="7">
        <v>560.5060000000001</v>
      </c>
      <c r="X70" s="7">
        <v>560.5060000000001</v>
      </c>
      <c r="Y70" s="7">
        <v>560.5060000000001</v>
      </c>
      <c r="Z70" s="7">
        <v>1121.0120000000002</v>
      </c>
      <c r="AA70" s="7">
        <v>560.5060000000001</v>
      </c>
      <c r="AB70" s="7">
        <v>1681.5180000000003</v>
      </c>
      <c r="AC70" s="7">
        <v>560.5060000000001</v>
      </c>
      <c r="AD70" s="7">
        <v>2242.0240000000003</v>
      </c>
      <c r="AE70" s="7">
        <f aca="true" t="shared" si="1" ref="AE70:AE131">G70/E70</f>
        <v>560.5060000000001</v>
      </c>
      <c r="AF70" s="7">
        <v>560.5060000000001</v>
      </c>
      <c r="AG70" s="7">
        <v>2802.5300000000007</v>
      </c>
      <c r="AH70" s="7"/>
      <c r="AI70" s="7">
        <v>0</v>
      </c>
    </row>
    <row r="71" spans="3:35" ht="12">
      <c r="C71" t="s">
        <v>337</v>
      </c>
      <c r="D71">
        <v>2021</v>
      </c>
      <c r="E71">
        <v>5</v>
      </c>
      <c r="F71" t="s">
        <v>17</v>
      </c>
      <c r="G71" s="7">
        <v>17849.99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>
        <v>3569.9980000000005</v>
      </c>
      <c r="AD71" s="7">
        <v>3569.9980000000005</v>
      </c>
      <c r="AE71" s="7">
        <f t="shared" si="1"/>
        <v>3569.9980000000005</v>
      </c>
      <c r="AF71" s="7">
        <v>3569.9980000000005</v>
      </c>
      <c r="AG71" s="7">
        <v>7139.996000000001</v>
      </c>
      <c r="AH71" s="7"/>
      <c r="AI71" s="7">
        <v>10709.994</v>
      </c>
    </row>
    <row r="72" spans="3:35" ht="12">
      <c r="C72" t="s">
        <v>312</v>
      </c>
      <c r="D72">
        <v>2019</v>
      </c>
      <c r="E72">
        <v>5</v>
      </c>
      <c r="F72" t="s">
        <v>17</v>
      </c>
      <c r="G72" s="7">
        <v>263.96</v>
      </c>
      <c r="H72" s="7"/>
      <c r="I72" s="7"/>
      <c r="J72" s="7"/>
      <c r="K72" s="7"/>
      <c r="L72" s="7"/>
      <c r="M72" s="7">
        <v>52.791999999999994</v>
      </c>
      <c r="N72" s="7"/>
      <c r="O72" s="7">
        <v>52.791999999999994</v>
      </c>
      <c r="P72" s="7"/>
      <c r="Q72" s="7"/>
      <c r="R72" s="7"/>
      <c r="S72" s="7"/>
      <c r="T72" s="7"/>
      <c r="U72" s="7">
        <v>52.791999999999994</v>
      </c>
      <c r="V72" s="7"/>
      <c r="W72" s="7">
        <v>52.791999999999994</v>
      </c>
      <c r="X72" s="7">
        <v>0</v>
      </c>
      <c r="Y72" s="7">
        <v>52.791999999999994</v>
      </c>
      <c r="Z72" s="7">
        <v>52.791999999999994</v>
      </c>
      <c r="AA72" s="7">
        <v>52.791999999999994</v>
      </c>
      <c r="AB72" s="7">
        <v>105.58399999999999</v>
      </c>
      <c r="AC72" s="7">
        <v>52.791999999999994</v>
      </c>
      <c r="AD72" s="7">
        <v>158.37599999999998</v>
      </c>
      <c r="AE72" s="7">
        <f t="shared" si="1"/>
        <v>52.791999999999994</v>
      </c>
      <c r="AF72" s="7">
        <v>52.791999999999994</v>
      </c>
      <c r="AG72" s="7">
        <v>211.16799999999998</v>
      </c>
      <c r="AH72" s="7"/>
      <c r="AI72" s="7">
        <v>52.792</v>
      </c>
    </row>
    <row r="73" spans="7:35" ht="12">
      <c r="G73" s="63">
        <f>SUM(G64:G72)</f>
        <v>34041.18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63">
        <f>SUM(AE64:AE72)</f>
        <v>4903.597600000001</v>
      </c>
      <c r="AF73" s="7"/>
      <c r="AG73" s="7"/>
      <c r="AH73" s="7"/>
      <c r="AI73" s="7"/>
    </row>
    <row r="74" spans="3:35" ht="12">
      <c r="C74" t="s">
        <v>33</v>
      </c>
      <c r="D74">
        <v>2010</v>
      </c>
      <c r="E74">
        <v>50</v>
      </c>
      <c r="F74" t="s">
        <v>17</v>
      </c>
      <c r="G74" s="7">
        <v>6643.33</v>
      </c>
      <c r="H74" s="7">
        <v>66.43</v>
      </c>
      <c r="I74" s="7">
        <v>132.8666</v>
      </c>
      <c r="J74" s="7">
        <v>199.2966</v>
      </c>
      <c r="K74" s="7">
        <v>132.8666</v>
      </c>
      <c r="L74" s="7">
        <v>332.1632</v>
      </c>
      <c r="M74" s="7">
        <v>132.8666</v>
      </c>
      <c r="N74" s="7">
        <v>465.0298</v>
      </c>
      <c r="O74" s="7">
        <v>132.8666</v>
      </c>
      <c r="P74" s="7">
        <v>597.8964000000001</v>
      </c>
      <c r="Q74" s="7">
        <v>132.8666</v>
      </c>
      <c r="R74" s="7">
        <v>730.7630000000001</v>
      </c>
      <c r="S74" s="7">
        <v>132.8666</v>
      </c>
      <c r="T74" s="7">
        <v>863.6296000000002</v>
      </c>
      <c r="U74" s="7">
        <v>132.8666</v>
      </c>
      <c r="V74" s="7">
        <v>996.4962000000003</v>
      </c>
      <c r="W74" s="7">
        <v>132.8666</v>
      </c>
      <c r="X74" s="7">
        <v>1129.3628000000003</v>
      </c>
      <c r="Y74" s="7">
        <v>132.8666</v>
      </c>
      <c r="Z74" s="7">
        <v>1262.2294000000004</v>
      </c>
      <c r="AA74" s="7">
        <v>132.8666</v>
      </c>
      <c r="AB74" s="7">
        <v>1395.0960000000005</v>
      </c>
      <c r="AC74" s="7">
        <v>132.8666</v>
      </c>
      <c r="AD74" s="7">
        <v>1527.9626000000005</v>
      </c>
      <c r="AE74" s="7">
        <f t="shared" si="1"/>
        <v>132.8666</v>
      </c>
      <c r="AF74" s="7">
        <v>132.8666</v>
      </c>
      <c r="AG74" s="7">
        <v>1660.8292000000006</v>
      </c>
      <c r="AH74" s="7"/>
      <c r="AI74" s="7">
        <v>4982.5008</v>
      </c>
    </row>
    <row r="75" spans="3:35" ht="12">
      <c r="C75" t="s">
        <v>146</v>
      </c>
      <c r="D75">
        <v>2010</v>
      </c>
      <c r="E75">
        <v>20</v>
      </c>
      <c r="F75" t="s">
        <v>17</v>
      </c>
      <c r="G75" s="7">
        <v>1998</v>
      </c>
      <c r="H75" s="7">
        <v>49.95</v>
      </c>
      <c r="I75" s="7">
        <v>99.9</v>
      </c>
      <c r="J75" s="7">
        <v>149.85000000000002</v>
      </c>
      <c r="K75" s="7">
        <v>99.9</v>
      </c>
      <c r="L75" s="7">
        <v>249.75000000000003</v>
      </c>
      <c r="M75" s="7">
        <v>99.9</v>
      </c>
      <c r="N75" s="7">
        <v>349.65000000000003</v>
      </c>
      <c r="O75" s="7">
        <v>99.9</v>
      </c>
      <c r="P75" s="7">
        <v>449.55000000000007</v>
      </c>
      <c r="Q75" s="7">
        <v>99.9</v>
      </c>
      <c r="R75" s="7">
        <v>549.45</v>
      </c>
      <c r="S75" s="7">
        <v>99.9</v>
      </c>
      <c r="T75" s="7">
        <v>649.35</v>
      </c>
      <c r="U75" s="7">
        <v>99.9</v>
      </c>
      <c r="V75" s="7">
        <v>749.25</v>
      </c>
      <c r="W75" s="7">
        <v>99.9</v>
      </c>
      <c r="X75" s="7">
        <v>849.15</v>
      </c>
      <c r="Y75" s="7">
        <v>99.9</v>
      </c>
      <c r="Z75" s="7">
        <v>949.05</v>
      </c>
      <c r="AA75" s="7">
        <v>99.9</v>
      </c>
      <c r="AB75" s="7">
        <v>1048.95</v>
      </c>
      <c r="AC75" s="7">
        <v>99.9</v>
      </c>
      <c r="AD75" s="7">
        <v>1148.8500000000001</v>
      </c>
      <c r="AE75" s="7">
        <f t="shared" si="1"/>
        <v>99.9</v>
      </c>
      <c r="AF75" s="7">
        <v>99.9</v>
      </c>
      <c r="AG75" s="7">
        <v>1248.7500000000002</v>
      </c>
      <c r="AH75" s="7"/>
      <c r="AI75" s="7">
        <v>749.2499999999998</v>
      </c>
    </row>
    <row r="76" spans="3:35" ht="12">
      <c r="C76" t="s">
        <v>266</v>
      </c>
      <c r="D76">
        <v>2018</v>
      </c>
      <c r="E76">
        <v>5</v>
      </c>
      <c r="F76" t="s">
        <v>17</v>
      </c>
      <c r="G76" s="7">
        <v>309.97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>
        <v>61.99400000000001</v>
      </c>
      <c r="V76" s="7">
        <v>0</v>
      </c>
      <c r="W76" s="7">
        <v>61.99400000000001</v>
      </c>
      <c r="X76" s="7">
        <v>61.99400000000001</v>
      </c>
      <c r="Y76" s="7">
        <v>61.99400000000001</v>
      </c>
      <c r="Z76" s="7">
        <v>123.98800000000001</v>
      </c>
      <c r="AA76" s="7">
        <v>61.99400000000001</v>
      </c>
      <c r="AB76" s="7">
        <v>185.98200000000003</v>
      </c>
      <c r="AC76" s="7">
        <v>61.99400000000001</v>
      </c>
      <c r="AD76" s="7">
        <v>247.97600000000003</v>
      </c>
      <c r="AE76" s="7">
        <f t="shared" si="1"/>
        <v>61.99400000000001</v>
      </c>
      <c r="AF76" s="7">
        <v>61.99400000000001</v>
      </c>
      <c r="AG76" s="7">
        <v>309.97</v>
      </c>
      <c r="AH76" s="7"/>
      <c r="AI76" s="7">
        <v>0</v>
      </c>
    </row>
    <row r="77" spans="3:35" ht="12">
      <c r="C77" t="s">
        <v>277</v>
      </c>
      <c r="D77">
        <v>2018</v>
      </c>
      <c r="E77">
        <v>5</v>
      </c>
      <c r="F77" t="s">
        <v>17</v>
      </c>
      <c r="G77" s="7">
        <v>148.99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>
        <v>29.798000000000002</v>
      </c>
      <c r="V77" s="7">
        <v>0</v>
      </c>
      <c r="W77" s="7">
        <v>29.798000000000002</v>
      </c>
      <c r="X77" s="7">
        <v>29.798000000000002</v>
      </c>
      <c r="Y77" s="7">
        <v>29.798000000000002</v>
      </c>
      <c r="Z77" s="7">
        <v>59.596000000000004</v>
      </c>
      <c r="AA77" s="7">
        <v>29.798000000000002</v>
      </c>
      <c r="AB77" s="7">
        <v>89.394</v>
      </c>
      <c r="AC77" s="7">
        <v>29.798000000000002</v>
      </c>
      <c r="AD77" s="7">
        <v>119.19200000000001</v>
      </c>
      <c r="AE77" s="7">
        <f t="shared" si="1"/>
        <v>29.798000000000002</v>
      </c>
      <c r="AF77" s="7">
        <v>29.798000000000002</v>
      </c>
      <c r="AG77" s="7">
        <v>148.99</v>
      </c>
      <c r="AH77" s="7"/>
      <c r="AI77" s="7">
        <v>0</v>
      </c>
    </row>
    <row r="78" spans="3:35" ht="12">
      <c r="C78" t="s">
        <v>296</v>
      </c>
      <c r="D78">
        <v>2019</v>
      </c>
      <c r="E78">
        <v>5</v>
      </c>
      <c r="F78" t="s">
        <v>17</v>
      </c>
      <c r="G78" s="7">
        <v>2889.39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v>577.8779999999999</v>
      </c>
      <c r="V78" s="7"/>
      <c r="W78" s="7">
        <v>577.8779999999999</v>
      </c>
      <c r="X78" s="7">
        <v>0</v>
      </c>
      <c r="Y78" s="7">
        <v>577.8779999999999</v>
      </c>
      <c r="Z78" s="7">
        <v>577.8779999999999</v>
      </c>
      <c r="AA78" s="7">
        <v>577.8779999999999</v>
      </c>
      <c r="AB78" s="7">
        <v>1155.7559999999999</v>
      </c>
      <c r="AC78" s="7">
        <v>577.8779999999999</v>
      </c>
      <c r="AD78" s="7">
        <v>1733.6339999999998</v>
      </c>
      <c r="AE78" s="7">
        <f t="shared" si="1"/>
        <v>577.8779999999999</v>
      </c>
      <c r="AF78" s="7">
        <v>577.8779999999999</v>
      </c>
      <c r="AG78" s="7">
        <v>2311.5119999999997</v>
      </c>
      <c r="AH78" s="7"/>
      <c r="AI78" s="7">
        <v>577.8780000000002</v>
      </c>
    </row>
    <row r="79" spans="3:35" ht="12">
      <c r="C79" t="s">
        <v>297</v>
      </c>
      <c r="D79">
        <v>2019</v>
      </c>
      <c r="E79">
        <v>5</v>
      </c>
      <c r="F79" t="s">
        <v>17</v>
      </c>
      <c r="G79" s="7">
        <v>2125.25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>
        <v>425.05</v>
      </c>
      <c r="V79" s="7"/>
      <c r="W79" s="7">
        <v>425.05</v>
      </c>
      <c r="X79" s="7">
        <v>0</v>
      </c>
      <c r="Y79" s="7">
        <v>425.05</v>
      </c>
      <c r="Z79" s="7">
        <v>425.05</v>
      </c>
      <c r="AA79" s="7">
        <v>425.05</v>
      </c>
      <c r="AB79" s="7">
        <v>850.1</v>
      </c>
      <c r="AC79" s="7">
        <v>425.05</v>
      </c>
      <c r="AD79" s="7">
        <v>1275.15</v>
      </c>
      <c r="AE79" s="7">
        <f t="shared" si="1"/>
        <v>425.05</v>
      </c>
      <c r="AF79" s="7">
        <v>425.05</v>
      </c>
      <c r="AG79" s="7">
        <v>1700.2</v>
      </c>
      <c r="AH79" s="7"/>
      <c r="AI79" s="7">
        <v>425.04999999999995</v>
      </c>
    </row>
    <row r="80" spans="3:35" ht="12">
      <c r="C80" t="s">
        <v>298</v>
      </c>
      <c r="D80">
        <v>2019</v>
      </c>
      <c r="E80">
        <v>5</v>
      </c>
      <c r="F80" t="s">
        <v>17</v>
      </c>
      <c r="G80" s="7">
        <v>1060.28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>
        <v>212.05599999999998</v>
      </c>
      <c r="V80" s="7"/>
      <c r="W80" s="7">
        <v>212.05599999999998</v>
      </c>
      <c r="X80" s="7">
        <v>0</v>
      </c>
      <c r="Y80" s="7">
        <v>212.05599999999998</v>
      </c>
      <c r="Z80" s="7">
        <v>212.05599999999998</v>
      </c>
      <c r="AA80" s="7">
        <v>212.05599999999998</v>
      </c>
      <c r="AB80" s="7">
        <v>424.11199999999997</v>
      </c>
      <c r="AC80" s="7">
        <v>212.05599999999998</v>
      </c>
      <c r="AD80" s="7">
        <v>636.1679999999999</v>
      </c>
      <c r="AE80" s="7">
        <f t="shared" si="1"/>
        <v>212.05599999999998</v>
      </c>
      <c r="AF80" s="7">
        <v>212.05599999999998</v>
      </c>
      <c r="AG80" s="7">
        <v>848.2239999999999</v>
      </c>
      <c r="AH80" s="7"/>
      <c r="AI80" s="7">
        <v>212.05600000000004</v>
      </c>
    </row>
    <row r="81" spans="3:35" ht="12">
      <c r="C81" t="s">
        <v>299</v>
      </c>
      <c r="D81">
        <v>2019</v>
      </c>
      <c r="E81">
        <v>5</v>
      </c>
      <c r="F81" t="s">
        <v>17</v>
      </c>
      <c r="G81" s="7">
        <v>191.96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38.392</v>
      </c>
      <c r="V81" s="7"/>
      <c r="W81" s="7">
        <v>38.392</v>
      </c>
      <c r="X81" s="7">
        <v>0</v>
      </c>
      <c r="Y81" s="7">
        <v>38.392</v>
      </c>
      <c r="Z81" s="7">
        <v>38.392</v>
      </c>
      <c r="AA81" s="7">
        <v>38.392</v>
      </c>
      <c r="AB81" s="7">
        <v>76.784</v>
      </c>
      <c r="AC81" s="7">
        <v>38.392</v>
      </c>
      <c r="AD81" s="7">
        <v>115.17600000000002</v>
      </c>
      <c r="AE81" s="7">
        <f t="shared" si="1"/>
        <v>38.392</v>
      </c>
      <c r="AF81" s="7">
        <v>38.392</v>
      </c>
      <c r="AG81" s="7">
        <v>153.568</v>
      </c>
      <c r="AH81" s="7"/>
      <c r="AI81" s="7">
        <v>38.391999999999996</v>
      </c>
    </row>
    <row r="82" spans="3:35" ht="12">
      <c r="C82" t="s">
        <v>300</v>
      </c>
      <c r="D82">
        <v>2019</v>
      </c>
      <c r="E82">
        <v>5</v>
      </c>
      <c r="F82" t="s">
        <v>17</v>
      </c>
      <c r="G82" s="7">
        <v>224.87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44.974000000000004</v>
      </c>
      <c r="V82" s="7"/>
      <c r="W82" s="7">
        <v>44.974000000000004</v>
      </c>
      <c r="X82" s="7">
        <v>0</v>
      </c>
      <c r="Y82" s="7">
        <v>44.974000000000004</v>
      </c>
      <c r="Z82" s="7">
        <v>44.974000000000004</v>
      </c>
      <c r="AA82" s="7">
        <v>44.974000000000004</v>
      </c>
      <c r="AB82" s="7">
        <v>89.94800000000001</v>
      </c>
      <c r="AC82" s="7">
        <v>44.974000000000004</v>
      </c>
      <c r="AD82" s="7">
        <v>134.92200000000003</v>
      </c>
      <c r="AE82" s="7">
        <f t="shared" si="1"/>
        <v>44.974000000000004</v>
      </c>
      <c r="AF82" s="7">
        <v>44.974000000000004</v>
      </c>
      <c r="AG82" s="7">
        <v>179.89600000000002</v>
      </c>
      <c r="AH82" s="7"/>
      <c r="AI82" s="7">
        <v>44.97399999999999</v>
      </c>
    </row>
    <row r="83" spans="3:35" ht="12">
      <c r="C83" t="s">
        <v>301</v>
      </c>
      <c r="D83">
        <v>2019</v>
      </c>
      <c r="E83">
        <v>5</v>
      </c>
      <c r="F83" t="s">
        <v>17</v>
      </c>
      <c r="G83" s="7">
        <v>2053.89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>
        <v>410.77799999999996</v>
      </c>
      <c r="V83" s="7"/>
      <c r="W83" s="7">
        <v>410.77799999999996</v>
      </c>
      <c r="X83" s="7">
        <v>0</v>
      </c>
      <c r="Y83" s="7">
        <v>410.77799999999996</v>
      </c>
      <c r="Z83" s="7">
        <v>410.77799999999996</v>
      </c>
      <c r="AA83" s="7">
        <v>410.77799999999996</v>
      </c>
      <c r="AB83" s="7">
        <v>821.5559999999999</v>
      </c>
      <c r="AC83" s="7">
        <v>410.77799999999996</v>
      </c>
      <c r="AD83" s="7">
        <v>1232.3339999999998</v>
      </c>
      <c r="AE83" s="7">
        <f t="shared" si="1"/>
        <v>410.77799999999996</v>
      </c>
      <c r="AF83" s="7">
        <v>410.77799999999996</v>
      </c>
      <c r="AG83" s="7">
        <v>1643.1119999999999</v>
      </c>
      <c r="AH83" s="7"/>
      <c r="AI83" s="7">
        <v>410.778</v>
      </c>
    </row>
    <row r="84" spans="3:35" ht="12">
      <c r="C84" t="s">
        <v>302</v>
      </c>
      <c r="D84">
        <v>2019</v>
      </c>
      <c r="E84">
        <v>5</v>
      </c>
      <c r="F84" t="s">
        <v>17</v>
      </c>
      <c r="G84" s="7">
        <v>2090.5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418.1</v>
      </c>
      <c r="V84" s="7"/>
      <c r="W84" s="7">
        <v>418.1</v>
      </c>
      <c r="X84" s="7">
        <v>0</v>
      </c>
      <c r="Y84" s="7">
        <v>418.1</v>
      </c>
      <c r="Z84" s="7">
        <v>418.1</v>
      </c>
      <c r="AA84" s="7">
        <v>418.1</v>
      </c>
      <c r="AB84" s="7">
        <v>836.2</v>
      </c>
      <c r="AC84" s="7">
        <v>418.1</v>
      </c>
      <c r="AD84" s="7">
        <v>1254.3000000000002</v>
      </c>
      <c r="AE84" s="7">
        <f t="shared" si="1"/>
        <v>418.1</v>
      </c>
      <c r="AF84" s="7">
        <v>418.1</v>
      </c>
      <c r="AG84" s="7">
        <v>1672.4</v>
      </c>
      <c r="AH84" s="7"/>
      <c r="AI84" s="7">
        <v>418.0999999999999</v>
      </c>
    </row>
    <row r="85" spans="3:35" ht="12">
      <c r="C85" t="s">
        <v>303</v>
      </c>
      <c r="D85">
        <v>2019</v>
      </c>
      <c r="E85">
        <v>5</v>
      </c>
      <c r="F85" t="s">
        <v>17</v>
      </c>
      <c r="G85" s="7">
        <v>5451.5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1090.3</v>
      </c>
      <c r="V85" s="7"/>
      <c r="W85" s="7">
        <v>1090.3</v>
      </c>
      <c r="X85" s="7">
        <v>0</v>
      </c>
      <c r="Y85" s="7">
        <v>1090.3</v>
      </c>
      <c r="Z85" s="7">
        <v>1090.3</v>
      </c>
      <c r="AA85" s="7">
        <v>1090.3</v>
      </c>
      <c r="AB85" s="7">
        <v>2180.6</v>
      </c>
      <c r="AC85" s="7">
        <v>1090.3</v>
      </c>
      <c r="AD85" s="7">
        <v>3270.8999999999996</v>
      </c>
      <c r="AE85" s="7">
        <f t="shared" si="1"/>
        <v>1090.3</v>
      </c>
      <c r="AF85" s="7">
        <v>1090.3</v>
      </c>
      <c r="AG85" s="7">
        <v>4361.2</v>
      </c>
      <c r="AH85" s="7"/>
      <c r="AI85" s="7">
        <v>1090.3000000000002</v>
      </c>
    </row>
    <row r="86" spans="3:35" ht="12">
      <c r="C86" t="s">
        <v>304</v>
      </c>
      <c r="D86">
        <v>2019</v>
      </c>
      <c r="E86">
        <v>5</v>
      </c>
      <c r="F86" t="s">
        <v>17</v>
      </c>
      <c r="G86" s="7">
        <v>1089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217.8</v>
      </c>
      <c r="V86" s="7"/>
      <c r="W86" s="7">
        <v>217.8</v>
      </c>
      <c r="X86" s="7">
        <v>0</v>
      </c>
      <c r="Y86" s="7">
        <v>217.8</v>
      </c>
      <c r="Z86" s="7">
        <v>217.8</v>
      </c>
      <c r="AA86" s="7">
        <v>217.8</v>
      </c>
      <c r="AB86" s="7">
        <v>435.6</v>
      </c>
      <c r="AC86" s="7">
        <v>217.8</v>
      </c>
      <c r="AD86" s="7">
        <v>653.4000000000001</v>
      </c>
      <c r="AE86" s="7">
        <f t="shared" si="1"/>
        <v>217.8</v>
      </c>
      <c r="AF86" s="7">
        <v>217.8</v>
      </c>
      <c r="AG86" s="7">
        <v>871.2</v>
      </c>
      <c r="AH86" s="7"/>
      <c r="AI86" s="7">
        <v>217.79999999999995</v>
      </c>
    </row>
    <row r="87" spans="3:35" ht="12">
      <c r="C87" t="s">
        <v>300</v>
      </c>
      <c r="D87">
        <v>2019</v>
      </c>
      <c r="E87">
        <v>5</v>
      </c>
      <c r="F87" t="s">
        <v>17</v>
      </c>
      <c r="G87" s="7">
        <v>1355.07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271.014</v>
      </c>
      <c r="V87" s="7"/>
      <c r="W87" s="7">
        <v>271.014</v>
      </c>
      <c r="X87" s="7">
        <v>0</v>
      </c>
      <c r="Y87" s="7">
        <v>271.014</v>
      </c>
      <c r="Z87" s="7">
        <v>271.014</v>
      </c>
      <c r="AA87" s="7">
        <v>271.014</v>
      </c>
      <c r="AB87" s="7">
        <v>542.028</v>
      </c>
      <c r="AC87" s="7">
        <v>271.014</v>
      </c>
      <c r="AD87" s="7">
        <v>813.042</v>
      </c>
      <c r="AE87" s="7">
        <f t="shared" si="1"/>
        <v>271.014</v>
      </c>
      <c r="AF87" s="7">
        <v>271.014</v>
      </c>
      <c r="AG87" s="7">
        <v>1084.056</v>
      </c>
      <c r="AH87" s="7"/>
      <c r="AI87" s="7">
        <v>271.0139999999999</v>
      </c>
    </row>
    <row r="88" spans="3:35" ht="12">
      <c r="C88" t="s">
        <v>305</v>
      </c>
      <c r="D88">
        <v>2019</v>
      </c>
      <c r="E88">
        <v>5</v>
      </c>
      <c r="F88" t="s">
        <v>17</v>
      </c>
      <c r="G88" s="7">
        <v>187.2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>
        <v>37.44</v>
      </c>
      <c r="V88" s="7"/>
      <c r="W88" s="7">
        <v>37.44</v>
      </c>
      <c r="X88" s="7">
        <v>0</v>
      </c>
      <c r="Y88" s="7">
        <v>37.44</v>
      </c>
      <c r="Z88" s="7">
        <v>37.44</v>
      </c>
      <c r="AA88" s="7">
        <v>37.44</v>
      </c>
      <c r="AB88" s="7">
        <v>74.88</v>
      </c>
      <c r="AC88" s="7">
        <v>37.44</v>
      </c>
      <c r="AD88" s="7">
        <v>112.32</v>
      </c>
      <c r="AE88" s="7">
        <f t="shared" si="1"/>
        <v>37.44</v>
      </c>
      <c r="AF88" s="7">
        <v>37.44</v>
      </c>
      <c r="AG88" s="7">
        <v>149.76</v>
      </c>
      <c r="AH88" s="7"/>
      <c r="AI88" s="7">
        <v>37.44</v>
      </c>
    </row>
    <row r="89" spans="3:35" ht="12">
      <c r="C89" t="s">
        <v>306</v>
      </c>
      <c r="D89">
        <v>2019</v>
      </c>
      <c r="E89">
        <v>5</v>
      </c>
      <c r="F89" t="s">
        <v>17</v>
      </c>
      <c r="G89" s="7">
        <v>177.26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v>35.452</v>
      </c>
      <c r="V89" s="7"/>
      <c r="W89" s="7">
        <v>35.452</v>
      </c>
      <c r="X89" s="7">
        <v>0</v>
      </c>
      <c r="Y89" s="7">
        <v>35.452</v>
      </c>
      <c r="Z89" s="7">
        <v>35.452</v>
      </c>
      <c r="AA89" s="7">
        <v>35.452</v>
      </c>
      <c r="AB89" s="7">
        <v>70.904</v>
      </c>
      <c r="AC89" s="7">
        <v>35.452</v>
      </c>
      <c r="AD89" s="7">
        <v>106.356</v>
      </c>
      <c r="AE89" s="7">
        <f t="shared" si="1"/>
        <v>35.452</v>
      </c>
      <c r="AF89" s="7">
        <v>35.452</v>
      </c>
      <c r="AG89" s="7">
        <v>141.808</v>
      </c>
      <c r="AH89" s="7"/>
      <c r="AI89" s="7">
        <v>35.452</v>
      </c>
    </row>
    <row r="90" spans="3:35" ht="12">
      <c r="C90" t="s">
        <v>307</v>
      </c>
      <c r="D90">
        <v>2019</v>
      </c>
      <c r="E90">
        <v>5</v>
      </c>
      <c r="F90" t="s">
        <v>17</v>
      </c>
      <c r="G90" s="7">
        <v>5561.99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1112.398</v>
      </c>
      <c r="V90" s="7"/>
      <c r="W90" s="7">
        <v>1112.398</v>
      </c>
      <c r="X90" s="7">
        <v>0</v>
      </c>
      <c r="Y90" s="7">
        <v>1112.398</v>
      </c>
      <c r="Z90" s="7">
        <v>1112.398</v>
      </c>
      <c r="AA90" s="7">
        <v>1112.398</v>
      </c>
      <c r="AB90" s="7">
        <v>2224.796</v>
      </c>
      <c r="AC90" s="7">
        <v>1112.398</v>
      </c>
      <c r="AD90" s="7">
        <v>3337.1939999999995</v>
      </c>
      <c r="AE90" s="7">
        <f t="shared" si="1"/>
        <v>1112.398</v>
      </c>
      <c r="AF90" s="7">
        <v>1112.398</v>
      </c>
      <c r="AG90" s="7">
        <v>4449.592</v>
      </c>
      <c r="AH90" s="7"/>
      <c r="AI90" s="7">
        <v>1112.3980000000001</v>
      </c>
    </row>
    <row r="91" spans="3:35" ht="12">
      <c r="C91" t="s">
        <v>308</v>
      </c>
      <c r="D91">
        <v>2019</v>
      </c>
      <c r="E91">
        <v>5</v>
      </c>
      <c r="F91" t="s">
        <v>17</v>
      </c>
      <c r="G91" s="7">
        <v>369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73.8</v>
      </c>
      <c r="V91" s="7"/>
      <c r="W91" s="7">
        <v>73.8</v>
      </c>
      <c r="X91" s="7">
        <v>0</v>
      </c>
      <c r="Y91" s="7">
        <v>73.8</v>
      </c>
      <c r="Z91" s="7">
        <v>73.8</v>
      </c>
      <c r="AA91" s="7">
        <v>73.8</v>
      </c>
      <c r="AB91" s="7">
        <v>147.6</v>
      </c>
      <c r="AC91" s="7">
        <v>73.8</v>
      </c>
      <c r="AD91" s="7">
        <v>221.39999999999998</v>
      </c>
      <c r="AE91" s="7">
        <f t="shared" si="1"/>
        <v>73.8</v>
      </c>
      <c r="AF91" s="7">
        <v>73.8</v>
      </c>
      <c r="AG91" s="7">
        <v>295.2</v>
      </c>
      <c r="AH91" s="7"/>
      <c r="AI91" s="7">
        <v>73.80000000000001</v>
      </c>
    </row>
    <row r="92" spans="3:35" ht="12">
      <c r="C92" t="s">
        <v>195</v>
      </c>
      <c r="D92">
        <v>2019</v>
      </c>
      <c r="E92">
        <v>5</v>
      </c>
      <c r="F92" t="s">
        <v>17</v>
      </c>
      <c r="G92" s="7">
        <v>287.6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57.52</v>
      </c>
      <c r="V92" s="7"/>
      <c r="W92" s="7">
        <v>57.52</v>
      </c>
      <c r="X92" s="7">
        <v>0</v>
      </c>
      <c r="Y92" s="7">
        <v>57.52</v>
      </c>
      <c r="Z92" s="7">
        <v>57.52</v>
      </c>
      <c r="AA92" s="7">
        <v>57.52</v>
      </c>
      <c r="AB92" s="7">
        <v>115.04</v>
      </c>
      <c r="AC92" s="7">
        <v>57.52</v>
      </c>
      <c r="AD92" s="7">
        <v>172.56</v>
      </c>
      <c r="AE92" s="7">
        <f t="shared" si="1"/>
        <v>57.52</v>
      </c>
      <c r="AF92" s="7">
        <v>57.52</v>
      </c>
      <c r="AG92" s="7">
        <v>230.08</v>
      </c>
      <c r="AH92" s="7"/>
      <c r="AI92" s="7">
        <v>57.52000000000001</v>
      </c>
    </row>
    <row r="93" spans="3:35" ht="12">
      <c r="C93" t="s">
        <v>309</v>
      </c>
      <c r="D93">
        <v>2019</v>
      </c>
      <c r="E93">
        <v>5</v>
      </c>
      <c r="F93" t="s">
        <v>17</v>
      </c>
      <c r="G93" s="7">
        <v>3019.27</v>
      </c>
      <c r="H93" s="7"/>
      <c r="I93" s="7">
        <v>603.854</v>
      </c>
      <c r="J93" s="7"/>
      <c r="K93" s="7">
        <v>603.854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0</v>
      </c>
      <c r="Y93" s="7">
        <v>603.854</v>
      </c>
      <c r="Z93" s="7">
        <v>603.854</v>
      </c>
      <c r="AA93" s="7">
        <v>603.854</v>
      </c>
      <c r="AB93" s="7">
        <v>1207.708</v>
      </c>
      <c r="AC93" s="7">
        <v>603.854</v>
      </c>
      <c r="AD93" s="7">
        <v>1811.5620000000001</v>
      </c>
      <c r="AE93" s="7">
        <f t="shared" si="1"/>
        <v>603.854</v>
      </c>
      <c r="AF93" s="7">
        <v>603.854</v>
      </c>
      <c r="AG93" s="7">
        <v>2415.416</v>
      </c>
      <c r="AH93" s="7"/>
      <c r="AI93" s="7">
        <v>603.8539999999998</v>
      </c>
    </row>
    <row r="94" spans="2:35" ht="12">
      <c r="B94" t="s">
        <v>366</v>
      </c>
      <c r="C94" t="s">
        <v>363</v>
      </c>
      <c r="D94">
        <v>2022</v>
      </c>
      <c r="E94">
        <v>5</v>
      </c>
      <c r="F94" t="s">
        <v>17</v>
      </c>
      <c r="G94" s="7">
        <v>18250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>
        <f t="shared" si="1"/>
        <v>3650</v>
      </c>
      <c r="AF94" s="7">
        <v>3650</v>
      </c>
      <c r="AG94" s="7">
        <v>3650</v>
      </c>
      <c r="AH94" s="7"/>
      <c r="AI94" s="7">
        <v>14600</v>
      </c>
    </row>
    <row r="95" spans="3:35" ht="12">
      <c r="C95" t="s">
        <v>283</v>
      </c>
      <c r="D95">
        <v>2018</v>
      </c>
      <c r="E95">
        <v>5</v>
      </c>
      <c r="F95" t="s">
        <v>17</v>
      </c>
      <c r="G95" s="7">
        <v>1896.98</v>
      </c>
      <c r="H95" s="7"/>
      <c r="I95" s="7"/>
      <c r="J95" s="7"/>
      <c r="K95" s="7"/>
      <c r="L95" s="7"/>
      <c r="M95" s="7">
        <v>379.396</v>
      </c>
      <c r="N95" s="7"/>
      <c r="O95" s="7">
        <v>379.396</v>
      </c>
      <c r="P95" s="7"/>
      <c r="Q95" s="7"/>
      <c r="R95" s="7"/>
      <c r="S95" s="7"/>
      <c r="T95" s="7"/>
      <c r="U95" s="7">
        <v>379.396</v>
      </c>
      <c r="V95" s="7">
        <v>0</v>
      </c>
      <c r="W95" s="7">
        <v>379.396</v>
      </c>
      <c r="X95" s="7">
        <v>379.396</v>
      </c>
      <c r="Y95" s="7">
        <v>379.396</v>
      </c>
      <c r="Z95" s="7">
        <v>758.792</v>
      </c>
      <c r="AA95" s="7">
        <v>379.396</v>
      </c>
      <c r="AB95" s="7">
        <v>1138.188</v>
      </c>
      <c r="AC95" s="7">
        <v>379.396</v>
      </c>
      <c r="AD95" s="7">
        <v>1517.584</v>
      </c>
      <c r="AE95" s="7">
        <f t="shared" si="1"/>
        <v>379.396</v>
      </c>
      <c r="AF95" s="7">
        <v>379.396</v>
      </c>
      <c r="AG95" s="7">
        <v>1896.98</v>
      </c>
      <c r="AH95" s="7"/>
      <c r="AI95" s="7">
        <v>0</v>
      </c>
    </row>
    <row r="96" spans="3:35" ht="12">
      <c r="C96" t="s">
        <v>284</v>
      </c>
      <c r="D96">
        <v>2018</v>
      </c>
      <c r="E96">
        <v>5</v>
      </c>
      <c r="F96" t="s">
        <v>17</v>
      </c>
      <c r="G96" s="7">
        <v>329.98</v>
      </c>
      <c r="H96" s="7"/>
      <c r="I96" s="7"/>
      <c r="J96" s="7"/>
      <c r="K96" s="7"/>
      <c r="L96" s="7"/>
      <c r="M96" s="7">
        <v>65.99600000000001</v>
      </c>
      <c r="N96" s="7"/>
      <c r="O96" s="7">
        <v>65.99600000000001</v>
      </c>
      <c r="P96" s="7"/>
      <c r="Q96" s="7"/>
      <c r="R96" s="7"/>
      <c r="S96" s="7"/>
      <c r="T96" s="7"/>
      <c r="U96" s="7">
        <v>65.99600000000001</v>
      </c>
      <c r="V96" s="7">
        <v>0</v>
      </c>
      <c r="W96" s="7">
        <v>65.99600000000001</v>
      </c>
      <c r="X96" s="7">
        <v>65.99600000000001</v>
      </c>
      <c r="Y96" s="7">
        <v>65.99600000000001</v>
      </c>
      <c r="Z96" s="7">
        <v>131.99200000000002</v>
      </c>
      <c r="AA96" s="7">
        <v>65.99600000000001</v>
      </c>
      <c r="AB96" s="7">
        <v>197.98800000000003</v>
      </c>
      <c r="AC96" s="7">
        <v>65.99600000000001</v>
      </c>
      <c r="AD96" s="7">
        <v>263.98400000000004</v>
      </c>
      <c r="AE96" s="7">
        <f t="shared" si="1"/>
        <v>65.99600000000001</v>
      </c>
      <c r="AF96" s="7">
        <v>65.99600000000001</v>
      </c>
      <c r="AG96" s="7">
        <v>329.98</v>
      </c>
      <c r="AH96" s="7"/>
      <c r="AI96" s="7">
        <v>0</v>
      </c>
    </row>
    <row r="97" spans="3:35" ht="12">
      <c r="C97" t="s">
        <v>313</v>
      </c>
      <c r="D97">
        <v>2019</v>
      </c>
      <c r="E97">
        <v>5</v>
      </c>
      <c r="F97" t="s">
        <v>17</v>
      </c>
      <c r="G97" s="7">
        <v>241.31</v>
      </c>
      <c r="H97" s="7"/>
      <c r="I97" s="7"/>
      <c r="J97" s="7"/>
      <c r="K97" s="7"/>
      <c r="L97" s="7"/>
      <c r="M97" s="7">
        <v>48.262</v>
      </c>
      <c r="N97" s="7"/>
      <c r="O97" s="7">
        <v>48.262</v>
      </c>
      <c r="P97" s="7"/>
      <c r="Q97" s="7"/>
      <c r="R97" s="7"/>
      <c r="S97" s="7"/>
      <c r="T97" s="7"/>
      <c r="U97" s="7">
        <v>48.262</v>
      </c>
      <c r="V97" s="7"/>
      <c r="W97" s="7">
        <v>48.262</v>
      </c>
      <c r="X97" s="7">
        <v>0</v>
      </c>
      <c r="Y97" s="7">
        <v>48.262</v>
      </c>
      <c r="Z97" s="7">
        <v>48.262</v>
      </c>
      <c r="AA97" s="7">
        <v>48.262</v>
      </c>
      <c r="AB97" s="7">
        <v>96.524</v>
      </c>
      <c r="AC97" s="7">
        <v>48.262</v>
      </c>
      <c r="AD97" s="7">
        <v>144.786</v>
      </c>
      <c r="AE97" s="7">
        <f t="shared" si="1"/>
        <v>48.262</v>
      </c>
      <c r="AF97" s="7">
        <v>48.262</v>
      </c>
      <c r="AG97" s="7">
        <v>193.048</v>
      </c>
      <c r="AH97" s="7"/>
      <c r="AI97" s="7">
        <v>48.262</v>
      </c>
    </row>
    <row r="98" spans="3:35" ht="12">
      <c r="C98" t="s">
        <v>315</v>
      </c>
      <c r="D98">
        <v>2019</v>
      </c>
      <c r="E98">
        <v>5</v>
      </c>
      <c r="F98" t="s">
        <v>17</v>
      </c>
      <c r="G98" s="7">
        <v>875</v>
      </c>
      <c r="H98" s="7"/>
      <c r="I98" s="7"/>
      <c r="J98" s="7"/>
      <c r="K98" s="7"/>
      <c r="L98" s="7"/>
      <c r="M98" s="7">
        <v>175</v>
      </c>
      <c r="N98" s="7"/>
      <c r="O98" s="7">
        <v>175</v>
      </c>
      <c r="P98" s="7"/>
      <c r="Q98" s="7"/>
      <c r="R98" s="7"/>
      <c r="S98" s="7"/>
      <c r="T98" s="7"/>
      <c r="U98" s="7">
        <v>175</v>
      </c>
      <c r="V98" s="7"/>
      <c r="W98" s="7">
        <v>175</v>
      </c>
      <c r="X98" s="7">
        <v>0</v>
      </c>
      <c r="Y98" s="7">
        <v>175</v>
      </c>
      <c r="Z98" s="7">
        <v>175</v>
      </c>
      <c r="AA98" s="7">
        <v>175</v>
      </c>
      <c r="AB98" s="7">
        <v>350</v>
      </c>
      <c r="AC98" s="7">
        <v>175</v>
      </c>
      <c r="AD98" s="7">
        <v>525</v>
      </c>
      <c r="AE98" s="7">
        <f t="shared" si="1"/>
        <v>175</v>
      </c>
      <c r="AF98" s="7">
        <v>175</v>
      </c>
      <c r="AG98" s="7">
        <v>700</v>
      </c>
      <c r="AH98" s="7"/>
      <c r="AI98" s="7">
        <v>175</v>
      </c>
    </row>
    <row r="99" spans="3:35" ht="12">
      <c r="C99" t="s">
        <v>331</v>
      </c>
      <c r="D99">
        <v>2021</v>
      </c>
      <c r="E99">
        <v>5</v>
      </c>
      <c r="F99" t="s">
        <v>17</v>
      </c>
      <c r="G99" s="7">
        <v>1702</v>
      </c>
      <c r="M99" s="7"/>
      <c r="O99" s="7"/>
      <c r="U99" s="7"/>
      <c r="W99" s="7"/>
      <c r="Y99" s="7"/>
      <c r="Z99" s="7"/>
      <c r="AA99" s="7"/>
      <c r="AB99" s="7"/>
      <c r="AC99" s="7">
        <v>340.4</v>
      </c>
      <c r="AD99" s="7">
        <v>340.4</v>
      </c>
      <c r="AE99" s="7">
        <f t="shared" si="1"/>
        <v>340.4</v>
      </c>
      <c r="AF99" s="7">
        <v>340.4</v>
      </c>
      <c r="AG99" s="7">
        <v>680.8</v>
      </c>
      <c r="AI99" s="7">
        <v>1021.2</v>
      </c>
    </row>
    <row r="100" spans="3:35" ht="12">
      <c r="C100" t="s">
        <v>331</v>
      </c>
      <c r="D100">
        <v>2021</v>
      </c>
      <c r="E100">
        <v>5</v>
      </c>
      <c r="F100" t="s">
        <v>17</v>
      </c>
      <c r="G100" s="7">
        <v>451</v>
      </c>
      <c r="M100" s="7"/>
      <c r="O100" s="7"/>
      <c r="U100" s="7"/>
      <c r="W100" s="7"/>
      <c r="Y100" s="7"/>
      <c r="Z100" s="7"/>
      <c r="AA100" s="7"/>
      <c r="AB100" s="7"/>
      <c r="AC100" s="7">
        <v>90.2</v>
      </c>
      <c r="AD100" s="7">
        <v>90.2</v>
      </c>
      <c r="AE100" s="7">
        <f t="shared" si="1"/>
        <v>90.2</v>
      </c>
      <c r="AF100" s="7">
        <v>90.2</v>
      </c>
      <c r="AG100" s="7">
        <v>180.4</v>
      </c>
      <c r="AI100" s="7">
        <v>270.6</v>
      </c>
    </row>
    <row r="101" spans="3:35" ht="12">
      <c r="C101" t="s">
        <v>332</v>
      </c>
      <c r="D101">
        <v>2021</v>
      </c>
      <c r="E101">
        <v>5</v>
      </c>
      <c r="F101" t="s">
        <v>17</v>
      </c>
      <c r="G101" s="7">
        <v>399.99</v>
      </c>
      <c r="M101" s="7"/>
      <c r="O101" s="7"/>
      <c r="U101" s="7"/>
      <c r="W101" s="7"/>
      <c r="Y101" s="7"/>
      <c r="Z101" s="7"/>
      <c r="AA101" s="7"/>
      <c r="AB101" s="7"/>
      <c r="AC101" s="7">
        <v>79.998</v>
      </c>
      <c r="AD101" s="7">
        <v>79.998</v>
      </c>
      <c r="AE101" s="7">
        <f t="shared" si="1"/>
        <v>79.998</v>
      </c>
      <c r="AF101" s="7">
        <v>79.998</v>
      </c>
      <c r="AG101" s="7">
        <v>159.996</v>
      </c>
      <c r="AI101" s="7">
        <v>239.994</v>
      </c>
    </row>
    <row r="102" spans="3:35" ht="12">
      <c r="C102" t="s">
        <v>331</v>
      </c>
      <c r="D102">
        <v>2022</v>
      </c>
      <c r="E102">
        <v>5</v>
      </c>
      <c r="F102" t="s">
        <v>17</v>
      </c>
      <c r="G102" s="7">
        <v>1850</v>
      </c>
      <c r="M102" s="7"/>
      <c r="O102" s="7"/>
      <c r="U102" s="7"/>
      <c r="W102" s="7"/>
      <c r="Y102" s="7"/>
      <c r="Z102" s="7"/>
      <c r="AA102" s="7"/>
      <c r="AB102" s="7"/>
      <c r="AC102" s="7"/>
      <c r="AD102" s="7"/>
      <c r="AE102" s="7">
        <f t="shared" si="1"/>
        <v>370</v>
      </c>
      <c r="AF102" s="7">
        <v>370</v>
      </c>
      <c r="AG102" s="7">
        <v>370</v>
      </c>
      <c r="AI102" s="7">
        <v>1480</v>
      </c>
    </row>
    <row r="103" spans="3:35" ht="12">
      <c r="C103" t="s">
        <v>331</v>
      </c>
      <c r="D103">
        <v>2022</v>
      </c>
      <c r="E103">
        <v>5</v>
      </c>
      <c r="F103" t="s">
        <v>17</v>
      </c>
      <c r="G103" s="7">
        <v>925</v>
      </c>
      <c r="M103" s="7"/>
      <c r="O103" s="7"/>
      <c r="U103" s="7"/>
      <c r="W103" s="7"/>
      <c r="Y103" s="7"/>
      <c r="Z103" s="7"/>
      <c r="AA103" s="7"/>
      <c r="AB103" s="7"/>
      <c r="AC103" s="7"/>
      <c r="AD103" s="7"/>
      <c r="AE103" s="7">
        <f t="shared" si="1"/>
        <v>185</v>
      </c>
      <c r="AF103" s="7">
        <v>185</v>
      </c>
      <c r="AG103" s="7">
        <v>185</v>
      </c>
      <c r="AI103" s="7">
        <v>740</v>
      </c>
    </row>
    <row r="104" spans="3:35" ht="12">
      <c r="C104" t="s">
        <v>364</v>
      </c>
      <c r="D104">
        <v>2022</v>
      </c>
      <c r="E104">
        <v>5</v>
      </c>
      <c r="F104" t="s">
        <v>17</v>
      </c>
      <c r="G104" s="7">
        <v>1572.31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>
        <f t="shared" si="1"/>
        <v>314.462</v>
      </c>
      <c r="AF104" s="7">
        <v>314.462</v>
      </c>
      <c r="AG104" s="7">
        <v>314.462</v>
      </c>
      <c r="AH104" s="7"/>
      <c r="AI104" s="7">
        <v>1257.848</v>
      </c>
    </row>
    <row r="105" spans="3:35" ht="12">
      <c r="C105" t="s">
        <v>337</v>
      </c>
      <c r="D105">
        <v>2022</v>
      </c>
      <c r="E105">
        <v>5</v>
      </c>
      <c r="F105" t="s">
        <v>17</v>
      </c>
      <c r="G105" s="7">
        <v>999.99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199.998</v>
      </c>
      <c r="T105" s="7"/>
      <c r="U105" s="7">
        <v>199.998</v>
      </c>
      <c r="V105" s="7"/>
      <c r="W105" s="7">
        <v>199.998</v>
      </c>
      <c r="X105" s="7"/>
      <c r="Y105" s="7"/>
      <c r="Z105" s="7"/>
      <c r="AA105" s="7"/>
      <c r="AB105" s="7"/>
      <c r="AC105" s="7"/>
      <c r="AD105" s="7"/>
      <c r="AE105" s="7">
        <f>G105/E105</f>
        <v>199.998</v>
      </c>
      <c r="AF105" s="7">
        <v>199.998</v>
      </c>
      <c r="AG105" s="7">
        <v>199.998</v>
      </c>
      <c r="AH105" s="7"/>
      <c r="AI105" s="7">
        <v>799.992</v>
      </c>
    </row>
    <row r="106" spans="3:35" ht="12">
      <c r="C106" t="s">
        <v>362</v>
      </c>
      <c r="D106">
        <v>2022</v>
      </c>
      <c r="E106">
        <v>5</v>
      </c>
      <c r="F106" t="s">
        <v>17</v>
      </c>
      <c r="G106" s="7">
        <v>4079.99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815.9979999999999</v>
      </c>
      <c r="T106" s="7"/>
      <c r="U106" s="7">
        <v>815.9979999999999</v>
      </c>
      <c r="V106" s="7"/>
      <c r="W106" s="7">
        <v>815.9979999999999</v>
      </c>
      <c r="X106" s="7"/>
      <c r="Y106" s="7"/>
      <c r="Z106" s="7"/>
      <c r="AA106" s="7"/>
      <c r="AB106" s="7"/>
      <c r="AC106" s="7"/>
      <c r="AD106" s="7"/>
      <c r="AE106" s="7">
        <f>G106/E106</f>
        <v>815.9979999999999</v>
      </c>
      <c r="AF106" s="7">
        <v>815.9979999999999</v>
      </c>
      <c r="AG106" s="7">
        <v>815.9979999999999</v>
      </c>
      <c r="AH106" s="7"/>
      <c r="AI106" s="7">
        <v>3263.9919999999997</v>
      </c>
    </row>
    <row r="107" spans="7:35" ht="12">
      <c r="G107" s="63">
        <f>SUM(G74:G106)</f>
        <v>70807.87000000001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63">
        <f>SUM(AE74:AE106)</f>
        <v>12666.0746</v>
      </c>
      <c r="AF107" s="7"/>
      <c r="AG107" s="7"/>
      <c r="AH107" s="7"/>
      <c r="AI107" s="7"/>
    </row>
    <row r="118" spans="7:35" ht="12">
      <c r="G118" s="6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63"/>
      <c r="AF118" s="7"/>
      <c r="AG118" s="7"/>
      <c r="AH118" s="7"/>
      <c r="AI118" s="7"/>
    </row>
    <row r="119" spans="2:35" ht="12">
      <c r="B119">
        <v>30900002</v>
      </c>
      <c r="C119" t="s">
        <v>36</v>
      </c>
      <c r="D119" t="s">
        <v>22</v>
      </c>
      <c r="E119">
        <v>50</v>
      </c>
      <c r="F119" t="s">
        <v>17</v>
      </c>
      <c r="G119" s="7">
        <v>508.71</v>
      </c>
      <c r="H119" s="7">
        <v>390.19</v>
      </c>
      <c r="I119" s="7">
        <v>10.174199999999999</v>
      </c>
      <c r="J119" s="7">
        <v>400.3642</v>
      </c>
      <c r="K119" s="7">
        <v>10.174199999999999</v>
      </c>
      <c r="L119" s="7">
        <v>410.53839999999997</v>
      </c>
      <c r="M119" s="7">
        <v>10.174199999999999</v>
      </c>
      <c r="N119" s="7">
        <v>420.71259999999995</v>
      </c>
      <c r="O119" s="7">
        <v>10.174199999999999</v>
      </c>
      <c r="P119" s="7">
        <v>430.88679999999994</v>
      </c>
      <c r="Q119" s="7">
        <v>10.174199999999999</v>
      </c>
      <c r="R119" s="7">
        <v>441.0609999999999</v>
      </c>
      <c r="S119" s="7">
        <v>10.174199999999999</v>
      </c>
      <c r="T119" s="7">
        <v>451.2351999999999</v>
      </c>
      <c r="U119" s="7">
        <v>10.174199999999999</v>
      </c>
      <c r="V119" s="7">
        <v>461.4093999999999</v>
      </c>
      <c r="W119" s="7">
        <v>10.174199999999999</v>
      </c>
      <c r="X119" s="7">
        <v>471.5835999999999</v>
      </c>
      <c r="Y119" s="7">
        <v>10.174199999999999</v>
      </c>
      <c r="Z119" s="7">
        <v>481.75779999999986</v>
      </c>
      <c r="AA119" s="7">
        <v>10.174199999999999</v>
      </c>
      <c r="AB119" s="7">
        <v>491.93199999999985</v>
      </c>
      <c r="AC119" s="7">
        <v>10.174199999999999</v>
      </c>
      <c r="AD119" s="7">
        <v>502.10619999999983</v>
      </c>
      <c r="AE119" s="61">
        <f>G119/E119-3.57</f>
        <v>6.604199999999999</v>
      </c>
      <c r="AF119" s="7">
        <v>6.604199999999999</v>
      </c>
      <c r="AG119" s="7">
        <v>508.7103999999998</v>
      </c>
      <c r="AH119" s="7"/>
      <c r="AI119" s="7">
        <v>-0.00039999999984274837</v>
      </c>
    </row>
    <row r="120" spans="7:35" ht="12">
      <c r="G120" s="63">
        <f>SUM(G119)</f>
        <v>508.71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63">
        <f>SUM(AE119)</f>
        <v>6.604199999999999</v>
      </c>
      <c r="AF120" s="7"/>
      <c r="AG120" s="7"/>
      <c r="AH120" s="7"/>
      <c r="AI120" s="7"/>
    </row>
    <row r="121" spans="2:35" ht="12">
      <c r="B121">
        <v>30400002</v>
      </c>
      <c r="C121" t="s">
        <v>14</v>
      </c>
      <c r="D121" t="s">
        <v>16</v>
      </c>
      <c r="E121">
        <v>50</v>
      </c>
      <c r="F121" t="s">
        <v>17</v>
      </c>
      <c r="G121" s="7">
        <v>189208.31</v>
      </c>
      <c r="H121" s="7">
        <v>96895.42</v>
      </c>
      <c r="I121" s="7">
        <v>3784.1662</v>
      </c>
      <c r="J121" s="7">
        <v>100679.5862</v>
      </c>
      <c r="K121" s="7">
        <v>3784.1662</v>
      </c>
      <c r="L121" s="7">
        <v>104463.75240000001</v>
      </c>
      <c r="M121" s="7">
        <v>3784.1662</v>
      </c>
      <c r="N121" s="7">
        <v>108247.91860000002</v>
      </c>
      <c r="O121" s="7">
        <v>3784.1662</v>
      </c>
      <c r="P121" s="7">
        <v>112032.08480000003</v>
      </c>
      <c r="Q121" s="7">
        <v>3784.1662</v>
      </c>
      <c r="R121" s="7">
        <v>115816.25100000003</v>
      </c>
      <c r="S121" s="7">
        <v>3784.1662</v>
      </c>
      <c r="T121" s="7">
        <v>119600.41720000004</v>
      </c>
      <c r="U121" s="7">
        <v>3784.1662</v>
      </c>
      <c r="V121" s="7">
        <v>123384.58340000005</v>
      </c>
      <c r="W121" s="7">
        <v>3784.1662</v>
      </c>
      <c r="X121" s="7">
        <v>127168.74960000005</v>
      </c>
      <c r="Y121" s="7">
        <v>3784.1662</v>
      </c>
      <c r="Z121" s="7">
        <v>130952.91580000006</v>
      </c>
      <c r="AA121" s="7">
        <v>3784.1662</v>
      </c>
      <c r="AB121" s="7">
        <v>134737.08200000005</v>
      </c>
      <c r="AC121" s="7">
        <v>3784.1662</v>
      </c>
      <c r="AD121" s="7">
        <v>138521.24820000006</v>
      </c>
      <c r="AE121" s="7">
        <f t="shared" si="1"/>
        <v>3784.1662</v>
      </c>
      <c r="AF121" s="7">
        <v>3784.1662</v>
      </c>
      <c r="AG121" s="7">
        <v>142305.41440000007</v>
      </c>
      <c r="AH121" s="7"/>
      <c r="AI121" s="7">
        <v>46902.89559999993</v>
      </c>
    </row>
    <row r="122" spans="3:35" ht="12">
      <c r="C122" t="s">
        <v>19</v>
      </c>
      <c r="D122">
        <v>1998</v>
      </c>
      <c r="E122">
        <v>50</v>
      </c>
      <c r="F122" t="s">
        <v>17</v>
      </c>
      <c r="G122" s="7">
        <v>230155.1</v>
      </c>
      <c r="H122" s="7">
        <v>57538.76</v>
      </c>
      <c r="I122" s="7">
        <v>4603.102</v>
      </c>
      <c r="J122" s="7">
        <v>62141.862</v>
      </c>
      <c r="K122" s="7">
        <v>4603.102</v>
      </c>
      <c r="L122" s="7">
        <v>66744.964</v>
      </c>
      <c r="M122" s="7">
        <v>4603.102</v>
      </c>
      <c r="N122" s="7">
        <v>71348.066</v>
      </c>
      <c r="O122" s="7">
        <v>4603.102</v>
      </c>
      <c r="P122" s="7">
        <v>75951.168</v>
      </c>
      <c r="Q122" s="7">
        <v>4603.102</v>
      </c>
      <c r="R122" s="7">
        <v>80554.27</v>
      </c>
      <c r="S122" s="7">
        <v>4603.102</v>
      </c>
      <c r="T122" s="7">
        <v>85157.372</v>
      </c>
      <c r="U122" s="7">
        <v>4603.102</v>
      </c>
      <c r="V122" s="7">
        <v>89760.474</v>
      </c>
      <c r="W122" s="7">
        <v>4603.102</v>
      </c>
      <c r="X122" s="7">
        <v>94363.576</v>
      </c>
      <c r="Y122" s="7">
        <v>4603.102</v>
      </c>
      <c r="Z122" s="7">
        <v>98966.678</v>
      </c>
      <c r="AA122" s="7">
        <v>4603.102</v>
      </c>
      <c r="AB122" s="7">
        <v>103569.78</v>
      </c>
      <c r="AC122" s="7">
        <v>4603.102</v>
      </c>
      <c r="AD122" s="7">
        <v>108172.882</v>
      </c>
      <c r="AE122" s="7">
        <f t="shared" si="1"/>
        <v>4603.102</v>
      </c>
      <c r="AF122" s="7">
        <v>4603.102</v>
      </c>
      <c r="AG122" s="7">
        <v>112775.984</v>
      </c>
      <c r="AH122" s="7"/>
      <c r="AI122" s="7">
        <v>117379.11600000001</v>
      </c>
    </row>
    <row r="123" spans="3:35" ht="12">
      <c r="C123" t="s">
        <v>352</v>
      </c>
      <c r="D123">
        <v>2022</v>
      </c>
      <c r="E123">
        <v>50</v>
      </c>
      <c r="F123" t="s">
        <v>17</v>
      </c>
      <c r="G123" s="7">
        <v>2078.74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f t="shared" si="1"/>
        <v>41.574799999999996</v>
      </c>
      <c r="AF123" s="7">
        <v>41.574799999999996</v>
      </c>
      <c r="AG123" s="7">
        <v>41.574799999999996</v>
      </c>
      <c r="AH123" s="7"/>
      <c r="AI123" s="7">
        <v>2037.1651999999997</v>
      </c>
    </row>
    <row r="124" spans="3:35" ht="12">
      <c r="C124" t="s">
        <v>21</v>
      </c>
      <c r="D124" t="s">
        <v>9</v>
      </c>
      <c r="E124">
        <v>50</v>
      </c>
      <c r="F124" t="s">
        <v>17</v>
      </c>
      <c r="G124" s="7">
        <v>1752433.39</v>
      </c>
      <c r="H124" s="7"/>
      <c r="I124" s="7"/>
      <c r="J124" s="7">
        <v>1333549.0878</v>
      </c>
      <c r="K124" s="7">
        <v>35048.667799999996</v>
      </c>
      <c r="L124" s="7">
        <v>1368597.7556</v>
      </c>
      <c r="M124" s="7">
        <v>35048.667799999996</v>
      </c>
      <c r="N124" s="7">
        <v>1403646.4234</v>
      </c>
      <c r="O124" s="7">
        <v>35048.667799999996</v>
      </c>
      <c r="P124" s="7">
        <v>1438695.0912</v>
      </c>
      <c r="Q124" s="7">
        <v>35048.667799999996</v>
      </c>
      <c r="R124" s="7">
        <v>1473743.7589999998</v>
      </c>
      <c r="S124" s="7">
        <v>35048.667799999996</v>
      </c>
      <c r="T124" s="7">
        <v>1508792.4267999998</v>
      </c>
      <c r="U124" s="7">
        <v>35048.667799999996</v>
      </c>
      <c r="V124" s="7">
        <v>1543841.0945999997</v>
      </c>
      <c r="W124" s="7">
        <v>35048.667799999996</v>
      </c>
      <c r="X124" s="7">
        <v>1578889.7623999997</v>
      </c>
      <c r="Y124" s="7">
        <v>35048.667799999996</v>
      </c>
      <c r="Z124" s="7">
        <v>1613938.4301999996</v>
      </c>
      <c r="AA124" s="7">
        <v>35048.667799999996</v>
      </c>
      <c r="AB124" s="7">
        <v>1648987.0979999995</v>
      </c>
      <c r="AC124" s="7">
        <v>35048.667799999996</v>
      </c>
      <c r="AD124" s="7">
        <v>1684035.7657999995</v>
      </c>
      <c r="AE124" s="7">
        <f t="shared" si="1"/>
        <v>35048.667799999996</v>
      </c>
      <c r="AF124" s="7">
        <v>35048.667799999996</v>
      </c>
      <c r="AG124" s="7">
        <v>1719084.4335999994</v>
      </c>
      <c r="AH124" s="7"/>
      <c r="AI124" s="7">
        <v>33348.95640000049</v>
      </c>
    </row>
    <row r="125" spans="3:35" ht="12">
      <c r="C125" t="s">
        <v>21</v>
      </c>
      <c r="D125">
        <v>2004</v>
      </c>
      <c r="E125">
        <v>50</v>
      </c>
      <c r="F125" t="s">
        <v>17</v>
      </c>
      <c r="G125" s="7">
        <v>2805.42</v>
      </c>
      <c r="H125" s="7">
        <v>364.71</v>
      </c>
      <c r="I125" s="7">
        <v>56.1084</v>
      </c>
      <c r="J125" s="7">
        <v>420.8184</v>
      </c>
      <c r="K125" s="7">
        <v>56.1084</v>
      </c>
      <c r="L125" s="7">
        <v>476.9268</v>
      </c>
      <c r="M125" s="7">
        <v>56.1084</v>
      </c>
      <c r="N125" s="7">
        <v>533.0352</v>
      </c>
      <c r="O125" s="7">
        <v>56.1084</v>
      </c>
      <c r="P125" s="7">
        <v>589.1436</v>
      </c>
      <c r="Q125" s="7">
        <v>56.1084</v>
      </c>
      <c r="R125" s="7">
        <v>645.252</v>
      </c>
      <c r="S125" s="7">
        <v>56.1084</v>
      </c>
      <c r="T125" s="7">
        <v>701.3603999999999</v>
      </c>
      <c r="U125" s="7">
        <v>56.1084</v>
      </c>
      <c r="V125" s="7">
        <v>757.4687999999999</v>
      </c>
      <c r="W125" s="7">
        <v>56.1084</v>
      </c>
      <c r="X125" s="7">
        <v>813.5771999999998</v>
      </c>
      <c r="Y125" s="7">
        <v>56.1084</v>
      </c>
      <c r="Z125" s="7">
        <v>869.6855999999998</v>
      </c>
      <c r="AA125" s="7">
        <v>56.1084</v>
      </c>
      <c r="AB125" s="7">
        <v>925.7939999999998</v>
      </c>
      <c r="AC125" s="7">
        <v>56.1084</v>
      </c>
      <c r="AD125" s="7">
        <v>981.9023999999997</v>
      </c>
      <c r="AE125" s="7">
        <f t="shared" si="1"/>
        <v>56.1084</v>
      </c>
      <c r="AF125" s="7">
        <v>56.1084</v>
      </c>
      <c r="AG125" s="7">
        <v>1038.0107999999998</v>
      </c>
      <c r="AH125" s="7"/>
      <c r="AI125" s="7">
        <v>1767.4092000000003</v>
      </c>
    </row>
    <row r="126" spans="7:35" ht="12">
      <c r="G126" s="63">
        <f>SUM(G121:G125)</f>
        <v>2176680.96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63">
        <f>SUM(AE121:AE125)</f>
        <v>43533.619199999994</v>
      </c>
      <c r="AF126" s="7"/>
      <c r="AG126" s="7"/>
      <c r="AH126" s="7"/>
      <c r="AI126" s="7"/>
    </row>
    <row r="127" spans="3:35" ht="12">
      <c r="C127" t="s">
        <v>350</v>
      </c>
      <c r="D127">
        <v>2022</v>
      </c>
      <c r="E127">
        <v>50</v>
      </c>
      <c r="F127" t="s">
        <v>17</v>
      </c>
      <c r="G127" s="7">
        <v>1696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>
        <f t="shared" si="1"/>
        <v>33.92</v>
      </c>
      <c r="AF127" s="7">
        <v>33.92</v>
      </c>
      <c r="AG127" s="7">
        <v>33.92</v>
      </c>
      <c r="AH127" s="7"/>
      <c r="AI127" s="7">
        <v>1662.08</v>
      </c>
    </row>
    <row r="128" spans="3:35" ht="12">
      <c r="C128" t="s">
        <v>351</v>
      </c>
      <c r="D128">
        <v>2022</v>
      </c>
      <c r="E128">
        <v>50</v>
      </c>
      <c r="F128" t="s">
        <v>17</v>
      </c>
      <c r="G128" s="7">
        <v>2995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f t="shared" si="1"/>
        <v>59.9</v>
      </c>
      <c r="AF128" s="7">
        <v>59.9</v>
      </c>
      <c r="AG128" s="7">
        <v>59.9</v>
      </c>
      <c r="AH128" s="7"/>
      <c r="AI128" s="7">
        <v>2935.1</v>
      </c>
    </row>
    <row r="129" spans="2:35" ht="12">
      <c r="B129">
        <v>31110002</v>
      </c>
      <c r="C129" t="s">
        <v>38</v>
      </c>
      <c r="D129" t="s">
        <v>16</v>
      </c>
      <c r="E129">
        <v>50</v>
      </c>
      <c r="F129" t="s">
        <v>17</v>
      </c>
      <c r="G129" s="7">
        <v>85113.72</v>
      </c>
      <c r="H129" s="7">
        <v>65293.91</v>
      </c>
      <c r="I129" s="7">
        <v>1702.2744</v>
      </c>
      <c r="J129" s="7">
        <v>66996.1844</v>
      </c>
      <c r="K129" s="7">
        <v>1702.2744</v>
      </c>
      <c r="L129" s="7">
        <v>68698.4588</v>
      </c>
      <c r="M129" s="7">
        <v>1702.2744</v>
      </c>
      <c r="N129" s="7">
        <v>70400.73319999999</v>
      </c>
      <c r="O129" s="7">
        <v>1702.2744</v>
      </c>
      <c r="P129" s="7">
        <v>72103.00759999998</v>
      </c>
      <c r="Q129" s="7">
        <v>1702.2744</v>
      </c>
      <c r="R129" s="7">
        <v>73805.28199999998</v>
      </c>
      <c r="S129" s="7">
        <v>1702.2744</v>
      </c>
      <c r="T129" s="7">
        <v>75507.55639999997</v>
      </c>
      <c r="U129" s="7">
        <v>1702.2744</v>
      </c>
      <c r="V129" s="7">
        <v>77209.83079999997</v>
      </c>
      <c r="W129" s="7">
        <v>1702.2744</v>
      </c>
      <c r="X129" s="7">
        <v>78912.10519999996</v>
      </c>
      <c r="Y129" s="7">
        <v>1702.2744</v>
      </c>
      <c r="Z129" s="7">
        <v>80614.37959999996</v>
      </c>
      <c r="AA129" s="7">
        <v>1702.2744</v>
      </c>
      <c r="AB129" s="7">
        <v>82316.65399999995</v>
      </c>
      <c r="AC129" s="7">
        <v>1702.2744</v>
      </c>
      <c r="AD129" s="7">
        <v>84018.92839999995</v>
      </c>
      <c r="AE129" s="61">
        <f>G129/E129-607.48</f>
        <v>1094.7944</v>
      </c>
      <c r="AF129" s="7">
        <v>1094.7944</v>
      </c>
      <c r="AG129" s="7">
        <v>85113.72279999994</v>
      </c>
      <c r="AH129" s="7"/>
      <c r="AI129" s="7">
        <v>-0.0027999999438179657</v>
      </c>
    </row>
    <row r="130" spans="3:35" ht="12">
      <c r="C130" t="s">
        <v>39</v>
      </c>
      <c r="D130">
        <v>1998</v>
      </c>
      <c r="E130">
        <v>25</v>
      </c>
      <c r="F130" t="s">
        <v>17</v>
      </c>
      <c r="G130" s="7">
        <v>86605.89</v>
      </c>
      <c r="H130" s="7">
        <v>43302.99</v>
      </c>
      <c r="I130" s="7">
        <v>3464.2356</v>
      </c>
      <c r="J130" s="7">
        <v>46767.2256</v>
      </c>
      <c r="K130" s="7">
        <v>3464.2356</v>
      </c>
      <c r="L130" s="7">
        <v>50231.4612</v>
      </c>
      <c r="M130" s="7">
        <v>3464.2356</v>
      </c>
      <c r="N130" s="7">
        <v>53695.6968</v>
      </c>
      <c r="O130" s="7">
        <v>3464.2356</v>
      </c>
      <c r="P130" s="7">
        <v>57159.9324</v>
      </c>
      <c r="Q130" s="7">
        <v>3464.2356</v>
      </c>
      <c r="R130" s="7">
        <v>60624.168</v>
      </c>
      <c r="S130" s="7">
        <v>3464.2356</v>
      </c>
      <c r="T130" s="7">
        <v>64088.4036</v>
      </c>
      <c r="U130" s="7">
        <v>3464.2356</v>
      </c>
      <c r="V130" s="7">
        <v>67552.6392</v>
      </c>
      <c r="W130" s="7">
        <v>3464.2356</v>
      </c>
      <c r="X130" s="7">
        <v>71016.8748</v>
      </c>
      <c r="Y130" s="7">
        <v>3464.2356</v>
      </c>
      <c r="Z130" s="7">
        <v>74481.1104</v>
      </c>
      <c r="AA130" s="7">
        <v>3464.2356</v>
      </c>
      <c r="AB130" s="7">
        <v>77945.346</v>
      </c>
      <c r="AC130" s="7">
        <v>3464.2356</v>
      </c>
      <c r="AD130" s="7">
        <v>81409.5816</v>
      </c>
      <c r="AE130" s="7">
        <f t="shared" si="1"/>
        <v>3464.2356</v>
      </c>
      <c r="AF130" s="7">
        <v>3464.2356</v>
      </c>
      <c r="AG130" s="7">
        <v>84873.8172</v>
      </c>
      <c r="AH130" s="7"/>
      <c r="AI130" s="7">
        <v>1732.0727999999945</v>
      </c>
    </row>
    <row r="131" spans="3:35" ht="12">
      <c r="C131" t="s">
        <v>39</v>
      </c>
      <c r="D131">
        <v>1999</v>
      </c>
      <c r="E131">
        <v>25</v>
      </c>
      <c r="F131" t="s">
        <v>17</v>
      </c>
      <c r="G131" s="7">
        <v>10217.76</v>
      </c>
      <c r="H131" s="7">
        <v>4700.17</v>
      </c>
      <c r="I131" s="7">
        <v>408.7104</v>
      </c>
      <c r="J131" s="7">
        <v>5108.8804</v>
      </c>
      <c r="K131" s="7">
        <v>408.7104</v>
      </c>
      <c r="L131" s="7">
        <v>5517.5908</v>
      </c>
      <c r="M131" s="7">
        <v>408.7104</v>
      </c>
      <c r="N131" s="7">
        <v>5926.3012</v>
      </c>
      <c r="O131" s="7">
        <v>408.7104</v>
      </c>
      <c r="P131" s="7">
        <v>6335.0116</v>
      </c>
      <c r="Q131" s="7">
        <v>408.7104</v>
      </c>
      <c r="R131" s="7">
        <v>6743.722</v>
      </c>
      <c r="S131" s="7">
        <v>408.7104</v>
      </c>
      <c r="T131" s="7">
        <v>7152.4324</v>
      </c>
      <c r="U131" s="7">
        <v>408.7104</v>
      </c>
      <c r="V131" s="7">
        <v>7561.1428</v>
      </c>
      <c r="W131" s="7">
        <v>408.7104</v>
      </c>
      <c r="X131" s="7">
        <v>7969.8532</v>
      </c>
      <c r="Y131" s="7">
        <v>408.7104</v>
      </c>
      <c r="Z131" s="7">
        <v>8378.5636</v>
      </c>
      <c r="AA131" s="7">
        <v>408.7104</v>
      </c>
      <c r="AB131" s="7">
        <v>8787.274</v>
      </c>
      <c r="AC131" s="7">
        <v>408.7104</v>
      </c>
      <c r="AD131" s="7">
        <v>9195.9844</v>
      </c>
      <c r="AE131" s="7">
        <f t="shared" si="1"/>
        <v>408.7104</v>
      </c>
      <c r="AF131" s="7">
        <v>408.7104</v>
      </c>
      <c r="AG131" s="7">
        <v>9604.6948</v>
      </c>
      <c r="AH131" s="7"/>
      <c r="AI131" s="7">
        <v>613.0652000000009</v>
      </c>
    </row>
    <row r="132" spans="3:35" ht="12">
      <c r="C132" t="s">
        <v>39</v>
      </c>
      <c r="D132">
        <v>2001</v>
      </c>
      <c r="E132">
        <v>25</v>
      </c>
      <c r="F132" t="s">
        <v>17</v>
      </c>
      <c r="G132" s="7">
        <v>10331.3</v>
      </c>
      <c r="H132" s="7">
        <v>3925.89</v>
      </c>
      <c r="I132" s="7">
        <v>413.25199999999995</v>
      </c>
      <c r="J132" s="7">
        <v>4339.142</v>
      </c>
      <c r="K132" s="7">
        <v>413.25199999999995</v>
      </c>
      <c r="L132" s="7">
        <v>4752.394</v>
      </c>
      <c r="M132" s="7">
        <v>413.25199999999995</v>
      </c>
      <c r="N132" s="7">
        <v>5165.646000000001</v>
      </c>
      <c r="O132" s="7">
        <v>413.25199999999995</v>
      </c>
      <c r="P132" s="7">
        <v>5578.898000000001</v>
      </c>
      <c r="Q132" s="7">
        <v>413.25199999999995</v>
      </c>
      <c r="R132" s="7">
        <v>5992.1500000000015</v>
      </c>
      <c r="S132" s="7">
        <v>413.25199999999995</v>
      </c>
      <c r="T132" s="7">
        <v>6405.402000000002</v>
      </c>
      <c r="U132" s="7">
        <v>413.25199999999995</v>
      </c>
      <c r="V132" s="7">
        <v>6818.654000000002</v>
      </c>
      <c r="W132" s="7">
        <v>413.25199999999995</v>
      </c>
      <c r="X132" s="7">
        <v>7231.906000000003</v>
      </c>
      <c r="Y132" s="7">
        <v>413.25199999999995</v>
      </c>
      <c r="Z132" s="7">
        <v>7645.158000000003</v>
      </c>
      <c r="AA132" s="7">
        <v>413.25199999999995</v>
      </c>
      <c r="AB132" s="7">
        <v>8058.4100000000035</v>
      </c>
      <c r="AC132" s="7">
        <v>413.25199999999995</v>
      </c>
      <c r="AD132" s="7">
        <v>8471.662000000004</v>
      </c>
      <c r="AE132" s="7">
        <f aca="true" t="shared" si="2" ref="AE132:AE193">G132/E132</f>
        <v>413.25199999999995</v>
      </c>
      <c r="AF132" s="7">
        <v>413.25199999999995</v>
      </c>
      <c r="AG132" s="7">
        <v>8884.914000000004</v>
      </c>
      <c r="AH132" s="7"/>
      <c r="AI132" s="7">
        <v>1446.385999999995</v>
      </c>
    </row>
    <row r="133" spans="3:35" ht="12">
      <c r="C133" t="s">
        <v>38</v>
      </c>
      <c r="D133">
        <v>2002</v>
      </c>
      <c r="E133">
        <v>25</v>
      </c>
      <c r="F133" t="s">
        <v>17</v>
      </c>
      <c r="G133" s="7">
        <v>2881.95</v>
      </c>
      <c r="H133" s="7">
        <v>979.87</v>
      </c>
      <c r="I133" s="7">
        <v>115.27799999999999</v>
      </c>
      <c r="J133" s="7">
        <v>1095.148</v>
      </c>
      <c r="K133" s="7">
        <v>115.27799999999999</v>
      </c>
      <c r="L133" s="7">
        <v>1210.426</v>
      </c>
      <c r="M133" s="7">
        <v>115.27799999999999</v>
      </c>
      <c r="N133" s="7">
        <v>1325.704</v>
      </c>
      <c r="O133" s="7">
        <v>115.27799999999999</v>
      </c>
      <c r="P133" s="7">
        <v>1440.982</v>
      </c>
      <c r="Q133" s="7">
        <v>115.27799999999999</v>
      </c>
      <c r="R133" s="7">
        <v>1556.26</v>
      </c>
      <c r="S133" s="7">
        <v>115.27799999999999</v>
      </c>
      <c r="T133" s="7">
        <v>1671.538</v>
      </c>
      <c r="U133" s="7">
        <v>115.27799999999999</v>
      </c>
      <c r="V133" s="7">
        <v>1786.816</v>
      </c>
      <c r="W133" s="7">
        <v>115.27799999999999</v>
      </c>
      <c r="X133" s="7">
        <v>1902.094</v>
      </c>
      <c r="Y133" s="7">
        <v>115.27799999999999</v>
      </c>
      <c r="Z133" s="7">
        <v>2017.372</v>
      </c>
      <c r="AA133" s="7">
        <v>115.27799999999999</v>
      </c>
      <c r="AB133" s="7">
        <v>2132.65</v>
      </c>
      <c r="AC133" s="7">
        <v>115.27799999999999</v>
      </c>
      <c r="AD133" s="7">
        <v>2247.928</v>
      </c>
      <c r="AE133" s="7">
        <f t="shared" si="2"/>
        <v>115.27799999999999</v>
      </c>
      <c r="AF133" s="7">
        <v>115.27799999999999</v>
      </c>
      <c r="AG133" s="7">
        <v>2363.2059999999997</v>
      </c>
      <c r="AH133" s="7"/>
      <c r="AI133" s="7">
        <v>518.7440000000001</v>
      </c>
    </row>
    <row r="134" spans="3:35" ht="12">
      <c r="C134" t="s">
        <v>40</v>
      </c>
      <c r="D134">
        <v>2005</v>
      </c>
      <c r="E134">
        <v>25</v>
      </c>
      <c r="F134" t="s">
        <v>17</v>
      </c>
      <c r="G134" s="7">
        <v>9364.75</v>
      </c>
      <c r="H134" s="7">
        <v>2060.25</v>
      </c>
      <c r="I134" s="7">
        <v>374.59</v>
      </c>
      <c r="J134" s="7">
        <v>2434.84</v>
      </c>
      <c r="K134" s="7">
        <v>374.59</v>
      </c>
      <c r="L134" s="7">
        <v>2809.4300000000003</v>
      </c>
      <c r="M134" s="7">
        <v>374.59</v>
      </c>
      <c r="N134" s="7">
        <v>3184.0200000000004</v>
      </c>
      <c r="O134" s="7">
        <v>374.59</v>
      </c>
      <c r="P134" s="7">
        <v>3558.6100000000006</v>
      </c>
      <c r="Q134" s="7">
        <v>374.59</v>
      </c>
      <c r="R134" s="7">
        <v>3933.2000000000007</v>
      </c>
      <c r="S134" s="7">
        <v>374.59</v>
      </c>
      <c r="T134" s="7">
        <v>4307.790000000001</v>
      </c>
      <c r="U134" s="7">
        <v>374.59</v>
      </c>
      <c r="V134" s="7">
        <v>4682.380000000001</v>
      </c>
      <c r="W134" s="7">
        <v>374.59</v>
      </c>
      <c r="X134" s="7">
        <v>5056.970000000001</v>
      </c>
      <c r="Y134" s="7">
        <v>374.59</v>
      </c>
      <c r="Z134" s="7">
        <v>5431.560000000001</v>
      </c>
      <c r="AA134" s="7">
        <v>374.59</v>
      </c>
      <c r="AB134" s="7">
        <v>5806.1500000000015</v>
      </c>
      <c r="AC134" s="7">
        <v>374.59</v>
      </c>
      <c r="AD134" s="7">
        <v>6180.740000000002</v>
      </c>
      <c r="AE134" s="7">
        <f t="shared" si="2"/>
        <v>374.59</v>
      </c>
      <c r="AF134" s="7">
        <v>374.59</v>
      </c>
      <c r="AG134" s="7">
        <v>6555.330000000002</v>
      </c>
      <c r="AH134" s="7"/>
      <c r="AI134" s="7">
        <v>2809.4199999999983</v>
      </c>
    </row>
    <row r="135" spans="3:35" ht="12">
      <c r="C135" t="s">
        <v>177</v>
      </c>
      <c r="D135">
        <v>2012</v>
      </c>
      <c r="E135">
        <v>25</v>
      </c>
      <c r="F135" t="s">
        <v>17</v>
      </c>
      <c r="G135" s="7">
        <v>6153.15</v>
      </c>
      <c r="H135" s="7"/>
      <c r="I135" s="7">
        <v>246.12599999999998</v>
      </c>
      <c r="J135" s="7">
        <v>0</v>
      </c>
      <c r="K135" s="7">
        <v>246.12599999999998</v>
      </c>
      <c r="L135" s="7">
        <v>246.12599999999998</v>
      </c>
      <c r="M135" s="7">
        <v>246.12599999999998</v>
      </c>
      <c r="N135" s="7">
        <v>492.25199999999995</v>
      </c>
      <c r="O135" s="7">
        <v>246.12599999999998</v>
      </c>
      <c r="P135" s="7">
        <v>738.3779999999999</v>
      </c>
      <c r="Q135" s="7">
        <v>246.12599999999998</v>
      </c>
      <c r="R135" s="7">
        <v>984.5039999999999</v>
      </c>
      <c r="S135" s="7">
        <v>246.12599999999998</v>
      </c>
      <c r="T135" s="7">
        <v>1230.6299999999999</v>
      </c>
      <c r="U135" s="7">
        <v>246.12599999999998</v>
      </c>
      <c r="V135" s="7">
        <v>1476.7559999999999</v>
      </c>
      <c r="W135" s="7">
        <v>246.12599999999998</v>
      </c>
      <c r="X135" s="7">
        <v>1722.8819999999998</v>
      </c>
      <c r="Y135" s="7">
        <v>246.12599999999998</v>
      </c>
      <c r="Z135" s="7">
        <v>1969.0079999999998</v>
      </c>
      <c r="AA135" s="7">
        <v>246.12599999999998</v>
      </c>
      <c r="AB135" s="7">
        <v>2215.134</v>
      </c>
      <c r="AC135" s="7">
        <v>246.12599999999998</v>
      </c>
      <c r="AD135" s="7">
        <v>2461.26</v>
      </c>
      <c r="AE135" s="7">
        <f t="shared" si="2"/>
        <v>246.12599999999998</v>
      </c>
      <c r="AF135" s="7">
        <v>246.12599999999998</v>
      </c>
      <c r="AG135" s="7">
        <v>2707.3860000000004</v>
      </c>
      <c r="AH135" s="7"/>
      <c r="AI135" s="7">
        <v>3445.763999999999</v>
      </c>
    </row>
    <row r="136" spans="3:35" ht="12">
      <c r="C136" t="s">
        <v>44</v>
      </c>
      <c r="D136">
        <v>1998</v>
      </c>
      <c r="E136">
        <v>25</v>
      </c>
      <c r="F136" t="s">
        <v>17</v>
      </c>
      <c r="G136" s="7">
        <v>7061.01</v>
      </c>
      <c r="H136" s="7">
        <v>3530.5</v>
      </c>
      <c r="I136" s="7">
        <v>282.4404</v>
      </c>
      <c r="J136" s="7">
        <v>3812.9404</v>
      </c>
      <c r="K136" s="7">
        <v>282.4404</v>
      </c>
      <c r="L136" s="7">
        <v>4095.3808</v>
      </c>
      <c r="M136" s="7">
        <v>282.4404</v>
      </c>
      <c r="N136" s="7">
        <v>4377.8212</v>
      </c>
      <c r="O136" s="7">
        <v>282.4404</v>
      </c>
      <c r="P136" s="7">
        <v>4660.261600000001</v>
      </c>
      <c r="Q136" s="7">
        <v>282.4404</v>
      </c>
      <c r="R136" s="7">
        <v>4942.702000000001</v>
      </c>
      <c r="S136" s="7">
        <v>282.4404</v>
      </c>
      <c r="T136" s="7">
        <v>5225.1424000000015</v>
      </c>
      <c r="U136" s="7">
        <v>282.4404</v>
      </c>
      <c r="V136" s="7">
        <v>5507.582800000002</v>
      </c>
      <c r="W136" s="7">
        <v>282.4404</v>
      </c>
      <c r="X136" s="7">
        <v>5790.023200000002</v>
      </c>
      <c r="Y136" s="7">
        <v>282.4404</v>
      </c>
      <c r="Z136" s="7">
        <v>6072.463600000003</v>
      </c>
      <c r="AA136" s="7">
        <v>282.4404</v>
      </c>
      <c r="AB136" s="7">
        <v>6354.904000000003</v>
      </c>
      <c r="AC136" s="7">
        <v>282.4404</v>
      </c>
      <c r="AD136" s="7">
        <v>6637.344400000004</v>
      </c>
      <c r="AE136" s="7">
        <f t="shared" si="2"/>
        <v>282.4404</v>
      </c>
      <c r="AF136" s="7">
        <v>282.4404</v>
      </c>
      <c r="AG136" s="7">
        <v>6919.784800000004</v>
      </c>
      <c r="AH136" s="7"/>
      <c r="AI136" s="7">
        <v>141.22519999999622</v>
      </c>
    </row>
    <row r="137" spans="3:35" ht="12">
      <c r="C137" t="s">
        <v>45</v>
      </c>
      <c r="D137">
        <v>2003</v>
      </c>
      <c r="E137">
        <v>25</v>
      </c>
      <c r="F137" t="s">
        <v>17</v>
      </c>
      <c r="G137" s="7">
        <v>2759.85</v>
      </c>
      <c r="H137" s="7">
        <v>827.94</v>
      </c>
      <c r="I137" s="7">
        <v>110.39399999999999</v>
      </c>
      <c r="J137" s="7">
        <v>938.3340000000001</v>
      </c>
      <c r="K137" s="7">
        <v>110.39399999999999</v>
      </c>
      <c r="L137" s="7">
        <v>1048.728</v>
      </c>
      <c r="M137" s="7">
        <v>110.39399999999999</v>
      </c>
      <c r="N137" s="7">
        <v>1159.122</v>
      </c>
      <c r="O137" s="7">
        <v>110.39399999999999</v>
      </c>
      <c r="P137" s="7">
        <v>1269.516</v>
      </c>
      <c r="Q137" s="7">
        <v>110.39399999999999</v>
      </c>
      <c r="R137" s="7">
        <v>1379.91</v>
      </c>
      <c r="S137" s="7">
        <v>110.39399999999999</v>
      </c>
      <c r="T137" s="7">
        <v>1490.304</v>
      </c>
      <c r="U137" s="7">
        <v>110.39399999999999</v>
      </c>
      <c r="V137" s="7">
        <v>1600.698</v>
      </c>
      <c r="W137" s="7">
        <v>110.39399999999999</v>
      </c>
      <c r="X137" s="7">
        <v>1711.092</v>
      </c>
      <c r="Y137" s="7">
        <v>110.39399999999999</v>
      </c>
      <c r="Z137" s="7">
        <v>1821.486</v>
      </c>
      <c r="AA137" s="7">
        <v>110.39399999999999</v>
      </c>
      <c r="AB137" s="7">
        <v>1931.88</v>
      </c>
      <c r="AC137" s="7">
        <v>110.39399999999999</v>
      </c>
      <c r="AD137" s="7">
        <v>2042.2740000000001</v>
      </c>
      <c r="AE137" s="7">
        <f t="shared" si="2"/>
        <v>110.39399999999999</v>
      </c>
      <c r="AF137" s="7">
        <v>110.39399999999999</v>
      </c>
      <c r="AG137" s="7">
        <v>2152.668</v>
      </c>
      <c r="AH137" s="7"/>
      <c r="AI137" s="7">
        <v>607.1819999999998</v>
      </c>
    </row>
    <row r="138" spans="3:35" ht="12">
      <c r="C138" t="s">
        <v>43</v>
      </c>
      <c r="D138">
        <v>2004</v>
      </c>
      <c r="E138">
        <v>25</v>
      </c>
      <c r="F138" t="s">
        <v>17</v>
      </c>
      <c r="G138" s="7">
        <v>2400.65</v>
      </c>
      <c r="H138" s="7">
        <v>624.18</v>
      </c>
      <c r="I138" s="7">
        <v>96.02600000000001</v>
      </c>
      <c r="J138" s="7">
        <v>720.2059999999999</v>
      </c>
      <c r="K138" s="7">
        <v>96.02600000000001</v>
      </c>
      <c r="L138" s="7">
        <v>816.232</v>
      </c>
      <c r="M138" s="7">
        <v>96.02600000000001</v>
      </c>
      <c r="N138" s="7">
        <v>912.258</v>
      </c>
      <c r="O138" s="7">
        <v>96.02600000000001</v>
      </c>
      <c r="P138" s="7">
        <v>1008.2840000000001</v>
      </c>
      <c r="Q138" s="7">
        <v>96.02600000000001</v>
      </c>
      <c r="R138" s="7">
        <v>1104.3100000000002</v>
      </c>
      <c r="S138" s="7">
        <v>96.02600000000001</v>
      </c>
      <c r="T138" s="7">
        <v>1200.3360000000002</v>
      </c>
      <c r="U138" s="7">
        <v>96.02600000000001</v>
      </c>
      <c r="V138" s="7">
        <v>1296.3620000000003</v>
      </c>
      <c r="W138" s="7">
        <v>96.02600000000001</v>
      </c>
      <c r="X138" s="7">
        <v>1392.3880000000004</v>
      </c>
      <c r="Y138" s="7">
        <v>96.02600000000001</v>
      </c>
      <c r="Z138" s="7">
        <v>1488.4140000000004</v>
      </c>
      <c r="AA138" s="7">
        <v>96.02600000000001</v>
      </c>
      <c r="AB138" s="7">
        <v>1584.4400000000005</v>
      </c>
      <c r="AC138" s="7">
        <v>96.02600000000001</v>
      </c>
      <c r="AD138" s="7">
        <v>1680.4660000000006</v>
      </c>
      <c r="AE138" s="7">
        <f t="shared" si="2"/>
        <v>96.02600000000001</v>
      </c>
      <c r="AF138" s="7">
        <v>96.02600000000001</v>
      </c>
      <c r="AG138" s="7">
        <v>1776.4920000000006</v>
      </c>
      <c r="AH138" s="7"/>
      <c r="AI138" s="7">
        <v>624.1579999999994</v>
      </c>
    </row>
    <row r="139" spans="3:35" ht="12">
      <c r="C139" t="s">
        <v>113</v>
      </c>
      <c r="D139">
        <v>2004</v>
      </c>
      <c r="E139">
        <v>20</v>
      </c>
      <c r="F139" t="s">
        <v>17</v>
      </c>
      <c r="G139" s="7">
        <v>422.4</v>
      </c>
      <c r="H139" s="7">
        <v>137.28</v>
      </c>
      <c r="I139" s="7">
        <v>21.119999999999997</v>
      </c>
      <c r="J139" s="7">
        <v>158.4</v>
      </c>
      <c r="K139" s="7">
        <v>21.119999999999997</v>
      </c>
      <c r="L139" s="7">
        <v>179.52</v>
      </c>
      <c r="M139" s="7">
        <v>21.119999999999997</v>
      </c>
      <c r="N139" s="7">
        <v>200.64000000000001</v>
      </c>
      <c r="O139" s="7">
        <v>21.119999999999997</v>
      </c>
      <c r="P139" s="7">
        <v>221.76000000000002</v>
      </c>
      <c r="Q139" s="7">
        <v>21.119999999999997</v>
      </c>
      <c r="R139" s="7">
        <v>242.88000000000002</v>
      </c>
      <c r="S139" s="7">
        <v>21.119999999999997</v>
      </c>
      <c r="T139" s="7">
        <v>264</v>
      </c>
      <c r="U139" s="7">
        <v>21.119999999999997</v>
      </c>
      <c r="V139" s="7">
        <v>285.12</v>
      </c>
      <c r="W139" s="7">
        <v>21.119999999999997</v>
      </c>
      <c r="X139" s="7">
        <v>306.24</v>
      </c>
      <c r="Y139" s="7">
        <v>21.119999999999997</v>
      </c>
      <c r="Z139" s="7">
        <v>327.36</v>
      </c>
      <c r="AA139" s="7">
        <v>21.119999999999997</v>
      </c>
      <c r="AB139" s="7">
        <v>348.48</v>
      </c>
      <c r="AC139" s="7">
        <v>21.119999999999997</v>
      </c>
      <c r="AD139" s="7">
        <v>369.6</v>
      </c>
      <c r="AE139" s="7">
        <f t="shared" si="2"/>
        <v>21.119999999999997</v>
      </c>
      <c r="AF139" s="7">
        <v>21.119999999999997</v>
      </c>
      <c r="AG139" s="7">
        <v>390.72</v>
      </c>
      <c r="AH139" s="7"/>
      <c r="AI139" s="7">
        <v>31.67999999999995</v>
      </c>
    </row>
    <row r="140" spans="3:35" ht="12">
      <c r="C140" t="s">
        <v>113</v>
      </c>
      <c r="D140">
        <v>2005</v>
      </c>
      <c r="E140">
        <v>20</v>
      </c>
      <c r="F140" t="s">
        <v>17</v>
      </c>
      <c r="G140" s="7">
        <v>1788.37</v>
      </c>
      <c r="H140" s="7">
        <v>491.81</v>
      </c>
      <c r="I140" s="7">
        <v>89.4185</v>
      </c>
      <c r="J140" s="7">
        <v>581.2284999999999</v>
      </c>
      <c r="K140" s="7">
        <v>89.4185</v>
      </c>
      <c r="L140" s="7">
        <v>670.6469999999999</v>
      </c>
      <c r="M140" s="7">
        <v>89.4185</v>
      </c>
      <c r="N140" s="7">
        <v>760.0654999999999</v>
      </c>
      <c r="O140" s="7">
        <v>89.4185</v>
      </c>
      <c r="P140" s="7">
        <v>849.4839999999999</v>
      </c>
      <c r="Q140" s="7">
        <v>89.4185</v>
      </c>
      <c r="R140" s="7">
        <v>938.9024999999999</v>
      </c>
      <c r="S140" s="7">
        <v>89.4185</v>
      </c>
      <c r="T140" s="7">
        <v>1028.321</v>
      </c>
      <c r="U140" s="7">
        <v>89.4185</v>
      </c>
      <c r="V140" s="7">
        <v>1117.7395</v>
      </c>
      <c r="W140" s="7">
        <v>89.4185</v>
      </c>
      <c r="X140" s="7">
        <v>1207.158</v>
      </c>
      <c r="Y140" s="7">
        <v>89.4185</v>
      </c>
      <c r="Z140" s="7">
        <v>1296.5765</v>
      </c>
      <c r="AA140" s="7">
        <v>89.4185</v>
      </c>
      <c r="AB140" s="7">
        <v>1385.995</v>
      </c>
      <c r="AC140" s="7">
        <v>89.4185</v>
      </c>
      <c r="AD140" s="7">
        <v>1475.4134999999999</v>
      </c>
      <c r="AE140" s="7">
        <f t="shared" si="2"/>
        <v>89.4185</v>
      </c>
      <c r="AF140" s="7">
        <v>89.4185</v>
      </c>
      <c r="AG140" s="7">
        <v>1564.8319999999999</v>
      </c>
      <c r="AH140" s="7"/>
      <c r="AI140" s="7">
        <v>223.538</v>
      </c>
    </row>
    <row r="141" spans="3:35" ht="12">
      <c r="C141" t="s">
        <v>215</v>
      </c>
      <c r="D141">
        <v>2014</v>
      </c>
      <c r="E141">
        <v>20</v>
      </c>
      <c r="F141" t="s">
        <v>17</v>
      </c>
      <c r="G141" s="7">
        <v>1249</v>
      </c>
      <c r="H141" s="7"/>
      <c r="I141" s="7"/>
      <c r="J141" s="7"/>
      <c r="K141" s="7"/>
      <c r="L141" s="7"/>
      <c r="M141" s="7"/>
      <c r="N141" s="7">
        <v>0</v>
      </c>
      <c r="O141" s="7">
        <v>62.45</v>
      </c>
      <c r="P141" s="7">
        <v>62.45</v>
      </c>
      <c r="Q141" s="7">
        <v>62.45</v>
      </c>
      <c r="R141" s="7">
        <v>124.9</v>
      </c>
      <c r="S141" s="7">
        <v>62.45</v>
      </c>
      <c r="T141" s="7">
        <v>187.35000000000002</v>
      </c>
      <c r="U141" s="7">
        <v>62.45</v>
      </c>
      <c r="V141" s="7">
        <v>249.8</v>
      </c>
      <c r="W141" s="7">
        <v>62.45</v>
      </c>
      <c r="X141" s="7">
        <v>312.25</v>
      </c>
      <c r="Y141" s="7">
        <v>62.45</v>
      </c>
      <c r="Z141" s="7">
        <v>374.7</v>
      </c>
      <c r="AA141" s="7">
        <v>62.45</v>
      </c>
      <c r="AB141" s="7">
        <v>437.15</v>
      </c>
      <c r="AC141" s="7">
        <v>62.45</v>
      </c>
      <c r="AD141" s="7">
        <v>499.59999999999997</v>
      </c>
      <c r="AE141" s="7">
        <f t="shared" si="2"/>
        <v>62.45</v>
      </c>
      <c r="AF141" s="7">
        <v>62.45</v>
      </c>
      <c r="AG141" s="7">
        <v>562.05</v>
      </c>
      <c r="AH141" s="7"/>
      <c r="AI141" s="7">
        <v>686.95</v>
      </c>
    </row>
    <row r="142" spans="3:35" ht="12">
      <c r="C142" t="s">
        <v>216</v>
      </c>
      <c r="D142">
        <v>2014</v>
      </c>
      <c r="E142">
        <v>20</v>
      </c>
      <c r="F142" t="s">
        <v>17</v>
      </c>
      <c r="G142" s="7">
        <v>15054</v>
      </c>
      <c r="H142" s="7"/>
      <c r="I142" s="7"/>
      <c r="J142" s="7"/>
      <c r="K142" s="7"/>
      <c r="L142" s="7"/>
      <c r="M142" s="7"/>
      <c r="N142" s="7">
        <v>0</v>
      </c>
      <c r="O142" s="7">
        <v>752.7</v>
      </c>
      <c r="P142" s="7">
        <v>752.7</v>
      </c>
      <c r="Q142" s="7">
        <v>752.7</v>
      </c>
      <c r="R142" s="7">
        <v>1505.4</v>
      </c>
      <c r="S142" s="7">
        <v>752.7</v>
      </c>
      <c r="T142" s="7">
        <v>2258.1000000000004</v>
      </c>
      <c r="U142" s="7">
        <v>752.7</v>
      </c>
      <c r="V142" s="7">
        <v>3010.8</v>
      </c>
      <c r="W142" s="7">
        <v>752.7</v>
      </c>
      <c r="X142" s="7">
        <v>3763.5</v>
      </c>
      <c r="Y142" s="7">
        <v>752.7</v>
      </c>
      <c r="Z142" s="7">
        <v>4516.2</v>
      </c>
      <c r="AA142" s="7">
        <v>752.7</v>
      </c>
      <c r="AB142" s="7">
        <v>5268.9</v>
      </c>
      <c r="AC142" s="7">
        <v>752.7</v>
      </c>
      <c r="AD142" s="7">
        <v>6021.599999999999</v>
      </c>
      <c r="AE142" s="7">
        <f t="shared" si="2"/>
        <v>752.7</v>
      </c>
      <c r="AF142" s="7">
        <v>752.7</v>
      </c>
      <c r="AG142" s="7">
        <v>6774.299999999999</v>
      </c>
      <c r="AH142" s="7"/>
      <c r="AI142" s="7">
        <v>8279.7</v>
      </c>
    </row>
    <row r="143" spans="3:35" ht="12">
      <c r="C143" t="s">
        <v>228</v>
      </c>
      <c r="D143">
        <v>2015</v>
      </c>
      <c r="E143">
        <v>20</v>
      </c>
      <c r="F143" t="s">
        <v>17</v>
      </c>
      <c r="G143" s="7">
        <v>5603</v>
      </c>
      <c r="H143" s="7"/>
      <c r="I143" s="7"/>
      <c r="J143" s="7"/>
      <c r="K143" s="7"/>
      <c r="L143" s="7"/>
      <c r="M143" s="7"/>
      <c r="N143" s="7"/>
      <c r="O143" s="7">
        <v>280.15</v>
      </c>
      <c r="P143" s="7">
        <v>0</v>
      </c>
      <c r="Q143" s="7">
        <v>280.15</v>
      </c>
      <c r="R143" s="7">
        <v>280.15</v>
      </c>
      <c r="S143" s="7">
        <v>280.15</v>
      </c>
      <c r="T143" s="7">
        <v>560.3</v>
      </c>
      <c r="U143" s="7">
        <v>280.15</v>
      </c>
      <c r="V143" s="7">
        <v>840.4499999999999</v>
      </c>
      <c r="W143" s="7">
        <v>280.15</v>
      </c>
      <c r="X143" s="7">
        <v>1120.6</v>
      </c>
      <c r="Y143" s="7">
        <v>280.15</v>
      </c>
      <c r="Z143" s="7">
        <v>1400.75</v>
      </c>
      <c r="AA143" s="7">
        <v>280.15</v>
      </c>
      <c r="AB143" s="7">
        <v>1680.9</v>
      </c>
      <c r="AC143" s="7">
        <v>280.15</v>
      </c>
      <c r="AD143" s="7">
        <v>1961.0500000000002</v>
      </c>
      <c r="AE143" s="7">
        <f t="shared" si="2"/>
        <v>280.15</v>
      </c>
      <c r="AF143" s="7">
        <v>280.15</v>
      </c>
      <c r="AG143" s="7">
        <v>2241.2000000000003</v>
      </c>
      <c r="AH143" s="7"/>
      <c r="AI143" s="7">
        <v>3361.7999999999997</v>
      </c>
    </row>
    <row r="144" spans="3:35" ht="12">
      <c r="C144" t="s">
        <v>228</v>
      </c>
      <c r="D144">
        <v>2015</v>
      </c>
      <c r="E144">
        <v>20</v>
      </c>
      <c r="F144" t="s">
        <v>17</v>
      </c>
      <c r="G144" s="7">
        <v>4167</v>
      </c>
      <c r="H144" s="7"/>
      <c r="I144" s="7"/>
      <c r="J144" s="7"/>
      <c r="K144" s="7"/>
      <c r="L144" s="7"/>
      <c r="M144" s="7"/>
      <c r="N144" s="7"/>
      <c r="O144" s="7">
        <v>208.35</v>
      </c>
      <c r="P144" s="7">
        <v>0</v>
      </c>
      <c r="Q144" s="7">
        <v>208.35</v>
      </c>
      <c r="R144" s="7">
        <v>208.35</v>
      </c>
      <c r="S144" s="7">
        <v>208.35</v>
      </c>
      <c r="T144" s="7">
        <v>416.7</v>
      </c>
      <c r="U144" s="7">
        <v>208.35</v>
      </c>
      <c r="V144" s="7">
        <v>625.05</v>
      </c>
      <c r="W144" s="7">
        <v>208.35</v>
      </c>
      <c r="X144" s="7">
        <v>833.4</v>
      </c>
      <c r="Y144" s="7">
        <v>208.35</v>
      </c>
      <c r="Z144" s="7">
        <v>1041.75</v>
      </c>
      <c r="AA144" s="7">
        <v>208.35</v>
      </c>
      <c r="AB144" s="7">
        <v>1250.1</v>
      </c>
      <c r="AC144" s="7">
        <v>208.35</v>
      </c>
      <c r="AD144" s="7">
        <v>1458.4499999999998</v>
      </c>
      <c r="AE144" s="7">
        <f t="shared" si="2"/>
        <v>208.35</v>
      </c>
      <c r="AF144" s="7">
        <v>208.35</v>
      </c>
      <c r="AG144" s="7">
        <v>1666.7999999999997</v>
      </c>
      <c r="AH144" s="7"/>
      <c r="AI144" s="7">
        <v>2500.2000000000003</v>
      </c>
    </row>
    <row r="145" spans="3:35" ht="12">
      <c r="C145" t="s">
        <v>310</v>
      </c>
      <c r="D145">
        <v>2019</v>
      </c>
      <c r="E145">
        <v>5</v>
      </c>
      <c r="F145" t="s">
        <v>17</v>
      </c>
      <c r="G145" s="7">
        <v>136.5</v>
      </c>
      <c r="H145" s="7"/>
      <c r="I145" s="7"/>
      <c r="J145" s="7"/>
      <c r="K145" s="7"/>
      <c r="L145" s="7"/>
      <c r="M145" s="7">
        <v>27.3</v>
      </c>
      <c r="N145" s="7"/>
      <c r="O145" s="7">
        <v>27.3</v>
      </c>
      <c r="P145" s="7"/>
      <c r="Q145" s="7"/>
      <c r="R145" s="7"/>
      <c r="S145" s="7"/>
      <c r="T145" s="7"/>
      <c r="U145" s="7">
        <v>27.3</v>
      </c>
      <c r="V145" s="7"/>
      <c r="W145" s="7">
        <v>27.3</v>
      </c>
      <c r="X145" s="7">
        <v>0</v>
      </c>
      <c r="Y145" s="7">
        <v>27.3</v>
      </c>
      <c r="Z145" s="7">
        <v>27.3</v>
      </c>
      <c r="AA145" s="7">
        <v>27.3</v>
      </c>
      <c r="AB145" s="7">
        <v>54.6</v>
      </c>
      <c r="AC145" s="7">
        <v>27.3</v>
      </c>
      <c r="AD145" s="7">
        <v>81.9</v>
      </c>
      <c r="AE145" s="7">
        <f t="shared" si="2"/>
        <v>27.3</v>
      </c>
      <c r="AF145" s="7">
        <v>27.3</v>
      </c>
      <c r="AG145" s="7">
        <v>109.2</v>
      </c>
      <c r="AH145" s="7"/>
      <c r="AI145" s="7">
        <v>27.299999999999997</v>
      </c>
    </row>
    <row r="146" spans="7:35" ht="12">
      <c r="G146" s="63">
        <f>SUM(G127:G145)</f>
        <v>256001.3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63">
        <f>SUM(AE127:AE145)</f>
        <v>8141.155300000001</v>
      </c>
      <c r="AF146" s="7"/>
      <c r="AG146" s="7"/>
      <c r="AH146" s="7"/>
      <c r="AI146" s="7"/>
    </row>
    <row r="147" spans="3:35" ht="12">
      <c r="C147" t="s">
        <v>107</v>
      </c>
      <c r="D147">
        <v>2004</v>
      </c>
      <c r="E147">
        <v>25</v>
      </c>
      <c r="F147" t="s">
        <v>17</v>
      </c>
      <c r="G147" s="7">
        <v>747.96</v>
      </c>
      <c r="H147" s="7">
        <v>194.48</v>
      </c>
      <c r="I147" s="7">
        <v>29.918400000000002</v>
      </c>
      <c r="J147" s="7">
        <v>224.39839999999998</v>
      </c>
      <c r="K147" s="7">
        <v>29.918400000000002</v>
      </c>
      <c r="L147" s="7">
        <v>254.31679999999997</v>
      </c>
      <c r="M147" s="7">
        <v>29.918400000000002</v>
      </c>
      <c r="N147" s="7">
        <v>284.23519999999996</v>
      </c>
      <c r="O147" s="7">
        <v>29.918400000000002</v>
      </c>
      <c r="P147" s="7">
        <v>314.1536</v>
      </c>
      <c r="Q147" s="7">
        <v>93.495</v>
      </c>
      <c r="R147" s="7">
        <v>407.6486</v>
      </c>
      <c r="S147" s="7">
        <v>93.495</v>
      </c>
      <c r="T147" s="7">
        <v>501.1436</v>
      </c>
      <c r="U147" s="7">
        <v>29.918400000000002</v>
      </c>
      <c r="V147" s="7">
        <v>531.062</v>
      </c>
      <c r="W147" s="7">
        <v>29.918400000000002</v>
      </c>
      <c r="X147" s="7">
        <v>560.9804</v>
      </c>
      <c r="Y147" s="7">
        <v>29.918400000000002</v>
      </c>
      <c r="Z147" s="7">
        <v>590.8988</v>
      </c>
      <c r="AA147" s="7">
        <v>29.918400000000002</v>
      </c>
      <c r="AB147" s="7">
        <v>620.8172000000001</v>
      </c>
      <c r="AC147" s="7">
        <v>29.918400000000002</v>
      </c>
      <c r="AD147" s="7">
        <v>650.7356000000001</v>
      </c>
      <c r="AE147" s="7">
        <f t="shared" si="2"/>
        <v>29.918400000000002</v>
      </c>
      <c r="AF147" s="7">
        <v>29.918400000000002</v>
      </c>
      <c r="AG147" s="7">
        <v>680.6540000000001</v>
      </c>
      <c r="AH147" s="7"/>
      <c r="AI147" s="7">
        <v>67.30599999999993</v>
      </c>
    </row>
    <row r="148" spans="3:35" ht="12">
      <c r="C148" t="s">
        <v>108</v>
      </c>
      <c r="D148">
        <v>2005</v>
      </c>
      <c r="E148">
        <v>25</v>
      </c>
      <c r="F148" t="s">
        <v>17</v>
      </c>
      <c r="G148" s="7">
        <v>689.1</v>
      </c>
      <c r="H148" s="7">
        <v>151.59</v>
      </c>
      <c r="I148" s="7">
        <v>27.564</v>
      </c>
      <c r="J148" s="7">
        <v>179.154</v>
      </c>
      <c r="K148" s="7">
        <v>27.564</v>
      </c>
      <c r="L148" s="7">
        <v>206.718</v>
      </c>
      <c r="M148" s="7">
        <v>27.564</v>
      </c>
      <c r="N148" s="7">
        <v>234.28199999999998</v>
      </c>
      <c r="O148" s="7">
        <v>27.564</v>
      </c>
      <c r="P148" s="7">
        <v>261.846</v>
      </c>
      <c r="Q148" s="7">
        <v>86.1375</v>
      </c>
      <c r="R148" s="7">
        <v>347.9835</v>
      </c>
      <c r="S148" s="7">
        <v>86.1375</v>
      </c>
      <c r="T148" s="7">
        <v>434.121</v>
      </c>
      <c r="U148" s="7">
        <v>27.564</v>
      </c>
      <c r="V148" s="7">
        <v>461.685</v>
      </c>
      <c r="W148" s="7">
        <v>27.564</v>
      </c>
      <c r="X148" s="7">
        <v>489.249</v>
      </c>
      <c r="Y148" s="7">
        <v>27.564</v>
      </c>
      <c r="Z148" s="7">
        <v>516.813</v>
      </c>
      <c r="AA148" s="7">
        <v>27.564</v>
      </c>
      <c r="AB148" s="7">
        <v>544.377</v>
      </c>
      <c r="AC148" s="7">
        <v>27.564</v>
      </c>
      <c r="AD148" s="7">
        <v>571.9409999999999</v>
      </c>
      <c r="AE148" s="7">
        <f t="shared" si="2"/>
        <v>27.564</v>
      </c>
      <c r="AF148" s="7">
        <v>27.564</v>
      </c>
      <c r="AG148" s="7">
        <v>599.5049999999999</v>
      </c>
      <c r="AH148" s="7"/>
      <c r="AI148" s="7">
        <v>89.59500000000014</v>
      </c>
    </row>
    <row r="149" spans="3:35" ht="12">
      <c r="C149" t="s">
        <v>109</v>
      </c>
      <c r="D149">
        <v>2006</v>
      </c>
      <c r="E149">
        <v>25</v>
      </c>
      <c r="F149" t="s">
        <v>17</v>
      </c>
      <c r="G149" s="7">
        <v>1261.24</v>
      </c>
      <c r="H149" s="7">
        <v>227.02</v>
      </c>
      <c r="I149" s="7">
        <v>50.449600000000004</v>
      </c>
      <c r="J149" s="7">
        <v>277.4696</v>
      </c>
      <c r="K149" s="7">
        <v>50.449600000000004</v>
      </c>
      <c r="L149" s="7">
        <v>327.91920000000005</v>
      </c>
      <c r="M149" s="7">
        <v>50.449600000000004</v>
      </c>
      <c r="N149" s="7">
        <v>378.3688000000001</v>
      </c>
      <c r="O149" s="7">
        <v>50.449600000000004</v>
      </c>
      <c r="P149" s="7">
        <v>428.8184000000001</v>
      </c>
      <c r="Q149" s="7">
        <v>157.655</v>
      </c>
      <c r="R149" s="7">
        <v>586.4734000000001</v>
      </c>
      <c r="S149" s="7">
        <v>157.655</v>
      </c>
      <c r="T149" s="7">
        <v>744.1284</v>
      </c>
      <c r="U149" s="7">
        <v>50.449600000000004</v>
      </c>
      <c r="V149" s="7">
        <v>794.5780000000001</v>
      </c>
      <c r="W149" s="7">
        <v>50.449600000000004</v>
      </c>
      <c r="X149" s="7">
        <v>845.0276000000001</v>
      </c>
      <c r="Y149" s="7">
        <v>50.449600000000004</v>
      </c>
      <c r="Z149" s="7">
        <v>895.4772000000002</v>
      </c>
      <c r="AA149" s="7">
        <v>50.449600000000004</v>
      </c>
      <c r="AB149" s="7">
        <v>945.9268000000002</v>
      </c>
      <c r="AC149" s="7">
        <v>50.449600000000004</v>
      </c>
      <c r="AD149" s="7">
        <v>996.3764000000002</v>
      </c>
      <c r="AE149" s="7">
        <f t="shared" si="2"/>
        <v>50.449600000000004</v>
      </c>
      <c r="AF149" s="7">
        <v>50.449600000000004</v>
      </c>
      <c r="AG149" s="7">
        <v>1046.8260000000002</v>
      </c>
      <c r="AH149" s="7"/>
      <c r="AI149" s="7">
        <v>214.41399999999976</v>
      </c>
    </row>
    <row r="150" spans="3:35" ht="12">
      <c r="C150" t="s">
        <v>110</v>
      </c>
      <c r="D150">
        <v>2008</v>
      </c>
      <c r="E150">
        <v>25</v>
      </c>
      <c r="F150" t="s">
        <v>17</v>
      </c>
      <c r="G150" s="7">
        <v>1195</v>
      </c>
      <c r="H150" s="7">
        <v>119.5</v>
      </c>
      <c r="I150" s="7">
        <v>47.8</v>
      </c>
      <c r="J150" s="7">
        <v>167.3</v>
      </c>
      <c r="K150" s="7">
        <v>47.8</v>
      </c>
      <c r="L150" s="7">
        <v>215.10000000000002</v>
      </c>
      <c r="M150" s="7">
        <v>47.8</v>
      </c>
      <c r="N150" s="7">
        <v>262.90000000000003</v>
      </c>
      <c r="O150" s="7">
        <v>47.8</v>
      </c>
      <c r="P150" s="7">
        <v>310.70000000000005</v>
      </c>
      <c r="Q150" s="7">
        <v>149.375</v>
      </c>
      <c r="R150" s="7">
        <v>460.07500000000005</v>
      </c>
      <c r="S150" s="7">
        <v>149.375</v>
      </c>
      <c r="T150" s="7">
        <v>609.45</v>
      </c>
      <c r="U150" s="7">
        <v>47.8</v>
      </c>
      <c r="V150" s="7">
        <v>657.25</v>
      </c>
      <c r="W150" s="7">
        <v>47.8</v>
      </c>
      <c r="X150" s="7">
        <v>705.05</v>
      </c>
      <c r="Y150" s="7">
        <v>47.8</v>
      </c>
      <c r="Z150" s="7">
        <v>752.8499999999999</v>
      </c>
      <c r="AA150" s="7">
        <v>47.8</v>
      </c>
      <c r="AB150" s="7">
        <v>800.6499999999999</v>
      </c>
      <c r="AC150" s="7">
        <v>47.8</v>
      </c>
      <c r="AD150" s="7">
        <v>848.4499999999998</v>
      </c>
      <c r="AE150" s="7">
        <f t="shared" si="2"/>
        <v>47.8</v>
      </c>
      <c r="AF150" s="7">
        <v>47.8</v>
      </c>
      <c r="AG150" s="7">
        <v>896.2499999999998</v>
      </c>
      <c r="AH150" s="7"/>
      <c r="AI150" s="7">
        <v>298.7500000000002</v>
      </c>
    </row>
    <row r="151" spans="3:35" ht="12">
      <c r="C151" t="s">
        <v>110</v>
      </c>
      <c r="D151">
        <v>2009</v>
      </c>
      <c r="E151">
        <v>25</v>
      </c>
      <c r="F151" t="s">
        <v>17</v>
      </c>
      <c r="G151" s="7">
        <v>1340</v>
      </c>
      <c r="H151" s="7">
        <v>80.4</v>
      </c>
      <c r="I151" s="7">
        <v>53.6</v>
      </c>
      <c r="J151" s="7">
        <v>134</v>
      </c>
      <c r="K151" s="7">
        <v>53.6</v>
      </c>
      <c r="L151" s="7">
        <v>187.6</v>
      </c>
      <c r="M151" s="7">
        <v>53.6</v>
      </c>
      <c r="N151" s="7">
        <v>241.2</v>
      </c>
      <c r="O151" s="7">
        <v>53.6</v>
      </c>
      <c r="P151" s="7">
        <v>294.8</v>
      </c>
      <c r="Q151" s="7">
        <v>167.5</v>
      </c>
      <c r="R151" s="7">
        <v>462.3</v>
      </c>
      <c r="S151" s="7">
        <v>167.5</v>
      </c>
      <c r="T151" s="7">
        <v>629.8</v>
      </c>
      <c r="U151" s="7">
        <v>53.6</v>
      </c>
      <c r="V151" s="7">
        <v>683.4</v>
      </c>
      <c r="W151" s="7">
        <v>53.6</v>
      </c>
      <c r="X151" s="7">
        <v>737</v>
      </c>
      <c r="Y151" s="7">
        <v>53.6</v>
      </c>
      <c r="Z151" s="7">
        <v>790.6</v>
      </c>
      <c r="AA151" s="7">
        <v>53.6</v>
      </c>
      <c r="AB151" s="7">
        <v>844.2</v>
      </c>
      <c r="AC151" s="7">
        <v>53.6</v>
      </c>
      <c r="AD151" s="7">
        <v>897.8000000000001</v>
      </c>
      <c r="AE151" s="7">
        <f t="shared" si="2"/>
        <v>53.6</v>
      </c>
      <c r="AF151" s="7">
        <v>53.6</v>
      </c>
      <c r="AG151" s="7">
        <v>951.4000000000001</v>
      </c>
      <c r="AH151" s="7"/>
      <c r="AI151" s="7">
        <v>388.5999999999999</v>
      </c>
    </row>
    <row r="152" spans="7:35" ht="12">
      <c r="G152" s="63">
        <f>SUM(G147:G151)</f>
        <v>5233.3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63">
        <f>SUM(AE147:AE151)</f>
        <v>209.332</v>
      </c>
      <c r="AF152" s="7"/>
      <c r="AG152" s="7"/>
      <c r="AH152" s="7"/>
      <c r="AI152" s="7"/>
    </row>
    <row r="153" spans="2:35" ht="12">
      <c r="B153">
        <v>30400007</v>
      </c>
      <c r="C153" t="s">
        <v>226</v>
      </c>
      <c r="D153">
        <v>2014</v>
      </c>
      <c r="E153">
        <v>50</v>
      </c>
      <c r="F153" t="s">
        <v>17</v>
      </c>
      <c r="G153" s="7">
        <v>144107.66</v>
      </c>
      <c r="H153" s="7"/>
      <c r="I153" s="7"/>
      <c r="J153" s="7"/>
      <c r="K153" s="7"/>
      <c r="L153" s="7"/>
      <c r="M153" s="7"/>
      <c r="N153" s="7">
        <v>0</v>
      </c>
      <c r="O153" s="7">
        <v>2882.1532</v>
      </c>
      <c r="P153" s="7">
        <v>2882.1532</v>
      </c>
      <c r="Q153" s="7">
        <v>2882.1532</v>
      </c>
      <c r="R153" s="7">
        <v>5764.3064</v>
      </c>
      <c r="S153" s="7">
        <v>2882.1532</v>
      </c>
      <c r="T153" s="7">
        <v>8646.4596</v>
      </c>
      <c r="U153" s="7">
        <v>2882.1532</v>
      </c>
      <c r="V153" s="7">
        <v>11528.6128</v>
      </c>
      <c r="W153" s="7">
        <v>2882.1532</v>
      </c>
      <c r="X153" s="7">
        <v>14410.766000000001</v>
      </c>
      <c r="Y153" s="7">
        <v>2882.1532</v>
      </c>
      <c r="Z153" s="7">
        <v>17292.9192</v>
      </c>
      <c r="AA153" s="7">
        <v>2882.1532</v>
      </c>
      <c r="AB153" s="7">
        <v>20175.0724</v>
      </c>
      <c r="AC153" s="7">
        <v>2882.1532</v>
      </c>
      <c r="AD153" s="7">
        <v>23057.2256</v>
      </c>
      <c r="AE153" s="7">
        <f t="shared" si="2"/>
        <v>2882.1532</v>
      </c>
      <c r="AF153" s="7">
        <v>2882.1532</v>
      </c>
      <c r="AG153" s="7">
        <v>25939.378800000002</v>
      </c>
      <c r="AH153" s="7"/>
      <c r="AI153" s="7">
        <v>118168.2812</v>
      </c>
    </row>
    <row r="154" spans="2:35" ht="12">
      <c r="B154">
        <v>33100004</v>
      </c>
      <c r="C154" t="s">
        <v>48</v>
      </c>
      <c r="D154" t="s">
        <v>16</v>
      </c>
      <c r="E154">
        <v>50</v>
      </c>
      <c r="F154" t="s">
        <v>17</v>
      </c>
      <c r="G154" s="7">
        <v>1515000.39</v>
      </c>
      <c r="H154" s="7">
        <v>628681.81</v>
      </c>
      <c r="I154" s="7">
        <v>30300.0078</v>
      </c>
      <c r="J154" s="7">
        <v>658981.8178000001</v>
      </c>
      <c r="K154" s="7">
        <v>30300.0078</v>
      </c>
      <c r="L154" s="7">
        <v>689281.8256000001</v>
      </c>
      <c r="M154" s="7">
        <v>30300.0078</v>
      </c>
      <c r="N154" s="7">
        <v>719581.8334000001</v>
      </c>
      <c r="O154" s="7">
        <v>30300.0078</v>
      </c>
      <c r="P154" s="7">
        <v>749881.8412000001</v>
      </c>
      <c r="Q154" s="7">
        <v>30300.0078</v>
      </c>
      <c r="R154" s="7">
        <v>780181.8490000002</v>
      </c>
      <c r="S154" s="7">
        <v>30300.0078</v>
      </c>
      <c r="T154" s="7">
        <v>810481.8568000002</v>
      </c>
      <c r="U154" s="7">
        <v>30300.0078</v>
      </c>
      <c r="V154" s="7">
        <v>840781.8646000002</v>
      </c>
      <c r="W154" s="7">
        <v>30300.0078</v>
      </c>
      <c r="X154" s="7">
        <v>871081.8724000002</v>
      </c>
      <c r="Y154" s="7">
        <v>30300.0078</v>
      </c>
      <c r="Z154" s="7">
        <v>901381.8802000002</v>
      </c>
      <c r="AA154" s="7">
        <v>30300.0078</v>
      </c>
      <c r="AB154" s="7">
        <v>931681.8880000003</v>
      </c>
      <c r="AC154" s="7">
        <v>30300.0078</v>
      </c>
      <c r="AD154" s="7">
        <v>961981.8958000003</v>
      </c>
      <c r="AE154" s="7">
        <f t="shared" si="2"/>
        <v>30300.0078</v>
      </c>
      <c r="AF154" s="7">
        <v>30300.0078</v>
      </c>
      <c r="AG154" s="7">
        <v>992281.9036000003</v>
      </c>
      <c r="AH154" s="7"/>
      <c r="AI154" s="7">
        <v>522718.4863999996</v>
      </c>
    </row>
    <row r="155" spans="3:35" ht="12">
      <c r="C155" t="s">
        <v>48</v>
      </c>
      <c r="D155">
        <v>1998</v>
      </c>
      <c r="E155">
        <v>50</v>
      </c>
      <c r="F155" t="s">
        <v>17</v>
      </c>
      <c r="G155" s="7">
        <v>87462.4</v>
      </c>
      <c r="H155" s="7">
        <v>21865.61</v>
      </c>
      <c r="I155" s="7">
        <v>1749.2479999999998</v>
      </c>
      <c r="J155" s="7">
        <v>23614.858</v>
      </c>
      <c r="K155" s="7">
        <v>1749.2479999999998</v>
      </c>
      <c r="L155" s="7">
        <v>25364.106</v>
      </c>
      <c r="M155" s="7">
        <v>1749.2479999999998</v>
      </c>
      <c r="N155" s="7">
        <v>27113.354</v>
      </c>
      <c r="O155" s="7">
        <v>1749.2479999999998</v>
      </c>
      <c r="P155" s="7">
        <v>28862.602</v>
      </c>
      <c r="Q155" s="7">
        <v>1749.2479999999998</v>
      </c>
      <c r="R155" s="7">
        <v>30611.85</v>
      </c>
      <c r="S155" s="7">
        <v>1749.2479999999998</v>
      </c>
      <c r="T155" s="7">
        <v>32361.097999999998</v>
      </c>
      <c r="U155" s="7">
        <v>1749.2479999999998</v>
      </c>
      <c r="V155" s="7">
        <v>34110.346</v>
      </c>
      <c r="W155" s="7">
        <v>1749.2479999999998</v>
      </c>
      <c r="X155" s="7">
        <v>35859.594</v>
      </c>
      <c r="Y155" s="7">
        <v>1749.2479999999998</v>
      </c>
      <c r="Z155" s="7">
        <v>37608.842</v>
      </c>
      <c r="AA155" s="7">
        <v>1749.2479999999998</v>
      </c>
      <c r="AB155" s="7">
        <v>39358.09</v>
      </c>
      <c r="AC155" s="7">
        <v>1749.2479999999998</v>
      </c>
      <c r="AD155" s="7">
        <v>41107.337999999996</v>
      </c>
      <c r="AE155" s="7">
        <f t="shared" si="2"/>
        <v>1749.2479999999998</v>
      </c>
      <c r="AF155" s="7">
        <v>1749.2479999999998</v>
      </c>
      <c r="AG155" s="7">
        <v>42856.585999999996</v>
      </c>
      <c r="AH155" s="7"/>
      <c r="AI155" s="7">
        <v>44605.814</v>
      </c>
    </row>
    <row r="156" spans="3:35" ht="12">
      <c r="C156" t="s">
        <v>48</v>
      </c>
      <c r="D156">
        <v>1999</v>
      </c>
      <c r="E156">
        <v>50</v>
      </c>
      <c r="F156" t="s">
        <v>17</v>
      </c>
      <c r="G156" s="7">
        <v>66684.58</v>
      </c>
      <c r="H156" s="7">
        <v>15337.44</v>
      </c>
      <c r="I156" s="7">
        <v>1333.6916</v>
      </c>
      <c r="J156" s="7">
        <v>16671.1316</v>
      </c>
      <c r="K156" s="7">
        <v>1333.6916</v>
      </c>
      <c r="L156" s="7">
        <v>18004.8232</v>
      </c>
      <c r="M156" s="7">
        <v>1333.6916</v>
      </c>
      <c r="N156" s="7">
        <v>19338.514799999997</v>
      </c>
      <c r="O156" s="7">
        <v>1333.6916</v>
      </c>
      <c r="P156" s="7">
        <v>20672.206399999995</v>
      </c>
      <c r="Q156" s="7">
        <v>1333.6916</v>
      </c>
      <c r="R156" s="7">
        <v>22005.897999999994</v>
      </c>
      <c r="S156" s="7">
        <v>1333.6916</v>
      </c>
      <c r="T156" s="7">
        <v>23339.589599999992</v>
      </c>
      <c r="U156" s="7">
        <v>1333.6916</v>
      </c>
      <c r="V156" s="7">
        <v>24673.28119999999</v>
      </c>
      <c r="W156" s="7">
        <v>1333.6916</v>
      </c>
      <c r="X156" s="7">
        <v>26006.97279999999</v>
      </c>
      <c r="Y156" s="7">
        <v>1333.6916</v>
      </c>
      <c r="Z156" s="7">
        <v>27340.664399999987</v>
      </c>
      <c r="AA156" s="7">
        <v>1333.6916</v>
      </c>
      <c r="AB156" s="7">
        <v>28674.355999999985</v>
      </c>
      <c r="AC156" s="7">
        <v>1333.6916</v>
      </c>
      <c r="AD156" s="7">
        <v>30008.047599999984</v>
      </c>
      <c r="AE156" s="7">
        <f t="shared" si="2"/>
        <v>1333.6916</v>
      </c>
      <c r="AF156" s="7">
        <v>1333.6916</v>
      </c>
      <c r="AG156" s="7">
        <v>31341.73919999998</v>
      </c>
      <c r="AH156" s="7"/>
      <c r="AI156" s="7">
        <v>35342.84080000002</v>
      </c>
    </row>
    <row r="157" spans="3:35" ht="12">
      <c r="C157" t="s">
        <v>48</v>
      </c>
      <c r="D157">
        <v>2000</v>
      </c>
      <c r="E157">
        <v>50</v>
      </c>
      <c r="F157" t="s">
        <v>17</v>
      </c>
      <c r="G157" s="7">
        <v>120072.69</v>
      </c>
      <c r="H157" s="7">
        <v>25215.24</v>
      </c>
      <c r="I157" s="7">
        <v>2401.4538000000002</v>
      </c>
      <c r="J157" s="7">
        <v>27616.6938</v>
      </c>
      <c r="K157" s="7">
        <v>2401.4538000000002</v>
      </c>
      <c r="L157" s="7">
        <v>30018.1476</v>
      </c>
      <c r="M157" s="7">
        <v>2401.4538000000002</v>
      </c>
      <c r="N157" s="7">
        <v>32419.6014</v>
      </c>
      <c r="O157" s="7">
        <v>2401.4538000000002</v>
      </c>
      <c r="P157" s="7">
        <v>34821.0552</v>
      </c>
      <c r="Q157" s="7">
        <v>2401.4538000000002</v>
      </c>
      <c r="R157" s="7">
        <v>37222.509000000005</v>
      </c>
      <c r="S157" s="7">
        <v>2401.4538000000002</v>
      </c>
      <c r="T157" s="7">
        <v>39623.96280000001</v>
      </c>
      <c r="U157" s="7">
        <v>2401.4538000000002</v>
      </c>
      <c r="V157" s="7">
        <v>42025.41660000001</v>
      </c>
      <c r="W157" s="7">
        <v>2401.4538000000002</v>
      </c>
      <c r="X157" s="7">
        <v>44426.870400000014</v>
      </c>
      <c r="Y157" s="7">
        <v>2401.4538000000002</v>
      </c>
      <c r="Z157" s="7">
        <v>46828.32420000002</v>
      </c>
      <c r="AA157" s="7">
        <v>2401.4538000000002</v>
      </c>
      <c r="AB157" s="7">
        <v>49229.77800000002</v>
      </c>
      <c r="AC157" s="7">
        <v>2401.4538000000002</v>
      </c>
      <c r="AD157" s="7">
        <v>51631.23180000002</v>
      </c>
      <c r="AE157" s="7">
        <f t="shared" si="2"/>
        <v>2401.4538000000002</v>
      </c>
      <c r="AF157" s="7">
        <v>2401.4538000000002</v>
      </c>
      <c r="AG157" s="7">
        <v>54032.685600000026</v>
      </c>
      <c r="AH157" s="7"/>
      <c r="AI157" s="7">
        <v>66040.00439999998</v>
      </c>
    </row>
    <row r="158" spans="3:35" ht="12">
      <c r="C158" t="s">
        <v>48</v>
      </c>
      <c r="D158">
        <v>2001</v>
      </c>
      <c r="E158">
        <v>50</v>
      </c>
      <c r="F158" t="s">
        <v>17</v>
      </c>
      <c r="G158" s="7">
        <v>13869.27</v>
      </c>
      <c r="H158" s="7">
        <v>2635.19</v>
      </c>
      <c r="I158" s="7">
        <v>277.3854</v>
      </c>
      <c r="J158" s="7">
        <v>2912.5754</v>
      </c>
      <c r="K158" s="7">
        <v>277.3854</v>
      </c>
      <c r="L158" s="7">
        <v>3189.9608000000003</v>
      </c>
      <c r="M158" s="7">
        <v>277.3854</v>
      </c>
      <c r="N158" s="7">
        <v>3467.3462000000004</v>
      </c>
      <c r="O158" s="7">
        <v>277.3854</v>
      </c>
      <c r="P158" s="7">
        <v>3744.7316000000005</v>
      </c>
      <c r="Q158" s="7">
        <v>277.3854</v>
      </c>
      <c r="R158" s="7">
        <v>4022.1170000000006</v>
      </c>
      <c r="S158" s="7">
        <v>277.3854</v>
      </c>
      <c r="T158" s="7">
        <v>4299.5024</v>
      </c>
      <c r="U158" s="7">
        <v>277.3854</v>
      </c>
      <c r="V158" s="7">
        <v>4576.8878</v>
      </c>
      <c r="W158" s="7">
        <v>277.3854</v>
      </c>
      <c r="X158" s="7">
        <v>4854.2732000000005</v>
      </c>
      <c r="Y158" s="7">
        <v>277.3854</v>
      </c>
      <c r="Z158" s="7">
        <v>5131.658600000001</v>
      </c>
      <c r="AA158" s="7">
        <v>277.3854</v>
      </c>
      <c r="AB158" s="7">
        <v>5409.044000000001</v>
      </c>
      <c r="AC158" s="7">
        <v>277.3854</v>
      </c>
      <c r="AD158" s="7">
        <v>5686.429400000001</v>
      </c>
      <c r="AE158" s="7">
        <f t="shared" si="2"/>
        <v>277.3854</v>
      </c>
      <c r="AF158" s="7">
        <v>277.3854</v>
      </c>
      <c r="AG158" s="7">
        <v>5963.814800000001</v>
      </c>
      <c r="AH158" s="7"/>
      <c r="AI158" s="7">
        <v>7905.455199999999</v>
      </c>
    </row>
    <row r="159" spans="3:35" ht="12">
      <c r="C159" t="s">
        <v>48</v>
      </c>
      <c r="D159">
        <v>2001</v>
      </c>
      <c r="E159">
        <v>50</v>
      </c>
      <c r="F159" t="s">
        <v>17</v>
      </c>
      <c r="G159" s="7">
        <v>53199.14</v>
      </c>
      <c r="H159" s="7">
        <v>9575.83</v>
      </c>
      <c r="I159" s="7">
        <v>1063.9828</v>
      </c>
      <c r="J159" s="7">
        <v>10639.8128</v>
      </c>
      <c r="K159" s="7">
        <v>1063.9828</v>
      </c>
      <c r="L159" s="7">
        <v>11703.7956</v>
      </c>
      <c r="M159" s="7">
        <v>1063.9828</v>
      </c>
      <c r="N159" s="7">
        <v>12767.7784</v>
      </c>
      <c r="O159" s="7">
        <v>1063.9828</v>
      </c>
      <c r="P159" s="7">
        <v>13831.761199999999</v>
      </c>
      <c r="Q159" s="7">
        <v>1063.9828</v>
      </c>
      <c r="R159" s="7">
        <v>14895.743999999999</v>
      </c>
      <c r="S159" s="7">
        <v>1063.9828</v>
      </c>
      <c r="T159" s="7">
        <v>15959.726799999999</v>
      </c>
      <c r="U159" s="7">
        <v>1063.9828</v>
      </c>
      <c r="V159" s="7">
        <v>17023.7096</v>
      </c>
      <c r="W159" s="7">
        <v>1063.9828</v>
      </c>
      <c r="X159" s="7">
        <v>18087.6924</v>
      </c>
      <c r="Y159" s="7">
        <v>1063.9828</v>
      </c>
      <c r="Z159" s="7">
        <v>19151.6752</v>
      </c>
      <c r="AA159" s="7">
        <v>1063.9828</v>
      </c>
      <c r="AB159" s="7">
        <v>20215.658000000003</v>
      </c>
      <c r="AC159" s="7">
        <v>1063.9828</v>
      </c>
      <c r="AD159" s="7">
        <v>21279.640800000005</v>
      </c>
      <c r="AE159" s="7">
        <f t="shared" si="2"/>
        <v>1063.9828</v>
      </c>
      <c r="AF159" s="7">
        <v>1063.9828</v>
      </c>
      <c r="AG159" s="7">
        <v>22343.623600000006</v>
      </c>
      <c r="AH159" s="7"/>
      <c r="AI159" s="7">
        <v>30855.516399999993</v>
      </c>
    </row>
    <row r="160" spans="3:35" ht="12">
      <c r="C160" t="s">
        <v>48</v>
      </c>
      <c r="D160">
        <v>2001</v>
      </c>
      <c r="E160">
        <v>50</v>
      </c>
      <c r="F160" t="s">
        <v>17</v>
      </c>
      <c r="G160" s="7">
        <v>12347.29</v>
      </c>
      <c r="H160" s="7">
        <v>2222.54</v>
      </c>
      <c r="I160" s="7">
        <v>246.94580000000002</v>
      </c>
      <c r="J160" s="7">
        <v>2469.4858</v>
      </c>
      <c r="K160" s="7">
        <v>246.94580000000002</v>
      </c>
      <c r="L160" s="7">
        <v>2716.4316</v>
      </c>
      <c r="M160" s="7">
        <v>246.94580000000002</v>
      </c>
      <c r="N160" s="7">
        <v>2963.3774</v>
      </c>
      <c r="O160" s="7">
        <v>246.94580000000002</v>
      </c>
      <c r="P160" s="7">
        <v>3210.3232</v>
      </c>
      <c r="Q160" s="7">
        <v>246.94580000000002</v>
      </c>
      <c r="R160" s="7">
        <v>3457.269</v>
      </c>
      <c r="S160" s="7">
        <v>246.94580000000002</v>
      </c>
      <c r="T160" s="7">
        <v>3704.2147999999997</v>
      </c>
      <c r="U160" s="7">
        <v>246.94580000000002</v>
      </c>
      <c r="V160" s="7">
        <v>3951.1605999999997</v>
      </c>
      <c r="W160" s="7">
        <v>246.94580000000002</v>
      </c>
      <c r="X160" s="7">
        <v>4198.1064</v>
      </c>
      <c r="Y160" s="7">
        <v>246.94580000000002</v>
      </c>
      <c r="Z160" s="7">
        <v>4445.0522</v>
      </c>
      <c r="AA160" s="7">
        <v>246.94580000000002</v>
      </c>
      <c r="AB160" s="7">
        <v>4691.9980000000005</v>
      </c>
      <c r="AC160" s="7">
        <v>246.94580000000002</v>
      </c>
      <c r="AD160" s="7">
        <v>4938.943800000001</v>
      </c>
      <c r="AE160" s="7">
        <f t="shared" si="2"/>
        <v>246.94580000000002</v>
      </c>
      <c r="AF160" s="7">
        <v>246.94580000000002</v>
      </c>
      <c r="AG160" s="7">
        <v>5185.889600000001</v>
      </c>
      <c r="AH160" s="7"/>
      <c r="AI160" s="7">
        <v>7161.4003999999995</v>
      </c>
    </row>
    <row r="161" spans="3:35" ht="12">
      <c r="C161" t="s">
        <v>48</v>
      </c>
      <c r="D161">
        <v>2002</v>
      </c>
      <c r="E161">
        <v>50</v>
      </c>
      <c r="F161" t="s">
        <v>17</v>
      </c>
      <c r="G161" s="7">
        <v>3693.88</v>
      </c>
      <c r="H161" s="7">
        <v>627.97</v>
      </c>
      <c r="I161" s="7">
        <v>73.8776</v>
      </c>
      <c r="J161" s="7">
        <v>701.8476</v>
      </c>
      <c r="K161" s="7">
        <v>73.8776</v>
      </c>
      <c r="L161" s="7">
        <v>775.7252000000001</v>
      </c>
      <c r="M161" s="7">
        <v>73.8776</v>
      </c>
      <c r="N161" s="7">
        <v>849.6028000000001</v>
      </c>
      <c r="O161" s="7">
        <v>73.8776</v>
      </c>
      <c r="P161" s="7">
        <v>923.4804000000001</v>
      </c>
      <c r="Q161" s="7">
        <v>73.8776</v>
      </c>
      <c r="R161" s="7">
        <v>997.3580000000002</v>
      </c>
      <c r="S161" s="7">
        <v>73.8776</v>
      </c>
      <c r="T161" s="7">
        <v>1071.2356000000002</v>
      </c>
      <c r="U161" s="7">
        <v>73.8776</v>
      </c>
      <c r="V161" s="7">
        <v>1145.1132000000002</v>
      </c>
      <c r="W161" s="7">
        <v>73.8776</v>
      </c>
      <c r="X161" s="7">
        <v>1218.9908000000003</v>
      </c>
      <c r="Y161" s="7">
        <v>73.8776</v>
      </c>
      <c r="Z161" s="7">
        <v>1292.8684000000003</v>
      </c>
      <c r="AA161" s="7">
        <v>73.8776</v>
      </c>
      <c r="AB161" s="7">
        <v>1366.7460000000003</v>
      </c>
      <c r="AC161" s="7">
        <v>73.8776</v>
      </c>
      <c r="AD161" s="7">
        <v>1440.6236000000004</v>
      </c>
      <c r="AE161" s="7">
        <f t="shared" si="2"/>
        <v>73.8776</v>
      </c>
      <c r="AF161" s="7">
        <v>73.8776</v>
      </c>
      <c r="AG161" s="7">
        <v>1514.5012000000004</v>
      </c>
      <c r="AH161" s="7"/>
      <c r="AI161" s="7">
        <v>2179.3787999999995</v>
      </c>
    </row>
    <row r="162" spans="3:35" ht="12">
      <c r="C162" t="s">
        <v>48</v>
      </c>
      <c r="D162">
        <v>2004</v>
      </c>
      <c r="E162">
        <v>50</v>
      </c>
      <c r="F162" t="s">
        <v>17</v>
      </c>
      <c r="G162" s="7">
        <v>796.52</v>
      </c>
      <c r="H162" s="7">
        <v>103.55</v>
      </c>
      <c r="I162" s="7">
        <v>15.930399999999999</v>
      </c>
      <c r="J162" s="7">
        <v>119.4804</v>
      </c>
      <c r="K162" s="7">
        <v>15.930399999999999</v>
      </c>
      <c r="L162" s="7">
        <v>135.4108</v>
      </c>
      <c r="M162" s="7">
        <v>15.930399999999999</v>
      </c>
      <c r="N162" s="7">
        <v>151.3412</v>
      </c>
      <c r="O162" s="7">
        <v>15.930399999999999</v>
      </c>
      <c r="P162" s="7">
        <v>167.27159999999998</v>
      </c>
      <c r="Q162" s="7">
        <v>15.930399999999999</v>
      </c>
      <c r="R162" s="7">
        <v>183.20199999999997</v>
      </c>
      <c r="S162" s="7">
        <v>15.930399999999999</v>
      </c>
      <c r="T162" s="7">
        <v>199.13239999999996</v>
      </c>
      <c r="U162" s="7">
        <v>15.930399999999999</v>
      </c>
      <c r="V162" s="7">
        <v>215.06279999999995</v>
      </c>
      <c r="W162" s="7">
        <v>15.930399999999999</v>
      </c>
      <c r="X162" s="7">
        <v>230.99319999999994</v>
      </c>
      <c r="Y162" s="7">
        <v>15.930399999999999</v>
      </c>
      <c r="Z162" s="7">
        <v>246.92359999999994</v>
      </c>
      <c r="AA162" s="7">
        <v>15.930399999999999</v>
      </c>
      <c r="AB162" s="7">
        <v>262.8539999999999</v>
      </c>
      <c r="AC162" s="7">
        <v>15.930399999999999</v>
      </c>
      <c r="AD162" s="7">
        <v>278.78439999999995</v>
      </c>
      <c r="AE162" s="7">
        <f t="shared" si="2"/>
        <v>15.930399999999999</v>
      </c>
      <c r="AF162" s="7">
        <v>15.930399999999999</v>
      </c>
      <c r="AG162" s="7">
        <v>294.71479999999997</v>
      </c>
      <c r="AH162" s="7"/>
      <c r="AI162" s="7">
        <v>501.8052</v>
      </c>
    </row>
    <row r="163" spans="3:35" ht="12">
      <c r="C163" t="s">
        <v>48</v>
      </c>
      <c r="D163">
        <v>2005</v>
      </c>
      <c r="E163">
        <v>50</v>
      </c>
      <c r="F163" t="s">
        <v>17</v>
      </c>
      <c r="G163" s="7">
        <v>234.19</v>
      </c>
      <c r="H163" s="7">
        <v>25.75</v>
      </c>
      <c r="I163" s="7">
        <v>4.6838</v>
      </c>
      <c r="J163" s="7">
        <v>30.433799999999998</v>
      </c>
      <c r="K163" s="7">
        <v>4.6838</v>
      </c>
      <c r="L163" s="7">
        <v>35.117599999999996</v>
      </c>
      <c r="M163" s="7">
        <v>4.6838</v>
      </c>
      <c r="N163" s="7">
        <v>39.801399999999994</v>
      </c>
      <c r="O163" s="7">
        <v>4.6838</v>
      </c>
      <c r="P163" s="7">
        <v>44.48519999999999</v>
      </c>
      <c r="Q163" s="7">
        <v>4.6838</v>
      </c>
      <c r="R163" s="7">
        <v>49.16899999999999</v>
      </c>
      <c r="S163" s="7">
        <v>4.6838</v>
      </c>
      <c r="T163" s="7">
        <v>53.85279999999999</v>
      </c>
      <c r="U163" s="7">
        <v>4.6838</v>
      </c>
      <c r="V163" s="7">
        <v>58.536599999999986</v>
      </c>
      <c r="W163" s="7">
        <v>4.6838</v>
      </c>
      <c r="X163" s="7">
        <v>63.220399999999984</v>
      </c>
      <c r="Y163" s="7">
        <v>4.6838</v>
      </c>
      <c r="Z163" s="7">
        <v>67.90419999999999</v>
      </c>
      <c r="AA163" s="7">
        <v>4.6838</v>
      </c>
      <c r="AB163" s="7">
        <v>72.588</v>
      </c>
      <c r="AC163" s="7">
        <v>4.6838</v>
      </c>
      <c r="AD163" s="7">
        <v>77.2718</v>
      </c>
      <c r="AE163" s="7">
        <f t="shared" si="2"/>
        <v>4.6838</v>
      </c>
      <c r="AF163" s="7">
        <v>4.6838</v>
      </c>
      <c r="AG163" s="7">
        <v>81.9556</v>
      </c>
      <c r="AH163" s="7"/>
      <c r="AI163" s="7">
        <v>152.2344</v>
      </c>
    </row>
    <row r="164" spans="3:35" ht="12">
      <c r="C164" t="s">
        <v>48</v>
      </c>
      <c r="D164">
        <v>2008</v>
      </c>
      <c r="E164">
        <v>50</v>
      </c>
      <c r="F164" t="s">
        <v>17</v>
      </c>
      <c r="G164" s="7">
        <v>4634.04</v>
      </c>
      <c r="H164" s="7">
        <v>231.7</v>
      </c>
      <c r="I164" s="7">
        <v>92.6808</v>
      </c>
      <c r="J164" s="7">
        <v>324.3808</v>
      </c>
      <c r="K164" s="7">
        <v>92.6808</v>
      </c>
      <c r="L164" s="7">
        <v>417.0616</v>
      </c>
      <c r="M164" s="7">
        <v>92.6808</v>
      </c>
      <c r="N164" s="7">
        <v>509.7424</v>
      </c>
      <c r="O164" s="7">
        <v>92.6808</v>
      </c>
      <c r="P164" s="7">
        <v>602.4232</v>
      </c>
      <c r="Q164" s="7">
        <v>92.6808</v>
      </c>
      <c r="R164" s="7">
        <v>695.1039999999999</v>
      </c>
      <c r="S164" s="7">
        <v>92.6808</v>
      </c>
      <c r="T164" s="7">
        <v>787.7847999999999</v>
      </c>
      <c r="U164" s="7">
        <v>92.6808</v>
      </c>
      <c r="V164" s="7">
        <v>880.4655999999999</v>
      </c>
      <c r="W164" s="7">
        <v>92.6808</v>
      </c>
      <c r="X164" s="7">
        <v>973.1463999999999</v>
      </c>
      <c r="Y164" s="7">
        <v>92.6808</v>
      </c>
      <c r="Z164" s="7">
        <v>1065.8272</v>
      </c>
      <c r="AA164" s="7">
        <v>92.6808</v>
      </c>
      <c r="AB164" s="7">
        <v>1158.508</v>
      </c>
      <c r="AC164" s="7">
        <v>92.6808</v>
      </c>
      <c r="AD164" s="7">
        <v>1251.1888000000001</v>
      </c>
      <c r="AE164" s="7">
        <f t="shared" si="2"/>
        <v>92.6808</v>
      </c>
      <c r="AF164" s="7">
        <v>92.6808</v>
      </c>
      <c r="AG164" s="7">
        <v>1343.8696000000002</v>
      </c>
      <c r="AH164" s="7"/>
      <c r="AI164" s="7">
        <v>3290.1704</v>
      </c>
    </row>
    <row r="165" spans="2:35" ht="12">
      <c r="B165">
        <v>33100005</v>
      </c>
      <c r="C165" t="s">
        <v>49</v>
      </c>
      <c r="D165" t="s">
        <v>22</v>
      </c>
      <c r="E165">
        <v>50</v>
      </c>
      <c r="F165" t="s">
        <v>17</v>
      </c>
      <c r="G165" s="7">
        <v>540.25</v>
      </c>
      <c r="H165" s="7">
        <v>102.68</v>
      </c>
      <c r="I165" s="7">
        <v>10.805</v>
      </c>
      <c r="J165" s="7">
        <v>113.48500000000001</v>
      </c>
      <c r="K165" s="7">
        <v>10.805</v>
      </c>
      <c r="L165" s="7">
        <v>124.29000000000002</v>
      </c>
      <c r="M165" s="7">
        <v>10.805</v>
      </c>
      <c r="N165" s="7">
        <v>135.09500000000003</v>
      </c>
      <c r="O165" s="7">
        <v>10.805</v>
      </c>
      <c r="P165" s="7">
        <v>145.90000000000003</v>
      </c>
      <c r="Q165" s="7">
        <v>10.805</v>
      </c>
      <c r="R165" s="7">
        <v>156.70500000000004</v>
      </c>
      <c r="S165" s="7">
        <v>10.805</v>
      </c>
      <c r="T165" s="7">
        <v>167.51000000000005</v>
      </c>
      <c r="U165" s="7">
        <v>10.805</v>
      </c>
      <c r="V165" s="7">
        <v>178.31500000000005</v>
      </c>
      <c r="W165" s="7">
        <v>10.805</v>
      </c>
      <c r="X165" s="7">
        <v>189.12000000000006</v>
      </c>
      <c r="Y165" s="7">
        <v>10.805</v>
      </c>
      <c r="Z165" s="7">
        <v>199.92500000000007</v>
      </c>
      <c r="AA165" s="7">
        <v>10.805</v>
      </c>
      <c r="AB165" s="7">
        <v>210.73000000000008</v>
      </c>
      <c r="AC165" s="7">
        <v>10.805</v>
      </c>
      <c r="AD165" s="7">
        <v>221.53500000000008</v>
      </c>
      <c r="AE165" s="7">
        <f t="shared" si="2"/>
        <v>10.805</v>
      </c>
      <c r="AF165" s="7">
        <v>10.805</v>
      </c>
      <c r="AG165" s="7">
        <v>232.3400000000001</v>
      </c>
      <c r="AH165" s="7"/>
      <c r="AI165" s="7">
        <v>307.9099999999999</v>
      </c>
    </row>
    <row r="166" spans="2:35" ht="12">
      <c r="B166">
        <v>33100006</v>
      </c>
      <c r="C166" t="s">
        <v>50</v>
      </c>
      <c r="D166" t="s">
        <v>22</v>
      </c>
      <c r="E166">
        <v>50</v>
      </c>
      <c r="F166" t="s">
        <v>17</v>
      </c>
      <c r="G166" s="7">
        <v>3155.68</v>
      </c>
      <c r="H166" s="7">
        <v>498.75</v>
      </c>
      <c r="I166" s="7">
        <v>63.1136</v>
      </c>
      <c r="J166" s="7">
        <v>561.8636</v>
      </c>
      <c r="K166" s="7">
        <v>63.1136</v>
      </c>
      <c r="L166" s="7">
        <v>624.9772</v>
      </c>
      <c r="M166" s="7">
        <v>63.1136</v>
      </c>
      <c r="N166" s="7">
        <v>688.0908000000001</v>
      </c>
      <c r="O166" s="7">
        <v>63.1136</v>
      </c>
      <c r="P166" s="7">
        <v>751.2044000000001</v>
      </c>
      <c r="Q166" s="7">
        <v>63.1136</v>
      </c>
      <c r="R166" s="7">
        <v>814.3180000000001</v>
      </c>
      <c r="S166" s="7">
        <v>63.1136</v>
      </c>
      <c r="T166" s="7">
        <v>877.4316000000001</v>
      </c>
      <c r="U166" s="7">
        <v>63.1136</v>
      </c>
      <c r="V166" s="7">
        <v>940.5452000000001</v>
      </c>
      <c r="W166" s="7">
        <v>63.1136</v>
      </c>
      <c r="X166" s="7">
        <v>1003.6588000000002</v>
      </c>
      <c r="Y166" s="7">
        <v>63.1136</v>
      </c>
      <c r="Z166" s="7">
        <v>1066.7724</v>
      </c>
      <c r="AA166" s="7">
        <v>63.1136</v>
      </c>
      <c r="AB166" s="7">
        <v>1129.886</v>
      </c>
      <c r="AC166" s="7">
        <v>63.1136</v>
      </c>
      <c r="AD166" s="7">
        <v>1192.9995999999999</v>
      </c>
      <c r="AE166" s="7">
        <f t="shared" si="2"/>
        <v>63.1136</v>
      </c>
      <c r="AF166" s="7">
        <v>63.1136</v>
      </c>
      <c r="AG166" s="7">
        <v>1256.1131999999998</v>
      </c>
      <c r="AH166" s="7"/>
      <c r="AI166" s="7">
        <v>1899.5668</v>
      </c>
    </row>
    <row r="167" spans="2:35" ht="12">
      <c r="B167">
        <v>33100007</v>
      </c>
      <c r="C167" t="s">
        <v>51</v>
      </c>
      <c r="D167" t="s">
        <v>22</v>
      </c>
      <c r="E167">
        <v>50</v>
      </c>
      <c r="G167" s="7">
        <v>3967.38</v>
      </c>
      <c r="H167" s="7">
        <v>783.81</v>
      </c>
      <c r="I167" s="7">
        <v>79.3476</v>
      </c>
      <c r="J167" s="7">
        <v>863.1576</v>
      </c>
      <c r="K167" s="7">
        <v>79.3476</v>
      </c>
      <c r="L167" s="7">
        <v>942.5052000000001</v>
      </c>
      <c r="M167" s="7">
        <v>79.3476</v>
      </c>
      <c r="N167" s="7">
        <v>1021.8528000000001</v>
      </c>
      <c r="O167" s="7">
        <v>79.3476</v>
      </c>
      <c r="P167" s="7">
        <v>1101.2004000000002</v>
      </c>
      <c r="Q167" s="7">
        <v>79.3476</v>
      </c>
      <c r="R167" s="7">
        <v>1180.5480000000002</v>
      </c>
      <c r="S167" s="7">
        <v>79.3476</v>
      </c>
      <c r="T167" s="7">
        <v>1259.8956000000003</v>
      </c>
      <c r="U167" s="7">
        <v>79.3476</v>
      </c>
      <c r="V167" s="7">
        <v>1339.2432000000003</v>
      </c>
      <c r="W167" s="7">
        <v>79.3476</v>
      </c>
      <c r="X167" s="7">
        <v>1418.5908000000004</v>
      </c>
      <c r="Y167" s="7">
        <v>79.3476</v>
      </c>
      <c r="Z167" s="7">
        <v>1497.9384000000005</v>
      </c>
      <c r="AA167" s="7">
        <v>79.3476</v>
      </c>
      <c r="AB167" s="7">
        <v>1577.2860000000005</v>
      </c>
      <c r="AC167" s="7">
        <v>79.3476</v>
      </c>
      <c r="AD167" s="7">
        <v>1656.6336000000006</v>
      </c>
      <c r="AE167" s="7">
        <f t="shared" si="2"/>
        <v>79.3476</v>
      </c>
      <c r="AF167" s="7">
        <v>79.3476</v>
      </c>
      <c r="AG167" s="7">
        <v>1735.9812000000006</v>
      </c>
      <c r="AH167" s="7"/>
      <c r="AI167" s="7">
        <v>2231.3987999999995</v>
      </c>
    </row>
    <row r="168" spans="2:35" ht="12">
      <c r="B168">
        <v>33100008</v>
      </c>
      <c r="C168" t="s">
        <v>52</v>
      </c>
      <c r="D168" t="s">
        <v>22</v>
      </c>
      <c r="E168">
        <v>50</v>
      </c>
      <c r="F168" t="s">
        <v>17</v>
      </c>
      <c r="G168" s="7">
        <v>4856.3</v>
      </c>
      <c r="H168" s="7">
        <v>922.72</v>
      </c>
      <c r="I168" s="7">
        <v>97.126</v>
      </c>
      <c r="J168" s="7">
        <v>1019.846</v>
      </c>
      <c r="K168" s="7">
        <v>97.126</v>
      </c>
      <c r="L168" s="7">
        <v>1116.972</v>
      </c>
      <c r="M168" s="7">
        <v>97.126</v>
      </c>
      <c r="N168" s="7">
        <v>1214.098</v>
      </c>
      <c r="O168" s="7">
        <v>97.126</v>
      </c>
      <c r="P168" s="7">
        <v>1311.224</v>
      </c>
      <c r="Q168" s="7">
        <v>97.126</v>
      </c>
      <c r="R168" s="7">
        <v>1408.35</v>
      </c>
      <c r="S168" s="7">
        <v>97.126</v>
      </c>
      <c r="T168" s="7">
        <v>1505.4759999999999</v>
      </c>
      <c r="U168" s="7">
        <v>97.126</v>
      </c>
      <c r="V168" s="7">
        <v>1602.6019999999999</v>
      </c>
      <c r="W168" s="7">
        <v>97.126</v>
      </c>
      <c r="X168" s="7">
        <v>1699.7279999999998</v>
      </c>
      <c r="Y168" s="7">
        <v>97.126</v>
      </c>
      <c r="Z168" s="7">
        <v>1796.8539999999998</v>
      </c>
      <c r="AA168" s="7">
        <v>97.126</v>
      </c>
      <c r="AB168" s="7">
        <v>1893.9799999999998</v>
      </c>
      <c r="AC168" s="7">
        <v>97.126</v>
      </c>
      <c r="AD168" s="7">
        <v>1991.1059999999998</v>
      </c>
      <c r="AE168" s="7">
        <f t="shared" si="2"/>
        <v>97.126</v>
      </c>
      <c r="AF168" s="7">
        <v>97.126</v>
      </c>
      <c r="AG168" s="7">
        <v>2088.232</v>
      </c>
      <c r="AH168" s="7"/>
      <c r="AI168" s="7">
        <v>2768.068</v>
      </c>
    </row>
    <row r="169" spans="2:35" ht="12">
      <c r="B169">
        <v>33100010</v>
      </c>
      <c r="C169" t="s">
        <v>54</v>
      </c>
      <c r="D169" t="s">
        <v>53</v>
      </c>
      <c r="E169">
        <v>50</v>
      </c>
      <c r="F169" t="s">
        <v>17</v>
      </c>
      <c r="G169" s="7">
        <v>18654.28</v>
      </c>
      <c r="H169" s="7">
        <v>3544.34</v>
      </c>
      <c r="I169" s="7">
        <v>373.0856</v>
      </c>
      <c r="J169" s="7">
        <v>3917.4256</v>
      </c>
      <c r="K169" s="7">
        <v>373.0856</v>
      </c>
      <c r="L169" s="7">
        <v>4290.5112</v>
      </c>
      <c r="M169" s="7">
        <v>373.0856</v>
      </c>
      <c r="N169" s="7">
        <v>4663.5968</v>
      </c>
      <c r="O169" s="7">
        <v>373.0856</v>
      </c>
      <c r="P169" s="7">
        <v>5036.682400000001</v>
      </c>
      <c r="Q169" s="7">
        <v>373.0856</v>
      </c>
      <c r="R169" s="7">
        <v>5409.768000000001</v>
      </c>
      <c r="S169" s="7">
        <v>373.0856</v>
      </c>
      <c r="T169" s="7">
        <v>5782.853600000001</v>
      </c>
      <c r="U169" s="7">
        <v>373.0856</v>
      </c>
      <c r="V169" s="7">
        <v>6155.939200000002</v>
      </c>
      <c r="W169" s="7">
        <v>373.0856</v>
      </c>
      <c r="X169" s="7">
        <v>6529.024800000002</v>
      </c>
      <c r="Y169" s="7">
        <v>373.0856</v>
      </c>
      <c r="Z169" s="7">
        <v>6902.110400000002</v>
      </c>
      <c r="AA169" s="7">
        <v>373.0856</v>
      </c>
      <c r="AB169" s="7">
        <v>7275.196000000003</v>
      </c>
      <c r="AC169" s="7">
        <v>373.0856</v>
      </c>
      <c r="AD169" s="7">
        <v>7648.281600000003</v>
      </c>
      <c r="AE169" s="7">
        <f t="shared" si="2"/>
        <v>373.0856</v>
      </c>
      <c r="AF169" s="7">
        <v>373.0856</v>
      </c>
      <c r="AG169" s="7">
        <v>8021.367200000003</v>
      </c>
      <c r="AH169" s="7"/>
      <c r="AI169" s="7">
        <v>10632.912799999995</v>
      </c>
    </row>
    <row r="170" spans="3:35" ht="12">
      <c r="C170" t="s">
        <v>54</v>
      </c>
      <c r="D170">
        <v>2001</v>
      </c>
      <c r="E170">
        <v>50</v>
      </c>
      <c r="F170" t="s">
        <v>17</v>
      </c>
      <c r="G170" s="7">
        <v>11925</v>
      </c>
      <c r="H170" s="7">
        <v>2146.5</v>
      </c>
      <c r="I170" s="7">
        <v>238.5</v>
      </c>
      <c r="J170" s="7">
        <v>2385</v>
      </c>
      <c r="K170" s="7">
        <v>238.5</v>
      </c>
      <c r="L170" s="7">
        <v>2623.5</v>
      </c>
      <c r="M170" s="7">
        <v>238.5</v>
      </c>
      <c r="N170" s="7">
        <v>2862</v>
      </c>
      <c r="O170" s="7">
        <v>238.5</v>
      </c>
      <c r="P170" s="7">
        <v>3100.5</v>
      </c>
      <c r="Q170" s="7">
        <v>238.5</v>
      </c>
      <c r="R170" s="7">
        <v>3339</v>
      </c>
      <c r="S170" s="7">
        <v>238.5</v>
      </c>
      <c r="T170" s="7">
        <v>3577.5</v>
      </c>
      <c r="U170" s="7">
        <v>238.5</v>
      </c>
      <c r="V170" s="7">
        <v>3816</v>
      </c>
      <c r="W170" s="7">
        <v>238.5</v>
      </c>
      <c r="X170" s="7">
        <v>4054.5</v>
      </c>
      <c r="Y170" s="7">
        <v>238.5</v>
      </c>
      <c r="Z170" s="7">
        <v>4293</v>
      </c>
      <c r="AA170" s="7">
        <v>238.5</v>
      </c>
      <c r="AB170" s="7">
        <v>4531.5</v>
      </c>
      <c r="AC170" s="7">
        <v>238.5</v>
      </c>
      <c r="AD170" s="7">
        <v>4770</v>
      </c>
      <c r="AE170" s="7">
        <f t="shared" si="2"/>
        <v>238.5</v>
      </c>
      <c r="AF170" s="7">
        <v>238.5</v>
      </c>
      <c r="AG170" s="7">
        <v>5008.5</v>
      </c>
      <c r="AH170" s="7"/>
      <c r="AI170" s="7">
        <v>6916.5</v>
      </c>
    </row>
    <row r="171" spans="3:35" ht="12">
      <c r="C171" t="s">
        <v>54</v>
      </c>
      <c r="D171">
        <v>2002</v>
      </c>
      <c r="E171">
        <v>50</v>
      </c>
      <c r="F171" t="s">
        <v>17</v>
      </c>
      <c r="G171" s="7">
        <v>11636.92</v>
      </c>
      <c r="H171" s="7">
        <v>1978.29</v>
      </c>
      <c r="I171" s="7">
        <v>232.7384</v>
      </c>
      <c r="J171" s="7">
        <v>2211.0284</v>
      </c>
      <c r="K171" s="7">
        <v>232.7384</v>
      </c>
      <c r="L171" s="7">
        <v>2443.7668000000003</v>
      </c>
      <c r="M171" s="7">
        <v>232.7384</v>
      </c>
      <c r="N171" s="7">
        <v>2676.5052000000005</v>
      </c>
      <c r="O171" s="7">
        <v>232.7384</v>
      </c>
      <c r="P171" s="7">
        <v>2909.2436000000007</v>
      </c>
      <c r="Q171" s="7">
        <v>232.7384</v>
      </c>
      <c r="R171" s="7">
        <v>3141.982000000001</v>
      </c>
      <c r="S171" s="7">
        <v>232.7384</v>
      </c>
      <c r="T171" s="7">
        <v>3374.720400000001</v>
      </c>
      <c r="U171" s="7">
        <v>232.7384</v>
      </c>
      <c r="V171" s="7">
        <v>3607.4588000000012</v>
      </c>
      <c r="W171" s="7">
        <v>232.7384</v>
      </c>
      <c r="X171" s="7">
        <v>3840.1972000000014</v>
      </c>
      <c r="Y171" s="7">
        <v>232.7384</v>
      </c>
      <c r="Z171" s="7">
        <v>4072.9356000000016</v>
      </c>
      <c r="AA171" s="7">
        <v>232.7384</v>
      </c>
      <c r="AB171" s="7">
        <v>4305.674000000002</v>
      </c>
      <c r="AC171" s="7">
        <v>232.7384</v>
      </c>
      <c r="AD171" s="7">
        <v>4538.412400000002</v>
      </c>
      <c r="AE171" s="7">
        <f t="shared" si="2"/>
        <v>232.7384</v>
      </c>
      <c r="AF171" s="7">
        <v>232.7384</v>
      </c>
      <c r="AG171" s="7">
        <v>4771.150800000002</v>
      </c>
      <c r="AH171" s="7"/>
      <c r="AI171" s="7">
        <v>6865.769199999998</v>
      </c>
    </row>
    <row r="172" spans="2:35" ht="12">
      <c r="B172">
        <v>33100011</v>
      </c>
      <c r="C172" t="s">
        <v>55</v>
      </c>
      <c r="D172" t="s">
        <v>56</v>
      </c>
      <c r="E172">
        <v>50</v>
      </c>
      <c r="F172" t="s">
        <v>17</v>
      </c>
      <c r="G172" s="7">
        <v>1200</v>
      </c>
      <c r="H172" s="7">
        <v>228</v>
      </c>
      <c r="I172" s="7">
        <v>24</v>
      </c>
      <c r="J172" s="7">
        <v>252</v>
      </c>
      <c r="K172" s="7">
        <v>24</v>
      </c>
      <c r="L172" s="7">
        <v>276</v>
      </c>
      <c r="M172" s="7">
        <v>24</v>
      </c>
      <c r="N172" s="7">
        <v>300</v>
      </c>
      <c r="O172" s="7">
        <v>24</v>
      </c>
      <c r="P172" s="7">
        <v>324</v>
      </c>
      <c r="Q172" s="7">
        <v>24</v>
      </c>
      <c r="R172" s="7">
        <v>348</v>
      </c>
      <c r="S172" s="7">
        <v>24</v>
      </c>
      <c r="T172" s="7">
        <v>372</v>
      </c>
      <c r="U172" s="7">
        <v>24</v>
      </c>
      <c r="V172" s="7">
        <v>396</v>
      </c>
      <c r="W172" s="7">
        <v>24</v>
      </c>
      <c r="X172" s="7">
        <v>420</v>
      </c>
      <c r="Y172" s="7">
        <v>24</v>
      </c>
      <c r="Z172" s="7">
        <v>444</v>
      </c>
      <c r="AA172" s="7">
        <v>24</v>
      </c>
      <c r="AB172" s="7">
        <v>468</v>
      </c>
      <c r="AC172" s="7">
        <v>24</v>
      </c>
      <c r="AD172" s="7">
        <v>492</v>
      </c>
      <c r="AE172" s="7">
        <f t="shared" si="2"/>
        <v>24</v>
      </c>
      <c r="AF172" s="7">
        <v>24</v>
      </c>
      <c r="AG172" s="7">
        <v>516</v>
      </c>
      <c r="AH172" s="7"/>
      <c r="AI172" s="7">
        <v>684</v>
      </c>
    </row>
    <row r="173" spans="3:35" ht="12">
      <c r="C173" t="s">
        <v>55</v>
      </c>
      <c r="D173">
        <v>2002</v>
      </c>
      <c r="E173">
        <v>50</v>
      </c>
      <c r="F173" t="s">
        <v>17</v>
      </c>
      <c r="G173" s="7">
        <v>6068.74</v>
      </c>
      <c r="H173" s="7">
        <v>1031.53</v>
      </c>
      <c r="I173" s="7">
        <v>121.3748</v>
      </c>
      <c r="J173" s="7">
        <v>1152.9048</v>
      </c>
      <c r="K173" s="7">
        <v>121.3748</v>
      </c>
      <c r="L173" s="7">
        <v>1274.2796</v>
      </c>
      <c r="M173" s="7">
        <v>121.3748</v>
      </c>
      <c r="N173" s="7">
        <v>1395.6544000000001</v>
      </c>
      <c r="O173" s="7">
        <v>121.3748</v>
      </c>
      <c r="P173" s="7">
        <v>1517.0292000000002</v>
      </c>
      <c r="Q173" s="7">
        <v>121.3748</v>
      </c>
      <c r="R173" s="7">
        <v>1638.4040000000002</v>
      </c>
      <c r="S173" s="7">
        <v>121.3748</v>
      </c>
      <c r="T173" s="7">
        <v>1759.7788000000003</v>
      </c>
      <c r="U173" s="7">
        <v>121.3748</v>
      </c>
      <c r="V173" s="7">
        <v>1881.1536000000003</v>
      </c>
      <c r="W173" s="7">
        <v>121.3748</v>
      </c>
      <c r="X173" s="7">
        <v>2002.5284000000004</v>
      </c>
      <c r="Y173" s="7">
        <v>121.3748</v>
      </c>
      <c r="Z173" s="7">
        <v>2123.9032</v>
      </c>
      <c r="AA173" s="7">
        <v>121.3748</v>
      </c>
      <c r="AB173" s="7">
        <v>2245.2780000000002</v>
      </c>
      <c r="AC173" s="7">
        <v>121.3748</v>
      </c>
      <c r="AD173" s="7">
        <v>2366.6528000000003</v>
      </c>
      <c r="AE173" s="7">
        <f t="shared" si="2"/>
        <v>121.3748</v>
      </c>
      <c r="AF173" s="7">
        <v>121.3748</v>
      </c>
      <c r="AG173" s="7">
        <v>2488.0276000000003</v>
      </c>
      <c r="AH173" s="7"/>
      <c r="AI173" s="7">
        <v>3580.7123999999994</v>
      </c>
    </row>
    <row r="174" spans="2:35" ht="12">
      <c r="B174">
        <v>33100012</v>
      </c>
      <c r="C174" t="s">
        <v>57</v>
      </c>
      <c r="D174" t="s">
        <v>22</v>
      </c>
      <c r="E174">
        <v>50</v>
      </c>
      <c r="F174" t="s">
        <v>17</v>
      </c>
      <c r="G174" s="7">
        <v>9319.4</v>
      </c>
      <c r="H174" s="7">
        <v>1583.91</v>
      </c>
      <c r="I174" s="7">
        <v>186.388</v>
      </c>
      <c r="J174" s="7">
        <v>1770.298</v>
      </c>
      <c r="K174" s="7">
        <v>186.388</v>
      </c>
      <c r="L174" s="7">
        <v>1956.686</v>
      </c>
      <c r="M174" s="7">
        <v>186.388</v>
      </c>
      <c r="N174" s="7">
        <v>2143.074</v>
      </c>
      <c r="O174" s="7">
        <v>186.388</v>
      </c>
      <c r="P174" s="7">
        <v>2329.462</v>
      </c>
      <c r="Q174" s="7">
        <v>186.388</v>
      </c>
      <c r="R174" s="7">
        <v>2515.85</v>
      </c>
      <c r="S174" s="7">
        <v>186.388</v>
      </c>
      <c r="T174" s="7">
        <v>2702.238</v>
      </c>
      <c r="U174" s="7">
        <v>186.388</v>
      </c>
      <c r="V174" s="7">
        <v>2888.6259999999997</v>
      </c>
      <c r="W174" s="7">
        <v>186.388</v>
      </c>
      <c r="X174" s="7">
        <v>3075.0139999999997</v>
      </c>
      <c r="Y174" s="7">
        <v>186.388</v>
      </c>
      <c r="Z174" s="7">
        <v>3261.4019999999996</v>
      </c>
      <c r="AA174" s="7">
        <v>186.388</v>
      </c>
      <c r="AB174" s="7">
        <v>3447.7899999999995</v>
      </c>
      <c r="AC174" s="7">
        <v>186.388</v>
      </c>
      <c r="AD174" s="7">
        <v>3634.1779999999994</v>
      </c>
      <c r="AE174" s="7">
        <f t="shared" si="2"/>
        <v>186.388</v>
      </c>
      <c r="AF174" s="7">
        <v>186.388</v>
      </c>
      <c r="AG174" s="7">
        <v>3820.5659999999993</v>
      </c>
      <c r="AH174" s="7"/>
      <c r="AI174" s="7">
        <v>5498.834000000001</v>
      </c>
    </row>
    <row r="175" spans="2:35" ht="12">
      <c r="B175">
        <v>33100013</v>
      </c>
      <c r="C175" t="s">
        <v>58</v>
      </c>
      <c r="D175" t="s">
        <v>22</v>
      </c>
      <c r="E175">
        <v>50</v>
      </c>
      <c r="F175" t="s">
        <v>17</v>
      </c>
      <c r="G175" s="7">
        <v>1600</v>
      </c>
      <c r="H175" s="7">
        <v>304</v>
      </c>
      <c r="I175" s="7">
        <v>32</v>
      </c>
      <c r="J175" s="7">
        <v>336</v>
      </c>
      <c r="K175" s="7">
        <v>32</v>
      </c>
      <c r="L175" s="7">
        <v>368</v>
      </c>
      <c r="M175" s="7">
        <v>32</v>
      </c>
      <c r="N175" s="7">
        <v>400</v>
      </c>
      <c r="O175" s="7">
        <v>32</v>
      </c>
      <c r="P175" s="7">
        <v>432</v>
      </c>
      <c r="Q175" s="7">
        <v>32</v>
      </c>
      <c r="R175" s="7">
        <v>464</v>
      </c>
      <c r="S175" s="7">
        <v>32</v>
      </c>
      <c r="T175" s="7">
        <v>496</v>
      </c>
      <c r="U175" s="7">
        <v>32</v>
      </c>
      <c r="V175" s="7">
        <v>528</v>
      </c>
      <c r="W175" s="7">
        <v>32</v>
      </c>
      <c r="X175" s="7">
        <v>560</v>
      </c>
      <c r="Y175" s="7">
        <v>32</v>
      </c>
      <c r="Z175" s="7">
        <v>592</v>
      </c>
      <c r="AA175" s="7">
        <v>32</v>
      </c>
      <c r="AB175" s="7">
        <v>624</v>
      </c>
      <c r="AC175" s="7">
        <v>32</v>
      </c>
      <c r="AD175" s="7">
        <v>656</v>
      </c>
      <c r="AE175" s="7">
        <f t="shared" si="2"/>
        <v>32</v>
      </c>
      <c r="AF175" s="7">
        <v>32</v>
      </c>
      <c r="AG175" s="7">
        <v>688</v>
      </c>
      <c r="AH175" s="7"/>
      <c r="AI175" s="7">
        <v>912</v>
      </c>
    </row>
    <row r="176" spans="2:35" ht="12">
      <c r="B176">
        <v>33100014</v>
      </c>
      <c r="C176" t="s">
        <v>59</v>
      </c>
      <c r="D176" t="s">
        <v>56</v>
      </c>
      <c r="E176">
        <v>50</v>
      </c>
      <c r="F176" t="s">
        <v>17</v>
      </c>
      <c r="G176" s="7">
        <v>3236.42</v>
      </c>
      <c r="H176" s="7">
        <v>614.93</v>
      </c>
      <c r="I176" s="7">
        <v>64.72840000000001</v>
      </c>
      <c r="J176" s="7">
        <v>679.6583999999999</v>
      </c>
      <c r="K176" s="7">
        <v>64.72840000000001</v>
      </c>
      <c r="L176" s="7">
        <v>744.3867999999999</v>
      </c>
      <c r="M176" s="7">
        <v>64.72840000000001</v>
      </c>
      <c r="N176" s="7">
        <v>809.1151999999998</v>
      </c>
      <c r="O176" s="7">
        <v>64.72840000000001</v>
      </c>
      <c r="P176" s="7">
        <v>873.8435999999998</v>
      </c>
      <c r="Q176" s="7">
        <v>64.72840000000001</v>
      </c>
      <c r="R176" s="7">
        <v>938.5719999999998</v>
      </c>
      <c r="S176" s="7">
        <v>64.72840000000001</v>
      </c>
      <c r="T176" s="7">
        <v>1003.3003999999997</v>
      </c>
      <c r="U176" s="7">
        <v>64.72840000000001</v>
      </c>
      <c r="V176" s="7">
        <v>1068.0287999999998</v>
      </c>
      <c r="W176" s="7">
        <v>64.72840000000001</v>
      </c>
      <c r="X176" s="7">
        <v>1132.7571999999998</v>
      </c>
      <c r="Y176" s="7">
        <v>64.72840000000001</v>
      </c>
      <c r="Z176" s="7">
        <v>1197.4855999999997</v>
      </c>
      <c r="AA176" s="7">
        <v>64.72840000000001</v>
      </c>
      <c r="AB176" s="7">
        <v>1262.2139999999997</v>
      </c>
      <c r="AC176" s="7">
        <v>64.72840000000001</v>
      </c>
      <c r="AD176" s="7">
        <v>1326.9423999999997</v>
      </c>
      <c r="AE176" s="7">
        <f t="shared" si="2"/>
        <v>64.72840000000001</v>
      </c>
      <c r="AF176" s="7">
        <v>64.72840000000001</v>
      </c>
      <c r="AG176" s="7">
        <v>1391.6707999999996</v>
      </c>
      <c r="AH176" s="7"/>
      <c r="AI176" s="7">
        <v>1844.7492000000004</v>
      </c>
    </row>
    <row r="177" spans="3:35" ht="12">
      <c r="C177" t="s">
        <v>59</v>
      </c>
      <c r="D177">
        <v>2002</v>
      </c>
      <c r="E177">
        <v>50</v>
      </c>
      <c r="F177" t="s">
        <v>17</v>
      </c>
      <c r="G177" s="7">
        <v>8766.81</v>
      </c>
      <c r="H177" s="7">
        <v>1490.38</v>
      </c>
      <c r="I177" s="7">
        <v>175.3362</v>
      </c>
      <c r="J177" s="7">
        <v>1665.7162</v>
      </c>
      <c r="K177" s="7">
        <v>175.3362</v>
      </c>
      <c r="L177" s="7">
        <v>1841.0524</v>
      </c>
      <c r="M177" s="7">
        <v>175.3362</v>
      </c>
      <c r="N177" s="7">
        <v>2016.3886</v>
      </c>
      <c r="O177" s="7">
        <v>175.3362</v>
      </c>
      <c r="P177" s="7">
        <v>2191.7248</v>
      </c>
      <c r="Q177" s="7">
        <v>175.3362</v>
      </c>
      <c r="R177" s="7">
        <v>2367.061</v>
      </c>
      <c r="S177" s="7">
        <v>175.3362</v>
      </c>
      <c r="T177" s="7">
        <v>2542.3972000000003</v>
      </c>
      <c r="U177" s="7">
        <v>175.3362</v>
      </c>
      <c r="V177" s="7">
        <v>2717.7334000000005</v>
      </c>
      <c r="W177" s="7">
        <v>175.3362</v>
      </c>
      <c r="X177" s="7">
        <v>2893.0696000000007</v>
      </c>
      <c r="Y177" s="7">
        <v>175.3362</v>
      </c>
      <c r="Z177" s="7">
        <v>3068.405800000001</v>
      </c>
      <c r="AA177" s="7">
        <v>175.3362</v>
      </c>
      <c r="AB177" s="7">
        <v>3243.742000000001</v>
      </c>
      <c r="AC177" s="7">
        <v>175.3362</v>
      </c>
      <c r="AD177" s="7">
        <v>3419.0782000000013</v>
      </c>
      <c r="AE177" s="7">
        <f t="shared" si="2"/>
        <v>175.3362</v>
      </c>
      <c r="AF177" s="7">
        <v>175.3362</v>
      </c>
      <c r="AG177" s="7">
        <v>3594.4144000000015</v>
      </c>
      <c r="AH177" s="7"/>
      <c r="AI177" s="7">
        <v>5172.395599999998</v>
      </c>
    </row>
    <row r="178" spans="2:35" ht="12">
      <c r="B178">
        <v>33100015</v>
      </c>
      <c r="C178" t="s">
        <v>60</v>
      </c>
      <c r="D178" t="s">
        <v>56</v>
      </c>
      <c r="E178">
        <v>50</v>
      </c>
      <c r="F178" t="s">
        <v>17</v>
      </c>
      <c r="G178" s="7">
        <v>2013.4</v>
      </c>
      <c r="H178" s="7">
        <v>382.55</v>
      </c>
      <c r="I178" s="7">
        <v>40.268</v>
      </c>
      <c r="J178" s="7">
        <v>422.818</v>
      </c>
      <c r="K178" s="7">
        <v>40.268</v>
      </c>
      <c r="L178" s="7">
        <v>463.086</v>
      </c>
      <c r="M178" s="7">
        <v>40.268</v>
      </c>
      <c r="N178" s="7">
        <v>503.35400000000004</v>
      </c>
      <c r="O178" s="7">
        <v>40.268</v>
      </c>
      <c r="P178" s="7">
        <v>543.6220000000001</v>
      </c>
      <c r="Q178" s="7">
        <v>40.268</v>
      </c>
      <c r="R178" s="7">
        <v>583.8900000000001</v>
      </c>
      <c r="S178" s="7">
        <v>40.268</v>
      </c>
      <c r="T178" s="7">
        <v>624.1580000000001</v>
      </c>
      <c r="U178" s="7">
        <v>40.268</v>
      </c>
      <c r="V178" s="7">
        <v>664.4260000000002</v>
      </c>
      <c r="W178" s="7">
        <v>40.268</v>
      </c>
      <c r="X178" s="7">
        <v>704.6940000000002</v>
      </c>
      <c r="Y178" s="7">
        <v>40.268</v>
      </c>
      <c r="Z178" s="7">
        <v>744.9620000000002</v>
      </c>
      <c r="AA178" s="7">
        <v>40.268</v>
      </c>
      <c r="AB178" s="7">
        <v>785.2300000000002</v>
      </c>
      <c r="AC178" s="7">
        <v>40.268</v>
      </c>
      <c r="AD178" s="7">
        <v>825.4980000000003</v>
      </c>
      <c r="AE178" s="7">
        <f t="shared" si="2"/>
        <v>40.268</v>
      </c>
      <c r="AF178" s="7">
        <v>40.268</v>
      </c>
      <c r="AG178" s="7">
        <v>865.7660000000003</v>
      </c>
      <c r="AH178" s="7"/>
      <c r="AI178" s="7">
        <v>1147.6339999999998</v>
      </c>
    </row>
    <row r="179" spans="3:35" ht="12">
      <c r="C179" t="s">
        <v>60</v>
      </c>
      <c r="D179">
        <v>2002</v>
      </c>
      <c r="E179">
        <v>50</v>
      </c>
      <c r="F179" t="s">
        <v>17</v>
      </c>
      <c r="G179" s="7">
        <v>2800</v>
      </c>
      <c r="H179" s="7">
        <v>476</v>
      </c>
      <c r="I179" s="7">
        <v>56</v>
      </c>
      <c r="J179" s="7">
        <v>532</v>
      </c>
      <c r="K179" s="7">
        <v>56</v>
      </c>
      <c r="L179" s="7">
        <v>588</v>
      </c>
      <c r="M179" s="7">
        <v>56</v>
      </c>
      <c r="N179" s="7">
        <v>644</v>
      </c>
      <c r="O179" s="7">
        <v>56</v>
      </c>
      <c r="P179" s="7">
        <v>700</v>
      </c>
      <c r="Q179" s="7">
        <v>56</v>
      </c>
      <c r="R179" s="7">
        <v>756</v>
      </c>
      <c r="S179" s="7">
        <v>56</v>
      </c>
      <c r="T179" s="7">
        <v>812</v>
      </c>
      <c r="U179" s="7">
        <v>56</v>
      </c>
      <c r="V179" s="7">
        <v>868</v>
      </c>
      <c r="W179" s="7">
        <v>56</v>
      </c>
      <c r="X179" s="7">
        <v>924</v>
      </c>
      <c r="Y179" s="7">
        <v>56</v>
      </c>
      <c r="Z179" s="7">
        <v>980</v>
      </c>
      <c r="AA179" s="7">
        <v>56</v>
      </c>
      <c r="AB179" s="7">
        <v>1036</v>
      </c>
      <c r="AC179" s="7">
        <v>56</v>
      </c>
      <c r="AD179" s="7">
        <v>1092</v>
      </c>
      <c r="AE179" s="7">
        <f t="shared" si="2"/>
        <v>56</v>
      </c>
      <c r="AF179" s="7">
        <v>56</v>
      </c>
      <c r="AG179" s="7">
        <v>1148</v>
      </c>
      <c r="AH179" s="7"/>
      <c r="AI179" s="7">
        <v>1652</v>
      </c>
    </row>
    <row r="180" spans="2:35" ht="12">
      <c r="B180">
        <v>33100016</v>
      </c>
      <c r="C180" t="s">
        <v>61</v>
      </c>
      <c r="D180" t="s">
        <v>53</v>
      </c>
      <c r="E180">
        <v>50</v>
      </c>
      <c r="F180" t="s">
        <v>17</v>
      </c>
      <c r="G180" s="7">
        <v>513.36</v>
      </c>
      <c r="H180" s="7">
        <v>97.55</v>
      </c>
      <c r="I180" s="7">
        <v>10.2672</v>
      </c>
      <c r="J180" s="7">
        <v>107.8172</v>
      </c>
      <c r="K180" s="7">
        <v>10.2672</v>
      </c>
      <c r="L180" s="7">
        <v>118.0844</v>
      </c>
      <c r="M180" s="7">
        <v>10.2672</v>
      </c>
      <c r="N180" s="7">
        <v>128.3516</v>
      </c>
      <c r="O180" s="7">
        <v>10.2672</v>
      </c>
      <c r="P180" s="7">
        <v>138.6188</v>
      </c>
      <c r="Q180" s="7">
        <v>10.2672</v>
      </c>
      <c r="R180" s="7">
        <v>148.886</v>
      </c>
      <c r="S180" s="7">
        <v>10.2672</v>
      </c>
      <c r="T180" s="7">
        <v>159.1532</v>
      </c>
      <c r="U180" s="7">
        <v>10.2672</v>
      </c>
      <c r="V180" s="7">
        <v>169.4204</v>
      </c>
      <c r="W180" s="7">
        <v>10.2672</v>
      </c>
      <c r="X180" s="7">
        <v>179.6876</v>
      </c>
      <c r="Y180" s="7">
        <v>10.2672</v>
      </c>
      <c r="Z180" s="7">
        <v>189.9548</v>
      </c>
      <c r="AA180" s="7">
        <v>10.2672</v>
      </c>
      <c r="AB180" s="7">
        <v>200.222</v>
      </c>
      <c r="AC180" s="7">
        <v>10.2672</v>
      </c>
      <c r="AD180" s="7">
        <v>210.4892</v>
      </c>
      <c r="AE180" s="7">
        <f t="shared" si="2"/>
        <v>10.2672</v>
      </c>
      <c r="AF180" s="7">
        <v>10.2672</v>
      </c>
      <c r="AG180" s="7">
        <v>220.7564</v>
      </c>
      <c r="AH180" s="7"/>
      <c r="AI180" s="7">
        <v>292.60360000000003</v>
      </c>
    </row>
    <row r="181" spans="3:35" ht="12">
      <c r="C181" t="s">
        <v>61</v>
      </c>
      <c r="D181">
        <v>2001</v>
      </c>
      <c r="E181">
        <v>50</v>
      </c>
      <c r="F181" t="s">
        <v>17</v>
      </c>
      <c r="G181" s="7">
        <v>3300</v>
      </c>
      <c r="H181" s="7">
        <v>594</v>
      </c>
      <c r="I181" s="7">
        <v>66</v>
      </c>
      <c r="J181" s="7">
        <v>660</v>
      </c>
      <c r="K181" s="7">
        <v>66</v>
      </c>
      <c r="L181" s="7">
        <v>726</v>
      </c>
      <c r="M181" s="7">
        <v>66</v>
      </c>
      <c r="N181" s="7">
        <v>792</v>
      </c>
      <c r="O181" s="7">
        <v>66</v>
      </c>
      <c r="P181" s="7">
        <v>858</v>
      </c>
      <c r="Q181" s="7">
        <v>66</v>
      </c>
      <c r="R181" s="7">
        <v>924</v>
      </c>
      <c r="S181" s="7">
        <v>66</v>
      </c>
      <c r="T181" s="7">
        <v>990</v>
      </c>
      <c r="U181" s="7">
        <v>66</v>
      </c>
      <c r="V181" s="7">
        <v>1056</v>
      </c>
      <c r="W181" s="7">
        <v>66</v>
      </c>
      <c r="X181" s="7">
        <v>1122</v>
      </c>
      <c r="Y181" s="7">
        <v>66</v>
      </c>
      <c r="Z181" s="7">
        <v>1188</v>
      </c>
      <c r="AA181" s="7">
        <v>66</v>
      </c>
      <c r="AB181" s="7">
        <v>1254</v>
      </c>
      <c r="AC181" s="7">
        <v>66</v>
      </c>
      <c r="AD181" s="7">
        <v>1320</v>
      </c>
      <c r="AE181" s="7">
        <f t="shared" si="2"/>
        <v>66</v>
      </c>
      <c r="AF181" s="7">
        <v>66</v>
      </c>
      <c r="AG181" s="7">
        <v>1386</v>
      </c>
      <c r="AH181" s="7"/>
      <c r="AI181" s="7">
        <v>1914</v>
      </c>
    </row>
    <row r="182" spans="3:35" ht="12">
      <c r="C182" t="s">
        <v>61</v>
      </c>
      <c r="D182">
        <v>2002</v>
      </c>
      <c r="E182">
        <v>50</v>
      </c>
      <c r="F182" t="s">
        <v>17</v>
      </c>
      <c r="G182" s="7">
        <v>1654.91</v>
      </c>
      <c r="H182" s="7">
        <v>255.34</v>
      </c>
      <c r="I182" s="7">
        <v>33.0982</v>
      </c>
      <c r="J182" s="7">
        <v>288.4382</v>
      </c>
      <c r="K182" s="7">
        <v>33.0982</v>
      </c>
      <c r="L182" s="7">
        <v>321.5364</v>
      </c>
      <c r="M182" s="7">
        <v>33.0982</v>
      </c>
      <c r="N182" s="7">
        <v>354.63460000000003</v>
      </c>
      <c r="O182" s="7">
        <v>33.0982</v>
      </c>
      <c r="P182" s="7">
        <v>387.73280000000005</v>
      </c>
      <c r="Q182" s="7">
        <v>33.0982</v>
      </c>
      <c r="R182" s="7">
        <v>420.8310000000001</v>
      </c>
      <c r="S182" s="7">
        <v>33.0982</v>
      </c>
      <c r="T182" s="7">
        <v>453.9292000000001</v>
      </c>
      <c r="U182" s="7">
        <v>33.0982</v>
      </c>
      <c r="V182" s="7">
        <v>487.0274000000001</v>
      </c>
      <c r="W182" s="7">
        <v>33.0982</v>
      </c>
      <c r="X182" s="7">
        <v>520.1256000000001</v>
      </c>
      <c r="Y182" s="7">
        <v>33.0982</v>
      </c>
      <c r="Z182" s="7">
        <v>553.2238000000001</v>
      </c>
      <c r="AA182" s="7">
        <v>33.0982</v>
      </c>
      <c r="AB182" s="7">
        <v>586.3220000000001</v>
      </c>
      <c r="AC182" s="7">
        <v>33.0982</v>
      </c>
      <c r="AD182" s="7">
        <v>619.4202000000001</v>
      </c>
      <c r="AE182" s="7">
        <f t="shared" si="2"/>
        <v>33.0982</v>
      </c>
      <c r="AF182" s="7">
        <v>33.0982</v>
      </c>
      <c r="AG182" s="7">
        <v>652.5184000000002</v>
      </c>
      <c r="AH182" s="7"/>
      <c r="AI182" s="7">
        <v>1002.3915999999999</v>
      </c>
    </row>
    <row r="183" spans="2:35" ht="12">
      <c r="B183">
        <v>33100017</v>
      </c>
      <c r="C183" t="s">
        <v>62</v>
      </c>
      <c r="D183" t="s">
        <v>56</v>
      </c>
      <c r="E183">
        <v>50</v>
      </c>
      <c r="F183" t="s">
        <v>17</v>
      </c>
      <c r="G183" s="7">
        <v>10215.83</v>
      </c>
      <c r="H183" s="7">
        <v>1941.03</v>
      </c>
      <c r="I183" s="7">
        <v>204.3166</v>
      </c>
      <c r="J183" s="7">
        <v>2145.3466</v>
      </c>
      <c r="K183" s="7">
        <v>204.3166</v>
      </c>
      <c r="L183" s="7">
        <v>2349.6632</v>
      </c>
      <c r="M183" s="7">
        <v>204.3166</v>
      </c>
      <c r="N183" s="7">
        <v>2553.9798</v>
      </c>
      <c r="O183" s="7">
        <v>204.3166</v>
      </c>
      <c r="P183" s="7">
        <v>2758.2964</v>
      </c>
      <c r="Q183" s="7">
        <v>204.3166</v>
      </c>
      <c r="R183" s="7">
        <v>2962.6130000000003</v>
      </c>
      <c r="S183" s="7">
        <v>204.3166</v>
      </c>
      <c r="T183" s="7">
        <v>3166.9296000000004</v>
      </c>
      <c r="U183" s="7">
        <v>204.3166</v>
      </c>
      <c r="V183" s="7">
        <v>3371.2462000000005</v>
      </c>
      <c r="W183" s="7">
        <v>204.3166</v>
      </c>
      <c r="X183" s="7">
        <v>3575.5628000000006</v>
      </c>
      <c r="Y183" s="7">
        <v>204.3166</v>
      </c>
      <c r="Z183" s="7">
        <v>3779.8794000000007</v>
      </c>
      <c r="AA183" s="7">
        <v>204.3166</v>
      </c>
      <c r="AB183" s="7">
        <v>3984.196000000001</v>
      </c>
      <c r="AC183" s="7">
        <v>204.3166</v>
      </c>
      <c r="AD183" s="7">
        <v>4188.512600000001</v>
      </c>
      <c r="AE183" s="7">
        <f t="shared" si="2"/>
        <v>204.3166</v>
      </c>
      <c r="AF183" s="7">
        <v>204.3166</v>
      </c>
      <c r="AG183" s="7">
        <v>4392.829200000001</v>
      </c>
      <c r="AH183" s="7"/>
      <c r="AI183" s="7">
        <v>5823.000799999999</v>
      </c>
    </row>
    <row r="184" spans="3:35" ht="12">
      <c r="C184" t="s">
        <v>62</v>
      </c>
      <c r="D184">
        <v>2002</v>
      </c>
      <c r="E184">
        <v>50</v>
      </c>
      <c r="F184" t="s">
        <v>17</v>
      </c>
      <c r="G184" s="7">
        <v>18931.7</v>
      </c>
      <c r="H184" s="7">
        <v>3218.37</v>
      </c>
      <c r="I184" s="7">
        <v>378.634</v>
      </c>
      <c r="J184" s="7">
        <v>3597.004</v>
      </c>
      <c r="K184" s="7">
        <v>378.634</v>
      </c>
      <c r="L184" s="7">
        <v>3975.638</v>
      </c>
      <c r="M184" s="7">
        <v>378.634</v>
      </c>
      <c r="N184" s="7">
        <v>4354.272</v>
      </c>
      <c r="O184" s="7">
        <v>378.634</v>
      </c>
      <c r="P184" s="7">
        <v>4732.906</v>
      </c>
      <c r="Q184" s="7">
        <v>378.634</v>
      </c>
      <c r="R184" s="7">
        <v>5111.54</v>
      </c>
      <c r="S184" s="7">
        <v>378.634</v>
      </c>
      <c r="T184" s="7">
        <v>5490.174</v>
      </c>
      <c r="U184" s="7">
        <v>378.634</v>
      </c>
      <c r="V184" s="7">
        <v>5868.808</v>
      </c>
      <c r="W184" s="7">
        <v>378.634</v>
      </c>
      <c r="X184" s="7">
        <v>6247.442</v>
      </c>
      <c r="Y184" s="7">
        <v>378.634</v>
      </c>
      <c r="Z184" s="7">
        <v>6626.076</v>
      </c>
      <c r="AA184" s="7">
        <v>378.634</v>
      </c>
      <c r="AB184" s="7">
        <v>7004.71</v>
      </c>
      <c r="AC184" s="7">
        <v>378.634</v>
      </c>
      <c r="AD184" s="7">
        <v>7383.344</v>
      </c>
      <c r="AE184" s="7">
        <f t="shared" si="2"/>
        <v>378.634</v>
      </c>
      <c r="AF184" s="7">
        <v>378.634</v>
      </c>
      <c r="AG184" s="7">
        <v>7761.978</v>
      </c>
      <c r="AH184" s="7"/>
      <c r="AI184" s="7">
        <v>11169.722000000002</v>
      </c>
    </row>
    <row r="185" spans="2:35" ht="12">
      <c r="B185">
        <v>33100018</v>
      </c>
      <c r="C185" t="s">
        <v>63</v>
      </c>
      <c r="D185" t="s">
        <v>56</v>
      </c>
      <c r="E185">
        <v>50</v>
      </c>
      <c r="F185" t="s">
        <v>17</v>
      </c>
      <c r="G185" s="7">
        <v>427.95</v>
      </c>
      <c r="H185" s="7">
        <v>81.32</v>
      </c>
      <c r="I185" s="7">
        <v>8.559</v>
      </c>
      <c r="J185" s="7">
        <v>89.87899999999999</v>
      </c>
      <c r="K185" s="7">
        <v>8.559</v>
      </c>
      <c r="L185" s="7">
        <v>98.43799999999999</v>
      </c>
      <c r="M185" s="7">
        <v>8.559</v>
      </c>
      <c r="N185" s="7">
        <v>106.99699999999999</v>
      </c>
      <c r="O185" s="7">
        <v>8.559</v>
      </c>
      <c r="P185" s="7">
        <v>115.55599999999998</v>
      </c>
      <c r="Q185" s="7">
        <v>8.559</v>
      </c>
      <c r="R185" s="7">
        <v>124.11499999999998</v>
      </c>
      <c r="S185" s="7">
        <v>8.559</v>
      </c>
      <c r="T185" s="7">
        <v>132.67399999999998</v>
      </c>
      <c r="U185" s="7">
        <v>8.559</v>
      </c>
      <c r="V185" s="7">
        <v>141.23299999999998</v>
      </c>
      <c r="W185" s="7">
        <v>8.559</v>
      </c>
      <c r="X185" s="7">
        <v>149.79199999999997</v>
      </c>
      <c r="Y185" s="7">
        <v>8.559</v>
      </c>
      <c r="Z185" s="7">
        <v>158.35099999999997</v>
      </c>
      <c r="AA185" s="7">
        <v>8.559</v>
      </c>
      <c r="AB185" s="7">
        <v>166.90999999999997</v>
      </c>
      <c r="AC185" s="7">
        <v>8.559</v>
      </c>
      <c r="AD185" s="7">
        <v>175.46899999999997</v>
      </c>
      <c r="AE185" s="7">
        <f t="shared" si="2"/>
        <v>8.559</v>
      </c>
      <c r="AF185" s="7">
        <v>8.559</v>
      </c>
      <c r="AG185" s="7">
        <v>184.02799999999996</v>
      </c>
      <c r="AH185" s="7"/>
      <c r="AI185" s="7">
        <v>243.92200000000003</v>
      </c>
    </row>
    <row r="186" spans="3:35" ht="12">
      <c r="C186" t="s">
        <v>63</v>
      </c>
      <c r="D186">
        <v>2002</v>
      </c>
      <c r="E186">
        <v>50</v>
      </c>
      <c r="F186" t="s">
        <v>17</v>
      </c>
      <c r="G186" s="7">
        <v>358.1</v>
      </c>
      <c r="H186" s="7">
        <v>60.87</v>
      </c>
      <c r="I186" s="7">
        <v>7.162000000000001</v>
      </c>
      <c r="J186" s="7">
        <v>68.032</v>
      </c>
      <c r="K186" s="7">
        <v>7.162000000000001</v>
      </c>
      <c r="L186" s="7">
        <v>75.194</v>
      </c>
      <c r="M186" s="7">
        <v>7.162000000000001</v>
      </c>
      <c r="N186" s="7">
        <v>82.35600000000001</v>
      </c>
      <c r="O186" s="7">
        <v>7.162000000000001</v>
      </c>
      <c r="P186" s="7">
        <v>89.51800000000001</v>
      </c>
      <c r="Q186" s="7">
        <v>7.162000000000001</v>
      </c>
      <c r="R186" s="7">
        <v>96.68000000000002</v>
      </c>
      <c r="S186" s="7">
        <v>7.162000000000001</v>
      </c>
      <c r="T186" s="7">
        <v>103.84200000000003</v>
      </c>
      <c r="U186" s="7">
        <v>7.162000000000001</v>
      </c>
      <c r="V186" s="7">
        <v>111.00400000000003</v>
      </c>
      <c r="W186" s="7">
        <v>7.162000000000001</v>
      </c>
      <c r="X186" s="7">
        <v>118.16600000000004</v>
      </c>
      <c r="Y186" s="7">
        <v>7.162000000000001</v>
      </c>
      <c r="Z186" s="7">
        <v>125.32800000000005</v>
      </c>
      <c r="AA186" s="7">
        <v>7.162000000000001</v>
      </c>
      <c r="AB186" s="7">
        <v>132.49000000000004</v>
      </c>
      <c r="AC186" s="7">
        <v>7.162000000000001</v>
      </c>
      <c r="AD186" s="7">
        <v>139.65200000000004</v>
      </c>
      <c r="AE186" s="7">
        <f t="shared" si="2"/>
        <v>7.162000000000001</v>
      </c>
      <c r="AF186" s="7">
        <v>7.162000000000001</v>
      </c>
      <c r="AG186" s="7">
        <v>146.81400000000005</v>
      </c>
      <c r="AH186" s="7"/>
      <c r="AI186" s="7">
        <v>211.28599999999997</v>
      </c>
    </row>
    <row r="187" spans="2:35" ht="12">
      <c r="B187">
        <v>33100019</v>
      </c>
      <c r="C187" t="s">
        <v>64</v>
      </c>
      <c r="D187" t="s">
        <v>22</v>
      </c>
      <c r="E187">
        <v>50</v>
      </c>
      <c r="F187" t="s">
        <v>17</v>
      </c>
      <c r="G187" s="7">
        <v>1624.94</v>
      </c>
      <c r="H187" s="7">
        <v>308.75</v>
      </c>
      <c r="I187" s="7">
        <v>32.4988</v>
      </c>
      <c r="J187" s="7">
        <v>341.2488</v>
      </c>
      <c r="K187" s="7">
        <v>32.4988</v>
      </c>
      <c r="L187" s="7">
        <v>373.74760000000003</v>
      </c>
      <c r="M187" s="7">
        <v>32.4988</v>
      </c>
      <c r="N187" s="7">
        <v>406.24640000000005</v>
      </c>
      <c r="O187" s="7">
        <v>32.4988</v>
      </c>
      <c r="P187" s="7">
        <v>438.74520000000007</v>
      </c>
      <c r="Q187" s="7">
        <v>32.4988</v>
      </c>
      <c r="R187" s="7">
        <v>471.2440000000001</v>
      </c>
      <c r="S187" s="7">
        <v>32.4988</v>
      </c>
      <c r="T187" s="7">
        <v>503.7428000000001</v>
      </c>
      <c r="U187" s="7">
        <v>32.4988</v>
      </c>
      <c r="V187" s="7">
        <v>536.2416000000001</v>
      </c>
      <c r="W187" s="7">
        <v>32.4988</v>
      </c>
      <c r="X187" s="7">
        <v>568.7404</v>
      </c>
      <c r="Y187" s="7">
        <v>32.4988</v>
      </c>
      <c r="Z187" s="7">
        <v>601.2392</v>
      </c>
      <c r="AA187" s="7">
        <v>32.4988</v>
      </c>
      <c r="AB187" s="7">
        <v>633.7379999999999</v>
      </c>
      <c r="AC187" s="7">
        <v>32.4988</v>
      </c>
      <c r="AD187" s="7">
        <v>666.2367999999999</v>
      </c>
      <c r="AE187" s="7">
        <f t="shared" si="2"/>
        <v>32.4988</v>
      </c>
      <c r="AF187" s="7">
        <v>32.4988</v>
      </c>
      <c r="AG187" s="7">
        <v>698.7355999999999</v>
      </c>
      <c r="AH187" s="7"/>
      <c r="AI187" s="7">
        <v>926.2044000000002</v>
      </c>
    </row>
    <row r="188" spans="2:35" ht="12">
      <c r="B188">
        <v>33100020</v>
      </c>
      <c r="C188" t="s">
        <v>65</v>
      </c>
      <c r="D188" t="s">
        <v>22</v>
      </c>
      <c r="E188">
        <v>50</v>
      </c>
      <c r="F188" t="s">
        <v>17</v>
      </c>
      <c r="G188" s="7">
        <v>2830.71</v>
      </c>
      <c r="H188" s="7">
        <v>481.2</v>
      </c>
      <c r="I188" s="7">
        <v>56.614200000000004</v>
      </c>
      <c r="J188" s="7">
        <v>537.8142</v>
      </c>
      <c r="K188" s="7">
        <v>56.614200000000004</v>
      </c>
      <c r="L188" s="7">
        <v>594.4284</v>
      </c>
      <c r="M188" s="7">
        <v>56.614200000000004</v>
      </c>
      <c r="N188" s="7">
        <v>651.0426</v>
      </c>
      <c r="O188" s="7">
        <v>56.614200000000004</v>
      </c>
      <c r="P188" s="7">
        <v>707.6568</v>
      </c>
      <c r="Q188" s="7">
        <v>56.614200000000004</v>
      </c>
      <c r="R188" s="7">
        <v>764.271</v>
      </c>
      <c r="S188" s="7">
        <v>56.614200000000004</v>
      </c>
      <c r="T188" s="7">
        <v>820.8851999999999</v>
      </c>
      <c r="U188" s="7">
        <v>56.614200000000004</v>
      </c>
      <c r="V188" s="7">
        <v>877.4993999999999</v>
      </c>
      <c r="W188" s="7">
        <v>56.614200000000004</v>
      </c>
      <c r="X188" s="7">
        <v>934.1135999999999</v>
      </c>
      <c r="Y188" s="7">
        <v>56.614200000000004</v>
      </c>
      <c r="Z188" s="7">
        <v>990.7277999999999</v>
      </c>
      <c r="AA188" s="7">
        <v>56.614200000000004</v>
      </c>
      <c r="AB188" s="7">
        <v>1047.3419999999999</v>
      </c>
      <c r="AC188" s="7">
        <v>56.614200000000004</v>
      </c>
      <c r="AD188" s="7">
        <v>1103.9561999999999</v>
      </c>
      <c r="AE188" s="7">
        <f t="shared" si="2"/>
        <v>56.614200000000004</v>
      </c>
      <c r="AF188" s="7">
        <v>56.614200000000004</v>
      </c>
      <c r="AG188" s="7">
        <v>1160.5703999999998</v>
      </c>
      <c r="AH188" s="7"/>
      <c r="AI188" s="7">
        <v>1670.1396000000002</v>
      </c>
    </row>
    <row r="189" spans="2:35" ht="12">
      <c r="B189">
        <v>33100021</v>
      </c>
      <c r="C189" t="s">
        <v>66</v>
      </c>
      <c r="D189" t="s">
        <v>22</v>
      </c>
      <c r="E189">
        <v>50</v>
      </c>
      <c r="F189" t="s">
        <v>17</v>
      </c>
      <c r="G189" s="7">
        <v>6797.82</v>
      </c>
      <c r="H189" s="7">
        <v>1153.57</v>
      </c>
      <c r="I189" s="7">
        <v>135.9564</v>
      </c>
      <c r="J189" s="7">
        <v>1289.5264</v>
      </c>
      <c r="K189" s="7">
        <v>135.9564</v>
      </c>
      <c r="L189" s="7">
        <v>1425.4828</v>
      </c>
      <c r="M189" s="7">
        <v>135.9564</v>
      </c>
      <c r="N189" s="7">
        <v>1561.4392</v>
      </c>
      <c r="O189" s="7">
        <v>135.9564</v>
      </c>
      <c r="P189" s="7">
        <v>1697.3956</v>
      </c>
      <c r="Q189" s="7">
        <v>135.9564</v>
      </c>
      <c r="R189" s="7">
        <v>1833.352</v>
      </c>
      <c r="S189" s="7">
        <v>135.9564</v>
      </c>
      <c r="T189" s="7">
        <v>1969.3084000000001</v>
      </c>
      <c r="U189" s="7">
        <v>135.9564</v>
      </c>
      <c r="V189" s="7">
        <v>2105.2648</v>
      </c>
      <c r="W189" s="7">
        <v>135.9564</v>
      </c>
      <c r="X189" s="7">
        <v>2241.2212</v>
      </c>
      <c r="Y189" s="7">
        <v>135.9564</v>
      </c>
      <c r="Z189" s="7">
        <v>2377.1776</v>
      </c>
      <c r="AA189" s="7">
        <v>135.9564</v>
      </c>
      <c r="AB189" s="7">
        <v>2513.134</v>
      </c>
      <c r="AC189" s="7">
        <v>135.9564</v>
      </c>
      <c r="AD189" s="7">
        <v>2649.0904</v>
      </c>
      <c r="AE189" s="7">
        <f t="shared" si="2"/>
        <v>135.9564</v>
      </c>
      <c r="AF189" s="7">
        <v>135.9564</v>
      </c>
      <c r="AG189" s="7">
        <v>2785.0468</v>
      </c>
      <c r="AH189" s="7"/>
      <c r="AI189" s="7">
        <v>4012.7731999999996</v>
      </c>
    </row>
    <row r="190" spans="3:35" ht="12">
      <c r="C190" t="s">
        <v>66</v>
      </c>
      <c r="D190">
        <v>2004</v>
      </c>
      <c r="E190">
        <v>50</v>
      </c>
      <c r="F190" t="s">
        <v>17</v>
      </c>
      <c r="G190" s="7">
        <v>5737.83</v>
      </c>
      <c r="H190" s="7">
        <v>745.93</v>
      </c>
      <c r="I190" s="7">
        <v>114.75659999999999</v>
      </c>
      <c r="J190" s="7">
        <v>860.6866</v>
      </c>
      <c r="K190" s="7">
        <v>114.75659999999999</v>
      </c>
      <c r="L190" s="7">
        <v>975.4431999999999</v>
      </c>
      <c r="M190" s="7">
        <v>114.75659999999999</v>
      </c>
      <c r="N190" s="7">
        <v>1090.1997999999999</v>
      </c>
      <c r="O190" s="7">
        <v>114.75659999999999</v>
      </c>
      <c r="P190" s="7">
        <v>1204.9563999999998</v>
      </c>
      <c r="Q190" s="7">
        <v>114.75659999999999</v>
      </c>
      <c r="R190" s="7">
        <v>1319.7129999999997</v>
      </c>
      <c r="S190" s="7">
        <v>114.75659999999999</v>
      </c>
      <c r="T190" s="7">
        <v>1434.4695999999997</v>
      </c>
      <c r="U190" s="7">
        <v>114.75659999999999</v>
      </c>
      <c r="V190" s="7">
        <v>1549.2261999999996</v>
      </c>
      <c r="W190" s="7">
        <v>114.75659999999999</v>
      </c>
      <c r="X190" s="7">
        <v>1663.9827999999995</v>
      </c>
      <c r="Y190" s="7">
        <v>114.75659999999999</v>
      </c>
      <c r="Z190" s="7">
        <v>1778.7393999999995</v>
      </c>
      <c r="AA190" s="7">
        <v>114.75659999999999</v>
      </c>
      <c r="AB190" s="7">
        <v>1893.4959999999994</v>
      </c>
      <c r="AC190" s="7">
        <v>114.75659999999999</v>
      </c>
      <c r="AD190" s="7">
        <v>2008.2525999999993</v>
      </c>
      <c r="AE190" s="7">
        <f t="shared" si="2"/>
        <v>114.75659999999999</v>
      </c>
      <c r="AF190" s="7">
        <v>114.75659999999999</v>
      </c>
      <c r="AG190" s="7">
        <v>2123.0091999999995</v>
      </c>
      <c r="AH190" s="7"/>
      <c r="AI190" s="7">
        <v>3614.8208000000004</v>
      </c>
    </row>
    <row r="191" spans="2:35" ht="12">
      <c r="B191">
        <v>33100022</v>
      </c>
      <c r="C191" t="s">
        <v>67</v>
      </c>
      <c r="D191" t="s">
        <v>22</v>
      </c>
      <c r="E191">
        <v>50</v>
      </c>
      <c r="F191" t="s">
        <v>17</v>
      </c>
      <c r="G191" s="7">
        <v>14588.35</v>
      </c>
      <c r="H191" s="7">
        <v>2270.97</v>
      </c>
      <c r="I191" s="7">
        <v>291.767</v>
      </c>
      <c r="J191" s="7">
        <v>2562.7369999999996</v>
      </c>
      <c r="K191" s="7">
        <v>291.767</v>
      </c>
      <c r="L191" s="7">
        <v>2854.5039999999995</v>
      </c>
      <c r="M191" s="7">
        <v>291.767</v>
      </c>
      <c r="N191" s="7">
        <v>3146.2709999999993</v>
      </c>
      <c r="O191" s="7">
        <v>291.767</v>
      </c>
      <c r="P191" s="7">
        <v>3438.037999999999</v>
      </c>
      <c r="Q191" s="7">
        <v>291.767</v>
      </c>
      <c r="R191" s="7">
        <v>3729.804999999999</v>
      </c>
      <c r="S191" s="7">
        <v>291.767</v>
      </c>
      <c r="T191" s="7">
        <v>4021.5719999999988</v>
      </c>
      <c r="U191" s="7">
        <v>291.767</v>
      </c>
      <c r="V191" s="7">
        <v>4313.338999999999</v>
      </c>
      <c r="W191" s="7">
        <v>291.767</v>
      </c>
      <c r="X191" s="7">
        <v>4605.105999999999</v>
      </c>
      <c r="Y191" s="7">
        <v>291.767</v>
      </c>
      <c r="Z191" s="7">
        <v>4896.872999999999</v>
      </c>
      <c r="AA191" s="7">
        <v>291.767</v>
      </c>
      <c r="AB191" s="7">
        <v>5188.6399999999985</v>
      </c>
      <c r="AC191" s="7">
        <v>291.767</v>
      </c>
      <c r="AD191" s="7">
        <v>5480.406999999998</v>
      </c>
      <c r="AE191" s="7">
        <f t="shared" si="2"/>
        <v>291.767</v>
      </c>
      <c r="AF191" s="7">
        <v>291.767</v>
      </c>
      <c r="AG191" s="7">
        <v>5772.173999999998</v>
      </c>
      <c r="AH191" s="7"/>
      <c r="AI191" s="7">
        <v>8816.176000000003</v>
      </c>
    </row>
    <row r="192" spans="2:35" ht="12">
      <c r="B192">
        <v>33100023</v>
      </c>
      <c r="C192" t="s">
        <v>68</v>
      </c>
      <c r="D192" t="s">
        <v>22</v>
      </c>
      <c r="E192">
        <v>50</v>
      </c>
      <c r="F192" t="s">
        <v>17</v>
      </c>
      <c r="G192" s="7">
        <v>2761.92</v>
      </c>
      <c r="H192" s="7">
        <v>424.54</v>
      </c>
      <c r="I192" s="7">
        <v>55.2384</v>
      </c>
      <c r="J192" s="7">
        <v>479.77840000000003</v>
      </c>
      <c r="K192" s="7">
        <v>55.2384</v>
      </c>
      <c r="L192" s="7">
        <v>535.0168</v>
      </c>
      <c r="M192" s="7">
        <v>55.2384</v>
      </c>
      <c r="N192" s="7">
        <v>590.2552</v>
      </c>
      <c r="O192" s="7">
        <v>55.2384</v>
      </c>
      <c r="P192" s="7">
        <v>645.4935999999999</v>
      </c>
      <c r="Q192" s="7">
        <v>55.2384</v>
      </c>
      <c r="R192" s="7">
        <v>700.7319999999999</v>
      </c>
      <c r="S192" s="7">
        <v>55.2384</v>
      </c>
      <c r="T192" s="7">
        <v>755.9703999999998</v>
      </c>
      <c r="U192" s="7">
        <v>55.2384</v>
      </c>
      <c r="V192" s="7">
        <v>811.2087999999998</v>
      </c>
      <c r="W192" s="7">
        <v>55.2384</v>
      </c>
      <c r="X192" s="7">
        <v>866.4471999999997</v>
      </c>
      <c r="Y192" s="7">
        <v>55.2384</v>
      </c>
      <c r="Z192" s="7">
        <v>921.6855999999997</v>
      </c>
      <c r="AA192" s="7">
        <v>55.2384</v>
      </c>
      <c r="AB192" s="7">
        <v>976.9239999999996</v>
      </c>
      <c r="AC192" s="7">
        <v>55.2384</v>
      </c>
      <c r="AD192" s="7">
        <v>1032.1623999999997</v>
      </c>
      <c r="AE192" s="7">
        <f t="shared" si="2"/>
        <v>55.2384</v>
      </c>
      <c r="AF192" s="7">
        <v>55.2384</v>
      </c>
      <c r="AG192" s="7">
        <v>1087.4007999999997</v>
      </c>
      <c r="AH192" s="7"/>
      <c r="AI192" s="7">
        <v>1674.5192000000004</v>
      </c>
    </row>
    <row r="193" spans="2:35" ht="12">
      <c r="B193">
        <v>33100024</v>
      </c>
      <c r="C193" t="s">
        <v>69</v>
      </c>
      <c r="D193" t="s">
        <v>22</v>
      </c>
      <c r="E193">
        <v>50</v>
      </c>
      <c r="F193" t="s">
        <v>17</v>
      </c>
      <c r="G193" s="7">
        <v>9692.46</v>
      </c>
      <c r="H193" s="7">
        <v>1455.72</v>
      </c>
      <c r="I193" s="7">
        <v>193.8492</v>
      </c>
      <c r="J193" s="7">
        <v>1649.5692</v>
      </c>
      <c r="K193" s="7">
        <v>193.8492</v>
      </c>
      <c r="L193" s="7">
        <v>1843.4184</v>
      </c>
      <c r="M193" s="7">
        <v>193.8492</v>
      </c>
      <c r="N193" s="7">
        <v>2037.2676000000001</v>
      </c>
      <c r="O193" s="7">
        <v>193.8492</v>
      </c>
      <c r="P193" s="7">
        <v>2231.1168000000002</v>
      </c>
      <c r="Q193" s="7">
        <v>193.8492</v>
      </c>
      <c r="R193" s="7">
        <v>2424.9660000000003</v>
      </c>
      <c r="S193" s="7">
        <v>193.8492</v>
      </c>
      <c r="T193" s="7">
        <v>2618.8152000000005</v>
      </c>
      <c r="U193" s="7">
        <v>193.8492</v>
      </c>
      <c r="V193" s="7">
        <v>2812.6644000000006</v>
      </c>
      <c r="W193" s="7">
        <v>193.8492</v>
      </c>
      <c r="X193" s="7">
        <v>3006.5136000000007</v>
      </c>
      <c r="Y193" s="7">
        <v>193.8492</v>
      </c>
      <c r="Z193" s="7">
        <v>3200.362800000001</v>
      </c>
      <c r="AA193" s="7">
        <v>193.8492</v>
      </c>
      <c r="AB193" s="7">
        <v>3394.212000000001</v>
      </c>
      <c r="AC193" s="7">
        <v>193.8492</v>
      </c>
      <c r="AD193" s="7">
        <v>3588.061200000001</v>
      </c>
      <c r="AE193" s="7">
        <f t="shared" si="2"/>
        <v>193.8492</v>
      </c>
      <c r="AF193" s="7">
        <v>193.8492</v>
      </c>
      <c r="AG193" s="7">
        <v>3781.910400000001</v>
      </c>
      <c r="AH193" s="7"/>
      <c r="AI193" s="7">
        <v>5910.5495999999985</v>
      </c>
    </row>
    <row r="194" spans="2:35" ht="12">
      <c r="B194">
        <v>33100025</v>
      </c>
      <c r="C194" t="s">
        <v>70</v>
      </c>
      <c r="D194" t="s">
        <v>22</v>
      </c>
      <c r="E194">
        <v>50</v>
      </c>
      <c r="F194" t="s">
        <v>17</v>
      </c>
      <c r="G194" s="7">
        <v>177.95</v>
      </c>
      <c r="H194" s="7">
        <v>30.26</v>
      </c>
      <c r="I194" s="7">
        <v>3.5589999999999997</v>
      </c>
      <c r="J194" s="7">
        <v>33.819</v>
      </c>
      <c r="K194" s="7">
        <v>3.5589999999999997</v>
      </c>
      <c r="L194" s="7">
        <v>37.378</v>
      </c>
      <c r="M194" s="7">
        <v>3.5589999999999997</v>
      </c>
      <c r="N194" s="7">
        <v>40.937</v>
      </c>
      <c r="O194" s="7">
        <v>3.5589999999999997</v>
      </c>
      <c r="P194" s="7">
        <v>44.495999999999995</v>
      </c>
      <c r="Q194" s="7">
        <v>3.5589999999999997</v>
      </c>
      <c r="R194" s="7">
        <v>48.05499999999999</v>
      </c>
      <c r="S194" s="7">
        <v>3.5589999999999997</v>
      </c>
      <c r="T194" s="7">
        <v>51.61399999999999</v>
      </c>
      <c r="U194" s="7">
        <v>3.5589999999999997</v>
      </c>
      <c r="V194" s="7">
        <v>55.17299999999999</v>
      </c>
      <c r="W194" s="7">
        <v>3.5589999999999997</v>
      </c>
      <c r="X194" s="7">
        <v>58.731999999999985</v>
      </c>
      <c r="Y194" s="7">
        <v>3.5589999999999997</v>
      </c>
      <c r="Z194" s="7">
        <v>62.29099999999998</v>
      </c>
      <c r="AA194" s="7">
        <v>3.5589999999999997</v>
      </c>
      <c r="AB194" s="7">
        <v>65.84999999999998</v>
      </c>
      <c r="AC194" s="7">
        <v>3.5589999999999997</v>
      </c>
      <c r="AD194" s="7">
        <v>69.40899999999998</v>
      </c>
      <c r="AE194" s="7">
        <f aca="true" t="shared" si="3" ref="AE194:AE257">G194/E194</f>
        <v>3.5589999999999997</v>
      </c>
      <c r="AF194" s="7">
        <v>3.5589999999999997</v>
      </c>
      <c r="AG194" s="7">
        <v>72.96799999999998</v>
      </c>
      <c r="AH194" s="7"/>
      <c r="AI194" s="7">
        <v>104.98200000000001</v>
      </c>
    </row>
    <row r="195" spans="2:35" ht="12">
      <c r="B195">
        <v>33100026</v>
      </c>
      <c r="C195" t="s">
        <v>71</v>
      </c>
      <c r="D195" t="s">
        <v>22</v>
      </c>
      <c r="E195">
        <v>50</v>
      </c>
      <c r="F195" t="s">
        <v>17</v>
      </c>
      <c r="G195" s="7">
        <v>1976.09</v>
      </c>
      <c r="H195" s="7">
        <v>296.41</v>
      </c>
      <c r="I195" s="7">
        <v>39.5218</v>
      </c>
      <c r="J195" s="7">
        <v>335.9318</v>
      </c>
      <c r="K195" s="7">
        <v>39.5218</v>
      </c>
      <c r="L195" s="7">
        <v>375.4536</v>
      </c>
      <c r="M195" s="7">
        <v>39.5218</v>
      </c>
      <c r="N195" s="7">
        <v>414.9754</v>
      </c>
      <c r="O195" s="7">
        <v>39.5218</v>
      </c>
      <c r="P195" s="7">
        <v>454.49719999999996</v>
      </c>
      <c r="Q195" s="7">
        <v>39.5218</v>
      </c>
      <c r="R195" s="7">
        <v>494.01899999999995</v>
      </c>
      <c r="S195" s="7">
        <v>39.5218</v>
      </c>
      <c r="T195" s="7">
        <v>533.5408</v>
      </c>
      <c r="U195" s="7">
        <v>39.5218</v>
      </c>
      <c r="V195" s="7">
        <v>573.0626</v>
      </c>
      <c r="W195" s="7">
        <v>39.5218</v>
      </c>
      <c r="X195" s="7">
        <v>612.5844</v>
      </c>
      <c r="Y195" s="7">
        <v>39.5218</v>
      </c>
      <c r="Z195" s="7">
        <v>652.1062</v>
      </c>
      <c r="AA195" s="7">
        <v>39.5218</v>
      </c>
      <c r="AB195" s="7">
        <v>691.6279999999999</v>
      </c>
      <c r="AC195" s="7">
        <v>39.5218</v>
      </c>
      <c r="AD195" s="7">
        <v>731.1497999999999</v>
      </c>
      <c r="AE195" s="7">
        <f t="shared" si="3"/>
        <v>39.5218</v>
      </c>
      <c r="AF195" s="7">
        <v>39.5218</v>
      </c>
      <c r="AG195" s="7">
        <v>770.6715999999999</v>
      </c>
      <c r="AH195" s="7"/>
      <c r="AI195" s="7">
        <v>1205.4184</v>
      </c>
    </row>
    <row r="196" spans="3:35" ht="12">
      <c r="C196" t="s">
        <v>71</v>
      </c>
      <c r="D196">
        <v>2004</v>
      </c>
      <c r="E196">
        <v>50</v>
      </c>
      <c r="F196" t="s">
        <v>17</v>
      </c>
      <c r="G196" s="7">
        <v>3250</v>
      </c>
      <c r="H196" s="7">
        <v>422.5</v>
      </c>
      <c r="I196" s="7">
        <v>65</v>
      </c>
      <c r="J196" s="7">
        <v>487.5</v>
      </c>
      <c r="K196" s="7">
        <v>65</v>
      </c>
      <c r="L196" s="7">
        <v>552.5</v>
      </c>
      <c r="M196" s="7">
        <v>65</v>
      </c>
      <c r="N196" s="7">
        <v>617.5</v>
      </c>
      <c r="O196" s="7">
        <v>65</v>
      </c>
      <c r="P196" s="7">
        <v>682.5</v>
      </c>
      <c r="Q196" s="7">
        <v>65</v>
      </c>
      <c r="R196" s="7">
        <v>747.5</v>
      </c>
      <c r="S196" s="7">
        <v>65</v>
      </c>
      <c r="T196" s="7">
        <v>812.5</v>
      </c>
      <c r="U196" s="7">
        <v>65</v>
      </c>
      <c r="V196" s="7">
        <v>877.5</v>
      </c>
      <c r="W196" s="7">
        <v>65</v>
      </c>
      <c r="X196" s="7">
        <v>942.5</v>
      </c>
      <c r="Y196" s="7">
        <v>65</v>
      </c>
      <c r="Z196" s="7">
        <v>1007.5</v>
      </c>
      <c r="AA196" s="7">
        <v>65</v>
      </c>
      <c r="AB196" s="7">
        <v>1072.5</v>
      </c>
      <c r="AC196" s="7">
        <v>65</v>
      </c>
      <c r="AD196" s="7">
        <v>1137.5</v>
      </c>
      <c r="AE196" s="7">
        <f t="shared" si="3"/>
        <v>65</v>
      </c>
      <c r="AF196" s="7">
        <v>65</v>
      </c>
      <c r="AG196" s="7">
        <v>1202.5</v>
      </c>
      <c r="AH196" s="7"/>
      <c r="AI196" s="7">
        <v>2047.5</v>
      </c>
    </row>
    <row r="197" spans="2:35" ht="12">
      <c r="B197">
        <v>33100027</v>
      </c>
      <c r="C197" t="s">
        <v>72</v>
      </c>
      <c r="D197" t="s">
        <v>22</v>
      </c>
      <c r="E197">
        <v>50</v>
      </c>
      <c r="F197" t="s">
        <v>17</v>
      </c>
      <c r="G197" s="7">
        <v>3655.3</v>
      </c>
      <c r="H197" s="7">
        <v>548.31</v>
      </c>
      <c r="I197" s="7">
        <v>73.10600000000001</v>
      </c>
      <c r="J197" s="7">
        <v>621.4159999999999</v>
      </c>
      <c r="K197" s="7">
        <v>73.10600000000001</v>
      </c>
      <c r="L197" s="7">
        <v>694.5219999999999</v>
      </c>
      <c r="M197" s="7">
        <v>73.10600000000001</v>
      </c>
      <c r="N197" s="7">
        <v>767.6279999999999</v>
      </c>
      <c r="O197" s="7">
        <v>73.10600000000001</v>
      </c>
      <c r="P197" s="7">
        <v>840.7339999999999</v>
      </c>
      <c r="Q197" s="7">
        <v>73.10600000000001</v>
      </c>
      <c r="R197" s="7">
        <v>913.8399999999999</v>
      </c>
      <c r="S197" s="7">
        <v>73.10600000000001</v>
      </c>
      <c r="T197" s="7">
        <v>986.9459999999999</v>
      </c>
      <c r="U197" s="7">
        <v>73.10600000000001</v>
      </c>
      <c r="V197" s="7">
        <v>1060.052</v>
      </c>
      <c r="W197" s="7">
        <v>73.10600000000001</v>
      </c>
      <c r="X197" s="7">
        <v>1133.158</v>
      </c>
      <c r="Y197" s="7">
        <v>73.10600000000001</v>
      </c>
      <c r="Z197" s="7">
        <v>1206.264</v>
      </c>
      <c r="AA197" s="7">
        <v>73.10600000000001</v>
      </c>
      <c r="AB197" s="7">
        <v>1279.37</v>
      </c>
      <c r="AC197" s="7">
        <v>73.10600000000001</v>
      </c>
      <c r="AD197" s="7">
        <v>1352.4759999999999</v>
      </c>
      <c r="AE197" s="7">
        <f t="shared" si="3"/>
        <v>73.10600000000001</v>
      </c>
      <c r="AF197" s="7">
        <v>73.10600000000001</v>
      </c>
      <c r="AG197" s="7">
        <v>1425.5819999999999</v>
      </c>
      <c r="AH197" s="7"/>
      <c r="AI197" s="7">
        <v>2229.7180000000003</v>
      </c>
    </row>
    <row r="198" spans="2:35" ht="12">
      <c r="B198">
        <v>33100028</v>
      </c>
      <c r="C198" t="s">
        <v>73</v>
      </c>
      <c r="D198" t="s">
        <v>22</v>
      </c>
      <c r="E198">
        <v>50</v>
      </c>
      <c r="F198" t="s">
        <v>17</v>
      </c>
      <c r="G198" s="7">
        <v>2937</v>
      </c>
      <c r="H198" s="7">
        <v>440.55</v>
      </c>
      <c r="I198" s="7">
        <v>58.74</v>
      </c>
      <c r="J198" s="7">
        <v>499.29</v>
      </c>
      <c r="K198" s="7">
        <v>58.74</v>
      </c>
      <c r="L198" s="7">
        <v>558.03</v>
      </c>
      <c r="M198" s="7">
        <v>58.74</v>
      </c>
      <c r="N198" s="7">
        <v>616.77</v>
      </c>
      <c r="O198" s="7">
        <v>58.74</v>
      </c>
      <c r="P198" s="7">
        <v>675.51</v>
      </c>
      <c r="Q198" s="7">
        <v>58.74</v>
      </c>
      <c r="R198" s="7">
        <v>734.25</v>
      </c>
      <c r="S198" s="7">
        <v>58.74</v>
      </c>
      <c r="T198" s="7">
        <v>792.99</v>
      </c>
      <c r="U198" s="7">
        <v>58.74</v>
      </c>
      <c r="V198" s="7">
        <v>851.73</v>
      </c>
      <c r="W198" s="7">
        <v>58.74</v>
      </c>
      <c r="X198" s="7">
        <v>910.47</v>
      </c>
      <c r="Y198" s="7">
        <v>58.74</v>
      </c>
      <c r="Z198" s="7">
        <v>969.21</v>
      </c>
      <c r="AA198" s="7">
        <v>58.74</v>
      </c>
      <c r="AB198" s="7">
        <v>1027.95</v>
      </c>
      <c r="AC198" s="7">
        <v>58.74</v>
      </c>
      <c r="AD198" s="7">
        <v>1086.69</v>
      </c>
      <c r="AE198" s="7">
        <f t="shared" si="3"/>
        <v>58.74</v>
      </c>
      <c r="AF198" s="7">
        <v>58.74</v>
      </c>
      <c r="AG198" s="7">
        <v>1145.43</v>
      </c>
      <c r="AH198" s="7"/>
      <c r="AI198" s="7">
        <v>1791.57</v>
      </c>
    </row>
    <row r="199" spans="3:35" ht="12">
      <c r="C199" t="s">
        <v>73</v>
      </c>
      <c r="D199">
        <v>2006</v>
      </c>
      <c r="E199">
        <v>50</v>
      </c>
      <c r="F199" t="s">
        <v>17</v>
      </c>
      <c r="G199" s="7">
        <v>2749.77</v>
      </c>
      <c r="H199" s="7">
        <v>247.49</v>
      </c>
      <c r="I199" s="7">
        <v>54.9954</v>
      </c>
      <c r="J199" s="7">
        <v>302.4854</v>
      </c>
      <c r="K199" s="7">
        <v>54.9954</v>
      </c>
      <c r="L199" s="7">
        <v>357.48080000000004</v>
      </c>
      <c r="M199" s="7">
        <v>54.9954</v>
      </c>
      <c r="N199" s="7">
        <v>412.47620000000006</v>
      </c>
      <c r="O199" s="7">
        <v>54.9954</v>
      </c>
      <c r="P199" s="7">
        <v>467.4716000000001</v>
      </c>
      <c r="Q199" s="7">
        <v>54.9954</v>
      </c>
      <c r="R199" s="7">
        <v>522.4670000000001</v>
      </c>
      <c r="S199" s="7">
        <v>54.9954</v>
      </c>
      <c r="T199" s="7">
        <v>577.4624000000001</v>
      </c>
      <c r="U199" s="7">
        <v>54.9954</v>
      </c>
      <c r="V199" s="7">
        <v>632.4578000000001</v>
      </c>
      <c r="W199" s="7">
        <v>54.9954</v>
      </c>
      <c r="X199" s="7">
        <v>687.4532000000002</v>
      </c>
      <c r="Y199" s="7">
        <v>54.9954</v>
      </c>
      <c r="Z199" s="7">
        <v>742.4486000000002</v>
      </c>
      <c r="AA199" s="7">
        <v>54.9954</v>
      </c>
      <c r="AB199" s="7">
        <v>797.4440000000002</v>
      </c>
      <c r="AC199" s="7">
        <v>54.9954</v>
      </c>
      <c r="AD199" s="7">
        <v>852.4394000000002</v>
      </c>
      <c r="AE199" s="7">
        <f t="shared" si="3"/>
        <v>54.9954</v>
      </c>
      <c r="AF199" s="7">
        <v>54.9954</v>
      </c>
      <c r="AG199" s="7">
        <v>907.4348000000002</v>
      </c>
      <c r="AH199" s="7"/>
      <c r="AI199" s="7">
        <v>1842.3351999999998</v>
      </c>
    </row>
    <row r="200" spans="2:35" ht="12">
      <c r="B200">
        <v>33100029</v>
      </c>
      <c r="C200" t="s">
        <v>74</v>
      </c>
      <c r="D200" t="s">
        <v>22</v>
      </c>
      <c r="E200">
        <v>50</v>
      </c>
      <c r="F200" t="s">
        <v>17</v>
      </c>
      <c r="G200" s="7">
        <v>300</v>
      </c>
      <c r="H200" s="7">
        <v>45</v>
      </c>
      <c r="I200" s="7">
        <v>6</v>
      </c>
      <c r="J200" s="7">
        <v>51</v>
      </c>
      <c r="K200" s="7">
        <v>6</v>
      </c>
      <c r="L200" s="7">
        <v>57</v>
      </c>
      <c r="M200" s="7">
        <v>6</v>
      </c>
      <c r="N200" s="7">
        <v>63</v>
      </c>
      <c r="O200" s="7">
        <v>6</v>
      </c>
      <c r="P200" s="7">
        <v>69</v>
      </c>
      <c r="Q200" s="7">
        <v>6</v>
      </c>
      <c r="R200" s="7">
        <v>75</v>
      </c>
      <c r="S200" s="7">
        <v>6</v>
      </c>
      <c r="T200" s="7">
        <v>81</v>
      </c>
      <c r="U200" s="7">
        <v>6</v>
      </c>
      <c r="V200" s="7">
        <v>87</v>
      </c>
      <c r="W200" s="7">
        <v>6</v>
      </c>
      <c r="X200" s="7">
        <v>93</v>
      </c>
      <c r="Y200" s="7">
        <v>6</v>
      </c>
      <c r="Z200" s="7">
        <v>99</v>
      </c>
      <c r="AA200" s="7">
        <v>6</v>
      </c>
      <c r="AB200" s="7">
        <v>105</v>
      </c>
      <c r="AC200" s="7">
        <v>6</v>
      </c>
      <c r="AD200" s="7">
        <v>111</v>
      </c>
      <c r="AE200" s="7">
        <f t="shared" si="3"/>
        <v>6</v>
      </c>
      <c r="AF200" s="7">
        <v>6</v>
      </c>
      <c r="AG200" s="7">
        <v>117</v>
      </c>
      <c r="AH200" s="7"/>
      <c r="AI200" s="7">
        <v>183</v>
      </c>
    </row>
    <row r="201" spans="2:35" ht="12">
      <c r="B201">
        <v>33100030</v>
      </c>
      <c r="C201" t="s">
        <v>75</v>
      </c>
      <c r="D201">
        <v>2003</v>
      </c>
      <c r="E201">
        <v>50</v>
      </c>
      <c r="F201" t="s">
        <v>17</v>
      </c>
      <c r="G201" s="7">
        <v>2944.12</v>
      </c>
      <c r="H201" s="7">
        <v>441.61</v>
      </c>
      <c r="I201" s="7">
        <v>58.8824</v>
      </c>
      <c r="J201" s="7">
        <v>500.49240000000003</v>
      </c>
      <c r="K201" s="7">
        <v>58.8824</v>
      </c>
      <c r="L201" s="7">
        <v>559.3748</v>
      </c>
      <c r="M201" s="7">
        <v>58.8824</v>
      </c>
      <c r="N201" s="7">
        <v>618.2572</v>
      </c>
      <c r="O201" s="7">
        <v>58.8824</v>
      </c>
      <c r="P201" s="7">
        <v>677.1396</v>
      </c>
      <c r="Q201" s="7">
        <v>58.8824</v>
      </c>
      <c r="R201" s="7">
        <v>736.0219999999999</v>
      </c>
      <c r="S201" s="7">
        <v>58.8824</v>
      </c>
      <c r="T201" s="7">
        <v>794.9043999999999</v>
      </c>
      <c r="U201" s="7">
        <v>58.8824</v>
      </c>
      <c r="V201" s="7">
        <v>853.7867999999999</v>
      </c>
      <c r="W201" s="7">
        <v>58.8824</v>
      </c>
      <c r="X201" s="7">
        <v>912.6691999999998</v>
      </c>
      <c r="Y201" s="7">
        <v>58.8824</v>
      </c>
      <c r="Z201" s="7">
        <v>971.5515999999998</v>
      </c>
      <c r="AA201" s="7">
        <v>58.8824</v>
      </c>
      <c r="AB201" s="7">
        <v>1030.4339999999997</v>
      </c>
      <c r="AC201" s="7">
        <v>58.8824</v>
      </c>
      <c r="AD201" s="7">
        <v>1089.3163999999997</v>
      </c>
      <c r="AE201" s="7">
        <f t="shared" si="3"/>
        <v>58.8824</v>
      </c>
      <c r="AF201" s="7">
        <v>58.8824</v>
      </c>
      <c r="AG201" s="7">
        <v>1148.1987999999997</v>
      </c>
      <c r="AH201" s="7"/>
      <c r="AI201" s="7">
        <v>1795.9212000000002</v>
      </c>
    </row>
    <row r="202" spans="3:35" ht="12">
      <c r="C202" t="s">
        <v>75</v>
      </c>
      <c r="D202">
        <v>2004</v>
      </c>
      <c r="E202">
        <v>50</v>
      </c>
      <c r="F202" t="s">
        <v>17</v>
      </c>
      <c r="G202" s="7">
        <v>626.74</v>
      </c>
      <c r="H202" s="7">
        <v>81.46</v>
      </c>
      <c r="I202" s="7">
        <v>12.5348</v>
      </c>
      <c r="J202" s="7">
        <v>93.9948</v>
      </c>
      <c r="K202" s="7">
        <v>12.5348</v>
      </c>
      <c r="L202" s="7">
        <v>106.5296</v>
      </c>
      <c r="M202" s="7">
        <v>12.5348</v>
      </c>
      <c r="N202" s="7">
        <v>119.0644</v>
      </c>
      <c r="O202" s="7">
        <v>12.5348</v>
      </c>
      <c r="P202" s="7">
        <v>131.5992</v>
      </c>
      <c r="Q202" s="7">
        <v>12.5348</v>
      </c>
      <c r="R202" s="7">
        <v>144.134</v>
      </c>
      <c r="S202" s="7">
        <v>12.5348</v>
      </c>
      <c r="T202" s="7">
        <v>156.66879999999998</v>
      </c>
      <c r="U202" s="7">
        <v>12.5348</v>
      </c>
      <c r="V202" s="7">
        <v>169.20359999999997</v>
      </c>
      <c r="W202" s="7">
        <v>12.5348</v>
      </c>
      <c r="X202" s="7">
        <v>181.73839999999996</v>
      </c>
      <c r="Y202" s="7">
        <v>12.5348</v>
      </c>
      <c r="Z202" s="7">
        <v>194.27319999999995</v>
      </c>
      <c r="AA202" s="7">
        <v>12.5348</v>
      </c>
      <c r="AB202" s="7">
        <v>206.80799999999994</v>
      </c>
      <c r="AC202" s="7">
        <v>12.5348</v>
      </c>
      <c r="AD202" s="7">
        <v>219.34279999999993</v>
      </c>
      <c r="AE202" s="7">
        <f t="shared" si="3"/>
        <v>12.5348</v>
      </c>
      <c r="AF202" s="7">
        <v>12.5348</v>
      </c>
      <c r="AG202" s="7">
        <v>231.87759999999992</v>
      </c>
      <c r="AH202" s="7"/>
      <c r="AI202" s="7">
        <v>394.8624000000001</v>
      </c>
    </row>
    <row r="203" spans="2:35" ht="12">
      <c r="B203">
        <v>33100031</v>
      </c>
      <c r="C203" t="s">
        <v>76</v>
      </c>
      <c r="D203">
        <v>2004</v>
      </c>
      <c r="E203">
        <v>50</v>
      </c>
      <c r="F203" t="s">
        <v>17</v>
      </c>
      <c r="G203" s="7">
        <v>1308.85</v>
      </c>
      <c r="H203" s="7">
        <v>170.16</v>
      </c>
      <c r="I203" s="7">
        <v>26.177</v>
      </c>
      <c r="J203" s="7">
        <v>196.337</v>
      </c>
      <c r="K203" s="7">
        <v>26.177</v>
      </c>
      <c r="L203" s="7">
        <v>222.51399999999998</v>
      </c>
      <c r="M203" s="7">
        <v>26.177</v>
      </c>
      <c r="N203" s="7">
        <v>248.69099999999997</v>
      </c>
      <c r="O203" s="7">
        <v>26.177</v>
      </c>
      <c r="P203" s="7">
        <v>274.868</v>
      </c>
      <c r="Q203" s="7">
        <v>26.177</v>
      </c>
      <c r="R203" s="7">
        <v>301.045</v>
      </c>
      <c r="S203" s="7">
        <v>26.177</v>
      </c>
      <c r="T203" s="7">
        <v>327.22200000000004</v>
      </c>
      <c r="U203" s="7">
        <v>26.177</v>
      </c>
      <c r="V203" s="7">
        <v>353.39900000000006</v>
      </c>
      <c r="W203" s="7">
        <v>26.177</v>
      </c>
      <c r="X203" s="7">
        <v>379.5760000000001</v>
      </c>
      <c r="Y203" s="7">
        <v>26.177</v>
      </c>
      <c r="Z203" s="7">
        <v>405.7530000000001</v>
      </c>
      <c r="AA203" s="7">
        <v>26.177</v>
      </c>
      <c r="AB203" s="7">
        <v>431.9300000000001</v>
      </c>
      <c r="AC203" s="7">
        <v>26.177</v>
      </c>
      <c r="AD203" s="7">
        <v>458.10700000000014</v>
      </c>
      <c r="AE203" s="7">
        <f t="shared" si="3"/>
        <v>26.177</v>
      </c>
      <c r="AF203" s="7">
        <v>26.177</v>
      </c>
      <c r="AG203" s="7">
        <v>484.28400000000016</v>
      </c>
      <c r="AH203" s="7"/>
      <c r="AI203" s="7">
        <v>824.5659999999998</v>
      </c>
    </row>
    <row r="204" spans="3:35" ht="12">
      <c r="C204" t="s">
        <v>76</v>
      </c>
      <c r="D204">
        <v>2005</v>
      </c>
      <c r="E204">
        <v>50</v>
      </c>
      <c r="F204" t="s">
        <v>17</v>
      </c>
      <c r="G204" s="7">
        <v>5000</v>
      </c>
      <c r="H204" s="7">
        <v>550</v>
      </c>
      <c r="I204" s="7">
        <v>100</v>
      </c>
      <c r="J204" s="7">
        <v>650</v>
      </c>
      <c r="K204" s="7">
        <v>100</v>
      </c>
      <c r="L204" s="7">
        <v>750</v>
      </c>
      <c r="M204" s="7">
        <v>100</v>
      </c>
      <c r="N204" s="7">
        <v>850</v>
      </c>
      <c r="O204" s="7">
        <v>100</v>
      </c>
      <c r="P204" s="7">
        <v>950</v>
      </c>
      <c r="Q204" s="7">
        <v>100</v>
      </c>
      <c r="R204" s="7">
        <v>1050</v>
      </c>
      <c r="S204" s="7">
        <v>100</v>
      </c>
      <c r="T204" s="7">
        <v>1150</v>
      </c>
      <c r="U204" s="7">
        <v>100</v>
      </c>
      <c r="V204" s="7">
        <v>1250</v>
      </c>
      <c r="W204" s="7">
        <v>100</v>
      </c>
      <c r="X204" s="7">
        <v>1350</v>
      </c>
      <c r="Y204" s="7">
        <v>100</v>
      </c>
      <c r="Z204" s="7">
        <v>1450</v>
      </c>
      <c r="AA204" s="7">
        <v>100</v>
      </c>
      <c r="AB204" s="7">
        <v>1550</v>
      </c>
      <c r="AC204" s="7">
        <v>100</v>
      </c>
      <c r="AD204" s="7">
        <v>1650</v>
      </c>
      <c r="AE204" s="7">
        <f t="shared" si="3"/>
        <v>100</v>
      </c>
      <c r="AF204" s="7">
        <v>100</v>
      </c>
      <c r="AG204" s="7">
        <v>1750</v>
      </c>
      <c r="AH204" s="7"/>
      <c r="AI204" s="7">
        <v>3250</v>
      </c>
    </row>
    <row r="205" spans="2:35" ht="12">
      <c r="B205">
        <v>33100033</v>
      </c>
      <c r="C205" t="s">
        <v>77</v>
      </c>
      <c r="D205">
        <v>2004</v>
      </c>
      <c r="E205">
        <v>50</v>
      </c>
      <c r="F205" t="s">
        <v>17</v>
      </c>
      <c r="G205" s="7">
        <v>2049.81</v>
      </c>
      <c r="H205" s="7">
        <v>266.49</v>
      </c>
      <c r="I205" s="7">
        <v>40.9962</v>
      </c>
      <c r="J205" s="7">
        <v>307.4862</v>
      </c>
      <c r="K205" s="7">
        <v>40.9962</v>
      </c>
      <c r="L205" s="7">
        <v>348.4824</v>
      </c>
      <c r="M205" s="7">
        <v>40.9962</v>
      </c>
      <c r="N205" s="7">
        <v>389.4786</v>
      </c>
      <c r="O205" s="7">
        <v>40.9962</v>
      </c>
      <c r="P205" s="7">
        <v>430.47479999999996</v>
      </c>
      <c r="Q205" s="7">
        <v>40.9962</v>
      </c>
      <c r="R205" s="7">
        <v>471.47099999999995</v>
      </c>
      <c r="S205" s="7">
        <v>40.9962</v>
      </c>
      <c r="T205" s="7">
        <v>512.4671999999999</v>
      </c>
      <c r="U205" s="7">
        <v>40.9962</v>
      </c>
      <c r="V205" s="7">
        <v>553.4634</v>
      </c>
      <c r="W205" s="7">
        <v>40.9962</v>
      </c>
      <c r="X205" s="7">
        <v>594.4596</v>
      </c>
      <c r="Y205" s="7">
        <v>40.9962</v>
      </c>
      <c r="Z205" s="7">
        <v>635.4558000000001</v>
      </c>
      <c r="AA205" s="7">
        <v>40.9962</v>
      </c>
      <c r="AB205" s="7">
        <v>676.4520000000001</v>
      </c>
      <c r="AC205" s="7">
        <v>40.9962</v>
      </c>
      <c r="AD205" s="7">
        <v>717.4482000000002</v>
      </c>
      <c r="AE205" s="7">
        <f t="shared" si="3"/>
        <v>40.9962</v>
      </c>
      <c r="AF205" s="7">
        <v>40.9962</v>
      </c>
      <c r="AG205" s="7">
        <v>758.4444000000002</v>
      </c>
      <c r="AH205" s="7"/>
      <c r="AI205" s="7">
        <v>1291.3655999999996</v>
      </c>
    </row>
    <row r="206" spans="2:35" ht="12">
      <c r="B206">
        <v>33100034</v>
      </c>
      <c r="C206" t="s">
        <v>78</v>
      </c>
      <c r="D206">
        <v>2004</v>
      </c>
      <c r="E206">
        <v>50</v>
      </c>
      <c r="F206" t="s">
        <v>17</v>
      </c>
      <c r="G206" s="7">
        <v>5667.99</v>
      </c>
      <c r="H206" s="7">
        <v>736.84</v>
      </c>
      <c r="I206" s="7">
        <v>113.35979999999999</v>
      </c>
      <c r="J206" s="7">
        <v>850.1998</v>
      </c>
      <c r="K206" s="7">
        <v>113.35979999999999</v>
      </c>
      <c r="L206" s="7">
        <v>963.5595999999999</v>
      </c>
      <c r="M206" s="7">
        <v>113.35979999999999</v>
      </c>
      <c r="N206" s="7">
        <v>1076.9194</v>
      </c>
      <c r="O206" s="7">
        <v>113.35979999999999</v>
      </c>
      <c r="P206" s="7">
        <v>1190.2792</v>
      </c>
      <c r="Q206" s="7">
        <v>113.35979999999999</v>
      </c>
      <c r="R206" s="7">
        <v>1303.639</v>
      </c>
      <c r="S206" s="7">
        <v>113.35979999999999</v>
      </c>
      <c r="T206" s="7">
        <v>1416.9987999999998</v>
      </c>
      <c r="U206" s="7">
        <v>113.35979999999999</v>
      </c>
      <c r="V206" s="7">
        <v>1530.3585999999998</v>
      </c>
      <c r="W206" s="7">
        <v>113.35979999999999</v>
      </c>
      <c r="X206" s="7">
        <v>1643.7183999999997</v>
      </c>
      <c r="Y206" s="7">
        <v>113.35979999999999</v>
      </c>
      <c r="Z206" s="7">
        <v>1757.0781999999997</v>
      </c>
      <c r="AA206" s="7">
        <v>113.35979999999999</v>
      </c>
      <c r="AB206" s="7">
        <v>1870.4379999999996</v>
      </c>
      <c r="AC206" s="7">
        <v>113.35979999999999</v>
      </c>
      <c r="AD206" s="7">
        <v>1983.7977999999996</v>
      </c>
      <c r="AE206" s="7">
        <f t="shared" si="3"/>
        <v>113.35979999999999</v>
      </c>
      <c r="AF206" s="7">
        <v>113.35979999999999</v>
      </c>
      <c r="AG206" s="7">
        <v>2097.1575999999995</v>
      </c>
      <c r="AH206" s="7"/>
      <c r="AI206" s="7">
        <v>3570.8324000000002</v>
      </c>
    </row>
    <row r="207" spans="3:35" ht="12">
      <c r="C207" t="s">
        <v>78</v>
      </c>
      <c r="D207">
        <v>2005</v>
      </c>
      <c r="E207">
        <v>50</v>
      </c>
      <c r="F207" t="s">
        <v>17</v>
      </c>
      <c r="G207" s="7">
        <v>5600</v>
      </c>
      <c r="H207" s="7">
        <v>616</v>
      </c>
      <c r="I207" s="7">
        <v>112</v>
      </c>
      <c r="J207" s="7">
        <v>728</v>
      </c>
      <c r="K207" s="7">
        <v>112</v>
      </c>
      <c r="L207" s="7">
        <v>840</v>
      </c>
      <c r="M207" s="7">
        <v>112</v>
      </c>
      <c r="N207" s="7">
        <v>952</v>
      </c>
      <c r="O207" s="7">
        <v>112</v>
      </c>
      <c r="P207" s="7">
        <v>1064</v>
      </c>
      <c r="Q207" s="7">
        <v>112</v>
      </c>
      <c r="R207" s="7">
        <v>1176</v>
      </c>
      <c r="S207" s="7">
        <v>112</v>
      </c>
      <c r="T207" s="7">
        <v>1288</v>
      </c>
      <c r="U207" s="7">
        <v>112</v>
      </c>
      <c r="V207" s="7">
        <v>1400</v>
      </c>
      <c r="W207" s="7">
        <v>112</v>
      </c>
      <c r="X207" s="7">
        <v>1512</v>
      </c>
      <c r="Y207" s="7">
        <v>112</v>
      </c>
      <c r="Z207" s="7">
        <v>1624</v>
      </c>
      <c r="AA207" s="7">
        <v>112</v>
      </c>
      <c r="AB207" s="7">
        <v>1736</v>
      </c>
      <c r="AC207" s="7">
        <v>112</v>
      </c>
      <c r="AD207" s="7">
        <v>1848</v>
      </c>
      <c r="AE207" s="7">
        <f t="shared" si="3"/>
        <v>112</v>
      </c>
      <c r="AF207" s="7">
        <v>112</v>
      </c>
      <c r="AG207" s="7">
        <v>1960</v>
      </c>
      <c r="AH207" s="7"/>
      <c r="AI207" s="7">
        <v>3640</v>
      </c>
    </row>
    <row r="208" spans="2:35" ht="12">
      <c r="B208">
        <v>33100035</v>
      </c>
      <c r="C208" t="s">
        <v>79</v>
      </c>
      <c r="D208">
        <v>2004</v>
      </c>
      <c r="E208">
        <v>50</v>
      </c>
      <c r="F208" t="s">
        <v>17</v>
      </c>
      <c r="G208" s="7">
        <v>224.72</v>
      </c>
      <c r="H208" s="7">
        <v>29.2</v>
      </c>
      <c r="I208" s="7">
        <v>4.4944</v>
      </c>
      <c r="J208" s="7">
        <v>33.6944</v>
      </c>
      <c r="K208" s="7">
        <v>4.4944</v>
      </c>
      <c r="L208" s="7">
        <v>38.1888</v>
      </c>
      <c r="M208" s="7">
        <v>4.4944</v>
      </c>
      <c r="N208" s="7">
        <v>42.6832</v>
      </c>
      <c r="O208" s="7">
        <v>4.4944</v>
      </c>
      <c r="P208" s="7">
        <v>47.1776</v>
      </c>
      <c r="Q208" s="7">
        <v>4.4944</v>
      </c>
      <c r="R208" s="7">
        <v>51.672</v>
      </c>
      <c r="S208" s="7">
        <v>4.4944</v>
      </c>
      <c r="T208" s="7">
        <v>56.166399999999996</v>
      </c>
      <c r="U208" s="7">
        <v>4.4944</v>
      </c>
      <c r="V208" s="7">
        <v>60.660799999999995</v>
      </c>
      <c r="W208" s="7">
        <v>4.4944</v>
      </c>
      <c r="X208" s="7">
        <v>65.1552</v>
      </c>
      <c r="Y208" s="7">
        <v>4.4944</v>
      </c>
      <c r="Z208" s="7">
        <v>69.64959999999999</v>
      </c>
      <c r="AA208" s="7">
        <v>4.4944</v>
      </c>
      <c r="AB208" s="7">
        <v>74.14399999999999</v>
      </c>
      <c r="AC208" s="7">
        <v>4.4944</v>
      </c>
      <c r="AD208" s="7">
        <v>78.63839999999999</v>
      </c>
      <c r="AE208" s="7">
        <f t="shared" si="3"/>
        <v>4.4944</v>
      </c>
      <c r="AF208" s="7">
        <v>4.4944</v>
      </c>
      <c r="AG208" s="7">
        <v>83.13279999999999</v>
      </c>
      <c r="AH208" s="7"/>
      <c r="AI208" s="7">
        <v>141.5872</v>
      </c>
    </row>
    <row r="209" spans="3:35" ht="12">
      <c r="C209" t="s">
        <v>79</v>
      </c>
      <c r="D209">
        <v>2005</v>
      </c>
      <c r="E209">
        <v>50</v>
      </c>
      <c r="F209" t="s">
        <v>17</v>
      </c>
      <c r="G209" s="7">
        <v>2663</v>
      </c>
      <c r="H209" s="7">
        <v>292.93</v>
      </c>
      <c r="I209" s="7">
        <v>53.26</v>
      </c>
      <c r="J209" s="7">
        <v>346.19</v>
      </c>
      <c r="K209" s="7">
        <v>53.26</v>
      </c>
      <c r="L209" s="7">
        <v>399.45</v>
      </c>
      <c r="M209" s="7">
        <v>53.26</v>
      </c>
      <c r="N209" s="7">
        <v>452.71</v>
      </c>
      <c r="O209" s="7">
        <v>53.26</v>
      </c>
      <c r="P209" s="7">
        <v>505.96999999999997</v>
      </c>
      <c r="Q209" s="7">
        <v>53.26</v>
      </c>
      <c r="R209" s="7">
        <v>559.23</v>
      </c>
      <c r="S209" s="7">
        <v>53.26</v>
      </c>
      <c r="T209" s="7">
        <v>612.49</v>
      </c>
      <c r="U209" s="7">
        <v>53.26</v>
      </c>
      <c r="V209" s="7">
        <v>665.75</v>
      </c>
      <c r="W209" s="7">
        <v>53.26</v>
      </c>
      <c r="X209" s="7">
        <v>719.01</v>
      </c>
      <c r="Y209" s="7">
        <v>53.26</v>
      </c>
      <c r="Z209" s="7">
        <v>772.27</v>
      </c>
      <c r="AA209" s="7">
        <v>53.26</v>
      </c>
      <c r="AB209" s="7">
        <v>825.53</v>
      </c>
      <c r="AC209" s="7">
        <v>53.26</v>
      </c>
      <c r="AD209" s="7">
        <v>878.79</v>
      </c>
      <c r="AE209" s="7">
        <f t="shared" si="3"/>
        <v>53.26</v>
      </c>
      <c r="AF209" s="7">
        <v>53.26</v>
      </c>
      <c r="AG209" s="7">
        <v>932.05</v>
      </c>
      <c r="AH209" s="7"/>
      <c r="AI209" s="7">
        <v>1730.95</v>
      </c>
    </row>
    <row r="210" spans="2:35" ht="12">
      <c r="B210">
        <v>33100036</v>
      </c>
      <c r="C210" t="s">
        <v>80</v>
      </c>
      <c r="D210">
        <v>2005</v>
      </c>
      <c r="E210">
        <v>50</v>
      </c>
      <c r="F210" t="s">
        <v>17</v>
      </c>
      <c r="G210" s="7">
        <v>245</v>
      </c>
      <c r="H210" s="7">
        <v>26.95</v>
      </c>
      <c r="I210" s="7">
        <v>4.9</v>
      </c>
      <c r="J210" s="7">
        <v>31.85</v>
      </c>
      <c r="K210" s="7">
        <v>4.9</v>
      </c>
      <c r="L210" s="7">
        <v>36.75</v>
      </c>
      <c r="M210" s="7">
        <v>4.9</v>
      </c>
      <c r="N210" s="7">
        <v>41.65</v>
      </c>
      <c r="O210" s="7">
        <v>4.9</v>
      </c>
      <c r="P210" s="7">
        <v>46.55</v>
      </c>
      <c r="Q210" s="7">
        <v>4.9</v>
      </c>
      <c r="R210" s="7">
        <v>51.449999999999996</v>
      </c>
      <c r="S210" s="7">
        <v>4.9</v>
      </c>
      <c r="T210" s="7">
        <v>56.349999999999994</v>
      </c>
      <c r="U210" s="7">
        <v>4.9</v>
      </c>
      <c r="V210" s="7">
        <v>61.24999999999999</v>
      </c>
      <c r="W210" s="7">
        <v>4.9</v>
      </c>
      <c r="X210" s="7">
        <v>66.14999999999999</v>
      </c>
      <c r="Y210" s="7">
        <v>4.9</v>
      </c>
      <c r="Z210" s="7">
        <v>71.05</v>
      </c>
      <c r="AA210" s="7">
        <v>4.9</v>
      </c>
      <c r="AB210" s="7">
        <v>75.95</v>
      </c>
      <c r="AC210" s="7">
        <v>4.9</v>
      </c>
      <c r="AD210" s="7">
        <v>80.85000000000001</v>
      </c>
      <c r="AE210" s="7">
        <f t="shared" si="3"/>
        <v>4.9</v>
      </c>
      <c r="AF210" s="7">
        <v>4.9</v>
      </c>
      <c r="AG210" s="7">
        <v>85.75000000000001</v>
      </c>
      <c r="AH210" s="7"/>
      <c r="AI210" s="7">
        <v>159.25</v>
      </c>
    </row>
    <row r="211" spans="3:35" ht="12">
      <c r="C211" t="s">
        <v>80</v>
      </c>
      <c r="D211">
        <v>2007</v>
      </c>
      <c r="E211">
        <v>50</v>
      </c>
      <c r="F211" t="s">
        <v>17</v>
      </c>
      <c r="G211" s="7">
        <v>980.05</v>
      </c>
      <c r="H211" s="7">
        <v>68.6</v>
      </c>
      <c r="I211" s="7">
        <v>19.601</v>
      </c>
      <c r="J211" s="7">
        <v>88.201</v>
      </c>
      <c r="K211" s="7">
        <v>19.601</v>
      </c>
      <c r="L211" s="7">
        <v>107.80199999999999</v>
      </c>
      <c r="M211" s="7">
        <v>19.601</v>
      </c>
      <c r="N211" s="7">
        <v>127.40299999999999</v>
      </c>
      <c r="O211" s="7">
        <v>19.601</v>
      </c>
      <c r="P211" s="7">
        <v>147.004</v>
      </c>
      <c r="Q211" s="7">
        <v>19.601</v>
      </c>
      <c r="R211" s="7">
        <v>166.605</v>
      </c>
      <c r="S211" s="7">
        <v>19.601</v>
      </c>
      <c r="T211" s="7">
        <v>186.206</v>
      </c>
      <c r="U211" s="7">
        <v>19.601</v>
      </c>
      <c r="V211" s="7">
        <v>205.807</v>
      </c>
      <c r="W211" s="7">
        <v>19.601</v>
      </c>
      <c r="X211" s="7">
        <v>225.408</v>
      </c>
      <c r="Y211" s="7">
        <v>19.601</v>
      </c>
      <c r="Z211" s="7">
        <v>245.009</v>
      </c>
      <c r="AA211" s="7">
        <v>19.601</v>
      </c>
      <c r="AB211" s="7">
        <v>264.61</v>
      </c>
      <c r="AC211" s="7">
        <v>19.601</v>
      </c>
      <c r="AD211" s="7">
        <v>284.211</v>
      </c>
      <c r="AE211" s="7">
        <f t="shared" si="3"/>
        <v>19.601</v>
      </c>
      <c r="AF211" s="7">
        <v>19.601</v>
      </c>
      <c r="AG211" s="7">
        <v>303.812</v>
      </c>
      <c r="AH211" s="7"/>
      <c r="AI211" s="7">
        <v>676.2379999999999</v>
      </c>
    </row>
    <row r="212" spans="2:35" ht="12">
      <c r="B212">
        <v>33100037</v>
      </c>
      <c r="C212" t="s">
        <v>81</v>
      </c>
      <c r="D212">
        <v>2005</v>
      </c>
      <c r="E212">
        <v>50</v>
      </c>
      <c r="F212" t="s">
        <v>17</v>
      </c>
      <c r="G212" s="7">
        <v>49030.95</v>
      </c>
      <c r="H212" s="7">
        <v>5393.41</v>
      </c>
      <c r="I212" s="7">
        <v>980.6189999999999</v>
      </c>
      <c r="J212" s="7">
        <v>6374.0289999999995</v>
      </c>
      <c r="K212" s="7">
        <v>980.6189999999999</v>
      </c>
      <c r="L212" s="7">
        <v>7354.647999999999</v>
      </c>
      <c r="M212" s="7">
        <v>980.6189999999999</v>
      </c>
      <c r="N212" s="7">
        <v>8335.267</v>
      </c>
      <c r="O212" s="7">
        <v>980.6189999999999</v>
      </c>
      <c r="P212" s="7">
        <v>9315.886</v>
      </c>
      <c r="Q212" s="7">
        <v>980.6189999999999</v>
      </c>
      <c r="R212" s="7">
        <v>10296.505000000001</v>
      </c>
      <c r="S212" s="7">
        <v>980.6189999999999</v>
      </c>
      <c r="T212" s="7">
        <v>11277.124000000002</v>
      </c>
      <c r="U212" s="7">
        <v>980.6189999999999</v>
      </c>
      <c r="V212" s="7">
        <v>12257.743000000002</v>
      </c>
      <c r="W212" s="7">
        <v>980.6189999999999</v>
      </c>
      <c r="X212" s="7">
        <v>13238.362000000003</v>
      </c>
      <c r="Y212" s="7">
        <v>980.6189999999999</v>
      </c>
      <c r="Z212" s="7">
        <v>14218.981000000003</v>
      </c>
      <c r="AA212" s="7">
        <v>980.6189999999999</v>
      </c>
      <c r="AB212" s="7">
        <v>15199.600000000004</v>
      </c>
      <c r="AC212" s="7">
        <v>980.6189999999999</v>
      </c>
      <c r="AD212" s="7">
        <v>16180.219000000005</v>
      </c>
      <c r="AE212" s="7">
        <f t="shared" si="3"/>
        <v>980.6189999999999</v>
      </c>
      <c r="AF212" s="7">
        <v>980.6189999999999</v>
      </c>
      <c r="AG212" s="7">
        <v>17160.838000000003</v>
      </c>
      <c r="AH212" s="7"/>
      <c r="AI212" s="7">
        <v>31870.111999999994</v>
      </c>
    </row>
    <row r="213" spans="3:35" ht="12">
      <c r="C213" t="s">
        <v>81</v>
      </c>
      <c r="D213">
        <v>2006</v>
      </c>
      <c r="E213">
        <v>50</v>
      </c>
      <c r="F213" t="s">
        <v>17</v>
      </c>
      <c r="G213" s="7">
        <v>2283.45</v>
      </c>
      <c r="H213" s="7">
        <v>205.51</v>
      </c>
      <c r="I213" s="7">
        <v>45.669</v>
      </c>
      <c r="J213" s="7">
        <v>251.17899999999997</v>
      </c>
      <c r="K213" s="7">
        <v>45.669</v>
      </c>
      <c r="L213" s="7">
        <v>296.84799999999996</v>
      </c>
      <c r="M213" s="7">
        <v>45.669</v>
      </c>
      <c r="N213" s="7">
        <v>342.51699999999994</v>
      </c>
      <c r="O213" s="7">
        <v>45.669</v>
      </c>
      <c r="P213" s="7">
        <v>388.1859999999999</v>
      </c>
      <c r="Q213" s="7">
        <v>45.669</v>
      </c>
      <c r="R213" s="7">
        <v>433.8549999999999</v>
      </c>
      <c r="S213" s="7">
        <v>45.669</v>
      </c>
      <c r="T213" s="7">
        <v>479.5239999999999</v>
      </c>
      <c r="U213" s="7">
        <v>45.669</v>
      </c>
      <c r="V213" s="7">
        <v>525.1929999999999</v>
      </c>
      <c r="W213" s="7">
        <v>45.669</v>
      </c>
      <c r="X213" s="7">
        <v>570.8619999999999</v>
      </c>
      <c r="Y213" s="7">
        <v>45.669</v>
      </c>
      <c r="Z213" s="7">
        <v>616.5309999999998</v>
      </c>
      <c r="AA213" s="7">
        <v>45.669</v>
      </c>
      <c r="AB213" s="7">
        <v>662.1999999999998</v>
      </c>
      <c r="AC213" s="7">
        <v>45.669</v>
      </c>
      <c r="AD213" s="7">
        <v>707.8689999999998</v>
      </c>
      <c r="AE213" s="7">
        <f t="shared" si="3"/>
        <v>45.669</v>
      </c>
      <c r="AF213" s="7">
        <v>45.669</v>
      </c>
      <c r="AG213" s="7">
        <v>753.5379999999998</v>
      </c>
      <c r="AH213" s="7"/>
      <c r="AI213" s="7">
        <v>1529.912</v>
      </c>
    </row>
    <row r="214" spans="2:35" ht="12">
      <c r="B214">
        <v>33100038</v>
      </c>
      <c r="C214" t="s">
        <v>82</v>
      </c>
      <c r="D214">
        <v>2005</v>
      </c>
      <c r="E214">
        <v>50</v>
      </c>
      <c r="F214" t="s">
        <v>17</v>
      </c>
      <c r="G214" s="7">
        <v>1800</v>
      </c>
      <c r="H214" s="7">
        <v>198</v>
      </c>
      <c r="I214" s="7">
        <v>36</v>
      </c>
      <c r="J214" s="7">
        <v>234</v>
      </c>
      <c r="K214" s="7">
        <v>36</v>
      </c>
      <c r="L214" s="7">
        <v>270</v>
      </c>
      <c r="M214" s="7">
        <v>36</v>
      </c>
      <c r="N214" s="7">
        <v>306</v>
      </c>
      <c r="O214" s="7">
        <v>36</v>
      </c>
      <c r="P214" s="7">
        <v>342</v>
      </c>
      <c r="Q214" s="7">
        <v>36</v>
      </c>
      <c r="R214" s="7">
        <v>378</v>
      </c>
      <c r="S214" s="7">
        <v>36</v>
      </c>
      <c r="T214" s="7">
        <v>414</v>
      </c>
      <c r="U214" s="7">
        <v>36</v>
      </c>
      <c r="V214" s="7">
        <v>450</v>
      </c>
      <c r="W214" s="7">
        <v>36</v>
      </c>
      <c r="X214" s="7">
        <v>486</v>
      </c>
      <c r="Y214" s="7">
        <v>36</v>
      </c>
      <c r="Z214" s="7">
        <v>522</v>
      </c>
      <c r="AA214" s="7">
        <v>36</v>
      </c>
      <c r="AB214" s="7">
        <v>558</v>
      </c>
      <c r="AC214" s="7">
        <v>36</v>
      </c>
      <c r="AD214" s="7">
        <v>594</v>
      </c>
      <c r="AE214" s="7">
        <f t="shared" si="3"/>
        <v>36</v>
      </c>
      <c r="AF214" s="7">
        <v>36</v>
      </c>
      <c r="AG214" s="7">
        <v>630</v>
      </c>
      <c r="AH214" s="7"/>
      <c r="AI214" s="7">
        <v>1170</v>
      </c>
    </row>
    <row r="215" spans="2:35" ht="12">
      <c r="B215">
        <v>33100039</v>
      </c>
      <c r="C215" t="s">
        <v>83</v>
      </c>
      <c r="D215">
        <v>2005</v>
      </c>
      <c r="E215">
        <v>50</v>
      </c>
      <c r="F215" t="s">
        <v>17</v>
      </c>
      <c r="G215" s="7">
        <v>8000</v>
      </c>
      <c r="H215" s="7">
        <v>880</v>
      </c>
      <c r="I215" s="7">
        <v>160</v>
      </c>
      <c r="J215" s="7">
        <v>1040</v>
      </c>
      <c r="K215" s="7">
        <v>160</v>
      </c>
      <c r="L215" s="7">
        <v>1200</v>
      </c>
      <c r="M215" s="7">
        <v>160</v>
      </c>
      <c r="N215" s="7">
        <v>1360</v>
      </c>
      <c r="O215" s="7">
        <v>160</v>
      </c>
      <c r="P215" s="7">
        <v>1520</v>
      </c>
      <c r="Q215" s="7">
        <v>160</v>
      </c>
      <c r="R215" s="7">
        <v>1680</v>
      </c>
      <c r="S215" s="7">
        <v>160</v>
      </c>
      <c r="T215" s="7">
        <v>1840</v>
      </c>
      <c r="U215" s="7">
        <v>160</v>
      </c>
      <c r="V215" s="7">
        <v>2000</v>
      </c>
      <c r="W215" s="7">
        <v>160</v>
      </c>
      <c r="X215" s="7">
        <v>2160</v>
      </c>
      <c r="Y215" s="7">
        <v>160</v>
      </c>
      <c r="Z215" s="7">
        <v>2320</v>
      </c>
      <c r="AA215" s="7">
        <v>160</v>
      </c>
      <c r="AB215" s="7">
        <v>2480</v>
      </c>
      <c r="AC215" s="7">
        <v>160</v>
      </c>
      <c r="AD215" s="7">
        <v>2640</v>
      </c>
      <c r="AE215" s="7">
        <f t="shared" si="3"/>
        <v>160</v>
      </c>
      <c r="AF215" s="7">
        <v>160</v>
      </c>
      <c r="AG215" s="7">
        <v>2800</v>
      </c>
      <c r="AH215" s="7"/>
      <c r="AI215" s="7">
        <v>5200</v>
      </c>
    </row>
    <row r="216" spans="2:35" ht="12">
      <c r="B216">
        <v>33100040</v>
      </c>
      <c r="C216" t="s">
        <v>84</v>
      </c>
      <c r="D216">
        <v>2006</v>
      </c>
      <c r="E216">
        <v>50</v>
      </c>
      <c r="F216" t="s">
        <v>17</v>
      </c>
      <c r="G216" s="7">
        <v>1818.81</v>
      </c>
      <c r="H216" s="7">
        <v>163.7</v>
      </c>
      <c r="I216" s="7">
        <v>36.3762</v>
      </c>
      <c r="J216" s="7">
        <v>200.07619999999997</v>
      </c>
      <c r="K216" s="7">
        <v>36.3762</v>
      </c>
      <c r="L216" s="7">
        <v>236.45239999999995</v>
      </c>
      <c r="M216" s="7">
        <v>36.3762</v>
      </c>
      <c r="N216" s="7">
        <v>272.82859999999994</v>
      </c>
      <c r="O216" s="7">
        <v>36.3762</v>
      </c>
      <c r="P216" s="7">
        <v>309.2047999999999</v>
      </c>
      <c r="Q216" s="7">
        <v>0.02</v>
      </c>
      <c r="R216" s="7">
        <v>309.2247999999999</v>
      </c>
      <c r="S216" s="7">
        <v>36.3762</v>
      </c>
      <c r="T216" s="7">
        <v>345.6009999999999</v>
      </c>
      <c r="U216" s="7">
        <v>36.3762</v>
      </c>
      <c r="V216" s="7">
        <v>381.97719999999987</v>
      </c>
      <c r="W216" s="7">
        <v>36.3762</v>
      </c>
      <c r="X216" s="7">
        <v>418.35339999999985</v>
      </c>
      <c r="Y216" s="7">
        <v>36.3762</v>
      </c>
      <c r="Z216" s="7">
        <v>454.72959999999983</v>
      </c>
      <c r="AA216" s="7">
        <v>36.3762</v>
      </c>
      <c r="AB216" s="7">
        <v>491.1057999999998</v>
      </c>
      <c r="AC216" s="7">
        <v>36.3762</v>
      </c>
      <c r="AD216" s="7">
        <v>527.4819999999999</v>
      </c>
      <c r="AE216" s="7">
        <f t="shared" si="3"/>
        <v>36.3762</v>
      </c>
      <c r="AF216" s="7">
        <v>36.3762</v>
      </c>
      <c r="AG216" s="7">
        <v>563.8581999999999</v>
      </c>
      <c r="AH216" s="7"/>
      <c r="AI216" s="7">
        <v>1254.9518</v>
      </c>
    </row>
    <row r="217" spans="2:35" ht="12">
      <c r="B217">
        <v>33100041</v>
      </c>
      <c r="C217" t="s">
        <v>85</v>
      </c>
      <c r="D217">
        <v>2006</v>
      </c>
      <c r="E217">
        <v>50</v>
      </c>
      <c r="F217" t="s">
        <v>17</v>
      </c>
      <c r="G217" s="7">
        <v>437.29</v>
      </c>
      <c r="H217" s="7">
        <v>39.37</v>
      </c>
      <c r="I217" s="7">
        <v>8.745800000000001</v>
      </c>
      <c r="J217" s="7">
        <v>48.1158</v>
      </c>
      <c r="K217" s="7">
        <v>8.745800000000001</v>
      </c>
      <c r="L217" s="7">
        <v>56.8616</v>
      </c>
      <c r="M217" s="7">
        <v>8.745800000000001</v>
      </c>
      <c r="N217" s="7">
        <v>65.6074</v>
      </c>
      <c r="O217" s="7">
        <v>8.745800000000001</v>
      </c>
      <c r="P217" s="7">
        <v>74.3532</v>
      </c>
      <c r="Q217" s="7">
        <v>8.745800000000001</v>
      </c>
      <c r="R217" s="7">
        <v>83.099</v>
      </c>
      <c r="S217" s="7">
        <v>8.745800000000001</v>
      </c>
      <c r="T217" s="7">
        <v>91.8448</v>
      </c>
      <c r="U217" s="7">
        <v>8.745800000000001</v>
      </c>
      <c r="V217" s="7">
        <v>100.59060000000001</v>
      </c>
      <c r="W217" s="7">
        <v>8.745800000000001</v>
      </c>
      <c r="X217" s="7">
        <v>109.33640000000001</v>
      </c>
      <c r="Y217" s="7">
        <v>8.745800000000001</v>
      </c>
      <c r="Z217" s="7">
        <v>118.08220000000001</v>
      </c>
      <c r="AA217" s="7">
        <v>8.745800000000001</v>
      </c>
      <c r="AB217" s="7">
        <v>126.82800000000002</v>
      </c>
      <c r="AC217" s="7">
        <v>8.745800000000001</v>
      </c>
      <c r="AD217" s="7">
        <v>135.5738</v>
      </c>
      <c r="AE217" s="7">
        <f t="shared" si="3"/>
        <v>8.745800000000001</v>
      </c>
      <c r="AF217" s="7">
        <v>8.745800000000001</v>
      </c>
      <c r="AG217" s="7">
        <v>144.3196</v>
      </c>
      <c r="AH217" s="7"/>
      <c r="AI217" s="7">
        <v>292.97040000000004</v>
      </c>
    </row>
    <row r="218" spans="2:35" ht="12">
      <c r="B218">
        <v>33100044</v>
      </c>
      <c r="C218" t="s">
        <v>86</v>
      </c>
      <c r="D218">
        <v>2006</v>
      </c>
      <c r="E218">
        <v>50</v>
      </c>
      <c r="F218" t="s">
        <v>17</v>
      </c>
      <c r="G218" s="7">
        <v>1372.2</v>
      </c>
      <c r="H218" s="7">
        <v>123.49</v>
      </c>
      <c r="I218" s="7">
        <v>27.444000000000003</v>
      </c>
      <c r="J218" s="7">
        <v>150.934</v>
      </c>
      <c r="K218" s="7">
        <v>27.444000000000003</v>
      </c>
      <c r="L218" s="7">
        <v>178.378</v>
      </c>
      <c r="M218" s="7">
        <v>27.444000000000003</v>
      </c>
      <c r="N218" s="7">
        <v>205.822</v>
      </c>
      <c r="O218" s="7">
        <v>27.444000000000003</v>
      </c>
      <c r="P218" s="7">
        <v>233.26600000000002</v>
      </c>
      <c r="Q218" s="7">
        <v>27.444000000000003</v>
      </c>
      <c r="R218" s="7">
        <v>260.71000000000004</v>
      </c>
      <c r="S218" s="7">
        <v>27.444000000000003</v>
      </c>
      <c r="T218" s="7">
        <v>288.15400000000005</v>
      </c>
      <c r="U218" s="7">
        <v>27.444000000000003</v>
      </c>
      <c r="V218" s="7">
        <v>315.59800000000007</v>
      </c>
      <c r="W218" s="7">
        <v>27.444000000000003</v>
      </c>
      <c r="X218" s="7">
        <v>343.0420000000001</v>
      </c>
      <c r="Y218" s="7">
        <v>27.444000000000003</v>
      </c>
      <c r="Z218" s="7">
        <v>370.4860000000001</v>
      </c>
      <c r="AA218" s="7">
        <v>27.444000000000003</v>
      </c>
      <c r="AB218" s="7">
        <v>397.9300000000001</v>
      </c>
      <c r="AC218" s="7">
        <v>27.444000000000003</v>
      </c>
      <c r="AD218" s="7">
        <v>425.37400000000014</v>
      </c>
      <c r="AE218" s="7">
        <f t="shared" si="3"/>
        <v>27.444000000000003</v>
      </c>
      <c r="AF218" s="7">
        <v>27.444000000000003</v>
      </c>
      <c r="AG218" s="7">
        <v>452.81800000000015</v>
      </c>
      <c r="AH218" s="7"/>
      <c r="AI218" s="7">
        <v>919.3819999999998</v>
      </c>
    </row>
    <row r="219" spans="2:35" ht="12">
      <c r="B219">
        <v>33100045</v>
      </c>
      <c r="C219" t="s">
        <v>87</v>
      </c>
      <c r="D219">
        <v>2006</v>
      </c>
      <c r="E219">
        <v>50</v>
      </c>
      <c r="F219" t="s">
        <v>17</v>
      </c>
      <c r="G219" s="7">
        <v>339.45</v>
      </c>
      <c r="H219" s="7">
        <v>30.55</v>
      </c>
      <c r="I219" s="7">
        <v>6.789</v>
      </c>
      <c r="J219" s="7">
        <v>37.339</v>
      </c>
      <c r="K219" s="7">
        <v>6.789</v>
      </c>
      <c r="L219" s="7">
        <v>44.128</v>
      </c>
      <c r="M219" s="7">
        <v>6.789</v>
      </c>
      <c r="N219" s="7">
        <v>50.917</v>
      </c>
      <c r="O219" s="7">
        <v>6.789</v>
      </c>
      <c r="P219" s="7">
        <v>57.706</v>
      </c>
      <c r="Q219" s="7">
        <v>6.789</v>
      </c>
      <c r="R219" s="7">
        <v>64.495</v>
      </c>
      <c r="S219" s="7">
        <v>6.789</v>
      </c>
      <c r="T219" s="7">
        <v>71.284</v>
      </c>
      <c r="U219" s="7">
        <v>6.789</v>
      </c>
      <c r="V219" s="7">
        <v>78.07300000000001</v>
      </c>
      <c r="W219" s="7">
        <v>6.789</v>
      </c>
      <c r="X219" s="7">
        <v>84.86200000000001</v>
      </c>
      <c r="Y219" s="7">
        <v>6.789</v>
      </c>
      <c r="Z219" s="7">
        <v>91.65100000000001</v>
      </c>
      <c r="AA219" s="7">
        <v>6.789</v>
      </c>
      <c r="AB219" s="7">
        <v>98.44000000000001</v>
      </c>
      <c r="AC219" s="7">
        <v>6.789</v>
      </c>
      <c r="AD219" s="7">
        <v>105.22900000000001</v>
      </c>
      <c r="AE219" s="7">
        <f t="shared" si="3"/>
        <v>6.789</v>
      </c>
      <c r="AF219" s="7">
        <v>6.789</v>
      </c>
      <c r="AG219" s="7">
        <v>112.01800000000001</v>
      </c>
      <c r="AH219" s="7"/>
      <c r="AI219" s="7">
        <v>227.43199999999996</v>
      </c>
    </row>
    <row r="220" spans="3:35" ht="12">
      <c r="C220" t="s">
        <v>87</v>
      </c>
      <c r="D220">
        <v>2008</v>
      </c>
      <c r="E220">
        <v>50</v>
      </c>
      <c r="F220" t="s">
        <v>17</v>
      </c>
      <c r="G220" s="7">
        <v>6744.45</v>
      </c>
      <c r="H220" s="7">
        <v>337.22</v>
      </c>
      <c r="I220" s="7">
        <v>134.889</v>
      </c>
      <c r="J220" s="7">
        <v>472.10900000000004</v>
      </c>
      <c r="K220" s="7">
        <v>134.889</v>
      </c>
      <c r="L220" s="7">
        <v>606.998</v>
      </c>
      <c r="M220" s="7">
        <v>134.889</v>
      </c>
      <c r="N220" s="7">
        <v>741.8870000000001</v>
      </c>
      <c r="O220" s="7">
        <v>134.889</v>
      </c>
      <c r="P220" s="7">
        <v>876.7760000000001</v>
      </c>
      <c r="Q220" s="7">
        <v>134.889</v>
      </c>
      <c r="R220" s="7">
        <v>1011.6650000000001</v>
      </c>
      <c r="S220" s="7">
        <v>134.889</v>
      </c>
      <c r="T220" s="7">
        <v>1146.554</v>
      </c>
      <c r="U220" s="7">
        <v>134.889</v>
      </c>
      <c r="V220" s="7">
        <v>1281.4430000000002</v>
      </c>
      <c r="W220" s="7">
        <v>134.889</v>
      </c>
      <c r="X220" s="7">
        <v>1416.3320000000003</v>
      </c>
      <c r="Y220" s="7">
        <v>134.889</v>
      </c>
      <c r="Z220" s="7">
        <v>1551.2210000000005</v>
      </c>
      <c r="AA220" s="7">
        <v>134.889</v>
      </c>
      <c r="AB220" s="7">
        <v>1686.1100000000006</v>
      </c>
      <c r="AC220" s="7">
        <v>134.889</v>
      </c>
      <c r="AD220" s="7">
        <v>1820.9990000000007</v>
      </c>
      <c r="AE220" s="7">
        <f t="shared" si="3"/>
        <v>134.889</v>
      </c>
      <c r="AF220" s="7">
        <v>134.889</v>
      </c>
      <c r="AG220" s="7">
        <v>1955.8880000000008</v>
      </c>
      <c r="AH220" s="7"/>
      <c r="AI220" s="7">
        <v>4788.561999999999</v>
      </c>
    </row>
    <row r="221" spans="2:35" ht="12">
      <c r="B221">
        <v>33100046</v>
      </c>
      <c r="C221" t="s">
        <v>88</v>
      </c>
      <c r="D221">
        <v>2006</v>
      </c>
      <c r="E221">
        <v>50</v>
      </c>
      <c r="F221" t="s">
        <v>17</v>
      </c>
      <c r="G221" s="7">
        <v>634.15</v>
      </c>
      <c r="H221" s="7">
        <v>57.06</v>
      </c>
      <c r="I221" s="7">
        <v>12.683</v>
      </c>
      <c r="J221" s="7">
        <v>69.743</v>
      </c>
      <c r="K221" s="7">
        <v>12.683</v>
      </c>
      <c r="L221" s="7">
        <v>82.42599999999999</v>
      </c>
      <c r="M221" s="7">
        <v>12.683</v>
      </c>
      <c r="N221" s="7">
        <v>95.10899999999998</v>
      </c>
      <c r="O221" s="7">
        <v>12.683</v>
      </c>
      <c r="P221" s="7">
        <v>107.79199999999997</v>
      </c>
      <c r="Q221" s="7">
        <v>12.683</v>
      </c>
      <c r="R221" s="7">
        <v>120.47499999999997</v>
      </c>
      <c r="S221" s="7">
        <v>12.683</v>
      </c>
      <c r="T221" s="7">
        <v>133.15799999999996</v>
      </c>
      <c r="U221" s="7">
        <v>12.683</v>
      </c>
      <c r="V221" s="7">
        <v>145.84099999999995</v>
      </c>
      <c r="W221" s="7">
        <v>12.683</v>
      </c>
      <c r="X221" s="7">
        <v>158.52399999999994</v>
      </c>
      <c r="Y221" s="7">
        <v>12.683</v>
      </c>
      <c r="Z221" s="7">
        <v>171.20699999999994</v>
      </c>
      <c r="AA221" s="7">
        <v>12.683</v>
      </c>
      <c r="AB221" s="7">
        <v>183.88999999999993</v>
      </c>
      <c r="AC221" s="7">
        <v>12.683</v>
      </c>
      <c r="AD221" s="7">
        <v>196.57299999999992</v>
      </c>
      <c r="AE221" s="7">
        <f t="shared" si="3"/>
        <v>12.683</v>
      </c>
      <c r="AF221" s="7">
        <v>12.683</v>
      </c>
      <c r="AG221" s="7">
        <v>209.25599999999991</v>
      </c>
      <c r="AH221" s="7"/>
      <c r="AI221" s="7">
        <v>424.89400000000006</v>
      </c>
    </row>
    <row r="222" spans="3:35" ht="12">
      <c r="C222" t="s">
        <v>88</v>
      </c>
      <c r="D222">
        <v>2008</v>
      </c>
      <c r="E222">
        <v>50</v>
      </c>
      <c r="F222" t="s">
        <v>17</v>
      </c>
      <c r="G222" s="7">
        <v>1234.88</v>
      </c>
      <c r="H222" s="7">
        <v>61.75</v>
      </c>
      <c r="I222" s="7">
        <v>24.6976</v>
      </c>
      <c r="J222" s="7">
        <v>86.4476</v>
      </c>
      <c r="K222" s="7">
        <v>24.6976</v>
      </c>
      <c r="L222" s="7">
        <v>111.14519999999999</v>
      </c>
      <c r="M222" s="7">
        <v>24.6976</v>
      </c>
      <c r="N222" s="7">
        <v>135.84279999999998</v>
      </c>
      <c r="O222" s="7">
        <v>24.6976</v>
      </c>
      <c r="P222" s="7">
        <v>160.54039999999998</v>
      </c>
      <c r="Q222" s="7">
        <v>24.6976</v>
      </c>
      <c r="R222" s="7">
        <v>185.23799999999997</v>
      </c>
      <c r="S222" s="7">
        <v>24.6976</v>
      </c>
      <c r="T222" s="7">
        <v>209.93559999999997</v>
      </c>
      <c r="U222" s="7">
        <v>24.6976</v>
      </c>
      <c r="V222" s="7">
        <v>234.63319999999996</v>
      </c>
      <c r="W222" s="7">
        <v>24.6976</v>
      </c>
      <c r="X222" s="7">
        <v>259.33079999999995</v>
      </c>
      <c r="Y222" s="7">
        <v>24.6976</v>
      </c>
      <c r="Z222" s="7">
        <v>284.0284</v>
      </c>
      <c r="AA222" s="7">
        <v>24.6976</v>
      </c>
      <c r="AB222" s="7">
        <v>308.726</v>
      </c>
      <c r="AC222" s="7">
        <v>24.6976</v>
      </c>
      <c r="AD222" s="7">
        <v>333.4236</v>
      </c>
      <c r="AE222" s="7">
        <f t="shared" si="3"/>
        <v>24.6976</v>
      </c>
      <c r="AF222" s="7">
        <v>24.6976</v>
      </c>
      <c r="AG222" s="7">
        <v>358.12120000000004</v>
      </c>
      <c r="AH222" s="7"/>
      <c r="AI222" s="7">
        <v>876.7588000000001</v>
      </c>
    </row>
    <row r="223" spans="2:35" ht="12">
      <c r="B223">
        <v>33100047</v>
      </c>
      <c r="C223" t="s">
        <v>89</v>
      </c>
      <c r="D223">
        <v>2007</v>
      </c>
      <c r="E223">
        <v>50</v>
      </c>
      <c r="F223" t="s">
        <v>17</v>
      </c>
      <c r="G223" s="7">
        <v>6899.55</v>
      </c>
      <c r="H223" s="7">
        <v>482.97</v>
      </c>
      <c r="I223" s="7">
        <v>137.991</v>
      </c>
      <c r="J223" s="7">
        <v>620.961</v>
      </c>
      <c r="K223" s="7">
        <v>137.991</v>
      </c>
      <c r="L223" s="7">
        <v>758.952</v>
      </c>
      <c r="M223" s="7">
        <v>137.991</v>
      </c>
      <c r="N223" s="7">
        <v>896.943</v>
      </c>
      <c r="O223" s="7">
        <v>137.991</v>
      </c>
      <c r="P223" s="7">
        <v>1034.934</v>
      </c>
      <c r="Q223" s="7">
        <v>137.991</v>
      </c>
      <c r="R223" s="7">
        <v>1172.925</v>
      </c>
      <c r="S223" s="7">
        <v>137.991</v>
      </c>
      <c r="T223" s="7">
        <v>1310.916</v>
      </c>
      <c r="U223" s="7">
        <v>137.991</v>
      </c>
      <c r="V223" s="7">
        <v>1448.907</v>
      </c>
      <c r="W223" s="7">
        <v>137.991</v>
      </c>
      <c r="X223" s="7">
        <v>1586.898</v>
      </c>
      <c r="Y223" s="7">
        <v>137.991</v>
      </c>
      <c r="Z223" s="7">
        <v>1724.889</v>
      </c>
      <c r="AA223" s="7">
        <v>137.991</v>
      </c>
      <c r="AB223" s="7">
        <v>1862.8799999999999</v>
      </c>
      <c r="AC223" s="7">
        <v>137.991</v>
      </c>
      <c r="AD223" s="7">
        <v>2000.8709999999999</v>
      </c>
      <c r="AE223" s="7">
        <f t="shared" si="3"/>
        <v>137.991</v>
      </c>
      <c r="AF223" s="7">
        <v>137.991</v>
      </c>
      <c r="AG223" s="7">
        <v>2138.862</v>
      </c>
      <c r="AH223" s="7"/>
      <c r="AI223" s="7">
        <v>4760.688</v>
      </c>
    </row>
    <row r="224" spans="2:35" ht="12">
      <c r="B224">
        <v>33100049</v>
      </c>
      <c r="C224" t="s">
        <v>90</v>
      </c>
      <c r="D224">
        <v>2008</v>
      </c>
      <c r="E224">
        <v>50</v>
      </c>
      <c r="F224" t="s">
        <v>17</v>
      </c>
      <c r="G224" s="7">
        <v>10602.35</v>
      </c>
      <c r="H224" s="7">
        <v>530.12</v>
      </c>
      <c r="I224" s="7">
        <v>212.047</v>
      </c>
      <c r="J224" s="7">
        <v>742.167</v>
      </c>
      <c r="K224" s="7">
        <v>212.047</v>
      </c>
      <c r="L224" s="7">
        <v>954.214</v>
      </c>
      <c r="M224" s="7">
        <v>212.047</v>
      </c>
      <c r="N224" s="7">
        <v>1166.261</v>
      </c>
      <c r="O224" s="7">
        <v>212.047</v>
      </c>
      <c r="P224" s="7">
        <v>1378.308</v>
      </c>
      <c r="Q224" s="7">
        <v>212.047</v>
      </c>
      <c r="R224" s="7">
        <v>1590.355</v>
      </c>
      <c r="S224" s="7">
        <v>212.047</v>
      </c>
      <c r="T224" s="7">
        <v>1802.402</v>
      </c>
      <c r="U224" s="7">
        <v>212.047</v>
      </c>
      <c r="V224" s="7">
        <v>2014.449</v>
      </c>
      <c r="W224" s="7">
        <v>212.047</v>
      </c>
      <c r="X224" s="7">
        <v>2226.496</v>
      </c>
      <c r="Y224" s="7">
        <v>212.047</v>
      </c>
      <c r="Z224" s="7">
        <v>2438.543</v>
      </c>
      <c r="AA224" s="7">
        <v>212.047</v>
      </c>
      <c r="AB224" s="7">
        <v>2650.59</v>
      </c>
      <c r="AC224" s="7">
        <v>212.047</v>
      </c>
      <c r="AD224" s="7">
        <v>2862.637</v>
      </c>
      <c r="AE224" s="7">
        <f t="shared" si="3"/>
        <v>212.047</v>
      </c>
      <c r="AF224" s="7">
        <v>212.047</v>
      </c>
      <c r="AG224" s="7">
        <v>3074.684</v>
      </c>
      <c r="AH224" s="7"/>
      <c r="AI224" s="7">
        <v>7527.666</v>
      </c>
    </row>
    <row r="225" spans="2:35" ht="12">
      <c r="B225">
        <v>33100051</v>
      </c>
      <c r="C225" t="s">
        <v>91</v>
      </c>
      <c r="D225">
        <v>2008</v>
      </c>
      <c r="E225">
        <v>50</v>
      </c>
      <c r="F225" t="s">
        <v>17</v>
      </c>
      <c r="G225" s="7">
        <v>13560.3</v>
      </c>
      <c r="H225" s="7">
        <v>678.02</v>
      </c>
      <c r="I225" s="7">
        <v>271.20599999999996</v>
      </c>
      <c r="J225" s="7">
        <v>949.2259999999999</v>
      </c>
      <c r="K225" s="7">
        <v>271.20599999999996</v>
      </c>
      <c r="L225" s="7">
        <v>1220.4319999999998</v>
      </c>
      <c r="M225" s="7">
        <v>271.20599999999996</v>
      </c>
      <c r="N225" s="7">
        <v>1491.6379999999997</v>
      </c>
      <c r="O225" s="7">
        <v>271.20599999999996</v>
      </c>
      <c r="P225" s="7">
        <v>1762.8439999999996</v>
      </c>
      <c r="Q225" s="7">
        <v>271.20599999999996</v>
      </c>
      <c r="R225" s="7">
        <v>2034.0499999999995</v>
      </c>
      <c r="S225" s="7">
        <v>271.20599999999996</v>
      </c>
      <c r="T225" s="7">
        <v>2305.2559999999994</v>
      </c>
      <c r="U225" s="7">
        <v>271.20599999999996</v>
      </c>
      <c r="V225" s="7">
        <v>2576.4619999999995</v>
      </c>
      <c r="W225" s="7">
        <v>271.20599999999996</v>
      </c>
      <c r="X225" s="7">
        <v>2847.6679999999997</v>
      </c>
      <c r="Y225" s="7">
        <v>271.20599999999996</v>
      </c>
      <c r="Z225" s="7">
        <v>3118.874</v>
      </c>
      <c r="AA225" s="7">
        <v>271.20599999999996</v>
      </c>
      <c r="AB225" s="7">
        <v>3390.08</v>
      </c>
      <c r="AC225" s="7">
        <v>271.20599999999996</v>
      </c>
      <c r="AD225" s="7">
        <v>3661.286</v>
      </c>
      <c r="AE225" s="7">
        <f t="shared" si="3"/>
        <v>271.20599999999996</v>
      </c>
      <c r="AF225" s="7">
        <v>271.20599999999996</v>
      </c>
      <c r="AG225" s="7">
        <v>3932.492</v>
      </c>
      <c r="AH225" s="7"/>
      <c r="AI225" s="7">
        <v>9627.807999999999</v>
      </c>
    </row>
    <row r="226" spans="2:35" ht="12">
      <c r="B226">
        <v>33100052</v>
      </c>
      <c r="C226" t="s">
        <v>92</v>
      </c>
      <c r="D226">
        <v>2008</v>
      </c>
      <c r="E226">
        <v>50</v>
      </c>
      <c r="F226" t="s">
        <v>17</v>
      </c>
      <c r="G226" s="7">
        <v>12143.4</v>
      </c>
      <c r="H226" s="7">
        <v>607.17</v>
      </c>
      <c r="I226" s="7">
        <v>242.868</v>
      </c>
      <c r="J226" s="7">
        <v>850.038</v>
      </c>
      <c r="K226" s="7">
        <v>242.868</v>
      </c>
      <c r="L226" s="7">
        <v>1092.906</v>
      </c>
      <c r="M226" s="7">
        <v>242.868</v>
      </c>
      <c r="N226" s="7">
        <v>1335.774</v>
      </c>
      <c r="O226" s="7">
        <v>242.868</v>
      </c>
      <c r="P226" s="7">
        <v>1578.6419999999998</v>
      </c>
      <c r="Q226" s="7">
        <v>242.868</v>
      </c>
      <c r="R226" s="7">
        <v>1821.5099999999998</v>
      </c>
      <c r="S226" s="7">
        <v>242.868</v>
      </c>
      <c r="T226" s="7">
        <v>2064.3779999999997</v>
      </c>
      <c r="U226" s="7">
        <v>242.868</v>
      </c>
      <c r="V226" s="7">
        <v>2307.2459999999996</v>
      </c>
      <c r="W226" s="7">
        <v>242.868</v>
      </c>
      <c r="X226" s="7">
        <v>2550.1139999999996</v>
      </c>
      <c r="Y226" s="7">
        <v>242.868</v>
      </c>
      <c r="Z226" s="7">
        <v>2792.9819999999995</v>
      </c>
      <c r="AA226" s="7">
        <v>242.868</v>
      </c>
      <c r="AB226" s="7">
        <v>3035.8499999999995</v>
      </c>
      <c r="AC226" s="7">
        <v>242.868</v>
      </c>
      <c r="AD226" s="7">
        <v>3278.7179999999994</v>
      </c>
      <c r="AE226" s="7">
        <f t="shared" si="3"/>
        <v>242.868</v>
      </c>
      <c r="AF226" s="7">
        <v>242.868</v>
      </c>
      <c r="AG226" s="7">
        <v>3521.5859999999993</v>
      </c>
      <c r="AH226" s="7"/>
      <c r="AI226" s="7">
        <v>8621.814</v>
      </c>
    </row>
    <row r="227" spans="3:35" ht="12">
      <c r="C227" t="s">
        <v>92</v>
      </c>
      <c r="D227">
        <v>2009</v>
      </c>
      <c r="E227">
        <v>50</v>
      </c>
      <c r="F227" t="s">
        <v>17</v>
      </c>
      <c r="G227" s="7">
        <v>9198.8</v>
      </c>
      <c r="H227" s="7">
        <v>275.97</v>
      </c>
      <c r="I227" s="7">
        <v>183.976</v>
      </c>
      <c r="J227" s="7">
        <v>459.946</v>
      </c>
      <c r="K227" s="7">
        <v>183.976</v>
      </c>
      <c r="L227" s="7">
        <v>643.922</v>
      </c>
      <c r="M227" s="7">
        <v>183.976</v>
      </c>
      <c r="N227" s="7">
        <v>827.898</v>
      </c>
      <c r="O227" s="7">
        <v>183.976</v>
      </c>
      <c r="P227" s="7">
        <v>1011.874</v>
      </c>
      <c r="Q227" s="7">
        <v>183.976</v>
      </c>
      <c r="R227" s="7">
        <v>1195.85</v>
      </c>
      <c r="S227" s="7">
        <v>183.976</v>
      </c>
      <c r="T227" s="7">
        <v>1379.826</v>
      </c>
      <c r="U227" s="7">
        <v>183.976</v>
      </c>
      <c r="V227" s="7">
        <v>1563.8020000000001</v>
      </c>
      <c r="W227" s="7">
        <v>183.976</v>
      </c>
      <c r="X227" s="7">
        <v>1747.7780000000002</v>
      </c>
      <c r="Y227" s="7">
        <v>183.976</v>
      </c>
      <c r="Z227" s="7">
        <v>1931.7540000000004</v>
      </c>
      <c r="AA227" s="7">
        <v>183.976</v>
      </c>
      <c r="AB227" s="7">
        <v>2115.7300000000005</v>
      </c>
      <c r="AC227" s="7">
        <v>183.976</v>
      </c>
      <c r="AD227" s="7">
        <v>2299.7060000000006</v>
      </c>
      <c r="AE227" s="7">
        <f t="shared" si="3"/>
        <v>183.976</v>
      </c>
      <c r="AF227" s="7">
        <v>183.976</v>
      </c>
      <c r="AG227" s="7">
        <v>2483.6820000000007</v>
      </c>
      <c r="AH227" s="7"/>
      <c r="AI227" s="7">
        <v>6715.117999999999</v>
      </c>
    </row>
    <row r="228" spans="2:35" ht="12">
      <c r="B228">
        <v>33100053</v>
      </c>
      <c r="C228" t="s">
        <v>93</v>
      </c>
      <c r="D228">
        <v>2009</v>
      </c>
      <c r="E228">
        <v>50</v>
      </c>
      <c r="F228" t="s">
        <v>17</v>
      </c>
      <c r="G228" s="7">
        <v>5313.1</v>
      </c>
      <c r="H228" s="7">
        <v>159.39</v>
      </c>
      <c r="I228" s="7">
        <v>106.262</v>
      </c>
      <c r="J228" s="7">
        <v>265.652</v>
      </c>
      <c r="K228" s="7">
        <v>106.262</v>
      </c>
      <c r="L228" s="7">
        <v>371.914</v>
      </c>
      <c r="M228" s="7">
        <v>106.262</v>
      </c>
      <c r="N228" s="7">
        <v>478.176</v>
      </c>
      <c r="O228" s="7">
        <v>106.262</v>
      </c>
      <c r="P228" s="7">
        <v>584.438</v>
      </c>
      <c r="Q228" s="7">
        <v>106.262</v>
      </c>
      <c r="R228" s="7">
        <v>690.7</v>
      </c>
      <c r="S228" s="7">
        <v>106.262</v>
      </c>
      <c r="T228" s="7">
        <v>796.962</v>
      </c>
      <c r="U228" s="7">
        <v>106.262</v>
      </c>
      <c r="V228" s="7">
        <v>903.2239999999999</v>
      </c>
      <c r="W228" s="7">
        <v>106.262</v>
      </c>
      <c r="X228" s="7">
        <v>1009.4859999999999</v>
      </c>
      <c r="Y228" s="7">
        <v>106.262</v>
      </c>
      <c r="Z228" s="7">
        <v>1115.7479999999998</v>
      </c>
      <c r="AA228" s="7">
        <v>106.262</v>
      </c>
      <c r="AB228" s="7">
        <v>1222.0099999999998</v>
      </c>
      <c r="AC228" s="7">
        <v>106.262</v>
      </c>
      <c r="AD228" s="7">
        <v>1328.2719999999997</v>
      </c>
      <c r="AE228" s="7">
        <f t="shared" si="3"/>
        <v>106.262</v>
      </c>
      <c r="AF228" s="7">
        <v>106.262</v>
      </c>
      <c r="AG228" s="7">
        <v>1434.5339999999997</v>
      </c>
      <c r="AH228" s="7"/>
      <c r="AI228" s="7">
        <v>3878.5660000000007</v>
      </c>
    </row>
    <row r="229" spans="2:35" ht="12">
      <c r="B229">
        <v>33100054</v>
      </c>
      <c r="C229" t="s">
        <v>94</v>
      </c>
      <c r="D229">
        <v>2009</v>
      </c>
      <c r="E229">
        <v>50</v>
      </c>
      <c r="F229" t="s">
        <v>17</v>
      </c>
      <c r="G229" s="7">
        <v>3806.4</v>
      </c>
      <c r="H229" s="7">
        <v>114.19</v>
      </c>
      <c r="I229" s="7">
        <v>76.128</v>
      </c>
      <c r="J229" s="7">
        <v>190.31799999999998</v>
      </c>
      <c r="K229" s="7">
        <v>76.128</v>
      </c>
      <c r="L229" s="7">
        <v>266.44599999999997</v>
      </c>
      <c r="M229" s="7">
        <v>76.128</v>
      </c>
      <c r="N229" s="7">
        <v>342.57399999999996</v>
      </c>
      <c r="O229" s="7">
        <v>76.128</v>
      </c>
      <c r="P229" s="7">
        <v>418.70199999999994</v>
      </c>
      <c r="Q229" s="7">
        <v>76.128</v>
      </c>
      <c r="R229" s="7">
        <v>494.8299999999999</v>
      </c>
      <c r="S229" s="7">
        <v>76.128</v>
      </c>
      <c r="T229" s="7">
        <v>570.958</v>
      </c>
      <c r="U229" s="7">
        <v>76.128</v>
      </c>
      <c r="V229" s="7">
        <v>647.086</v>
      </c>
      <c r="W229" s="7">
        <v>76.128</v>
      </c>
      <c r="X229" s="7">
        <v>723.214</v>
      </c>
      <c r="Y229" s="7">
        <v>76.128</v>
      </c>
      <c r="Z229" s="7">
        <v>799.3420000000001</v>
      </c>
      <c r="AA229" s="7">
        <v>76.128</v>
      </c>
      <c r="AB229" s="7">
        <v>875.4700000000001</v>
      </c>
      <c r="AC229" s="7">
        <v>76.128</v>
      </c>
      <c r="AD229" s="7">
        <v>951.5980000000002</v>
      </c>
      <c r="AE229" s="7">
        <f t="shared" si="3"/>
        <v>76.128</v>
      </c>
      <c r="AF229" s="7">
        <v>76.128</v>
      </c>
      <c r="AG229" s="7">
        <v>1027.726</v>
      </c>
      <c r="AH229" s="7"/>
      <c r="AI229" s="7">
        <v>2778.674</v>
      </c>
    </row>
    <row r="230" spans="2:35" ht="12">
      <c r="B230">
        <v>33100055</v>
      </c>
      <c r="C230" t="s">
        <v>95</v>
      </c>
      <c r="D230">
        <v>2009</v>
      </c>
      <c r="E230">
        <v>50</v>
      </c>
      <c r="F230" t="s">
        <v>17</v>
      </c>
      <c r="G230" s="7">
        <v>1705</v>
      </c>
      <c r="H230" s="7">
        <v>51.15</v>
      </c>
      <c r="I230" s="7">
        <v>34.1</v>
      </c>
      <c r="J230" s="7">
        <v>85.25</v>
      </c>
      <c r="K230" s="7">
        <v>34.1</v>
      </c>
      <c r="L230" s="7">
        <v>119.35</v>
      </c>
      <c r="M230" s="7">
        <v>34.1</v>
      </c>
      <c r="N230" s="7">
        <v>153.45</v>
      </c>
      <c r="O230" s="7">
        <v>34.1</v>
      </c>
      <c r="P230" s="7">
        <v>187.54999999999998</v>
      </c>
      <c r="Q230" s="7">
        <v>34.1</v>
      </c>
      <c r="R230" s="7">
        <v>221.64999999999998</v>
      </c>
      <c r="S230" s="7">
        <v>34.1</v>
      </c>
      <c r="T230" s="7">
        <v>255.74999999999997</v>
      </c>
      <c r="U230" s="7">
        <v>34.1</v>
      </c>
      <c r="V230" s="7">
        <v>289.84999999999997</v>
      </c>
      <c r="W230" s="7">
        <v>34.1</v>
      </c>
      <c r="X230" s="7">
        <v>323.95</v>
      </c>
      <c r="Y230" s="7">
        <v>34.1</v>
      </c>
      <c r="Z230" s="7">
        <v>358.05</v>
      </c>
      <c r="AA230" s="7">
        <v>34.1</v>
      </c>
      <c r="AB230" s="7">
        <v>392.15000000000003</v>
      </c>
      <c r="AC230" s="7">
        <v>34.1</v>
      </c>
      <c r="AD230" s="7">
        <v>426.25000000000006</v>
      </c>
      <c r="AE230" s="7">
        <f t="shared" si="3"/>
        <v>34.1</v>
      </c>
      <c r="AF230" s="7">
        <v>34.1</v>
      </c>
      <c r="AG230" s="7">
        <v>460.3500000000001</v>
      </c>
      <c r="AH230" s="7"/>
      <c r="AI230" s="7">
        <v>1244.6499999999999</v>
      </c>
    </row>
    <row r="231" spans="2:35" ht="12">
      <c r="B231">
        <v>33100057</v>
      </c>
      <c r="C231" t="s">
        <v>97</v>
      </c>
      <c r="D231">
        <v>2009</v>
      </c>
      <c r="E231">
        <v>50</v>
      </c>
      <c r="F231" t="s">
        <v>17</v>
      </c>
      <c r="G231" s="7">
        <v>40098.34</v>
      </c>
      <c r="H231" s="7">
        <v>1202.95</v>
      </c>
      <c r="I231" s="7">
        <v>801.9667999999999</v>
      </c>
      <c r="J231" s="7">
        <v>2004.9168</v>
      </c>
      <c r="K231" s="7">
        <v>801.9667999999999</v>
      </c>
      <c r="L231" s="7">
        <v>2806.8836</v>
      </c>
      <c r="M231" s="7">
        <v>801.9667999999999</v>
      </c>
      <c r="N231" s="7">
        <v>3608.8504000000003</v>
      </c>
      <c r="O231" s="7">
        <v>801.9667999999999</v>
      </c>
      <c r="P231" s="7">
        <v>4410.8172</v>
      </c>
      <c r="Q231" s="7">
        <v>801.9667999999999</v>
      </c>
      <c r="R231" s="7">
        <v>5212.784000000001</v>
      </c>
      <c r="S231" s="7">
        <v>801.9667999999999</v>
      </c>
      <c r="T231" s="7">
        <v>6014.750800000001</v>
      </c>
      <c r="U231" s="7">
        <v>801.9667999999999</v>
      </c>
      <c r="V231" s="7">
        <v>6816.717600000001</v>
      </c>
      <c r="W231" s="7">
        <v>801.9667999999999</v>
      </c>
      <c r="X231" s="7">
        <v>7618.684400000001</v>
      </c>
      <c r="Y231" s="7">
        <v>801.9667999999999</v>
      </c>
      <c r="Z231" s="7">
        <v>8420.6512</v>
      </c>
      <c r="AA231" s="7">
        <v>801.9667999999999</v>
      </c>
      <c r="AB231" s="7">
        <v>9222.618</v>
      </c>
      <c r="AC231" s="7">
        <v>801.9667999999999</v>
      </c>
      <c r="AD231" s="7">
        <v>10024.5848</v>
      </c>
      <c r="AE231" s="7">
        <f t="shared" si="3"/>
        <v>801.9667999999999</v>
      </c>
      <c r="AF231" s="7">
        <v>801.9667999999999</v>
      </c>
      <c r="AG231" s="7">
        <v>10826.5516</v>
      </c>
      <c r="AH231" s="7"/>
      <c r="AI231" s="7">
        <v>29271.788399999998</v>
      </c>
    </row>
    <row r="232" spans="3:35" ht="12">
      <c r="C232" t="s">
        <v>97</v>
      </c>
      <c r="D232">
        <v>2010</v>
      </c>
      <c r="E232">
        <v>50</v>
      </c>
      <c r="F232" t="s">
        <v>17</v>
      </c>
      <c r="G232" s="7">
        <v>28261.1</v>
      </c>
      <c r="H232" s="7">
        <v>282.61</v>
      </c>
      <c r="I232" s="7">
        <v>565.222</v>
      </c>
      <c r="J232" s="7">
        <v>847.832</v>
      </c>
      <c r="K232" s="7">
        <v>565.222</v>
      </c>
      <c r="L232" s="7">
        <v>1413.054</v>
      </c>
      <c r="M232" s="7">
        <v>565.222</v>
      </c>
      <c r="N232" s="7">
        <v>1978.276</v>
      </c>
      <c r="O232" s="7">
        <v>565.222</v>
      </c>
      <c r="P232" s="7">
        <v>2543.498</v>
      </c>
      <c r="Q232" s="7">
        <v>565.222</v>
      </c>
      <c r="R232" s="7">
        <v>3108.7200000000003</v>
      </c>
      <c r="S232" s="7">
        <v>565.222</v>
      </c>
      <c r="T232" s="7">
        <v>3673.942</v>
      </c>
      <c r="U232" s="7">
        <v>565.222</v>
      </c>
      <c r="V232" s="7">
        <v>4239.164</v>
      </c>
      <c r="W232" s="7">
        <v>565.222</v>
      </c>
      <c r="X232" s="7">
        <v>4804.3859999999995</v>
      </c>
      <c r="Y232" s="7">
        <v>565.222</v>
      </c>
      <c r="Z232" s="7">
        <v>5369.607999999999</v>
      </c>
      <c r="AA232" s="7">
        <v>565.222</v>
      </c>
      <c r="AB232" s="7">
        <v>5934.829999999999</v>
      </c>
      <c r="AC232" s="7">
        <v>565.222</v>
      </c>
      <c r="AD232" s="7">
        <v>6500.051999999999</v>
      </c>
      <c r="AE232" s="7">
        <f t="shared" si="3"/>
        <v>565.222</v>
      </c>
      <c r="AF232" s="7">
        <v>565.222</v>
      </c>
      <c r="AG232" s="7">
        <v>7065.2739999999985</v>
      </c>
      <c r="AH232" s="7"/>
      <c r="AI232" s="7">
        <v>21195.826</v>
      </c>
    </row>
    <row r="233" spans="2:35" ht="12">
      <c r="B233">
        <v>33100059</v>
      </c>
      <c r="C233" t="s">
        <v>178</v>
      </c>
      <c r="D233">
        <v>2012</v>
      </c>
      <c r="E233">
        <v>50</v>
      </c>
      <c r="F233" t="s">
        <v>17</v>
      </c>
      <c r="G233" s="7">
        <v>17240</v>
      </c>
      <c r="H233" s="7"/>
      <c r="I233" s="7"/>
      <c r="J233" s="7">
        <v>0</v>
      </c>
      <c r="K233" s="7">
        <v>8.56858846918489</v>
      </c>
      <c r="L233" s="7">
        <v>8.56858846918489</v>
      </c>
      <c r="M233" s="7">
        <v>344.8</v>
      </c>
      <c r="N233" s="7">
        <v>353.3685884691849</v>
      </c>
      <c r="O233" s="7">
        <v>344.8</v>
      </c>
      <c r="P233" s="7">
        <v>698.1685884691849</v>
      </c>
      <c r="Q233" s="7">
        <v>344.8</v>
      </c>
      <c r="R233" s="7">
        <v>1042.9685884691849</v>
      </c>
      <c r="S233" s="7">
        <v>344.8</v>
      </c>
      <c r="T233" s="7">
        <v>1387.7685884691848</v>
      </c>
      <c r="U233" s="7">
        <v>344.8</v>
      </c>
      <c r="V233" s="7">
        <v>1732.5685884691848</v>
      </c>
      <c r="W233" s="7">
        <v>344.8</v>
      </c>
      <c r="X233" s="7">
        <v>2077.368588469185</v>
      </c>
      <c r="Y233" s="7">
        <v>344.8</v>
      </c>
      <c r="Z233" s="7">
        <v>2422.168588469185</v>
      </c>
      <c r="AA233" s="7">
        <v>344.8</v>
      </c>
      <c r="AB233" s="7">
        <v>2766.9685884691853</v>
      </c>
      <c r="AC233" s="7">
        <v>344.8</v>
      </c>
      <c r="AD233" s="7">
        <v>3111.7685884691855</v>
      </c>
      <c r="AE233" s="7">
        <f t="shared" si="3"/>
        <v>344.8</v>
      </c>
      <c r="AF233" s="7">
        <v>344.8</v>
      </c>
      <c r="AG233" s="7">
        <v>3456.5685884691857</v>
      </c>
      <c r="AH233" s="7"/>
      <c r="AI233" s="7">
        <v>13783.431411530815</v>
      </c>
    </row>
    <row r="234" spans="2:35" ht="12">
      <c r="B234">
        <v>33100060</v>
      </c>
      <c r="C234" t="s">
        <v>179</v>
      </c>
      <c r="D234">
        <v>2012</v>
      </c>
      <c r="E234">
        <v>50</v>
      </c>
      <c r="F234" t="s">
        <v>17</v>
      </c>
      <c r="G234" s="7">
        <v>32169.41</v>
      </c>
      <c r="H234" s="7"/>
      <c r="I234" s="7"/>
      <c r="J234" s="7">
        <v>0</v>
      </c>
      <c r="K234" s="7">
        <v>643.3882</v>
      </c>
      <c r="L234" s="7">
        <v>643.3882</v>
      </c>
      <c r="M234" s="7">
        <v>643.3882</v>
      </c>
      <c r="N234" s="7">
        <v>1286.7764</v>
      </c>
      <c r="O234" s="7">
        <v>643.3882</v>
      </c>
      <c r="P234" s="7">
        <v>1930.1646</v>
      </c>
      <c r="Q234" s="7">
        <v>643.3882</v>
      </c>
      <c r="R234" s="7">
        <v>2573.5528</v>
      </c>
      <c r="S234" s="7">
        <v>643.3882</v>
      </c>
      <c r="T234" s="7">
        <v>3216.941</v>
      </c>
      <c r="U234" s="7">
        <v>643.3882</v>
      </c>
      <c r="V234" s="7">
        <v>3860.3291999999997</v>
      </c>
      <c r="W234" s="7">
        <v>643.3882</v>
      </c>
      <c r="X234" s="7">
        <v>4503.7173999999995</v>
      </c>
      <c r="Y234" s="7">
        <v>643.3882</v>
      </c>
      <c r="Z234" s="7">
        <v>5147.1056</v>
      </c>
      <c r="AA234" s="7">
        <v>643.3882</v>
      </c>
      <c r="AB234" s="7">
        <v>5790.4938</v>
      </c>
      <c r="AC234" s="7">
        <v>643.3882</v>
      </c>
      <c r="AD234" s="7">
        <v>6433.8820000000005</v>
      </c>
      <c r="AE234" s="7">
        <f t="shared" si="3"/>
        <v>643.3882</v>
      </c>
      <c r="AF234" s="7">
        <v>643.3882</v>
      </c>
      <c r="AG234" s="7">
        <v>7077.270200000001</v>
      </c>
      <c r="AH234" s="7"/>
      <c r="AI234" s="7">
        <v>25092.139799999997</v>
      </c>
    </row>
    <row r="235" spans="2:35" ht="12">
      <c r="B235">
        <v>33100061</v>
      </c>
      <c r="C235" t="s">
        <v>227</v>
      </c>
      <c r="D235">
        <v>2015</v>
      </c>
      <c r="E235">
        <v>50</v>
      </c>
      <c r="F235" t="s">
        <v>17</v>
      </c>
      <c r="G235" s="7">
        <v>1460.43</v>
      </c>
      <c r="H235" s="7">
        <v>989.6</v>
      </c>
      <c r="I235" s="7">
        <v>29.2086</v>
      </c>
      <c r="J235" s="7">
        <v>1018.8086000000001</v>
      </c>
      <c r="K235" s="7">
        <v>29.2086</v>
      </c>
      <c r="L235" s="7">
        <v>1048.0172</v>
      </c>
      <c r="M235" s="7">
        <v>29.2086</v>
      </c>
      <c r="N235" s="7">
        <v>1077.2258</v>
      </c>
      <c r="O235" s="7">
        <v>29.2086</v>
      </c>
      <c r="P235" s="7">
        <v>0</v>
      </c>
      <c r="Q235" s="7">
        <v>29.2086</v>
      </c>
      <c r="R235" s="7">
        <v>29.2086</v>
      </c>
      <c r="S235" s="7">
        <v>29.2086</v>
      </c>
      <c r="T235" s="7">
        <v>58.4172</v>
      </c>
      <c r="U235" s="7">
        <v>29.2086</v>
      </c>
      <c r="V235" s="7">
        <v>87.6258</v>
      </c>
      <c r="W235" s="7">
        <v>29.2086</v>
      </c>
      <c r="X235" s="7">
        <v>116.8344</v>
      </c>
      <c r="Y235" s="7">
        <v>29.2086</v>
      </c>
      <c r="Z235" s="7">
        <v>146.043</v>
      </c>
      <c r="AA235" s="7">
        <v>29.2086</v>
      </c>
      <c r="AB235" s="7">
        <v>175.2516</v>
      </c>
      <c r="AC235" s="7">
        <v>29.2086</v>
      </c>
      <c r="AD235" s="7">
        <v>204.4602</v>
      </c>
      <c r="AE235" s="7">
        <f t="shared" si="3"/>
        <v>29.2086</v>
      </c>
      <c r="AF235" s="7">
        <v>29.2086</v>
      </c>
      <c r="AG235" s="7">
        <v>233.66879999999998</v>
      </c>
      <c r="AH235" s="7"/>
      <c r="AI235" s="7">
        <v>1226.7612000000001</v>
      </c>
    </row>
    <row r="236" spans="2:35" ht="12">
      <c r="B236">
        <v>33100062</v>
      </c>
      <c r="C236" t="s">
        <v>357</v>
      </c>
      <c r="D236">
        <v>2022</v>
      </c>
      <c r="E236">
        <v>50</v>
      </c>
      <c r="F236" t="s">
        <v>17</v>
      </c>
      <c r="G236" s="7">
        <v>11122.2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>
        <f t="shared" si="3"/>
        <v>222.44400000000002</v>
      </c>
      <c r="AF236" s="7">
        <v>222.44400000000002</v>
      </c>
      <c r="AG236" s="7">
        <v>222.44400000000002</v>
      </c>
      <c r="AH236" s="7"/>
      <c r="AI236" s="7">
        <v>10899.756000000001</v>
      </c>
    </row>
    <row r="237" spans="2:35" ht="12">
      <c r="B237">
        <v>33100063</v>
      </c>
      <c r="C237" t="s">
        <v>372</v>
      </c>
      <c r="D237">
        <v>2022</v>
      </c>
      <c r="E237">
        <v>50</v>
      </c>
      <c r="F237" t="s">
        <v>17</v>
      </c>
      <c r="G237" s="7">
        <v>37092.8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>
        <f t="shared" si="3"/>
        <v>741.8560000000001</v>
      </c>
      <c r="AF237" s="7">
        <v>741.8560000000001</v>
      </c>
      <c r="AG237" s="7">
        <v>741.8560000000001</v>
      </c>
      <c r="AH237" s="7"/>
      <c r="AI237" s="7">
        <v>36350.944</v>
      </c>
    </row>
    <row r="238" spans="2:35" ht="12">
      <c r="B238">
        <v>33100064</v>
      </c>
      <c r="C238" t="s">
        <v>373</v>
      </c>
      <c r="D238">
        <v>2022</v>
      </c>
      <c r="E238">
        <v>50</v>
      </c>
      <c r="F238" t="s">
        <v>17</v>
      </c>
      <c r="G238" s="7">
        <v>24674.93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>
        <f t="shared" si="3"/>
        <v>493.4986</v>
      </c>
      <c r="AF238" s="7">
        <v>493.4986</v>
      </c>
      <c r="AG238" s="7">
        <v>493.4986</v>
      </c>
      <c r="AH238" s="7"/>
      <c r="AI238" s="7">
        <v>24181.4314</v>
      </c>
    </row>
    <row r="239" spans="2:35" ht="12">
      <c r="B239">
        <v>33100065</v>
      </c>
      <c r="C239" t="s">
        <v>374</v>
      </c>
      <c r="D239">
        <v>2022</v>
      </c>
      <c r="E239">
        <v>50</v>
      </c>
      <c r="F239" t="s">
        <v>17</v>
      </c>
      <c r="G239" s="7">
        <v>37832.55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>
        <f t="shared" si="3"/>
        <v>756.6510000000001</v>
      </c>
      <c r="AF239" s="7">
        <v>756.6510000000001</v>
      </c>
      <c r="AG239" s="7">
        <v>756.6510000000001</v>
      </c>
      <c r="AH239" s="7"/>
      <c r="AI239" s="7">
        <v>37075.899000000005</v>
      </c>
    </row>
    <row r="240" spans="2:35" ht="12">
      <c r="B240">
        <v>33900002</v>
      </c>
      <c r="C240" t="s">
        <v>111</v>
      </c>
      <c r="D240" t="s">
        <v>22</v>
      </c>
      <c r="E240">
        <v>50</v>
      </c>
      <c r="F240" t="s">
        <v>17</v>
      </c>
      <c r="G240" s="7">
        <v>142300</v>
      </c>
      <c r="H240" s="7">
        <v>105229.4</v>
      </c>
      <c r="I240" s="7">
        <v>2846</v>
      </c>
      <c r="J240" s="7">
        <v>108075.4</v>
      </c>
      <c r="K240" s="7">
        <v>2846</v>
      </c>
      <c r="L240" s="7">
        <v>110921.4</v>
      </c>
      <c r="M240" s="7">
        <v>2846</v>
      </c>
      <c r="N240" s="7">
        <v>113767.4</v>
      </c>
      <c r="O240" s="7">
        <v>2846</v>
      </c>
      <c r="P240" s="7">
        <v>116613.4</v>
      </c>
      <c r="Q240" s="7">
        <v>2846</v>
      </c>
      <c r="R240" s="7">
        <v>119459.4</v>
      </c>
      <c r="S240" s="7">
        <v>2846</v>
      </c>
      <c r="T240" s="7">
        <v>122305.4</v>
      </c>
      <c r="U240" s="7">
        <v>2846</v>
      </c>
      <c r="V240" s="7">
        <v>125151.4</v>
      </c>
      <c r="W240" s="7">
        <v>2846</v>
      </c>
      <c r="X240" s="7">
        <v>127997.4</v>
      </c>
      <c r="Y240" s="7">
        <v>2846</v>
      </c>
      <c r="Z240" s="7">
        <v>130843.4</v>
      </c>
      <c r="AA240" s="7">
        <v>2846</v>
      </c>
      <c r="AB240" s="7">
        <v>133689.4</v>
      </c>
      <c r="AC240" s="7">
        <v>2846</v>
      </c>
      <c r="AD240" s="7">
        <v>136535.4</v>
      </c>
      <c r="AE240" s="7">
        <f t="shared" si="3"/>
        <v>2846</v>
      </c>
      <c r="AF240" s="7">
        <v>2846</v>
      </c>
      <c r="AG240" s="7">
        <v>139381.4</v>
      </c>
      <c r="AH240" s="7"/>
      <c r="AI240" s="7">
        <v>2918.600000000006</v>
      </c>
    </row>
    <row r="241" spans="2:35" ht="12">
      <c r="B241">
        <v>33900004</v>
      </c>
      <c r="C241" t="s">
        <v>112</v>
      </c>
      <c r="D241" t="s">
        <v>22</v>
      </c>
      <c r="E241">
        <v>50</v>
      </c>
      <c r="F241" t="s">
        <v>17</v>
      </c>
      <c r="G241" s="7">
        <v>18328</v>
      </c>
      <c r="H241" s="7">
        <v>8614.16</v>
      </c>
      <c r="I241" s="7">
        <v>366.56</v>
      </c>
      <c r="J241" s="7">
        <v>8980.72</v>
      </c>
      <c r="K241" s="7">
        <v>366.56</v>
      </c>
      <c r="L241" s="7">
        <v>9347.279999999999</v>
      </c>
      <c r="M241" s="7">
        <v>366.56</v>
      </c>
      <c r="N241" s="7">
        <v>9713.839999999998</v>
      </c>
      <c r="O241" s="7">
        <v>366.56</v>
      </c>
      <c r="P241" s="7">
        <v>10080.399999999998</v>
      </c>
      <c r="Q241" s="7">
        <v>366.56</v>
      </c>
      <c r="R241" s="7">
        <v>10446.959999999997</v>
      </c>
      <c r="S241" s="7">
        <v>366.56</v>
      </c>
      <c r="T241" s="7">
        <v>10813.519999999997</v>
      </c>
      <c r="U241" s="7">
        <v>366.56</v>
      </c>
      <c r="V241" s="7">
        <v>11180.079999999996</v>
      </c>
      <c r="W241" s="7">
        <v>366.56</v>
      </c>
      <c r="X241" s="7">
        <v>11546.639999999996</v>
      </c>
      <c r="Y241" s="7">
        <v>366.56</v>
      </c>
      <c r="Z241" s="7">
        <v>11913.199999999995</v>
      </c>
      <c r="AA241" s="7">
        <v>366.56</v>
      </c>
      <c r="AB241" s="7">
        <v>12279.759999999995</v>
      </c>
      <c r="AC241" s="7">
        <v>366.56</v>
      </c>
      <c r="AD241" s="7">
        <v>12646.319999999994</v>
      </c>
      <c r="AE241" s="7">
        <f t="shared" si="3"/>
        <v>366.56</v>
      </c>
      <c r="AF241" s="7">
        <v>366.56</v>
      </c>
      <c r="AG241" s="7">
        <v>13012.879999999994</v>
      </c>
      <c r="AH241" s="7"/>
      <c r="AI241" s="7">
        <v>5315.120000000006</v>
      </c>
    </row>
    <row r="242" spans="2:35" ht="12">
      <c r="B242">
        <v>33900005</v>
      </c>
      <c r="C242" t="s">
        <v>271</v>
      </c>
      <c r="D242">
        <v>2017</v>
      </c>
      <c r="E242">
        <v>50</v>
      </c>
      <c r="F242" t="s">
        <v>17</v>
      </c>
      <c r="G242" s="7">
        <v>4647368.68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46473.686799999996</v>
      </c>
      <c r="V242" s="7">
        <v>46473.686799999996</v>
      </c>
      <c r="W242" s="7">
        <v>92947.37359999999</v>
      </c>
      <c r="X242" s="7">
        <v>139421.0604</v>
      </c>
      <c r="Y242" s="7">
        <v>92947.37359999999</v>
      </c>
      <c r="Z242" s="7">
        <v>232368.43399999998</v>
      </c>
      <c r="AA242" s="7">
        <v>92947.37359999999</v>
      </c>
      <c r="AB242" s="7">
        <v>325315.80759999994</v>
      </c>
      <c r="AC242" s="7">
        <v>92947.37359999999</v>
      </c>
      <c r="AD242" s="7">
        <v>418263.18119999993</v>
      </c>
      <c r="AE242" s="7">
        <f t="shared" si="3"/>
        <v>92947.37359999999</v>
      </c>
      <c r="AF242" s="7">
        <v>92947.37359999999</v>
      </c>
      <c r="AG242" s="7">
        <v>511210.5547999999</v>
      </c>
      <c r="AH242" s="7"/>
      <c r="AI242" s="7">
        <v>4136158.1251999997</v>
      </c>
    </row>
    <row r="243" spans="7:35" ht="12">
      <c r="G243" s="63">
        <f>SUM(G153:G242)</f>
        <v>7408507.870000001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63">
        <f>SUM(AE153:AE242)</f>
        <v>148170.1574</v>
      </c>
      <c r="AF243" s="7"/>
      <c r="AG243" s="7"/>
      <c r="AH243" s="7"/>
      <c r="AI243" s="7"/>
    </row>
    <row r="244" spans="2:35" ht="12">
      <c r="B244">
        <v>33100056</v>
      </c>
      <c r="C244" t="s">
        <v>96</v>
      </c>
      <c r="D244">
        <v>2009</v>
      </c>
      <c r="E244">
        <v>50</v>
      </c>
      <c r="F244" t="s">
        <v>17</v>
      </c>
      <c r="G244" s="7">
        <v>4300</v>
      </c>
      <c r="H244" s="7">
        <v>129</v>
      </c>
      <c r="I244" s="7">
        <v>86</v>
      </c>
      <c r="J244" s="7">
        <v>215</v>
      </c>
      <c r="K244" s="7">
        <v>86</v>
      </c>
      <c r="L244" s="7">
        <v>301</v>
      </c>
      <c r="M244" s="7">
        <v>86</v>
      </c>
      <c r="N244" s="7">
        <v>387</v>
      </c>
      <c r="O244" s="7">
        <v>86</v>
      </c>
      <c r="P244" s="7">
        <v>473</v>
      </c>
      <c r="Q244" s="7">
        <v>86</v>
      </c>
      <c r="R244" s="7">
        <v>559</v>
      </c>
      <c r="S244" s="7">
        <v>86</v>
      </c>
      <c r="T244" s="7">
        <v>645</v>
      </c>
      <c r="U244" s="7">
        <v>86</v>
      </c>
      <c r="V244" s="7">
        <v>731</v>
      </c>
      <c r="W244" s="7">
        <v>86</v>
      </c>
      <c r="X244" s="7">
        <v>817</v>
      </c>
      <c r="Y244" s="7">
        <v>86</v>
      </c>
      <c r="Z244" s="7">
        <v>903</v>
      </c>
      <c r="AA244" s="7">
        <v>86</v>
      </c>
      <c r="AB244" s="7">
        <v>989</v>
      </c>
      <c r="AC244" s="7">
        <v>86</v>
      </c>
      <c r="AD244" s="7">
        <v>1075</v>
      </c>
      <c r="AE244" s="7">
        <f t="shared" si="3"/>
        <v>86</v>
      </c>
      <c r="AF244" s="7">
        <v>86</v>
      </c>
      <c r="AG244" s="7">
        <v>1161</v>
      </c>
      <c r="AH244" s="7"/>
      <c r="AI244" s="7">
        <v>3139</v>
      </c>
    </row>
    <row r="245" spans="3:35" ht="12">
      <c r="C245" t="s">
        <v>102</v>
      </c>
      <c r="D245">
        <v>2001</v>
      </c>
      <c r="E245">
        <v>20</v>
      </c>
      <c r="F245" t="s">
        <v>17</v>
      </c>
      <c r="G245" s="7">
        <v>6594.24</v>
      </c>
      <c r="H245" s="7">
        <v>2637.69</v>
      </c>
      <c r="I245" s="7">
        <v>329.712</v>
      </c>
      <c r="J245" s="7">
        <v>2967.402</v>
      </c>
      <c r="K245" s="7">
        <v>329.712</v>
      </c>
      <c r="L245" s="7">
        <v>3297.114</v>
      </c>
      <c r="M245" s="7">
        <v>329.712</v>
      </c>
      <c r="N245" s="7">
        <v>3626.826</v>
      </c>
      <c r="O245" s="7">
        <v>329.712</v>
      </c>
      <c r="P245" s="7">
        <v>3956.538</v>
      </c>
      <c r="Q245" s="7">
        <v>329.712</v>
      </c>
      <c r="R245" s="7">
        <v>4286.25</v>
      </c>
      <c r="S245" s="7">
        <v>329.712</v>
      </c>
      <c r="T245" s="7">
        <v>4615.9619999999995</v>
      </c>
      <c r="U245" s="7">
        <v>329.712</v>
      </c>
      <c r="V245" s="7">
        <v>4945.673999999999</v>
      </c>
      <c r="W245" s="7">
        <v>329.712</v>
      </c>
      <c r="X245" s="7">
        <v>5275.385999999999</v>
      </c>
      <c r="Y245" s="7">
        <v>329.712</v>
      </c>
      <c r="Z245" s="7">
        <v>5605.097999999998</v>
      </c>
      <c r="AA245" s="7">
        <v>329.712</v>
      </c>
      <c r="AB245" s="7">
        <v>5934.809999999998</v>
      </c>
      <c r="AC245" s="7">
        <v>329.712</v>
      </c>
      <c r="AD245" s="7">
        <v>6264.521999999997</v>
      </c>
      <c r="AE245" s="7">
        <f t="shared" si="3"/>
        <v>329.712</v>
      </c>
      <c r="AF245" s="7">
        <v>329.712</v>
      </c>
      <c r="AG245" s="7">
        <v>6594.233999999997</v>
      </c>
      <c r="AH245" s="7"/>
      <c r="AI245" s="7">
        <v>0.00600000000304135</v>
      </c>
    </row>
    <row r="246" spans="3:35" ht="12">
      <c r="C246" t="s">
        <v>102</v>
      </c>
      <c r="D246">
        <v>2002</v>
      </c>
      <c r="E246">
        <v>20</v>
      </c>
      <c r="F246" t="s">
        <v>17</v>
      </c>
      <c r="G246" s="7">
        <v>58854.69</v>
      </c>
      <c r="H246" s="7">
        <v>22364.77</v>
      </c>
      <c r="I246" s="7">
        <v>2942.7345</v>
      </c>
      <c r="J246" s="7">
        <v>25307.5045</v>
      </c>
      <c r="K246" s="7">
        <v>2942.7345</v>
      </c>
      <c r="L246" s="7">
        <v>28250.238999999998</v>
      </c>
      <c r="M246" s="7">
        <v>2942.7345</v>
      </c>
      <c r="N246" s="7">
        <v>31192.973499999996</v>
      </c>
      <c r="O246" s="7">
        <v>2942.7345</v>
      </c>
      <c r="P246" s="7">
        <v>34135.708</v>
      </c>
      <c r="Q246" s="7">
        <v>2942.7345</v>
      </c>
      <c r="R246" s="7">
        <v>37078.4425</v>
      </c>
      <c r="S246" s="7">
        <v>2942.7345</v>
      </c>
      <c r="T246" s="7">
        <v>40021.176999999996</v>
      </c>
      <c r="U246" s="7">
        <v>2942.7345</v>
      </c>
      <c r="V246" s="7">
        <v>42963.911499999995</v>
      </c>
      <c r="W246" s="7">
        <v>2942.7345</v>
      </c>
      <c r="X246" s="7">
        <v>45906.64599999999</v>
      </c>
      <c r="Y246" s="7">
        <v>2942.7345</v>
      </c>
      <c r="Z246" s="7">
        <v>48849.38049999999</v>
      </c>
      <c r="AA246" s="7">
        <v>2942.7345</v>
      </c>
      <c r="AB246" s="7">
        <v>51792.11499999999</v>
      </c>
      <c r="AC246" s="7">
        <v>2942.7345</v>
      </c>
      <c r="AD246" s="7">
        <v>54734.84949999999</v>
      </c>
      <c r="AE246" s="7">
        <f t="shared" si="3"/>
        <v>2942.7345</v>
      </c>
      <c r="AF246" s="7">
        <v>2942.7345</v>
      </c>
      <c r="AG246" s="7">
        <v>57677.58399999999</v>
      </c>
      <c r="AH246" s="7"/>
      <c r="AI246" s="7">
        <v>1177.1060000000143</v>
      </c>
    </row>
    <row r="247" spans="3:35" ht="12">
      <c r="C247" t="s">
        <v>102</v>
      </c>
      <c r="D247">
        <v>2003</v>
      </c>
      <c r="E247">
        <v>20</v>
      </c>
      <c r="F247" t="s">
        <v>17</v>
      </c>
      <c r="G247" s="7">
        <v>68543.53</v>
      </c>
      <c r="H247" s="7">
        <v>23304.81</v>
      </c>
      <c r="I247" s="7">
        <v>3427.1765</v>
      </c>
      <c r="J247" s="7">
        <v>26731.986500000003</v>
      </c>
      <c r="K247" s="7">
        <v>3427.1765</v>
      </c>
      <c r="L247" s="7">
        <v>30159.163000000004</v>
      </c>
      <c r="M247" s="7">
        <v>3427.1765</v>
      </c>
      <c r="N247" s="7">
        <v>33586.3395</v>
      </c>
      <c r="O247" s="7">
        <v>3427.1765</v>
      </c>
      <c r="P247" s="7">
        <v>37013.516</v>
      </c>
      <c r="Q247" s="7">
        <v>3427.1765</v>
      </c>
      <c r="R247" s="7">
        <v>40440.692500000005</v>
      </c>
      <c r="S247" s="7">
        <v>3427.1765</v>
      </c>
      <c r="T247" s="7">
        <v>43867.869000000006</v>
      </c>
      <c r="U247" s="7">
        <v>3427.1765</v>
      </c>
      <c r="V247" s="7">
        <v>47295.04550000001</v>
      </c>
      <c r="W247" s="7">
        <v>3427.1765</v>
      </c>
      <c r="X247" s="7">
        <v>50722.22200000001</v>
      </c>
      <c r="Y247" s="7">
        <v>3427.1765</v>
      </c>
      <c r="Z247" s="7">
        <v>54149.39850000001</v>
      </c>
      <c r="AA247" s="7">
        <v>3427.1765</v>
      </c>
      <c r="AB247" s="7">
        <v>57576.57500000001</v>
      </c>
      <c r="AC247" s="7">
        <v>3427.1765</v>
      </c>
      <c r="AD247" s="7">
        <v>61003.75150000001</v>
      </c>
      <c r="AE247" s="7">
        <f t="shared" si="3"/>
        <v>3427.1765</v>
      </c>
      <c r="AF247" s="7">
        <v>3427.1765</v>
      </c>
      <c r="AG247" s="7">
        <v>64430.928000000014</v>
      </c>
      <c r="AH247" s="7"/>
      <c r="AI247" s="7">
        <v>4112.601999999984</v>
      </c>
    </row>
    <row r="248" spans="3:35" ht="12">
      <c r="C248" t="s">
        <v>102</v>
      </c>
      <c r="D248">
        <v>2004</v>
      </c>
      <c r="E248">
        <v>20</v>
      </c>
      <c r="F248" t="s">
        <v>17</v>
      </c>
      <c r="G248" s="7">
        <v>81013.76</v>
      </c>
      <c r="H248" s="7">
        <v>24304.14</v>
      </c>
      <c r="I248" s="7">
        <v>4050.6879999999996</v>
      </c>
      <c r="J248" s="7">
        <v>28354.827999999998</v>
      </c>
      <c r="K248" s="7">
        <v>4050.6879999999996</v>
      </c>
      <c r="L248" s="7">
        <v>32405.515999999996</v>
      </c>
      <c r="M248" s="7">
        <v>4050.6879999999996</v>
      </c>
      <c r="N248" s="7">
        <v>36456.204</v>
      </c>
      <c r="O248" s="7">
        <v>4050.6879999999996</v>
      </c>
      <c r="P248" s="7">
        <v>40506.892</v>
      </c>
      <c r="Q248" s="7">
        <v>4050.6879999999996</v>
      </c>
      <c r="R248" s="7">
        <v>44557.58</v>
      </c>
      <c r="S248" s="7">
        <v>4050.6879999999996</v>
      </c>
      <c r="T248" s="7">
        <v>48608.268000000004</v>
      </c>
      <c r="U248" s="7">
        <v>4050.6879999999996</v>
      </c>
      <c r="V248" s="7">
        <v>52658.956000000006</v>
      </c>
      <c r="W248" s="7">
        <v>4050.6879999999996</v>
      </c>
      <c r="X248" s="7">
        <v>56709.64400000001</v>
      </c>
      <c r="Y248" s="7">
        <v>4050.6879999999996</v>
      </c>
      <c r="Z248" s="7">
        <v>60760.33200000001</v>
      </c>
      <c r="AA248" s="7">
        <v>4050.6879999999996</v>
      </c>
      <c r="AB248" s="7">
        <v>64811.02000000001</v>
      </c>
      <c r="AC248" s="7">
        <v>4050.6879999999996</v>
      </c>
      <c r="AD248" s="7">
        <v>68861.70800000001</v>
      </c>
      <c r="AE248" s="7">
        <f t="shared" si="3"/>
        <v>4050.6879999999996</v>
      </c>
      <c r="AF248" s="7">
        <v>4050.6879999999996</v>
      </c>
      <c r="AG248" s="7">
        <v>72912.39600000001</v>
      </c>
      <c r="AH248" s="7"/>
      <c r="AI248" s="7">
        <v>8101.363999999987</v>
      </c>
    </row>
    <row r="249" spans="3:35" ht="12">
      <c r="C249" t="s">
        <v>102</v>
      </c>
      <c r="D249">
        <v>2005</v>
      </c>
      <c r="E249">
        <v>20</v>
      </c>
      <c r="F249" t="s">
        <v>17</v>
      </c>
      <c r="G249" s="7">
        <v>86822.24</v>
      </c>
      <c r="H249" s="7">
        <v>22573.78</v>
      </c>
      <c r="I249" s="7">
        <v>4341.112</v>
      </c>
      <c r="J249" s="7">
        <v>26914.892</v>
      </c>
      <c r="K249" s="7">
        <v>4341.112</v>
      </c>
      <c r="L249" s="7">
        <v>31256.004</v>
      </c>
      <c r="M249" s="7">
        <v>4341.112</v>
      </c>
      <c r="N249" s="7">
        <v>35597.116</v>
      </c>
      <c r="O249" s="7">
        <v>4341.112</v>
      </c>
      <c r="P249" s="7">
        <v>39938.228</v>
      </c>
      <c r="Q249" s="7">
        <v>4341.112</v>
      </c>
      <c r="R249" s="7">
        <v>44279.340000000004</v>
      </c>
      <c r="S249" s="7">
        <v>4341.112</v>
      </c>
      <c r="T249" s="7">
        <v>48620.452000000005</v>
      </c>
      <c r="U249" s="7">
        <v>4341.112</v>
      </c>
      <c r="V249" s="7">
        <v>52961.564000000006</v>
      </c>
      <c r="W249" s="7">
        <v>4341.112</v>
      </c>
      <c r="X249" s="7">
        <v>57302.67600000001</v>
      </c>
      <c r="Y249" s="7">
        <v>4341.112</v>
      </c>
      <c r="Z249" s="7">
        <v>61643.78800000001</v>
      </c>
      <c r="AA249" s="7">
        <v>4341.112</v>
      </c>
      <c r="AB249" s="7">
        <v>65984.90000000001</v>
      </c>
      <c r="AC249" s="7">
        <v>4341.112</v>
      </c>
      <c r="AD249" s="7">
        <v>70326.012</v>
      </c>
      <c r="AE249" s="7">
        <f t="shared" si="3"/>
        <v>4341.112</v>
      </c>
      <c r="AF249" s="7">
        <v>4341.112</v>
      </c>
      <c r="AG249" s="7">
        <v>74667.124</v>
      </c>
      <c r="AH249" s="7"/>
      <c r="AI249" s="7">
        <v>12155.116000000009</v>
      </c>
    </row>
    <row r="250" spans="3:35" ht="12">
      <c r="C250" t="s">
        <v>102</v>
      </c>
      <c r="D250">
        <v>2006</v>
      </c>
      <c r="E250">
        <v>20</v>
      </c>
      <c r="F250" t="s">
        <v>17</v>
      </c>
      <c r="G250" s="7">
        <v>90054.54</v>
      </c>
      <c r="H250" s="7">
        <v>19812.01</v>
      </c>
      <c r="I250" s="7">
        <v>4502.727</v>
      </c>
      <c r="J250" s="7">
        <v>24314.736999999997</v>
      </c>
      <c r="K250" s="7">
        <v>0</v>
      </c>
      <c r="L250" s="7">
        <v>24314.736999999997</v>
      </c>
      <c r="M250" s="7">
        <v>4502.727</v>
      </c>
      <c r="N250" s="7">
        <v>28817.463999999996</v>
      </c>
      <c r="O250" s="7">
        <v>4502.727</v>
      </c>
      <c r="P250" s="7">
        <v>33320.191</v>
      </c>
      <c r="Q250" s="7">
        <v>4502.727</v>
      </c>
      <c r="R250" s="7">
        <v>37822.918</v>
      </c>
      <c r="S250" s="7">
        <v>4502.727</v>
      </c>
      <c r="T250" s="7">
        <v>42325.645</v>
      </c>
      <c r="U250" s="7">
        <v>4502.727</v>
      </c>
      <c r="V250" s="7">
        <v>46828.371999999996</v>
      </c>
      <c r="W250" s="7">
        <v>4502.727</v>
      </c>
      <c r="X250" s="7">
        <v>51331.098999999995</v>
      </c>
      <c r="Y250" s="7">
        <v>4502.727</v>
      </c>
      <c r="Z250" s="7">
        <v>55833.825999999994</v>
      </c>
      <c r="AA250" s="7">
        <v>4502.727</v>
      </c>
      <c r="AB250" s="7">
        <v>60336.55299999999</v>
      </c>
      <c r="AC250" s="7">
        <v>4502.727</v>
      </c>
      <c r="AD250" s="7">
        <v>64839.27999999999</v>
      </c>
      <c r="AE250" s="7">
        <f t="shared" si="3"/>
        <v>4502.727</v>
      </c>
      <c r="AF250" s="7">
        <v>4502.727</v>
      </c>
      <c r="AG250" s="7">
        <v>69342.007</v>
      </c>
      <c r="AH250" s="7"/>
      <c r="AI250" s="7">
        <v>20712.532999999996</v>
      </c>
    </row>
    <row r="251" spans="3:35" ht="12">
      <c r="C251" t="s">
        <v>102</v>
      </c>
      <c r="D251">
        <v>2007</v>
      </c>
      <c r="E251">
        <v>20</v>
      </c>
      <c r="F251" t="s">
        <v>17</v>
      </c>
      <c r="G251" s="7">
        <v>55989.05</v>
      </c>
      <c r="H251" s="7">
        <v>9798.08</v>
      </c>
      <c r="I251" s="7">
        <v>2799.4525000000003</v>
      </c>
      <c r="J251" s="7">
        <v>12597.532500000001</v>
      </c>
      <c r="K251" s="7">
        <v>0</v>
      </c>
      <c r="L251" s="7">
        <v>12597.532500000001</v>
      </c>
      <c r="M251" s="7">
        <v>2799.4525000000003</v>
      </c>
      <c r="N251" s="7">
        <v>15396.985</v>
      </c>
      <c r="O251" s="7">
        <v>2799.4525000000003</v>
      </c>
      <c r="P251" s="7">
        <v>18196.4375</v>
      </c>
      <c r="Q251" s="7">
        <v>2799.4525000000003</v>
      </c>
      <c r="R251" s="7">
        <v>20995.89</v>
      </c>
      <c r="S251" s="7">
        <v>2799.4525000000003</v>
      </c>
      <c r="T251" s="7">
        <v>23795.3425</v>
      </c>
      <c r="U251" s="7">
        <v>2799.4525000000003</v>
      </c>
      <c r="V251" s="7">
        <v>26594.795</v>
      </c>
      <c r="W251" s="7">
        <v>2799.4525000000003</v>
      </c>
      <c r="X251" s="7">
        <v>29394.247499999998</v>
      </c>
      <c r="Y251" s="7">
        <v>2799.4525000000003</v>
      </c>
      <c r="Z251" s="7">
        <v>32193.699999999997</v>
      </c>
      <c r="AA251" s="7">
        <v>2799.4525000000003</v>
      </c>
      <c r="AB251" s="7">
        <v>34993.1525</v>
      </c>
      <c r="AC251" s="7">
        <v>2799.4525000000003</v>
      </c>
      <c r="AD251" s="7">
        <v>37792.604999999996</v>
      </c>
      <c r="AE251" s="7">
        <f t="shared" si="3"/>
        <v>2799.4525000000003</v>
      </c>
      <c r="AF251" s="7">
        <v>2799.4525000000003</v>
      </c>
      <c r="AG251" s="7">
        <v>40592.057499999995</v>
      </c>
      <c r="AH251" s="7"/>
      <c r="AI251" s="7">
        <v>15396.992500000008</v>
      </c>
    </row>
    <row r="252" spans="3:35" ht="12">
      <c r="C252" t="s">
        <v>102</v>
      </c>
      <c r="D252">
        <v>2008</v>
      </c>
      <c r="E252">
        <v>20</v>
      </c>
      <c r="F252" t="s">
        <v>17</v>
      </c>
      <c r="G252" s="7">
        <v>79126.35</v>
      </c>
      <c r="H252" s="7">
        <v>9890.8</v>
      </c>
      <c r="I252" s="7">
        <v>3956.3175</v>
      </c>
      <c r="J252" s="7">
        <v>13847.1175</v>
      </c>
      <c r="K252" s="7">
        <v>3956.3175</v>
      </c>
      <c r="L252" s="7">
        <v>17803.435</v>
      </c>
      <c r="M252" s="7">
        <v>3956.3175</v>
      </c>
      <c r="N252" s="7">
        <v>21759.752500000002</v>
      </c>
      <c r="O252" s="7">
        <v>3956.3175</v>
      </c>
      <c r="P252" s="7">
        <v>25716.070000000003</v>
      </c>
      <c r="Q252" s="7">
        <v>3956.3175</v>
      </c>
      <c r="R252" s="7">
        <v>29672.387500000004</v>
      </c>
      <c r="S252" s="7">
        <v>3956.3175</v>
      </c>
      <c r="T252" s="7">
        <v>33628.705</v>
      </c>
      <c r="U252" s="7">
        <v>3956.3175</v>
      </c>
      <c r="V252" s="7">
        <v>37585.0225</v>
      </c>
      <c r="W252" s="7">
        <v>3956.3175</v>
      </c>
      <c r="X252" s="7">
        <v>41541.34</v>
      </c>
      <c r="Y252" s="7">
        <v>3956.3175</v>
      </c>
      <c r="Z252" s="7">
        <v>45497.657499999994</v>
      </c>
      <c r="AA252" s="7">
        <v>3956.3175</v>
      </c>
      <c r="AB252" s="7">
        <v>49453.97499999999</v>
      </c>
      <c r="AC252" s="7">
        <v>3956.3175</v>
      </c>
      <c r="AD252" s="7">
        <v>53410.29249999999</v>
      </c>
      <c r="AE252" s="7">
        <f t="shared" si="3"/>
        <v>3956.3175</v>
      </c>
      <c r="AF252" s="7">
        <v>3956.3175</v>
      </c>
      <c r="AG252" s="7">
        <v>57366.609999999986</v>
      </c>
      <c r="AH252" s="7"/>
      <c r="AI252" s="7">
        <v>21759.74000000002</v>
      </c>
    </row>
    <row r="253" spans="3:35" ht="12">
      <c r="C253" t="s">
        <v>102</v>
      </c>
      <c r="D253">
        <v>2009</v>
      </c>
      <c r="E253">
        <v>20</v>
      </c>
      <c r="F253" t="s">
        <v>17</v>
      </c>
      <c r="G253" s="7">
        <v>38452.36</v>
      </c>
      <c r="H253" s="7">
        <v>2883.93</v>
      </c>
      <c r="I253" s="7">
        <v>1922.618</v>
      </c>
      <c r="J253" s="7">
        <v>4806.548</v>
      </c>
      <c r="K253" s="7">
        <v>1922.618</v>
      </c>
      <c r="L253" s="7">
        <v>6729.165999999999</v>
      </c>
      <c r="M253" s="7">
        <v>1922.618</v>
      </c>
      <c r="N253" s="7">
        <v>8651.784</v>
      </c>
      <c r="O253" s="7">
        <v>1922.618</v>
      </c>
      <c r="P253" s="7">
        <v>10574.402</v>
      </c>
      <c r="Q253" s="7">
        <v>1922.618</v>
      </c>
      <c r="R253" s="7">
        <v>12497.02</v>
      </c>
      <c r="S253" s="7">
        <v>1922.618</v>
      </c>
      <c r="T253" s="7">
        <v>14419.638</v>
      </c>
      <c r="U253" s="7">
        <v>1922.618</v>
      </c>
      <c r="V253" s="7">
        <v>16342.256000000001</v>
      </c>
      <c r="W253" s="7">
        <v>1922.618</v>
      </c>
      <c r="X253" s="7">
        <v>18264.874</v>
      </c>
      <c r="Y253" s="7">
        <v>1922.618</v>
      </c>
      <c r="Z253" s="7">
        <v>20187.492</v>
      </c>
      <c r="AA253" s="7">
        <v>1922.618</v>
      </c>
      <c r="AB253" s="7">
        <v>22110.109999999997</v>
      </c>
      <c r="AC253" s="7">
        <v>1922.618</v>
      </c>
      <c r="AD253" s="7">
        <v>24032.727999999996</v>
      </c>
      <c r="AE253" s="7">
        <f t="shared" si="3"/>
        <v>1922.618</v>
      </c>
      <c r="AF253" s="7">
        <v>1922.618</v>
      </c>
      <c r="AG253" s="7">
        <v>25955.345999999994</v>
      </c>
      <c r="AH253" s="7"/>
      <c r="AI253" s="7">
        <v>12497.014000000006</v>
      </c>
    </row>
    <row r="254" spans="3:35" ht="12">
      <c r="C254" t="s">
        <v>102</v>
      </c>
      <c r="D254">
        <v>2010</v>
      </c>
      <c r="E254">
        <v>20</v>
      </c>
      <c r="F254" t="s">
        <v>17</v>
      </c>
      <c r="G254" s="7">
        <v>43379.87</v>
      </c>
      <c r="H254" s="7">
        <v>1084.5</v>
      </c>
      <c r="I254" s="7">
        <v>2168.9935</v>
      </c>
      <c r="J254" s="7">
        <v>3253.4935</v>
      </c>
      <c r="K254" s="7">
        <v>2168.9935</v>
      </c>
      <c r="L254" s="7">
        <v>5422.487</v>
      </c>
      <c r="M254" s="7">
        <v>2168.9935</v>
      </c>
      <c r="N254" s="7">
        <v>7591.4805</v>
      </c>
      <c r="O254" s="7">
        <v>2168.9935</v>
      </c>
      <c r="P254" s="7">
        <v>9760.474</v>
      </c>
      <c r="Q254" s="7">
        <v>2168.9935</v>
      </c>
      <c r="R254" s="7">
        <v>11929.4675</v>
      </c>
      <c r="S254" s="7">
        <v>2168.9935</v>
      </c>
      <c r="T254" s="7">
        <v>14098.461000000001</v>
      </c>
      <c r="U254" s="7">
        <v>2168.9935</v>
      </c>
      <c r="V254" s="7">
        <v>16267.454500000002</v>
      </c>
      <c r="W254" s="7">
        <v>2168.9935</v>
      </c>
      <c r="X254" s="7">
        <v>18436.448</v>
      </c>
      <c r="Y254" s="7">
        <v>2168.9935</v>
      </c>
      <c r="Z254" s="7">
        <v>20605.4415</v>
      </c>
      <c r="AA254" s="7">
        <v>2168.9935</v>
      </c>
      <c r="AB254" s="7">
        <v>22774.435</v>
      </c>
      <c r="AC254" s="7">
        <v>2168.9935</v>
      </c>
      <c r="AD254" s="7">
        <v>24943.4285</v>
      </c>
      <c r="AE254" s="7">
        <f t="shared" si="3"/>
        <v>2168.9935</v>
      </c>
      <c r="AF254" s="7">
        <v>2168.9935</v>
      </c>
      <c r="AG254" s="7">
        <v>27112.422000000002</v>
      </c>
      <c r="AH254" s="7"/>
      <c r="AI254" s="7">
        <v>16267.448</v>
      </c>
    </row>
    <row r="255" spans="7:35" ht="12">
      <c r="G255" s="63">
        <f>SUM(G244:G254)</f>
        <v>613130.63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63">
        <f>SUM(AE244:AE254)</f>
        <v>30527.531499999997</v>
      </c>
      <c r="AF255" s="7"/>
      <c r="AG255" s="7"/>
      <c r="AH255" s="7"/>
      <c r="AI255" s="7"/>
    </row>
    <row r="256" spans="3:35" ht="12">
      <c r="C256" t="s">
        <v>99</v>
      </c>
      <c r="D256">
        <v>2004</v>
      </c>
      <c r="E256">
        <v>20</v>
      </c>
      <c r="F256" t="s">
        <v>17</v>
      </c>
      <c r="G256" s="7">
        <v>1071.6</v>
      </c>
      <c r="H256" s="7">
        <v>321.48</v>
      </c>
      <c r="I256" s="7">
        <v>53.58</v>
      </c>
      <c r="J256" s="7">
        <v>375.06</v>
      </c>
      <c r="K256" s="7">
        <v>53.58</v>
      </c>
      <c r="L256" s="7">
        <v>428.64</v>
      </c>
      <c r="M256" s="7">
        <v>53.58</v>
      </c>
      <c r="N256" s="7">
        <v>482.21999999999997</v>
      </c>
      <c r="O256" s="7">
        <v>53.58</v>
      </c>
      <c r="P256" s="7">
        <v>535.8</v>
      </c>
      <c r="Q256" s="7">
        <v>53.58</v>
      </c>
      <c r="R256" s="7">
        <v>589.38</v>
      </c>
      <c r="S256" s="7">
        <v>53.58</v>
      </c>
      <c r="T256" s="7">
        <v>642.96</v>
      </c>
      <c r="U256" s="7">
        <v>53.58</v>
      </c>
      <c r="V256" s="7">
        <v>696.5400000000001</v>
      </c>
      <c r="W256" s="7">
        <v>53.58</v>
      </c>
      <c r="X256" s="7">
        <v>750.1200000000001</v>
      </c>
      <c r="Y256" s="7">
        <v>53.58</v>
      </c>
      <c r="Z256" s="7">
        <v>803.7000000000002</v>
      </c>
      <c r="AA256" s="7">
        <v>53.58</v>
      </c>
      <c r="AB256" s="7">
        <v>857.2800000000002</v>
      </c>
      <c r="AC256" s="7">
        <v>53.58</v>
      </c>
      <c r="AD256" s="7">
        <v>910.8600000000002</v>
      </c>
      <c r="AE256" s="7">
        <f t="shared" si="3"/>
        <v>53.58</v>
      </c>
      <c r="AF256" s="7">
        <v>53.58</v>
      </c>
      <c r="AG256" s="7">
        <v>964.4400000000003</v>
      </c>
      <c r="AH256" s="7"/>
      <c r="AI256" s="7">
        <v>107.15999999999963</v>
      </c>
    </row>
    <row r="257" spans="3:35" ht="12">
      <c r="C257" t="s">
        <v>99</v>
      </c>
      <c r="D257">
        <v>2005</v>
      </c>
      <c r="E257">
        <v>20</v>
      </c>
      <c r="F257" t="s">
        <v>17</v>
      </c>
      <c r="G257" s="7">
        <v>62606.14</v>
      </c>
      <c r="H257" s="7">
        <v>16277.61</v>
      </c>
      <c r="I257" s="7">
        <v>3130.307</v>
      </c>
      <c r="J257" s="7">
        <v>19407.917</v>
      </c>
      <c r="K257" s="7">
        <v>3130.307</v>
      </c>
      <c r="L257" s="7">
        <v>22538.224000000002</v>
      </c>
      <c r="M257" s="7">
        <v>3130.307</v>
      </c>
      <c r="N257" s="7">
        <v>25668.531000000003</v>
      </c>
      <c r="O257" s="7">
        <v>3130.307</v>
      </c>
      <c r="P257" s="7">
        <v>28798.838000000003</v>
      </c>
      <c r="Q257" s="7">
        <v>3130.307</v>
      </c>
      <c r="R257" s="7">
        <v>31929.145000000004</v>
      </c>
      <c r="S257" s="7">
        <v>3130.307</v>
      </c>
      <c r="T257" s="7">
        <v>35059.452000000005</v>
      </c>
      <c r="U257" s="7">
        <v>3130.307</v>
      </c>
      <c r="V257" s="7">
        <v>38189.759000000005</v>
      </c>
      <c r="W257" s="7">
        <v>3130.307</v>
      </c>
      <c r="X257" s="7">
        <v>41320.066000000006</v>
      </c>
      <c r="Y257" s="7">
        <v>3130.307</v>
      </c>
      <c r="Z257" s="7">
        <v>44450.37300000001</v>
      </c>
      <c r="AA257" s="7">
        <v>3130.307</v>
      </c>
      <c r="AB257" s="7">
        <v>47580.68000000001</v>
      </c>
      <c r="AC257" s="7">
        <v>3130.307</v>
      </c>
      <c r="AD257" s="7">
        <v>50710.98700000001</v>
      </c>
      <c r="AE257" s="7">
        <f t="shared" si="3"/>
        <v>3130.307</v>
      </c>
      <c r="AF257" s="7">
        <v>3130.307</v>
      </c>
      <c r="AG257" s="7">
        <v>53841.29400000001</v>
      </c>
      <c r="AH257" s="7"/>
      <c r="AI257" s="7">
        <v>8764.84599999999</v>
      </c>
    </row>
    <row r="258" spans="3:35" ht="12">
      <c r="C258" t="s">
        <v>99</v>
      </c>
      <c r="D258">
        <v>2013</v>
      </c>
      <c r="E258">
        <v>20</v>
      </c>
      <c r="F258" t="s">
        <v>17</v>
      </c>
      <c r="G258" s="7">
        <v>14999.2</v>
      </c>
      <c r="H258" s="7"/>
      <c r="I258" s="7"/>
      <c r="J258" s="7"/>
      <c r="K258" s="7"/>
      <c r="L258" s="7">
        <v>0</v>
      </c>
      <c r="M258" s="7">
        <v>749.96</v>
      </c>
      <c r="N258" s="7">
        <v>749.96</v>
      </c>
      <c r="O258" s="7">
        <v>749.96</v>
      </c>
      <c r="P258" s="7">
        <v>1499.92</v>
      </c>
      <c r="Q258" s="7">
        <v>749.96</v>
      </c>
      <c r="R258" s="7">
        <v>2249.88</v>
      </c>
      <c r="S258" s="7">
        <v>749.96</v>
      </c>
      <c r="T258" s="7">
        <v>2999.84</v>
      </c>
      <c r="U258" s="7">
        <v>749.96</v>
      </c>
      <c r="V258" s="7">
        <v>3749.8</v>
      </c>
      <c r="W258" s="7">
        <v>749.96</v>
      </c>
      <c r="X258" s="7">
        <v>4499.76</v>
      </c>
      <c r="Y258" s="7">
        <v>749.96</v>
      </c>
      <c r="Z258" s="7">
        <v>5249.72</v>
      </c>
      <c r="AA258" s="7">
        <v>749.96</v>
      </c>
      <c r="AB258" s="7">
        <v>5999.68</v>
      </c>
      <c r="AC258" s="7">
        <v>749.96</v>
      </c>
      <c r="AD258" s="7">
        <v>6749.64</v>
      </c>
      <c r="AE258" s="7">
        <f aca="true" t="shared" si="4" ref="AE258:AE317">G258/E258</f>
        <v>749.96</v>
      </c>
      <c r="AF258" s="7">
        <v>749.96</v>
      </c>
      <c r="AG258" s="7">
        <v>7499.6</v>
      </c>
      <c r="AH258" s="7"/>
      <c r="AI258" s="7">
        <v>7499.6</v>
      </c>
    </row>
    <row r="259" spans="3:35" ht="12">
      <c r="C259" t="s">
        <v>99</v>
      </c>
      <c r="D259">
        <v>2014</v>
      </c>
      <c r="E259">
        <v>20</v>
      </c>
      <c r="F259" t="s">
        <v>17</v>
      </c>
      <c r="G259" s="7">
        <v>11827.2</v>
      </c>
      <c r="H259" s="7"/>
      <c r="I259" s="7"/>
      <c r="J259" s="7"/>
      <c r="K259" s="7"/>
      <c r="L259" s="7"/>
      <c r="M259" s="7">
        <v>591.36</v>
      </c>
      <c r="N259" s="7">
        <v>0</v>
      </c>
      <c r="O259" s="7">
        <v>591.36</v>
      </c>
      <c r="P259" s="7">
        <v>591.36</v>
      </c>
      <c r="Q259" s="7">
        <v>591.36</v>
      </c>
      <c r="R259" s="7">
        <v>1182.72</v>
      </c>
      <c r="S259" s="7">
        <v>591.36</v>
      </c>
      <c r="T259" s="7">
        <v>1774.08</v>
      </c>
      <c r="U259" s="7">
        <v>591.36</v>
      </c>
      <c r="V259" s="7">
        <v>2365.44</v>
      </c>
      <c r="W259" s="7">
        <v>591.36</v>
      </c>
      <c r="X259" s="7">
        <v>2956.8</v>
      </c>
      <c r="Y259" s="7">
        <v>591.36</v>
      </c>
      <c r="Z259" s="7">
        <v>3548.1600000000003</v>
      </c>
      <c r="AA259" s="7">
        <v>591.36</v>
      </c>
      <c r="AB259" s="7">
        <v>4139.52</v>
      </c>
      <c r="AC259" s="7">
        <v>591.36</v>
      </c>
      <c r="AD259" s="7">
        <v>4730.88</v>
      </c>
      <c r="AE259" s="7">
        <f t="shared" si="4"/>
        <v>591.36</v>
      </c>
      <c r="AF259" s="7">
        <v>591.36</v>
      </c>
      <c r="AG259" s="7">
        <v>5322.24</v>
      </c>
      <c r="AH259" s="7"/>
      <c r="AI259" s="7">
        <v>6504.960000000001</v>
      </c>
    </row>
    <row r="260" spans="3:35" ht="12">
      <c r="C260" t="s">
        <v>99</v>
      </c>
      <c r="D260">
        <v>2015</v>
      </c>
      <c r="E260">
        <v>20</v>
      </c>
      <c r="F260" t="s">
        <v>17</v>
      </c>
      <c r="G260" s="7">
        <v>14210</v>
      </c>
      <c r="H260" s="7"/>
      <c r="I260" s="7"/>
      <c r="J260" s="7"/>
      <c r="K260" s="7"/>
      <c r="L260" s="7"/>
      <c r="M260" s="7"/>
      <c r="N260" s="7"/>
      <c r="O260" s="7"/>
      <c r="P260" s="7">
        <v>0</v>
      </c>
      <c r="Q260" s="7">
        <v>710.5</v>
      </c>
      <c r="R260" s="7">
        <v>710.5</v>
      </c>
      <c r="S260" s="7">
        <v>710.5</v>
      </c>
      <c r="T260" s="7">
        <v>1421</v>
      </c>
      <c r="U260" s="7">
        <v>710.5</v>
      </c>
      <c r="V260" s="7">
        <v>2131.5</v>
      </c>
      <c r="W260" s="7">
        <v>710.5</v>
      </c>
      <c r="X260" s="7">
        <v>2842</v>
      </c>
      <c r="Y260" s="7">
        <v>710.5</v>
      </c>
      <c r="Z260" s="7">
        <v>3552.5</v>
      </c>
      <c r="AA260" s="7">
        <v>710.5</v>
      </c>
      <c r="AB260" s="7">
        <v>4263</v>
      </c>
      <c r="AC260" s="7">
        <v>710.5</v>
      </c>
      <c r="AD260" s="7">
        <v>4973.5</v>
      </c>
      <c r="AE260" s="7">
        <f t="shared" si="4"/>
        <v>710.5</v>
      </c>
      <c r="AF260" s="7">
        <v>710.5</v>
      </c>
      <c r="AG260" s="7">
        <v>5684</v>
      </c>
      <c r="AH260" s="7"/>
      <c r="AI260" s="7">
        <v>8526</v>
      </c>
    </row>
    <row r="261" spans="3:35" ht="12">
      <c r="C261" t="s">
        <v>99</v>
      </c>
      <c r="D261">
        <v>2016</v>
      </c>
      <c r="E261">
        <v>20</v>
      </c>
      <c r="F261" t="s">
        <v>17</v>
      </c>
      <c r="G261" s="7">
        <v>77603.04000000001</v>
      </c>
      <c r="H261" s="7"/>
      <c r="I261" s="7"/>
      <c r="J261" s="7"/>
      <c r="K261" s="7"/>
      <c r="L261" s="7"/>
      <c r="M261" s="7"/>
      <c r="N261" s="7"/>
      <c r="O261" s="7"/>
      <c r="P261" s="7">
        <v>0</v>
      </c>
      <c r="Q261" s="7">
        <v>0</v>
      </c>
      <c r="R261" s="7">
        <v>0</v>
      </c>
      <c r="S261" s="7">
        <v>3880.1520000000005</v>
      </c>
      <c r="T261" s="7">
        <v>3880.1520000000005</v>
      </c>
      <c r="U261" s="7">
        <v>3880.1520000000005</v>
      </c>
      <c r="V261" s="7">
        <v>7760.304000000001</v>
      </c>
      <c r="W261" s="7">
        <v>3880.1520000000005</v>
      </c>
      <c r="X261" s="7">
        <v>11640.456000000002</v>
      </c>
      <c r="Y261" s="7">
        <v>3880.1520000000005</v>
      </c>
      <c r="Z261" s="7">
        <v>15520.608000000002</v>
      </c>
      <c r="AA261" s="7">
        <v>3880.1520000000005</v>
      </c>
      <c r="AB261" s="7">
        <v>19400.760000000002</v>
      </c>
      <c r="AC261" s="7">
        <v>3880.1520000000005</v>
      </c>
      <c r="AD261" s="7">
        <v>23280.912000000004</v>
      </c>
      <c r="AE261" s="7">
        <f t="shared" si="4"/>
        <v>3880.1520000000005</v>
      </c>
      <c r="AF261" s="7">
        <v>3880.1520000000005</v>
      </c>
      <c r="AG261" s="7">
        <v>27161.064000000006</v>
      </c>
      <c r="AH261" s="7"/>
      <c r="AI261" s="7">
        <v>50441.976</v>
      </c>
    </row>
    <row r="262" spans="3:35" ht="12">
      <c r="C262" t="s">
        <v>99</v>
      </c>
      <c r="D262">
        <v>2017</v>
      </c>
      <c r="E262">
        <v>20</v>
      </c>
      <c r="F262" t="s">
        <v>17</v>
      </c>
      <c r="G262" s="7">
        <v>18897.82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>
        <v>0</v>
      </c>
      <c r="S262" s="7">
        <v>0</v>
      </c>
      <c r="T262" s="7">
        <v>0</v>
      </c>
      <c r="U262" s="7">
        <v>944.891</v>
      </c>
      <c r="V262" s="7">
        <v>944.891</v>
      </c>
      <c r="W262" s="7">
        <v>944.891</v>
      </c>
      <c r="X262" s="7">
        <v>1889.782</v>
      </c>
      <c r="Y262" s="7">
        <v>944.891</v>
      </c>
      <c r="Z262" s="7">
        <v>2834.673</v>
      </c>
      <c r="AA262" s="7">
        <v>944.891</v>
      </c>
      <c r="AB262" s="7">
        <v>3779.564</v>
      </c>
      <c r="AC262" s="7">
        <v>944.891</v>
      </c>
      <c r="AD262" s="7">
        <v>4724.455</v>
      </c>
      <c r="AE262" s="7">
        <f t="shared" si="4"/>
        <v>944.891</v>
      </c>
      <c r="AF262" s="7">
        <v>944.891</v>
      </c>
      <c r="AG262" s="7">
        <v>5669.346</v>
      </c>
      <c r="AH262" s="7"/>
      <c r="AI262" s="7">
        <v>13228.474</v>
      </c>
    </row>
    <row r="263" spans="3:35" ht="12">
      <c r="C263" t="s">
        <v>99</v>
      </c>
      <c r="D263">
        <v>2018</v>
      </c>
      <c r="E263">
        <v>20</v>
      </c>
      <c r="F263" t="s">
        <v>17</v>
      </c>
      <c r="G263" s="7">
        <v>24007.35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>
        <v>0</v>
      </c>
      <c r="W263" s="7">
        <v>1200.3674999999998</v>
      </c>
      <c r="X263" s="7">
        <v>1200.3674999999998</v>
      </c>
      <c r="Y263" s="7">
        <v>1200.3674999999998</v>
      </c>
      <c r="Z263" s="7">
        <v>2400.7349999999997</v>
      </c>
      <c r="AA263" s="7">
        <v>1200.3674999999998</v>
      </c>
      <c r="AB263" s="7">
        <v>3601.1024999999995</v>
      </c>
      <c r="AC263" s="7">
        <v>1200.3674999999998</v>
      </c>
      <c r="AD263" s="7">
        <v>4801.469999999999</v>
      </c>
      <c r="AE263" s="7">
        <f t="shared" si="4"/>
        <v>1200.3674999999998</v>
      </c>
      <c r="AF263" s="7">
        <v>1200.3674999999998</v>
      </c>
      <c r="AG263" s="7">
        <v>6001.8375</v>
      </c>
      <c r="AH263" s="7"/>
      <c r="AI263" s="7">
        <v>18005.512499999997</v>
      </c>
    </row>
    <row r="264" spans="3:35" ht="12">
      <c r="C264" t="s">
        <v>99</v>
      </c>
      <c r="D264">
        <v>2019</v>
      </c>
      <c r="E264">
        <v>20</v>
      </c>
      <c r="F264" t="s">
        <v>17</v>
      </c>
      <c r="G264" s="7">
        <v>76000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>
        <v>0</v>
      </c>
      <c r="Y264" s="7">
        <v>3800</v>
      </c>
      <c r="Z264" s="7">
        <v>3800</v>
      </c>
      <c r="AA264" s="7">
        <v>3800</v>
      </c>
      <c r="AB264" s="7">
        <v>7600</v>
      </c>
      <c r="AC264" s="7">
        <v>3800</v>
      </c>
      <c r="AD264" s="7">
        <v>11400</v>
      </c>
      <c r="AE264" s="7">
        <f t="shared" si="4"/>
        <v>3800</v>
      </c>
      <c r="AF264" s="7">
        <v>3800</v>
      </c>
      <c r="AG264" s="7">
        <v>15200</v>
      </c>
      <c r="AH264" s="7"/>
      <c r="AI264" s="7">
        <v>60800</v>
      </c>
    </row>
    <row r="265" spans="3:35" ht="12">
      <c r="C265" t="s">
        <v>99</v>
      </c>
      <c r="D265">
        <v>2019</v>
      </c>
      <c r="E265">
        <v>20</v>
      </c>
      <c r="F265" t="s">
        <v>17</v>
      </c>
      <c r="G265" s="7">
        <v>38000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>
        <v>0</v>
      </c>
      <c r="Y265" s="7">
        <v>1900</v>
      </c>
      <c r="Z265" s="7">
        <v>1900</v>
      </c>
      <c r="AA265" s="7">
        <v>1900</v>
      </c>
      <c r="AB265" s="7">
        <v>3800</v>
      </c>
      <c r="AC265" s="7">
        <v>1900</v>
      </c>
      <c r="AD265" s="7">
        <v>5700</v>
      </c>
      <c r="AE265" s="7">
        <f t="shared" si="4"/>
        <v>1900</v>
      </c>
      <c r="AF265" s="7">
        <v>1900</v>
      </c>
      <c r="AG265" s="7">
        <v>7600</v>
      </c>
      <c r="AH265" s="7"/>
      <c r="AI265" s="7">
        <v>30400</v>
      </c>
    </row>
    <row r="266" spans="3:35" ht="12">
      <c r="C266" t="s">
        <v>319</v>
      </c>
      <c r="D266">
        <v>2020</v>
      </c>
      <c r="E266">
        <v>50</v>
      </c>
      <c r="F266" t="s">
        <v>17</v>
      </c>
      <c r="G266" s="7">
        <v>76000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>
        <v>0</v>
      </c>
      <c r="AA266" s="7">
        <v>1520</v>
      </c>
      <c r="AB266" s="7">
        <v>1520</v>
      </c>
      <c r="AC266" s="7">
        <v>1520</v>
      </c>
      <c r="AD266" s="7">
        <v>3040</v>
      </c>
      <c r="AE266" s="7">
        <f t="shared" si="4"/>
        <v>1520</v>
      </c>
      <c r="AF266" s="7">
        <v>1520</v>
      </c>
      <c r="AG266" s="7">
        <v>4560</v>
      </c>
      <c r="AH266" s="7"/>
      <c r="AI266" s="7">
        <v>71440</v>
      </c>
    </row>
    <row r="267" spans="3:35" ht="12">
      <c r="C267" t="s">
        <v>319</v>
      </c>
      <c r="D267">
        <v>2020</v>
      </c>
      <c r="E267">
        <v>50</v>
      </c>
      <c r="F267" t="s">
        <v>17</v>
      </c>
      <c r="G267" s="7">
        <v>76000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>
        <v>0</v>
      </c>
      <c r="AA267" s="7">
        <v>1520</v>
      </c>
      <c r="AB267" s="7">
        <v>1520</v>
      </c>
      <c r="AC267" s="7">
        <v>1520</v>
      </c>
      <c r="AD267" s="7">
        <v>3040</v>
      </c>
      <c r="AE267" s="7">
        <f t="shared" si="4"/>
        <v>1520</v>
      </c>
      <c r="AF267" s="7">
        <v>1520</v>
      </c>
      <c r="AG267" s="7">
        <v>4560</v>
      </c>
      <c r="AH267" s="7"/>
      <c r="AI267" s="7">
        <v>71440</v>
      </c>
    </row>
    <row r="268" spans="3:35" ht="12">
      <c r="C268" t="s">
        <v>319</v>
      </c>
      <c r="D268">
        <v>2020</v>
      </c>
      <c r="E268">
        <v>50</v>
      </c>
      <c r="F268" t="s">
        <v>17</v>
      </c>
      <c r="G268" s="7">
        <v>76000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>
        <v>0</v>
      </c>
      <c r="AA268" s="7">
        <v>1520</v>
      </c>
      <c r="AB268" s="7">
        <v>1520</v>
      </c>
      <c r="AC268" s="7">
        <v>1520</v>
      </c>
      <c r="AD268" s="7">
        <v>3040</v>
      </c>
      <c r="AE268" s="7">
        <f t="shared" si="4"/>
        <v>1520</v>
      </c>
      <c r="AF268" s="7">
        <v>1520</v>
      </c>
      <c r="AG268" s="7">
        <v>4560</v>
      </c>
      <c r="AH268" s="7"/>
      <c r="AI268" s="7">
        <v>71440</v>
      </c>
    </row>
    <row r="269" spans="3:35" ht="12">
      <c r="C269" t="s">
        <v>319</v>
      </c>
      <c r="D269">
        <v>2020</v>
      </c>
      <c r="E269">
        <v>50</v>
      </c>
      <c r="F269" t="s">
        <v>17</v>
      </c>
      <c r="G269" s="7">
        <v>114000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>
        <v>0</v>
      </c>
      <c r="AA269" s="7">
        <v>2280</v>
      </c>
      <c r="AB269" s="7">
        <v>2280</v>
      </c>
      <c r="AC269" s="7">
        <v>2280</v>
      </c>
      <c r="AD269" s="7">
        <v>4560</v>
      </c>
      <c r="AE269" s="7">
        <f t="shared" si="4"/>
        <v>2280</v>
      </c>
      <c r="AF269" s="7">
        <v>2280</v>
      </c>
      <c r="AG269" s="7">
        <v>6840</v>
      </c>
      <c r="AH269" s="7"/>
      <c r="AI269" s="7">
        <v>107160</v>
      </c>
    </row>
    <row r="270" spans="3:35" ht="12">
      <c r="C270" t="s">
        <v>319</v>
      </c>
      <c r="D270">
        <v>2021</v>
      </c>
      <c r="E270">
        <v>50</v>
      </c>
      <c r="F270" t="s">
        <v>17</v>
      </c>
      <c r="G270" s="7">
        <v>5940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>
        <v>118.8</v>
      </c>
      <c r="AD270" s="7">
        <v>118.8</v>
      </c>
      <c r="AE270" s="7">
        <f t="shared" si="4"/>
        <v>118.8</v>
      </c>
      <c r="AF270" s="7">
        <v>118.8</v>
      </c>
      <c r="AG270" s="7">
        <v>237.6</v>
      </c>
      <c r="AH270" s="7"/>
      <c r="AI270" s="7">
        <v>5702.4</v>
      </c>
    </row>
    <row r="271" spans="3:35" ht="12">
      <c r="C271" t="s">
        <v>319</v>
      </c>
      <c r="D271">
        <v>2021</v>
      </c>
      <c r="E271">
        <v>50</v>
      </c>
      <c r="F271" t="s">
        <v>17</v>
      </c>
      <c r="G271" s="7">
        <v>1810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>
        <v>36.2</v>
      </c>
      <c r="AD271" s="7">
        <v>36.2</v>
      </c>
      <c r="AE271" s="7">
        <f t="shared" si="4"/>
        <v>36.2</v>
      </c>
      <c r="AF271" s="7">
        <v>36.2</v>
      </c>
      <c r="AG271" s="7">
        <v>72.4</v>
      </c>
      <c r="AH271" s="7"/>
      <c r="AI271" s="7">
        <v>1737.6</v>
      </c>
    </row>
    <row r="272" spans="2:35" ht="12">
      <c r="B272" t="s">
        <v>366</v>
      </c>
      <c r="C272" t="s">
        <v>358</v>
      </c>
      <c r="D272">
        <v>2022</v>
      </c>
      <c r="E272">
        <v>20</v>
      </c>
      <c r="F272" t="s">
        <v>17</v>
      </c>
      <c r="G272" s="7">
        <v>57733.6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>
        <f t="shared" si="4"/>
        <v>2886.68</v>
      </c>
      <c r="AF272" s="7">
        <v>2886.68</v>
      </c>
      <c r="AG272" s="7">
        <v>2886.68</v>
      </c>
      <c r="AH272" s="7"/>
      <c r="AI272" s="7">
        <v>54846.92</v>
      </c>
    </row>
    <row r="273" spans="2:35" ht="12">
      <c r="B273">
        <v>3340005</v>
      </c>
      <c r="C273" t="s">
        <v>204</v>
      </c>
      <c r="D273">
        <v>2013</v>
      </c>
      <c r="E273">
        <v>20</v>
      </c>
      <c r="F273" t="s">
        <v>17</v>
      </c>
      <c r="G273" s="7">
        <v>2547.3</v>
      </c>
      <c r="H273" s="7"/>
      <c r="I273" s="7"/>
      <c r="J273" s="7"/>
      <c r="K273" s="7"/>
      <c r="L273" s="7">
        <v>0</v>
      </c>
      <c r="M273" s="7">
        <v>127.36500000000001</v>
      </c>
      <c r="N273" s="7">
        <v>127.36500000000001</v>
      </c>
      <c r="O273" s="7">
        <v>127.36500000000001</v>
      </c>
      <c r="P273" s="7">
        <v>254.73000000000002</v>
      </c>
      <c r="Q273" s="7">
        <v>127.36500000000001</v>
      </c>
      <c r="R273" s="7">
        <v>382.095</v>
      </c>
      <c r="S273" s="7">
        <v>127.36500000000001</v>
      </c>
      <c r="T273" s="7">
        <v>509.46000000000004</v>
      </c>
      <c r="U273" s="7">
        <v>127.36500000000001</v>
      </c>
      <c r="V273" s="7">
        <v>636.825</v>
      </c>
      <c r="W273" s="7">
        <v>127.36500000000001</v>
      </c>
      <c r="X273" s="7">
        <v>764.19</v>
      </c>
      <c r="Y273" s="7">
        <v>127.36500000000001</v>
      </c>
      <c r="Z273" s="7">
        <v>891.5550000000001</v>
      </c>
      <c r="AA273" s="7">
        <v>127.36500000000001</v>
      </c>
      <c r="AB273" s="7">
        <v>1018.9200000000001</v>
      </c>
      <c r="AC273" s="7">
        <v>127.36500000000001</v>
      </c>
      <c r="AD273" s="7">
        <v>1146.285</v>
      </c>
      <c r="AE273" s="7">
        <f t="shared" si="4"/>
        <v>127.36500000000001</v>
      </c>
      <c r="AF273" s="7">
        <v>127.36500000000001</v>
      </c>
      <c r="AG273" s="7">
        <v>1273.65</v>
      </c>
      <c r="AH273" s="7"/>
      <c r="AI273" s="7">
        <v>1273.65</v>
      </c>
    </row>
    <row r="274" spans="3:35" ht="12">
      <c r="C274" t="s">
        <v>104</v>
      </c>
      <c r="D274">
        <v>2009</v>
      </c>
      <c r="E274">
        <v>20</v>
      </c>
      <c r="F274" t="s">
        <v>17</v>
      </c>
      <c r="G274" s="7">
        <v>185486</v>
      </c>
      <c r="H274" s="7">
        <v>13911.45</v>
      </c>
      <c r="I274" s="7">
        <v>9274.3</v>
      </c>
      <c r="J274" s="7">
        <v>23185.75</v>
      </c>
      <c r="K274" s="7">
        <v>9274.3</v>
      </c>
      <c r="L274" s="7">
        <v>32460.05</v>
      </c>
      <c r="M274" s="7">
        <v>9274.3</v>
      </c>
      <c r="N274" s="7">
        <v>41734.35</v>
      </c>
      <c r="O274" s="7">
        <v>9274.3</v>
      </c>
      <c r="P274" s="7">
        <v>51008.649999999994</v>
      </c>
      <c r="Q274" s="7">
        <v>9274.3</v>
      </c>
      <c r="R274" s="7">
        <v>60282.95</v>
      </c>
      <c r="S274" s="7">
        <v>9274.3</v>
      </c>
      <c r="T274" s="7">
        <v>69557.25</v>
      </c>
      <c r="U274" s="7">
        <v>9274.3</v>
      </c>
      <c r="V274" s="7">
        <v>78831.55</v>
      </c>
      <c r="W274" s="7">
        <v>9274.3</v>
      </c>
      <c r="X274" s="7">
        <v>88105.85</v>
      </c>
      <c r="Y274" s="7">
        <v>9274.3</v>
      </c>
      <c r="Z274" s="7">
        <v>97380.15000000001</v>
      </c>
      <c r="AA274" s="7">
        <v>9274.3</v>
      </c>
      <c r="AB274" s="7">
        <v>106654.45000000001</v>
      </c>
      <c r="AC274" s="7">
        <v>9274.3</v>
      </c>
      <c r="AD274" s="7">
        <v>115928.75000000001</v>
      </c>
      <c r="AE274" s="7">
        <f t="shared" si="4"/>
        <v>9274.3</v>
      </c>
      <c r="AF274" s="7">
        <v>9274.3</v>
      </c>
      <c r="AG274" s="7">
        <v>125203.05000000002</v>
      </c>
      <c r="AH274" s="7"/>
      <c r="AI274" s="7">
        <v>60282.94999999998</v>
      </c>
    </row>
    <row r="275" spans="3:35" ht="12">
      <c r="C275" t="s">
        <v>104</v>
      </c>
      <c r="D275">
        <v>2010</v>
      </c>
      <c r="E275">
        <v>20</v>
      </c>
      <c r="F275" t="s">
        <v>17</v>
      </c>
      <c r="G275" s="7">
        <v>540999.58</v>
      </c>
      <c r="H275" s="7">
        <v>13524.99</v>
      </c>
      <c r="I275" s="7">
        <v>27049.979</v>
      </c>
      <c r="J275" s="7">
        <v>40574.969</v>
      </c>
      <c r="K275" s="7">
        <v>27049.979</v>
      </c>
      <c r="L275" s="7">
        <v>67624.948</v>
      </c>
      <c r="M275" s="7">
        <v>27049.979</v>
      </c>
      <c r="N275" s="7">
        <v>94674.927</v>
      </c>
      <c r="O275" s="7">
        <v>27049.979</v>
      </c>
      <c r="P275" s="7">
        <v>121724.90599999999</v>
      </c>
      <c r="Q275" s="7">
        <v>27049.979</v>
      </c>
      <c r="R275" s="7">
        <v>148774.88499999998</v>
      </c>
      <c r="S275" s="7">
        <v>27049.979</v>
      </c>
      <c r="T275" s="7">
        <v>175824.86399999997</v>
      </c>
      <c r="U275" s="7">
        <v>27049.979</v>
      </c>
      <c r="V275" s="7">
        <v>202874.84299999996</v>
      </c>
      <c r="W275" s="7">
        <v>27049.979</v>
      </c>
      <c r="X275" s="7">
        <v>229924.82199999996</v>
      </c>
      <c r="Y275" s="7">
        <v>27049.979</v>
      </c>
      <c r="Z275" s="7">
        <v>256974.80099999995</v>
      </c>
      <c r="AA275" s="7">
        <v>27049.979</v>
      </c>
      <c r="AB275" s="7">
        <v>284024.77999999997</v>
      </c>
      <c r="AC275" s="7">
        <v>27049.979</v>
      </c>
      <c r="AD275" s="7">
        <v>311074.75899999996</v>
      </c>
      <c r="AE275" s="7">
        <f t="shared" si="4"/>
        <v>27049.979</v>
      </c>
      <c r="AF275" s="7">
        <v>27049.979</v>
      </c>
      <c r="AG275" s="7">
        <v>338124.73799999995</v>
      </c>
      <c r="AH275" s="7"/>
      <c r="AI275" s="7">
        <v>202874.842</v>
      </c>
    </row>
    <row r="276" spans="3:35" ht="12">
      <c r="C276" t="s">
        <v>104</v>
      </c>
      <c r="D276">
        <v>2011</v>
      </c>
      <c r="E276">
        <v>20</v>
      </c>
      <c r="F276" t="s">
        <v>17</v>
      </c>
      <c r="G276" s="7">
        <v>30966.68</v>
      </c>
      <c r="H276" s="7">
        <v>0</v>
      </c>
      <c r="I276" s="7">
        <v>1548.334</v>
      </c>
      <c r="J276" s="7">
        <v>1548.334</v>
      </c>
      <c r="K276" s="7">
        <v>1548.334</v>
      </c>
      <c r="L276" s="7">
        <v>3096.668</v>
      </c>
      <c r="M276" s="7">
        <v>1548.334</v>
      </c>
      <c r="N276" s="7">
        <v>4645.002</v>
      </c>
      <c r="O276" s="7">
        <v>1548.334</v>
      </c>
      <c r="P276" s="7">
        <v>6193.336</v>
      </c>
      <c r="Q276" s="7">
        <v>1548.334</v>
      </c>
      <c r="R276" s="7">
        <v>7741.67</v>
      </c>
      <c r="S276" s="7">
        <v>1548.334</v>
      </c>
      <c r="T276" s="7">
        <v>9290.004</v>
      </c>
      <c r="U276" s="7">
        <v>1548.334</v>
      </c>
      <c r="V276" s="7">
        <v>10838.338000000002</v>
      </c>
      <c r="W276" s="7">
        <v>1548.334</v>
      </c>
      <c r="X276" s="7">
        <v>12386.672000000002</v>
      </c>
      <c r="Y276" s="7">
        <v>1548.334</v>
      </c>
      <c r="Z276" s="7">
        <v>13935.006000000003</v>
      </c>
      <c r="AA276" s="7">
        <v>1548.334</v>
      </c>
      <c r="AB276" s="7">
        <v>15483.340000000004</v>
      </c>
      <c r="AC276" s="7">
        <v>1548.334</v>
      </c>
      <c r="AD276" s="7">
        <v>17031.674000000003</v>
      </c>
      <c r="AE276" s="7">
        <f t="shared" si="4"/>
        <v>1548.334</v>
      </c>
      <c r="AF276" s="7">
        <v>1548.334</v>
      </c>
      <c r="AG276" s="7">
        <v>18580.008</v>
      </c>
      <c r="AH276" s="7"/>
      <c r="AI276" s="7">
        <v>12386.671999999999</v>
      </c>
    </row>
    <row r="277" spans="3:35" ht="12">
      <c r="C277" t="s">
        <v>104</v>
      </c>
      <c r="D277">
        <v>2014</v>
      </c>
      <c r="E277">
        <v>20</v>
      </c>
      <c r="F277" t="s">
        <v>17</v>
      </c>
      <c r="G277" s="7">
        <v>12118.57</v>
      </c>
      <c r="H277" s="7"/>
      <c r="I277" s="7"/>
      <c r="J277" s="7"/>
      <c r="K277" s="7"/>
      <c r="L277" s="7"/>
      <c r="M277" s="7"/>
      <c r="N277" s="7">
        <v>0</v>
      </c>
      <c r="O277" s="7">
        <v>605.9285</v>
      </c>
      <c r="P277" s="7">
        <v>605.9285</v>
      </c>
      <c r="Q277" s="7">
        <v>605.9285</v>
      </c>
      <c r="R277" s="7">
        <v>1211.857</v>
      </c>
      <c r="S277" s="7">
        <v>605.9285</v>
      </c>
      <c r="T277" s="7">
        <v>1817.7855</v>
      </c>
      <c r="U277" s="7">
        <v>605.9285</v>
      </c>
      <c r="V277" s="7">
        <v>2423.714</v>
      </c>
      <c r="W277" s="7">
        <v>605.9285</v>
      </c>
      <c r="X277" s="7">
        <v>3029.6425</v>
      </c>
      <c r="Y277" s="7">
        <v>605.9285</v>
      </c>
      <c r="Z277" s="7">
        <v>3635.571</v>
      </c>
      <c r="AA277" s="7">
        <v>605.9285</v>
      </c>
      <c r="AB277" s="7">
        <v>4241.4995</v>
      </c>
      <c r="AC277" s="7">
        <v>605.9285</v>
      </c>
      <c r="AD277" s="7">
        <v>4847.428</v>
      </c>
      <c r="AE277" s="7">
        <f t="shared" si="4"/>
        <v>605.9285</v>
      </c>
      <c r="AF277" s="7">
        <v>605.9285</v>
      </c>
      <c r="AG277" s="7">
        <v>5453.3565</v>
      </c>
      <c r="AH277" s="7"/>
      <c r="AI277" s="7">
        <v>6665.2135</v>
      </c>
    </row>
    <row r="278" spans="3:35" ht="12">
      <c r="C278" t="s">
        <v>104</v>
      </c>
      <c r="D278">
        <v>2015</v>
      </c>
      <c r="E278">
        <v>20</v>
      </c>
      <c r="F278" t="s">
        <v>17</v>
      </c>
      <c r="G278" s="7">
        <v>3415.68</v>
      </c>
      <c r="H278" s="7"/>
      <c r="I278" s="7"/>
      <c r="J278" s="7"/>
      <c r="K278" s="7"/>
      <c r="L278" s="7"/>
      <c r="M278" s="7"/>
      <c r="N278" s="7"/>
      <c r="O278" s="7"/>
      <c r="P278" s="7">
        <v>0</v>
      </c>
      <c r="Q278" s="7">
        <v>170.784</v>
      </c>
      <c r="R278" s="7">
        <v>170.784</v>
      </c>
      <c r="S278" s="7">
        <v>170.784</v>
      </c>
      <c r="T278" s="7">
        <v>341.568</v>
      </c>
      <c r="U278" s="7">
        <v>170.784</v>
      </c>
      <c r="V278" s="7">
        <v>512.352</v>
      </c>
      <c r="W278" s="7">
        <v>170.784</v>
      </c>
      <c r="X278" s="7">
        <v>683.136</v>
      </c>
      <c r="Y278" s="7">
        <v>170.784</v>
      </c>
      <c r="Z278" s="7">
        <v>853.92</v>
      </c>
      <c r="AA278" s="7">
        <v>170.784</v>
      </c>
      <c r="AB278" s="7">
        <v>1024.704</v>
      </c>
      <c r="AC278" s="7">
        <v>170.784</v>
      </c>
      <c r="AD278" s="7">
        <v>1195.4879999999998</v>
      </c>
      <c r="AE278" s="7">
        <f t="shared" si="4"/>
        <v>170.784</v>
      </c>
      <c r="AF278" s="7">
        <v>170.784</v>
      </c>
      <c r="AG278" s="7">
        <v>1366.272</v>
      </c>
      <c r="AH278" s="7"/>
      <c r="AI278" s="7">
        <v>2049.408</v>
      </c>
    </row>
    <row r="279" spans="2:35" ht="12">
      <c r="B279" t="s">
        <v>366</v>
      </c>
      <c r="C279" t="s">
        <v>358</v>
      </c>
      <c r="D279">
        <v>2022</v>
      </c>
      <c r="E279">
        <v>20</v>
      </c>
      <c r="F279" t="s">
        <v>17</v>
      </c>
      <c r="G279" s="7">
        <v>334471.2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>
        <f t="shared" si="4"/>
        <v>16723.56</v>
      </c>
      <c r="AF279" s="7">
        <v>16723.56</v>
      </c>
      <c r="AG279" s="7">
        <v>16723.56</v>
      </c>
      <c r="AH279" s="7"/>
      <c r="AI279" s="7">
        <v>317747.64</v>
      </c>
    </row>
    <row r="280" spans="2:35" ht="12">
      <c r="B280">
        <v>33410005</v>
      </c>
      <c r="C280" t="s">
        <v>105</v>
      </c>
      <c r="D280">
        <v>2001</v>
      </c>
      <c r="E280">
        <v>25</v>
      </c>
      <c r="F280" t="s">
        <v>17</v>
      </c>
      <c r="G280" s="7">
        <v>2263.88</v>
      </c>
      <c r="H280" s="7">
        <v>950.83</v>
      </c>
      <c r="I280" s="7">
        <v>90.5552</v>
      </c>
      <c r="J280" s="7">
        <v>1041.3852</v>
      </c>
      <c r="K280" s="7">
        <v>90.5552</v>
      </c>
      <c r="L280" s="7">
        <v>1131.9404</v>
      </c>
      <c r="M280" s="7">
        <v>90.5552</v>
      </c>
      <c r="N280" s="7">
        <v>1222.4956</v>
      </c>
      <c r="O280" s="7">
        <v>90.5552</v>
      </c>
      <c r="P280" s="7">
        <v>1313.0508</v>
      </c>
      <c r="Q280" s="7">
        <v>90.5552</v>
      </c>
      <c r="R280" s="7">
        <v>1403.606</v>
      </c>
      <c r="S280" s="7">
        <v>90.5552</v>
      </c>
      <c r="T280" s="7">
        <v>1494.1612</v>
      </c>
      <c r="U280" s="7">
        <v>90.5552</v>
      </c>
      <c r="V280" s="7">
        <v>1584.7164</v>
      </c>
      <c r="W280" s="7">
        <v>90.5552</v>
      </c>
      <c r="X280" s="7">
        <v>1675.2716</v>
      </c>
      <c r="Y280" s="7">
        <v>90.5552</v>
      </c>
      <c r="Z280" s="7">
        <v>1765.8268</v>
      </c>
      <c r="AA280" s="7">
        <v>90.5552</v>
      </c>
      <c r="AB280" s="7">
        <v>1856.382</v>
      </c>
      <c r="AC280" s="7">
        <v>90.5552</v>
      </c>
      <c r="AD280" s="7">
        <v>1946.9372</v>
      </c>
      <c r="AE280" s="7">
        <f t="shared" si="4"/>
        <v>90.5552</v>
      </c>
      <c r="AF280" s="7">
        <v>90.5552</v>
      </c>
      <c r="AG280" s="7">
        <v>2037.4924</v>
      </c>
      <c r="AH280" s="7"/>
      <c r="AI280" s="7">
        <v>226.38760000000002</v>
      </c>
    </row>
    <row r="281" spans="3:35" ht="12">
      <c r="C281" t="s">
        <v>105</v>
      </c>
      <c r="D281">
        <v>2006</v>
      </c>
      <c r="E281">
        <v>25</v>
      </c>
      <c r="F281" t="s">
        <v>17</v>
      </c>
      <c r="G281" s="7">
        <v>183.4</v>
      </c>
      <c r="H281" s="7">
        <v>40.35</v>
      </c>
      <c r="I281" s="7">
        <v>7.336</v>
      </c>
      <c r="J281" s="7">
        <v>47.686</v>
      </c>
      <c r="K281" s="7">
        <v>7.336</v>
      </c>
      <c r="L281" s="7">
        <v>55.022</v>
      </c>
      <c r="M281" s="7">
        <v>7.336</v>
      </c>
      <c r="N281" s="7">
        <v>62.358</v>
      </c>
      <c r="O281" s="7">
        <v>7.336</v>
      </c>
      <c r="P281" s="7">
        <v>69.694</v>
      </c>
      <c r="Q281" s="7">
        <v>7.336</v>
      </c>
      <c r="R281" s="7">
        <v>77.03</v>
      </c>
      <c r="S281" s="7">
        <v>7.336</v>
      </c>
      <c r="T281" s="7">
        <v>84.366</v>
      </c>
      <c r="U281" s="7">
        <v>7.336</v>
      </c>
      <c r="V281" s="7">
        <v>91.702</v>
      </c>
      <c r="W281" s="7">
        <v>7.336</v>
      </c>
      <c r="X281" s="7">
        <v>99.038</v>
      </c>
      <c r="Y281" s="7">
        <v>7.336</v>
      </c>
      <c r="Z281" s="7">
        <v>106.374</v>
      </c>
      <c r="AA281" s="7">
        <v>7.336</v>
      </c>
      <c r="AB281" s="7">
        <v>113.71</v>
      </c>
      <c r="AC281" s="7">
        <v>7.336</v>
      </c>
      <c r="AD281" s="7">
        <v>121.04599999999999</v>
      </c>
      <c r="AE281" s="7">
        <f t="shared" si="4"/>
        <v>7.336</v>
      </c>
      <c r="AF281" s="7">
        <v>7.336</v>
      </c>
      <c r="AG281" s="7">
        <v>128.382</v>
      </c>
      <c r="AH281" s="7"/>
      <c r="AI281" s="7">
        <v>55.018</v>
      </c>
    </row>
    <row r="282" spans="2:35" ht="12">
      <c r="B282">
        <v>33410006</v>
      </c>
      <c r="C282" t="s">
        <v>106</v>
      </c>
      <c r="D282">
        <v>2005</v>
      </c>
      <c r="E282">
        <v>20</v>
      </c>
      <c r="F282" t="s">
        <v>17</v>
      </c>
      <c r="G282" s="7">
        <v>11139.76</v>
      </c>
      <c r="H282" s="7">
        <v>2896.34</v>
      </c>
      <c r="I282" s="7">
        <v>556.988</v>
      </c>
      <c r="J282" s="7">
        <v>3453.3280000000004</v>
      </c>
      <c r="K282" s="7">
        <v>556.988</v>
      </c>
      <c r="L282" s="7">
        <v>4010.3160000000007</v>
      </c>
      <c r="M282" s="7">
        <v>556.988</v>
      </c>
      <c r="N282" s="7">
        <v>4567.304000000001</v>
      </c>
      <c r="O282" s="7">
        <v>556.988</v>
      </c>
      <c r="P282" s="7">
        <v>5124.292000000001</v>
      </c>
      <c r="Q282" s="7">
        <v>556.988</v>
      </c>
      <c r="R282" s="7">
        <v>5681.280000000002</v>
      </c>
      <c r="S282" s="7">
        <v>556.988</v>
      </c>
      <c r="T282" s="7">
        <v>6238.268000000002</v>
      </c>
      <c r="U282" s="7">
        <v>556.988</v>
      </c>
      <c r="V282" s="7">
        <v>6795.256000000002</v>
      </c>
      <c r="W282" s="7">
        <v>0.05</v>
      </c>
      <c r="X282" s="7">
        <v>6795.306000000002</v>
      </c>
      <c r="Y282" s="7">
        <v>556.988</v>
      </c>
      <c r="Z282" s="7">
        <v>7352.294000000003</v>
      </c>
      <c r="AA282" s="7">
        <v>556.988</v>
      </c>
      <c r="AB282" s="7">
        <v>7909.282000000003</v>
      </c>
      <c r="AC282" s="7">
        <v>556.988</v>
      </c>
      <c r="AD282" s="7">
        <v>8466.270000000002</v>
      </c>
      <c r="AE282" s="7">
        <f t="shared" si="4"/>
        <v>556.988</v>
      </c>
      <c r="AF282" s="7">
        <v>556.988</v>
      </c>
      <c r="AG282" s="7">
        <v>9023.258000000002</v>
      </c>
      <c r="AH282" s="7"/>
      <c r="AI282" s="7">
        <v>2116.5019999999986</v>
      </c>
    </row>
    <row r="283" spans="7:35" ht="12">
      <c r="G283" s="63">
        <f>SUM(G256:G282)</f>
        <v>1870297.9999999998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63">
        <f>SUM(AE256:AE282)</f>
        <v>82997.9272</v>
      </c>
      <c r="AF283" s="7"/>
      <c r="AG283" s="7"/>
      <c r="AH283" s="7"/>
      <c r="AI283" s="7"/>
    </row>
    <row r="284" spans="3:35" ht="12">
      <c r="C284" t="s">
        <v>147</v>
      </c>
      <c r="D284">
        <v>2010</v>
      </c>
      <c r="E284">
        <v>20</v>
      </c>
      <c r="F284" t="s">
        <v>17</v>
      </c>
      <c r="G284" s="7">
        <v>11000</v>
      </c>
      <c r="H284" s="7">
        <v>275</v>
      </c>
      <c r="I284" s="7">
        <v>550</v>
      </c>
      <c r="J284" s="7">
        <v>825</v>
      </c>
      <c r="K284" s="7">
        <v>550</v>
      </c>
      <c r="L284" s="7">
        <v>1375</v>
      </c>
      <c r="M284" s="7">
        <v>550</v>
      </c>
      <c r="N284" s="7">
        <v>1925</v>
      </c>
      <c r="O284" s="7">
        <v>550</v>
      </c>
      <c r="P284" s="7">
        <v>2475</v>
      </c>
      <c r="Q284" s="7">
        <v>550</v>
      </c>
      <c r="R284" s="7">
        <v>3025</v>
      </c>
      <c r="S284" s="7">
        <v>550</v>
      </c>
      <c r="T284" s="7">
        <v>3575</v>
      </c>
      <c r="U284" s="7">
        <v>550</v>
      </c>
      <c r="V284" s="7">
        <v>4125</v>
      </c>
      <c r="W284" s="7">
        <v>550</v>
      </c>
      <c r="X284" s="7">
        <v>4675</v>
      </c>
      <c r="Y284" s="7">
        <v>550</v>
      </c>
      <c r="Z284" s="7">
        <v>5225</v>
      </c>
      <c r="AA284" s="7">
        <v>550</v>
      </c>
      <c r="AB284" s="7">
        <v>5775</v>
      </c>
      <c r="AC284" s="7">
        <v>550</v>
      </c>
      <c r="AD284" s="7">
        <v>6325</v>
      </c>
      <c r="AE284" s="7">
        <f t="shared" si="4"/>
        <v>550</v>
      </c>
      <c r="AF284" s="7">
        <v>550</v>
      </c>
      <c r="AG284" s="7">
        <v>6875</v>
      </c>
      <c r="AH284" s="7"/>
      <c r="AI284" s="7">
        <v>4125</v>
      </c>
    </row>
    <row r="285" spans="3:35" ht="12">
      <c r="C285" t="s">
        <v>148</v>
      </c>
      <c r="D285">
        <v>2010</v>
      </c>
      <c r="E285">
        <v>20</v>
      </c>
      <c r="F285" t="s">
        <v>17</v>
      </c>
      <c r="G285" s="7">
        <v>2700</v>
      </c>
      <c r="H285" s="7">
        <v>67.5</v>
      </c>
      <c r="I285" s="7">
        <v>135</v>
      </c>
      <c r="J285" s="7">
        <v>202.5</v>
      </c>
      <c r="K285" s="7">
        <v>135</v>
      </c>
      <c r="L285" s="7">
        <v>337.5</v>
      </c>
      <c r="M285" s="7">
        <v>135</v>
      </c>
      <c r="N285" s="7">
        <v>472.5</v>
      </c>
      <c r="O285" s="7">
        <v>135</v>
      </c>
      <c r="P285" s="7">
        <v>607.5</v>
      </c>
      <c r="Q285" s="7">
        <v>135</v>
      </c>
      <c r="R285" s="7">
        <v>742.5</v>
      </c>
      <c r="S285" s="7">
        <v>135</v>
      </c>
      <c r="T285" s="7">
        <v>877.5</v>
      </c>
      <c r="U285" s="7">
        <v>135</v>
      </c>
      <c r="V285" s="7">
        <v>1012.5</v>
      </c>
      <c r="W285" s="7">
        <v>135</v>
      </c>
      <c r="X285" s="7">
        <v>1147.5</v>
      </c>
      <c r="Y285" s="7">
        <v>135</v>
      </c>
      <c r="Z285" s="7">
        <v>1282.5</v>
      </c>
      <c r="AA285" s="7">
        <v>135</v>
      </c>
      <c r="AB285" s="7">
        <v>1417.5</v>
      </c>
      <c r="AC285" s="7">
        <v>135</v>
      </c>
      <c r="AD285" s="7">
        <v>1552.5</v>
      </c>
      <c r="AE285" s="7">
        <f t="shared" si="4"/>
        <v>135</v>
      </c>
      <c r="AF285" s="7">
        <v>135</v>
      </c>
      <c r="AG285" s="7">
        <v>1687.5</v>
      </c>
      <c r="AH285" s="7"/>
      <c r="AI285" s="7">
        <v>1012.5</v>
      </c>
    </row>
    <row r="286" spans="7:35" ht="12">
      <c r="G286" s="63">
        <f>SUM(G284:G285)</f>
        <v>13700</v>
      </c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>
        <f>SUM(AE284:AE285)</f>
        <v>685</v>
      </c>
      <c r="AF286" s="7"/>
      <c r="AG286" s="7"/>
      <c r="AH286" s="7"/>
      <c r="AI286" s="7"/>
    </row>
    <row r="287" spans="2:35" ht="12">
      <c r="B287">
        <v>33300004</v>
      </c>
      <c r="C287" t="s">
        <v>98</v>
      </c>
      <c r="D287" t="s">
        <v>22</v>
      </c>
      <c r="E287">
        <v>50</v>
      </c>
      <c r="F287" t="s">
        <v>17</v>
      </c>
      <c r="G287" s="63">
        <v>1468.33</v>
      </c>
      <c r="H287" s="63">
        <v>989.6</v>
      </c>
      <c r="I287" s="63">
        <v>29.3666</v>
      </c>
      <c r="J287" s="63">
        <v>1018.9666</v>
      </c>
      <c r="K287" s="63">
        <v>29.3666</v>
      </c>
      <c r="L287" s="63">
        <v>1048.3332</v>
      </c>
      <c r="M287" s="63">
        <v>29.3666</v>
      </c>
      <c r="N287" s="63">
        <v>1077.6998</v>
      </c>
      <c r="O287" s="63">
        <v>29.3666</v>
      </c>
      <c r="P287" s="63">
        <v>1107.0664000000002</v>
      </c>
      <c r="Q287" s="63">
        <v>29.3666</v>
      </c>
      <c r="R287" s="63">
        <v>1136.4330000000002</v>
      </c>
      <c r="S287" s="63">
        <v>29.3666</v>
      </c>
      <c r="T287" s="63">
        <v>1165.7996000000003</v>
      </c>
      <c r="U287" s="63">
        <v>29.3666</v>
      </c>
      <c r="V287" s="63">
        <v>1195.1662000000003</v>
      </c>
      <c r="W287" s="63">
        <v>29.3666</v>
      </c>
      <c r="X287" s="63">
        <v>1224.5328000000004</v>
      </c>
      <c r="Y287" s="63">
        <v>29.3666</v>
      </c>
      <c r="Z287" s="63">
        <v>1253.8994000000005</v>
      </c>
      <c r="AA287" s="63">
        <v>29.3666</v>
      </c>
      <c r="AB287" s="63">
        <v>1283.2660000000005</v>
      </c>
      <c r="AC287" s="63">
        <v>29.3666</v>
      </c>
      <c r="AD287" s="63">
        <v>1312.6326000000006</v>
      </c>
      <c r="AE287" s="63">
        <f t="shared" si="4"/>
        <v>29.3666</v>
      </c>
      <c r="AF287" s="7">
        <v>29.3666</v>
      </c>
      <c r="AG287" s="7">
        <v>1341.9992000000007</v>
      </c>
      <c r="AH287" s="7"/>
      <c r="AI287" s="7">
        <v>126.33079999999927</v>
      </c>
    </row>
    <row r="288" spans="7:35" ht="12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3:35" ht="12">
      <c r="C289" t="s">
        <v>23</v>
      </c>
      <c r="D289">
        <v>2009</v>
      </c>
      <c r="E289">
        <v>50</v>
      </c>
      <c r="F289" t="s">
        <v>17</v>
      </c>
      <c r="G289" s="7">
        <v>945</v>
      </c>
      <c r="H289" s="7">
        <v>28.35</v>
      </c>
      <c r="I289" s="7">
        <v>18.9</v>
      </c>
      <c r="J289" s="7">
        <v>47.25</v>
      </c>
      <c r="K289" s="7">
        <v>18.9</v>
      </c>
      <c r="L289" s="7">
        <v>66.15</v>
      </c>
      <c r="M289" s="7">
        <v>18.9</v>
      </c>
      <c r="N289" s="7">
        <v>85.05000000000001</v>
      </c>
      <c r="O289" s="7">
        <v>18.9</v>
      </c>
      <c r="P289" s="7">
        <v>103.95000000000002</v>
      </c>
      <c r="Q289" s="7">
        <v>18.9</v>
      </c>
      <c r="R289" s="7">
        <v>122.85000000000002</v>
      </c>
      <c r="S289" s="7">
        <v>18.9</v>
      </c>
      <c r="T289" s="7">
        <v>141.75000000000003</v>
      </c>
      <c r="U289" s="7">
        <v>18.9</v>
      </c>
      <c r="V289" s="7">
        <v>160.65000000000003</v>
      </c>
      <c r="W289" s="7">
        <v>18.9</v>
      </c>
      <c r="X289" s="7">
        <v>179.55000000000004</v>
      </c>
      <c r="Y289" s="7">
        <v>18.9</v>
      </c>
      <c r="Z289" s="7">
        <v>198.45000000000005</v>
      </c>
      <c r="AA289" s="7">
        <v>18.9</v>
      </c>
      <c r="AB289" s="7">
        <v>217.35000000000005</v>
      </c>
      <c r="AC289" s="7">
        <v>18.9</v>
      </c>
      <c r="AD289" s="7">
        <v>236.25000000000006</v>
      </c>
      <c r="AE289" s="7">
        <f t="shared" si="4"/>
        <v>18.9</v>
      </c>
      <c r="AF289" s="7">
        <v>18.9</v>
      </c>
      <c r="AG289" s="7">
        <v>255.15000000000006</v>
      </c>
      <c r="AH289" s="7"/>
      <c r="AI289" s="7">
        <v>689.8499999999999</v>
      </c>
    </row>
    <row r="290" spans="2:35" ht="12">
      <c r="B290">
        <v>33000004</v>
      </c>
      <c r="C290" t="s">
        <v>47</v>
      </c>
      <c r="D290" t="s">
        <v>22</v>
      </c>
      <c r="E290">
        <v>50</v>
      </c>
      <c r="F290" t="s">
        <v>17</v>
      </c>
      <c r="G290" s="7">
        <v>939327.68</v>
      </c>
      <c r="H290" s="7">
        <v>428957.61</v>
      </c>
      <c r="I290" s="7">
        <v>18786.5536</v>
      </c>
      <c r="J290" s="7">
        <v>447744.16359999997</v>
      </c>
      <c r="K290" s="7">
        <v>18786.5536</v>
      </c>
      <c r="L290" s="7">
        <v>466530.71719999996</v>
      </c>
      <c r="M290" s="7">
        <v>18786.5536</v>
      </c>
      <c r="N290" s="7">
        <v>485317.27079999994</v>
      </c>
      <c r="O290" s="7">
        <v>18786.5536</v>
      </c>
      <c r="P290" s="7">
        <v>504103.8243999999</v>
      </c>
      <c r="Q290" s="7">
        <v>18786.5536</v>
      </c>
      <c r="R290" s="7">
        <v>522890.3779999999</v>
      </c>
      <c r="S290" s="7">
        <v>18786.5536</v>
      </c>
      <c r="T290" s="7">
        <v>541676.9315999999</v>
      </c>
      <c r="U290" s="7">
        <v>18786.5536</v>
      </c>
      <c r="V290" s="7">
        <v>560463.4851999999</v>
      </c>
      <c r="W290" s="7">
        <v>18786.5536</v>
      </c>
      <c r="X290" s="7">
        <v>579250.0387999999</v>
      </c>
      <c r="Y290" s="7">
        <v>18786.5536</v>
      </c>
      <c r="Z290" s="7">
        <v>598036.5923999998</v>
      </c>
      <c r="AA290" s="7">
        <v>18786.5536</v>
      </c>
      <c r="AB290" s="7">
        <v>616823.1459999998</v>
      </c>
      <c r="AC290" s="7">
        <v>18786.5536</v>
      </c>
      <c r="AD290" s="7">
        <v>635609.6995999998</v>
      </c>
      <c r="AE290" s="7">
        <f t="shared" si="4"/>
        <v>18786.5536</v>
      </c>
      <c r="AF290" s="7">
        <v>18786.5536</v>
      </c>
      <c r="AG290" s="7">
        <v>654396.2531999998</v>
      </c>
      <c r="AH290" s="7"/>
      <c r="AI290" s="7">
        <v>284931.42680000025</v>
      </c>
    </row>
    <row r="291" spans="7:35" ht="12">
      <c r="G291" s="63">
        <f>SUM(G289:G290)</f>
        <v>940272.68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63">
        <f>SUM(AE289:AE290)</f>
        <v>18805.4536</v>
      </c>
      <c r="AF291" s="7"/>
      <c r="AG291" s="7"/>
      <c r="AH291" s="7"/>
      <c r="AI291" s="7"/>
    </row>
    <row r="292" spans="3:35" ht="12">
      <c r="C292" t="s">
        <v>275</v>
      </c>
      <c r="D292">
        <v>2018</v>
      </c>
      <c r="E292">
        <v>5</v>
      </c>
      <c r="F292" t="s">
        <v>17</v>
      </c>
      <c r="G292" s="7">
        <v>21719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>
        <v>4343.8</v>
      </c>
      <c r="T292" s="7"/>
      <c r="U292" s="7">
        <v>4343.8</v>
      </c>
      <c r="V292" s="7">
        <v>0</v>
      </c>
      <c r="W292" s="7">
        <v>4343.8</v>
      </c>
      <c r="X292" s="7">
        <v>4343.8</v>
      </c>
      <c r="Y292" s="7">
        <v>4343.8</v>
      </c>
      <c r="Z292" s="7">
        <v>8687.6</v>
      </c>
      <c r="AA292" s="7">
        <v>4343.8</v>
      </c>
      <c r="AB292" s="7">
        <v>13031.400000000001</v>
      </c>
      <c r="AC292" s="7">
        <v>4343.8</v>
      </c>
      <c r="AD292" s="7">
        <v>17375.2</v>
      </c>
      <c r="AE292" s="7">
        <f aca="true" t="shared" si="5" ref="AE292:AE299">G292/E292</f>
        <v>4343.8</v>
      </c>
      <c r="AF292" s="7">
        <v>4343.8</v>
      </c>
      <c r="AG292" s="7">
        <v>21719</v>
      </c>
      <c r="AH292" s="7"/>
      <c r="AI292" s="7">
        <v>0</v>
      </c>
    </row>
    <row r="293" spans="3:35" ht="12">
      <c r="C293" t="s">
        <v>276</v>
      </c>
      <c r="D293">
        <v>2018</v>
      </c>
      <c r="E293">
        <v>5</v>
      </c>
      <c r="F293" t="s">
        <v>17</v>
      </c>
      <c r="G293" s="7">
        <v>43788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>
        <v>8757.6</v>
      </c>
      <c r="T293" s="7"/>
      <c r="U293" s="7">
        <v>8757.6</v>
      </c>
      <c r="V293" s="7">
        <v>0</v>
      </c>
      <c r="W293" s="7">
        <v>8757.6</v>
      </c>
      <c r="X293" s="7">
        <v>8757.6</v>
      </c>
      <c r="Y293" s="7">
        <v>8757.6</v>
      </c>
      <c r="Z293" s="7">
        <v>17515.2</v>
      </c>
      <c r="AA293" s="7">
        <v>8757.6</v>
      </c>
      <c r="AB293" s="7">
        <v>26272.800000000003</v>
      </c>
      <c r="AC293" s="7">
        <v>8757.6</v>
      </c>
      <c r="AD293" s="7">
        <v>35030.4</v>
      </c>
      <c r="AE293" s="7">
        <f t="shared" si="5"/>
        <v>8757.6</v>
      </c>
      <c r="AF293" s="7">
        <v>8757.6</v>
      </c>
      <c r="AG293" s="7">
        <v>43788</v>
      </c>
      <c r="AH293" s="7"/>
      <c r="AI293" s="7">
        <v>0</v>
      </c>
    </row>
    <row r="294" spans="3:35" ht="12">
      <c r="C294" t="s">
        <v>291</v>
      </c>
      <c r="D294">
        <v>2019</v>
      </c>
      <c r="E294">
        <v>5</v>
      </c>
      <c r="F294" t="s">
        <v>17</v>
      </c>
      <c r="G294" s="7">
        <v>28400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>
        <v>5680</v>
      </c>
      <c r="T294" s="7"/>
      <c r="U294" s="7">
        <v>5680</v>
      </c>
      <c r="V294" s="7"/>
      <c r="W294" s="7">
        <v>5680</v>
      </c>
      <c r="X294" s="7">
        <v>0</v>
      </c>
      <c r="Y294" s="7">
        <v>5680</v>
      </c>
      <c r="Z294" s="7">
        <v>5680</v>
      </c>
      <c r="AA294" s="7">
        <v>5680</v>
      </c>
      <c r="AB294" s="7">
        <v>11360</v>
      </c>
      <c r="AC294" s="7">
        <v>5680</v>
      </c>
      <c r="AD294" s="7">
        <v>17040</v>
      </c>
      <c r="AE294" s="7">
        <f t="shared" si="5"/>
        <v>5680</v>
      </c>
      <c r="AF294" s="7">
        <v>5680</v>
      </c>
      <c r="AG294" s="7">
        <v>22720</v>
      </c>
      <c r="AH294" s="7"/>
      <c r="AI294" s="7">
        <v>5680</v>
      </c>
    </row>
    <row r="295" spans="3:35" ht="12">
      <c r="C295" t="s">
        <v>292</v>
      </c>
      <c r="D295">
        <v>2019</v>
      </c>
      <c r="E295">
        <v>5</v>
      </c>
      <c r="F295" t="s">
        <v>17</v>
      </c>
      <c r="G295" s="7">
        <v>8522.5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>
        <v>1704.5</v>
      </c>
      <c r="T295" s="7"/>
      <c r="U295" s="7">
        <v>1704.5</v>
      </c>
      <c r="V295" s="7"/>
      <c r="W295" s="7">
        <v>1704.5</v>
      </c>
      <c r="X295" s="7">
        <v>0</v>
      </c>
      <c r="Y295" s="7">
        <v>1704.5</v>
      </c>
      <c r="Z295" s="7">
        <v>1704.5</v>
      </c>
      <c r="AA295" s="7">
        <v>1704.5</v>
      </c>
      <c r="AB295" s="7">
        <v>3409</v>
      </c>
      <c r="AC295" s="7">
        <v>1704.5</v>
      </c>
      <c r="AD295" s="7">
        <v>5113.5</v>
      </c>
      <c r="AE295" s="7">
        <f t="shared" si="5"/>
        <v>1704.5</v>
      </c>
      <c r="AF295" s="7">
        <v>1704.5</v>
      </c>
      <c r="AG295" s="7">
        <v>6818</v>
      </c>
      <c r="AH295" s="7"/>
      <c r="AI295" s="7">
        <v>1704.5</v>
      </c>
    </row>
    <row r="296" spans="3:35" ht="12">
      <c r="C296" t="s">
        <v>293</v>
      </c>
      <c r="D296">
        <v>2019</v>
      </c>
      <c r="E296">
        <v>5</v>
      </c>
      <c r="F296" t="s">
        <v>17</v>
      </c>
      <c r="G296" s="7">
        <v>38847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>
        <v>7769.4</v>
      </c>
      <c r="T296" s="7"/>
      <c r="U296" s="7">
        <v>7769.4</v>
      </c>
      <c r="V296" s="7"/>
      <c r="W296" s="7">
        <v>7769.4</v>
      </c>
      <c r="X296" s="7">
        <v>0</v>
      </c>
      <c r="Y296" s="7">
        <v>7769.4</v>
      </c>
      <c r="Z296" s="7">
        <v>7769.4</v>
      </c>
      <c r="AA296" s="7">
        <v>7769.4</v>
      </c>
      <c r="AB296" s="7">
        <v>15538.8</v>
      </c>
      <c r="AC296" s="7">
        <v>7769.4</v>
      </c>
      <c r="AD296" s="7">
        <v>23308.199999999997</v>
      </c>
      <c r="AE296" s="7">
        <f t="shared" si="5"/>
        <v>7769.4</v>
      </c>
      <c r="AF296" s="7">
        <v>7769.4</v>
      </c>
      <c r="AG296" s="7">
        <v>31077.6</v>
      </c>
      <c r="AH296" s="7"/>
      <c r="AI296" s="7">
        <v>7769.4000000000015</v>
      </c>
    </row>
    <row r="297" spans="3:35" ht="12">
      <c r="C297" t="s">
        <v>294</v>
      </c>
      <c r="D297">
        <v>2019</v>
      </c>
      <c r="E297">
        <v>5</v>
      </c>
      <c r="F297" t="s">
        <v>17</v>
      </c>
      <c r="G297" s="7">
        <v>8695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>
        <v>1739</v>
      </c>
      <c r="T297" s="7"/>
      <c r="U297" s="7">
        <v>1739</v>
      </c>
      <c r="V297" s="7"/>
      <c r="W297" s="7">
        <v>1739</v>
      </c>
      <c r="X297" s="7">
        <v>0</v>
      </c>
      <c r="Y297" s="7">
        <v>1739</v>
      </c>
      <c r="Z297" s="7">
        <v>1739</v>
      </c>
      <c r="AA297" s="7">
        <v>1739</v>
      </c>
      <c r="AB297" s="7">
        <v>3478</v>
      </c>
      <c r="AC297" s="7">
        <v>1739</v>
      </c>
      <c r="AD297" s="7">
        <v>5217</v>
      </c>
      <c r="AE297" s="7">
        <f t="shared" si="5"/>
        <v>1739</v>
      </c>
      <c r="AF297" s="7">
        <v>1739</v>
      </c>
      <c r="AG297" s="7">
        <v>6956</v>
      </c>
      <c r="AH297" s="7"/>
      <c r="AI297" s="7">
        <v>1739</v>
      </c>
    </row>
    <row r="298" spans="3:35" ht="12">
      <c r="C298" t="s">
        <v>295</v>
      </c>
      <c r="D298">
        <v>2019</v>
      </c>
      <c r="E298">
        <v>5</v>
      </c>
      <c r="F298" t="s">
        <v>17</v>
      </c>
      <c r="G298" s="7">
        <v>21855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>
        <v>4371</v>
      </c>
      <c r="T298" s="7"/>
      <c r="U298" s="7">
        <v>4371</v>
      </c>
      <c r="V298" s="7"/>
      <c r="W298" s="7">
        <v>4371</v>
      </c>
      <c r="X298" s="7">
        <v>0</v>
      </c>
      <c r="Y298" s="7">
        <v>4371</v>
      </c>
      <c r="Z298" s="7">
        <v>4371</v>
      </c>
      <c r="AA298" s="7">
        <v>4371</v>
      </c>
      <c r="AB298" s="7">
        <v>8742</v>
      </c>
      <c r="AC298" s="7">
        <v>4371</v>
      </c>
      <c r="AD298" s="7">
        <v>13113</v>
      </c>
      <c r="AE298" s="7">
        <f t="shared" si="5"/>
        <v>4371</v>
      </c>
      <c r="AF298" s="7">
        <v>4371</v>
      </c>
      <c r="AG298" s="7">
        <v>17484</v>
      </c>
      <c r="AH298" s="7"/>
      <c r="AI298" s="7">
        <v>4371</v>
      </c>
    </row>
    <row r="299" spans="2:35" ht="12">
      <c r="B299" t="s">
        <v>366</v>
      </c>
      <c r="C299" t="s">
        <v>253</v>
      </c>
      <c r="D299">
        <v>2022</v>
      </c>
      <c r="E299">
        <v>5</v>
      </c>
      <c r="F299" t="s">
        <v>17</v>
      </c>
      <c r="G299" s="7">
        <v>58500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>
        <v>11700</v>
      </c>
      <c r="T299" s="7"/>
      <c r="U299" s="7">
        <v>11700</v>
      </c>
      <c r="V299" s="7"/>
      <c r="W299" s="7">
        <v>11700</v>
      </c>
      <c r="X299" s="7"/>
      <c r="Y299" s="7"/>
      <c r="Z299" s="7"/>
      <c r="AA299" s="7"/>
      <c r="AB299" s="7"/>
      <c r="AC299" s="7"/>
      <c r="AD299" s="7"/>
      <c r="AE299" s="7">
        <f t="shared" si="5"/>
        <v>11700</v>
      </c>
      <c r="AF299" s="7">
        <v>11700</v>
      </c>
      <c r="AG299" s="7">
        <v>11700</v>
      </c>
      <c r="AH299" s="7"/>
      <c r="AI299" s="7">
        <v>46800</v>
      </c>
    </row>
    <row r="300" spans="7:35" ht="12">
      <c r="G300" s="63">
        <f>SUM(G292:G299)</f>
        <v>230326.5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63">
        <f>SUM(AE292:AE299)</f>
        <v>46065.3</v>
      </c>
      <c r="AF300" s="7"/>
      <c r="AG300" s="7"/>
      <c r="AH300" s="7"/>
      <c r="AI300" s="7"/>
    </row>
    <row r="301" spans="7:35" ht="12"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7"/>
      <c r="AG301" s="7"/>
      <c r="AH301" s="7"/>
      <c r="AI301" s="7"/>
    </row>
    <row r="302" spans="3:35" ht="12">
      <c r="C302" t="s">
        <v>15</v>
      </c>
      <c r="D302">
        <v>2004</v>
      </c>
      <c r="E302">
        <v>50</v>
      </c>
      <c r="F302" t="s">
        <v>17</v>
      </c>
      <c r="G302" s="7">
        <v>173.29</v>
      </c>
      <c r="H302" s="7">
        <v>22.54</v>
      </c>
      <c r="I302" s="7">
        <v>3.4657999999999998</v>
      </c>
      <c r="J302" s="7">
        <v>26.0058</v>
      </c>
      <c r="K302" s="7">
        <v>3.4657999999999998</v>
      </c>
      <c r="L302" s="7">
        <v>29.471600000000002</v>
      </c>
      <c r="M302" s="7">
        <v>3.4657999999999998</v>
      </c>
      <c r="N302" s="7">
        <v>32.937400000000004</v>
      </c>
      <c r="O302" s="7">
        <v>3.4657999999999998</v>
      </c>
      <c r="P302" s="7">
        <v>36.403200000000005</v>
      </c>
      <c r="Q302" s="7">
        <v>3.4657999999999998</v>
      </c>
      <c r="R302" s="7">
        <v>39.86900000000001</v>
      </c>
      <c r="S302" s="7">
        <v>3.4657999999999998</v>
      </c>
      <c r="T302" s="7">
        <v>43.33480000000001</v>
      </c>
      <c r="U302" s="7">
        <v>3.4657999999999998</v>
      </c>
      <c r="V302" s="7">
        <v>46.80060000000001</v>
      </c>
      <c r="W302" s="7">
        <v>3.4657999999999998</v>
      </c>
      <c r="X302" s="7">
        <v>50.26640000000001</v>
      </c>
      <c r="Y302" s="7">
        <v>3.4657999999999998</v>
      </c>
      <c r="Z302" s="7">
        <v>53.73220000000001</v>
      </c>
      <c r="AA302" s="7">
        <v>3.4657999999999998</v>
      </c>
      <c r="AB302" s="7">
        <v>57.198000000000015</v>
      </c>
      <c r="AC302" s="7">
        <v>3.4657999999999998</v>
      </c>
      <c r="AD302" s="7">
        <v>60.663800000000016</v>
      </c>
      <c r="AE302" s="7">
        <f t="shared" si="4"/>
        <v>3.4657999999999998</v>
      </c>
      <c r="AF302" s="7">
        <v>3.4657999999999998</v>
      </c>
      <c r="AG302" s="7">
        <v>64.12960000000001</v>
      </c>
      <c r="AH302" s="7"/>
      <c r="AI302" s="7">
        <v>109.16039999999998</v>
      </c>
    </row>
    <row r="303" spans="3:35" ht="12">
      <c r="C303" t="s">
        <v>15</v>
      </c>
      <c r="D303">
        <v>2006</v>
      </c>
      <c r="E303">
        <v>50</v>
      </c>
      <c r="F303" t="s">
        <v>17</v>
      </c>
      <c r="G303" s="7">
        <v>3400</v>
      </c>
      <c r="H303" s="7">
        <v>306</v>
      </c>
      <c r="I303" s="7">
        <v>68</v>
      </c>
      <c r="J303" s="7">
        <v>374</v>
      </c>
      <c r="K303" s="7">
        <v>68</v>
      </c>
      <c r="L303" s="7">
        <v>442</v>
      </c>
      <c r="M303" s="7">
        <v>68</v>
      </c>
      <c r="N303" s="7">
        <v>510</v>
      </c>
      <c r="O303" s="7">
        <v>68</v>
      </c>
      <c r="P303" s="7">
        <v>578</v>
      </c>
      <c r="Q303" s="7">
        <v>68</v>
      </c>
      <c r="R303" s="7">
        <v>646</v>
      </c>
      <c r="S303" s="7">
        <v>68</v>
      </c>
      <c r="T303" s="7">
        <v>714</v>
      </c>
      <c r="U303" s="7">
        <v>68</v>
      </c>
      <c r="V303" s="7">
        <v>782</v>
      </c>
      <c r="W303" s="7">
        <v>68</v>
      </c>
      <c r="X303" s="7">
        <v>850</v>
      </c>
      <c r="Y303" s="7">
        <v>68</v>
      </c>
      <c r="Z303" s="7">
        <v>918</v>
      </c>
      <c r="AA303" s="7">
        <v>68</v>
      </c>
      <c r="AB303" s="7">
        <v>986</v>
      </c>
      <c r="AC303" s="7">
        <v>68</v>
      </c>
      <c r="AD303" s="7">
        <v>1054</v>
      </c>
      <c r="AE303" s="7">
        <f t="shared" si="4"/>
        <v>68</v>
      </c>
      <c r="AF303" s="7">
        <v>68</v>
      </c>
      <c r="AG303" s="7">
        <v>1122</v>
      </c>
      <c r="AH303" s="7"/>
      <c r="AI303" s="7">
        <v>2278</v>
      </c>
    </row>
    <row r="304" spans="2:35" ht="12">
      <c r="B304">
        <v>30400003</v>
      </c>
      <c r="C304" t="s">
        <v>15</v>
      </c>
      <c r="D304" t="s">
        <v>16</v>
      </c>
      <c r="E304">
        <v>50</v>
      </c>
      <c r="F304" t="s">
        <v>17</v>
      </c>
      <c r="G304" s="7">
        <v>10146.8</v>
      </c>
      <c r="H304" s="7">
        <v>4260.6</v>
      </c>
      <c r="I304" s="7">
        <v>202.93599999999998</v>
      </c>
      <c r="J304" s="7">
        <v>4463.536</v>
      </c>
      <c r="K304" s="7">
        <v>202.93599999999998</v>
      </c>
      <c r="L304" s="7">
        <v>4666.472</v>
      </c>
      <c r="M304" s="7">
        <v>202.93599999999998</v>
      </c>
      <c r="N304" s="7">
        <v>4869.407999999999</v>
      </c>
      <c r="O304" s="7">
        <v>202.93599999999998</v>
      </c>
      <c r="P304" s="7">
        <v>5072.343999999999</v>
      </c>
      <c r="Q304" s="7">
        <v>202.93599999999998</v>
      </c>
      <c r="R304" s="7">
        <v>5275.279999999999</v>
      </c>
      <c r="S304" s="7">
        <v>202.93599999999998</v>
      </c>
      <c r="T304" s="7">
        <v>5478.2159999999985</v>
      </c>
      <c r="U304" s="7">
        <v>202.93599999999998</v>
      </c>
      <c r="V304" s="7">
        <v>5681.151999999998</v>
      </c>
      <c r="W304" s="7">
        <v>202.93599999999998</v>
      </c>
      <c r="X304" s="7">
        <v>5884.087999999998</v>
      </c>
      <c r="Y304" s="7">
        <v>202.93599999999998</v>
      </c>
      <c r="Z304" s="7">
        <v>6087.023999999998</v>
      </c>
      <c r="AA304" s="7">
        <v>202.93599999999998</v>
      </c>
      <c r="AB304" s="7">
        <v>6289.959999999997</v>
      </c>
      <c r="AC304" s="7">
        <v>202.93599999999998</v>
      </c>
      <c r="AD304" s="7">
        <v>6492.895999999997</v>
      </c>
      <c r="AE304" s="7">
        <f t="shared" si="4"/>
        <v>202.93599999999998</v>
      </c>
      <c r="AF304" s="7">
        <v>202.93599999999998</v>
      </c>
      <c r="AG304" s="7">
        <v>6695.831999999997</v>
      </c>
      <c r="AH304" s="7"/>
      <c r="AI304" s="7">
        <v>3450.9680000000026</v>
      </c>
    </row>
    <row r="305" spans="3:35" ht="12">
      <c r="C305" t="s">
        <v>15</v>
      </c>
      <c r="D305">
        <v>2003</v>
      </c>
      <c r="E305">
        <v>25</v>
      </c>
      <c r="F305" t="s">
        <v>20</v>
      </c>
      <c r="G305" s="7">
        <v>2344</v>
      </c>
      <c r="H305" s="7">
        <v>878.7</v>
      </c>
      <c r="I305" s="7">
        <v>93.76</v>
      </c>
      <c r="J305" s="7">
        <v>972.46</v>
      </c>
      <c r="K305" s="7">
        <v>93.76</v>
      </c>
      <c r="L305" s="7">
        <v>1066.22</v>
      </c>
      <c r="M305" s="7">
        <v>93.76</v>
      </c>
      <c r="N305" s="7">
        <v>1159.98</v>
      </c>
      <c r="O305" s="7">
        <v>93.76</v>
      </c>
      <c r="P305" s="7">
        <v>1253.74</v>
      </c>
      <c r="Q305" s="7">
        <v>93.76</v>
      </c>
      <c r="R305" s="7">
        <v>1347.5</v>
      </c>
      <c r="S305" s="7">
        <v>93.76</v>
      </c>
      <c r="T305" s="7">
        <v>1441.26</v>
      </c>
      <c r="U305" s="7">
        <v>93.76</v>
      </c>
      <c r="V305" s="7">
        <v>1535.02</v>
      </c>
      <c r="W305" s="7">
        <v>93.76</v>
      </c>
      <c r="X305" s="7">
        <v>1628.78</v>
      </c>
      <c r="Y305" s="7">
        <v>93.76</v>
      </c>
      <c r="Z305" s="7">
        <v>1722.54</v>
      </c>
      <c r="AA305" s="7">
        <v>93.76</v>
      </c>
      <c r="AB305" s="7">
        <v>1816.3</v>
      </c>
      <c r="AC305" s="7">
        <v>93.76</v>
      </c>
      <c r="AD305" s="7">
        <v>1910.06</v>
      </c>
      <c r="AE305" s="7">
        <f t="shared" si="4"/>
        <v>93.76</v>
      </c>
      <c r="AF305" s="7">
        <v>93.76</v>
      </c>
      <c r="AG305" s="7">
        <v>2003.82</v>
      </c>
      <c r="AH305" s="7"/>
      <c r="AI305" s="7">
        <v>340.18000000000006</v>
      </c>
    </row>
    <row r="306" spans="3:35" ht="12">
      <c r="C306" t="s">
        <v>15</v>
      </c>
      <c r="D306">
        <v>2004</v>
      </c>
      <c r="E306">
        <v>25</v>
      </c>
      <c r="F306" t="s">
        <v>20</v>
      </c>
      <c r="G306" s="7">
        <v>488.86</v>
      </c>
      <c r="H306" s="7">
        <v>127.09</v>
      </c>
      <c r="I306" s="7">
        <v>19.5544</v>
      </c>
      <c r="J306" s="7">
        <v>146.64440000000002</v>
      </c>
      <c r="K306" s="7">
        <v>19.5544</v>
      </c>
      <c r="L306" s="7">
        <v>166.1988</v>
      </c>
      <c r="M306" s="7">
        <v>19.5544</v>
      </c>
      <c r="N306" s="7">
        <v>185.7532</v>
      </c>
      <c r="O306" s="7">
        <v>19.5544</v>
      </c>
      <c r="P306" s="7">
        <v>205.30759999999998</v>
      </c>
      <c r="Q306" s="7">
        <v>19.5544</v>
      </c>
      <c r="R306" s="7">
        <v>224.86199999999997</v>
      </c>
      <c r="S306" s="7">
        <v>19.5544</v>
      </c>
      <c r="T306" s="7">
        <v>244.41639999999995</v>
      </c>
      <c r="U306" s="7">
        <v>19.5544</v>
      </c>
      <c r="V306" s="7">
        <v>263.97079999999994</v>
      </c>
      <c r="W306" s="7">
        <v>19.5544</v>
      </c>
      <c r="X306" s="7">
        <v>283.5251999999999</v>
      </c>
      <c r="Y306" s="7">
        <v>19.5544</v>
      </c>
      <c r="Z306" s="7">
        <v>303.0795999999999</v>
      </c>
      <c r="AA306" s="7">
        <v>19.5544</v>
      </c>
      <c r="AB306" s="7">
        <v>322.6339999999999</v>
      </c>
      <c r="AC306" s="7">
        <v>19.5544</v>
      </c>
      <c r="AD306" s="7">
        <v>342.1883999999999</v>
      </c>
      <c r="AE306" s="7">
        <f t="shared" si="4"/>
        <v>19.5544</v>
      </c>
      <c r="AF306" s="7">
        <v>19.5544</v>
      </c>
      <c r="AG306" s="7">
        <v>361.7427999999999</v>
      </c>
      <c r="AH306" s="7"/>
      <c r="AI306" s="7">
        <v>127.11720000000014</v>
      </c>
    </row>
    <row r="307" spans="3:35" ht="12">
      <c r="C307" t="s">
        <v>353</v>
      </c>
      <c r="D307">
        <v>2022</v>
      </c>
      <c r="E307">
        <v>50</v>
      </c>
      <c r="F307" t="s">
        <v>17</v>
      </c>
      <c r="G307" s="7">
        <v>395.28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>
        <f t="shared" si="4"/>
        <v>7.9056</v>
      </c>
      <c r="AF307" s="7">
        <v>7.9056</v>
      </c>
      <c r="AG307" s="7">
        <v>7.9056</v>
      </c>
      <c r="AH307" s="7"/>
      <c r="AI307" s="7">
        <v>387.3744</v>
      </c>
    </row>
    <row r="308" spans="3:35" ht="12">
      <c r="C308" t="s">
        <v>352</v>
      </c>
      <c r="D308">
        <v>2022</v>
      </c>
      <c r="E308">
        <v>50</v>
      </c>
      <c r="F308" t="s">
        <v>17</v>
      </c>
      <c r="G308" s="7">
        <v>11234.59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>
        <f t="shared" si="4"/>
        <v>224.6918</v>
      </c>
      <c r="AF308" s="7">
        <v>224.6918</v>
      </c>
      <c r="AG308" s="7">
        <v>224.6918</v>
      </c>
      <c r="AH308" s="7"/>
      <c r="AI308" s="7">
        <v>11009.8982</v>
      </c>
    </row>
    <row r="309" spans="2:35" ht="12">
      <c r="B309">
        <v>30410002</v>
      </c>
      <c r="C309" t="s">
        <v>34</v>
      </c>
      <c r="D309" t="s">
        <v>22</v>
      </c>
      <c r="E309">
        <v>50</v>
      </c>
      <c r="F309" t="s">
        <v>17</v>
      </c>
      <c r="G309" s="7">
        <v>212858.55</v>
      </c>
      <c r="H309" s="7">
        <v>163291.87</v>
      </c>
      <c r="I309" s="7">
        <v>4257.170999999999</v>
      </c>
      <c r="J309" s="7">
        <v>167549.041</v>
      </c>
      <c r="K309" s="7">
        <v>4257.170999999999</v>
      </c>
      <c r="L309" s="7">
        <v>171806.212</v>
      </c>
      <c r="M309" s="7">
        <v>4257.170999999999</v>
      </c>
      <c r="N309" s="7">
        <v>176063.383</v>
      </c>
      <c r="O309" s="7">
        <v>4257.170999999999</v>
      </c>
      <c r="P309" s="7">
        <v>180320.554</v>
      </c>
      <c r="Q309" s="7">
        <v>4257.170999999999</v>
      </c>
      <c r="R309" s="7">
        <v>184577.725</v>
      </c>
      <c r="S309" s="7">
        <v>4257.170999999999</v>
      </c>
      <c r="T309" s="7">
        <v>188834.896</v>
      </c>
      <c r="U309" s="7">
        <v>4257.170999999999</v>
      </c>
      <c r="V309" s="7">
        <v>193092.067</v>
      </c>
      <c r="W309" s="7">
        <v>4257.170999999999</v>
      </c>
      <c r="X309" s="7">
        <v>197349.238</v>
      </c>
      <c r="Y309" s="7">
        <v>4257.170999999999</v>
      </c>
      <c r="Z309" s="7">
        <v>201606.409</v>
      </c>
      <c r="AA309" s="7">
        <v>4257.170999999999</v>
      </c>
      <c r="AB309" s="7">
        <v>205863.58000000002</v>
      </c>
      <c r="AC309" s="7">
        <v>4257.170999999999</v>
      </c>
      <c r="AD309" s="7">
        <v>210120.75100000002</v>
      </c>
      <c r="AE309" s="61">
        <f>G309/E309-1519.37</f>
        <v>2737.8009999999995</v>
      </c>
      <c r="AF309" s="7">
        <v>2737.8009999999995</v>
      </c>
      <c r="AG309" s="7">
        <v>212858.55200000003</v>
      </c>
      <c r="AH309" s="7"/>
      <c r="AI309" s="7">
        <v>-0.0020000000367872417</v>
      </c>
    </row>
    <row r="310" spans="2:35" ht="12">
      <c r="B310">
        <v>30700002</v>
      </c>
      <c r="C310" t="s">
        <v>35</v>
      </c>
      <c r="D310" t="s">
        <v>22</v>
      </c>
      <c r="E310">
        <v>50</v>
      </c>
      <c r="F310" t="s">
        <v>17</v>
      </c>
      <c r="G310" s="7">
        <v>225092.41</v>
      </c>
      <c r="H310" s="7">
        <v>158106.44</v>
      </c>
      <c r="I310" s="7">
        <v>4501.8482</v>
      </c>
      <c r="J310" s="7">
        <v>162608.2882</v>
      </c>
      <c r="K310" s="7">
        <v>4501.8482</v>
      </c>
      <c r="L310" s="7">
        <v>167110.13640000002</v>
      </c>
      <c r="M310" s="7">
        <v>4501.8482</v>
      </c>
      <c r="N310" s="7">
        <v>171611.98460000003</v>
      </c>
      <c r="O310" s="7">
        <v>4501.8482</v>
      </c>
      <c r="P310" s="7">
        <v>176113.83280000003</v>
      </c>
      <c r="Q310" s="7">
        <v>4501.8482</v>
      </c>
      <c r="R310" s="7">
        <v>180615.68100000004</v>
      </c>
      <c r="S310" s="7">
        <v>4501.8482</v>
      </c>
      <c r="T310" s="7">
        <v>185117.52920000005</v>
      </c>
      <c r="U310" s="7">
        <v>4501.8482</v>
      </c>
      <c r="V310" s="7">
        <v>189619.37740000006</v>
      </c>
      <c r="W310" s="7">
        <v>4501.8482</v>
      </c>
      <c r="X310" s="7">
        <v>194121.22560000006</v>
      </c>
      <c r="Y310" s="7">
        <v>4501.8482</v>
      </c>
      <c r="Z310" s="7">
        <v>198623.07380000007</v>
      </c>
      <c r="AA310" s="7">
        <v>4501.8482</v>
      </c>
      <c r="AB310" s="7">
        <v>203124.92200000008</v>
      </c>
      <c r="AC310" s="7">
        <v>4501.8482</v>
      </c>
      <c r="AD310" s="7">
        <v>207626.7702000001</v>
      </c>
      <c r="AE310" s="7">
        <f t="shared" si="4"/>
        <v>4501.8482</v>
      </c>
      <c r="AF310" s="7">
        <v>4501.8482</v>
      </c>
      <c r="AG310" s="7">
        <v>212128.6184000001</v>
      </c>
      <c r="AH310" s="7"/>
      <c r="AI310" s="7">
        <v>12963.79159999991</v>
      </c>
    </row>
    <row r="311" spans="7:35" ht="12">
      <c r="G311" s="63">
        <f>SUM(G302:G310)</f>
        <v>466133.78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63">
        <f>SUM(AE302:AE310)</f>
        <v>7859.962799999999</v>
      </c>
      <c r="AF311" s="7"/>
      <c r="AG311" s="7"/>
      <c r="AH311" s="7"/>
      <c r="AI311" s="7"/>
    </row>
    <row r="312" spans="3:35" ht="12">
      <c r="C312" t="s">
        <v>18</v>
      </c>
      <c r="D312">
        <v>1998</v>
      </c>
      <c r="E312">
        <v>50</v>
      </c>
      <c r="F312" t="s">
        <v>20</v>
      </c>
      <c r="G312" s="7">
        <v>10275.67</v>
      </c>
      <c r="H312" s="7">
        <v>5137.86</v>
      </c>
      <c r="I312" s="7">
        <v>205.5134</v>
      </c>
      <c r="J312" s="7">
        <v>5343.3733999999995</v>
      </c>
      <c r="K312" s="7">
        <v>205.5134</v>
      </c>
      <c r="L312" s="7">
        <v>5548.886799999999</v>
      </c>
      <c r="M312" s="7">
        <v>205.5134</v>
      </c>
      <c r="N312" s="7">
        <v>5754.400199999999</v>
      </c>
      <c r="O312" s="7">
        <v>205.5134</v>
      </c>
      <c r="P312" s="7">
        <v>5959.913599999999</v>
      </c>
      <c r="Q312" s="7">
        <v>205.5134</v>
      </c>
      <c r="R312" s="7">
        <v>6165.426999999999</v>
      </c>
      <c r="S312" s="7">
        <v>205.5134</v>
      </c>
      <c r="T312" s="7">
        <v>6370.940399999999</v>
      </c>
      <c r="U312" s="7">
        <v>205.5134</v>
      </c>
      <c r="V312" s="7">
        <v>6576.453799999998</v>
      </c>
      <c r="W312" s="7">
        <v>205.5134</v>
      </c>
      <c r="X312" s="7">
        <v>6781.967199999998</v>
      </c>
      <c r="Y312" s="7">
        <v>205.5134</v>
      </c>
      <c r="Z312" s="7">
        <v>6987.480599999998</v>
      </c>
      <c r="AA312" s="7">
        <v>205.5134</v>
      </c>
      <c r="AB312" s="7">
        <v>7192.993999999998</v>
      </c>
      <c r="AC312" s="7">
        <v>205.5134</v>
      </c>
      <c r="AD312" s="7">
        <v>7398.507399999998</v>
      </c>
      <c r="AE312" s="7">
        <f t="shared" si="4"/>
        <v>205.5134</v>
      </c>
      <c r="AF312" s="7">
        <v>205.5134</v>
      </c>
      <c r="AG312" s="7">
        <v>7604.0207999999975</v>
      </c>
      <c r="AH312" s="7"/>
      <c r="AI312" s="7">
        <v>2671.6492000000026</v>
      </c>
    </row>
    <row r="313" spans="3:35" ht="12">
      <c r="C313" t="s">
        <v>335</v>
      </c>
      <c r="D313">
        <v>2021</v>
      </c>
      <c r="E313">
        <v>50</v>
      </c>
      <c r="F313" t="s">
        <v>17</v>
      </c>
      <c r="G313" s="7">
        <v>22605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>
        <v>452.1</v>
      </c>
      <c r="AD313" s="7">
        <v>452.1</v>
      </c>
      <c r="AE313" s="7">
        <f t="shared" si="4"/>
        <v>452.1</v>
      </c>
      <c r="AF313" s="7">
        <v>452.1</v>
      </c>
      <c r="AG313" s="7">
        <v>904.2</v>
      </c>
      <c r="AH313" s="7"/>
      <c r="AI313" s="7">
        <v>21700.8</v>
      </c>
    </row>
    <row r="314" spans="3:35" ht="12">
      <c r="C314" t="s">
        <v>355</v>
      </c>
      <c r="D314">
        <v>2022</v>
      </c>
      <c r="E314">
        <v>50</v>
      </c>
      <c r="F314" t="s">
        <v>17</v>
      </c>
      <c r="G314" s="7">
        <v>1285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>
        <v>0</v>
      </c>
      <c r="AE314" s="7">
        <f t="shared" si="4"/>
        <v>25.7</v>
      </c>
      <c r="AF314" s="7">
        <v>25.7</v>
      </c>
      <c r="AG314" s="7">
        <v>25.7</v>
      </c>
      <c r="AH314" s="7"/>
      <c r="AI314" s="7">
        <v>1259.3</v>
      </c>
    </row>
    <row r="315" spans="2:35" ht="12">
      <c r="B315" t="s">
        <v>366</v>
      </c>
      <c r="C315" t="s">
        <v>356</v>
      </c>
      <c r="D315">
        <v>2022</v>
      </c>
      <c r="E315">
        <v>50</v>
      </c>
      <c r="F315" t="s">
        <v>17</v>
      </c>
      <c r="G315" s="7">
        <v>21555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>
        <v>0</v>
      </c>
      <c r="AE315" s="7">
        <f t="shared" si="4"/>
        <v>431.1</v>
      </c>
      <c r="AF315" s="7">
        <v>431.1</v>
      </c>
      <c r="AG315" s="7">
        <v>431.1</v>
      </c>
      <c r="AH315" s="7"/>
      <c r="AI315" s="7">
        <v>21123.9</v>
      </c>
    </row>
    <row r="316" spans="2:35" ht="12">
      <c r="B316">
        <v>32000003</v>
      </c>
      <c r="C316" t="s">
        <v>43</v>
      </c>
      <c r="D316" t="s">
        <v>16</v>
      </c>
      <c r="E316">
        <v>50</v>
      </c>
      <c r="F316" t="s">
        <v>17</v>
      </c>
      <c r="G316" s="7">
        <v>31681.74</v>
      </c>
      <c r="H316" s="7">
        <v>24304.21</v>
      </c>
      <c r="I316" s="7">
        <v>633.6348</v>
      </c>
      <c r="J316" s="7">
        <v>24937.8448</v>
      </c>
      <c r="K316" s="7">
        <v>633.6348</v>
      </c>
      <c r="L316" s="7">
        <v>25571.4796</v>
      </c>
      <c r="M316" s="7">
        <v>633.6348</v>
      </c>
      <c r="N316" s="7">
        <v>26205.1144</v>
      </c>
      <c r="O316" s="7">
        <v>633.6348</v>
      </c>
      <c r="P316" s="7">
        <v>26838.7492</v>
      </c>
      <c r="Q316" s="7">
        <v>633.6348</v>
      </c>
      <c r="R316" s="7">
        <v>27472.384</v>
      </c>
      <c r="S316" s="7">
        <v>633.6348</v>
      </c>
      <c r="T316" s="7">
        <v>28106.018799999998</v>
      </c>
      <c r="U316" s="7">
        <v>633.6348</v>
      </c>
      <c r="V316" s="7">
        <v>28739.653599999998</v>
      </c>
      <c r="W316" s="7">
        <v>633.6348</v>
      </c>
      <c r="X316" s="7">
        <v>29373.288399999998</v>
      </c>
      <c r="Y316" s="7">
        <v>633.6348</v>
      </c>
      <c r="Z316" s="7">
        <v>30006.923199999997</v>
      </c>
      <c r="AA316" s="7">
        <v>633.6348</v>
      </c>
      <c r="AB316" s="7">
        <v>30640.557999999997</v>
      </c>
      <c r="AC316" s="7">
        <v>633.6348</v>
      </c>
      <c r="AD316" s="7">
        <v>31274.192799999997</v>
      </c>
      <c r="AE316" s="61">
        <f>G316/E316-226.09</f>
        <v>407.5448</v>
      </c>
      <c r="AF316" s="7">
        <v>407.5448</v>
      </c>
      <c r="AG316" s="7">
        <v>31681.737599999997</v>
      </c>
      <c r="AH316" s="7"/>
      <c r="AI316" s="7">
        <v>0.002400000004854519</v>
      </c>
    </row>
    <row r="317" spans="3:35" ht="12">
      <c r="C317" t="s">
        <v>46</v>
      </c>
      <c r="D317">
        <v>2009</v>
      </c>
      <c r="E317">
        <v>25</v>
      </c>
      <c r="F317" t="s">
        <v>17</v>
      </c>
      <c r="G317" s="21">
        <v>951.64</v>
      </c>
      <c r="H317" s="21">
        <v>57.1</v>
      </c>
      <c r="I317" s="21">
        <v>38.065599999999996</v>
      </c>
      <c r="J317" s="21">
        <v>95.1656</v>
      </c>
      <c r="K317" s="21">
        <v>38.065599999999996</v>
      </c>
      <c r="L317" s="21">
        <v>133.2312</v>
      </c>
      <c r="M317" s="21">
        <v>38.065599999999996</v>
      </c>
      <c r="N317" s="21">
        <v>171.2968</v>
      </c>
      <c r="O317" s="21">
        <v>38.065599999999996</v>
      </c>
      <c r="P317" s="21">
        <v>209.36239999999998</v>
      </c>
      <c r="Q317" s="21">
        <v>38.065599999999996</v>
      </c>
      <c r="R317" s="21">
        <v>247.42799999999997</v>
      </c>
      <c r="S317" s="21">
        <v>38.065599999999996</v>
      </c>
      <c r="T317" s="21">
        <v>285.49359999999996</v>
      </c>
      <c r="U317" s="21">
        <v>38.065599999999996</v>
      </c>
      <c r="V317" s="21">
        <v>323.5592</v>
      </c>
      <c r="W317" s="21">
        <v>38.065599999999996</v>
      </c>
      <c r="X317" s="21">
        <v>361.6248</v>
      </c>
      <c r="Y317" s="21">
        <v>38.065599999999996</v>
      </c>
      <c r="Z317" s="21">
        <v>399.6904</v>
      </c>
      <c r="AA317" s="21">
        <v>38.065599999999996</v>
      </c>
      <c r="AB317" s="21">
        <v>437.75600000000003</v>
      </c>
      <c r="AC317" s="21">
        <v>38.065599999999996</v>
      </c>
      <c r="AD317" s="21">
        <v>475.82160000000005</v>
      </c>
      <c r="AE317" s="21">
        <f t="shared" si="4"/>
        <v>38.065599999999996</v>
      </c>
      <c r="AF317" s="21">
        <v>38.065599999999996</v>
      </c>
      <c r="AG317" s="7">
        <v>513.8872</v>
      </c>
      <c r="AH317" s="7"/>
      <c r="AI317" s="7">
        <v>437.7528</v>
      </c>
    </row>
    <row r="318" spans="7:35" ht="12">
      <c r="G318" s="63">
        <f>SUM(G312:G317)</f>
        <v>88354.05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63">
        <f>SUM(AE312:AE317)</f>
        <v>1560.0238</v>
      </c>
      <c r="AF318" s="7"/>
      <c r="AG318" s="7"/>
      <c r="AH318" s="7"/>
      <c r="AI318" s="7"/>
    </row>
    <row r="319" spans="7:31" ht="12">
      <c r="G319" s="7">
        <f>G17+G57+G63+G73+G107+G118+G120+G126+G146+G152+G243+G255+G283+G286+G287+G291+G300+G311+G318</f>
        <v>14820551.770000001</v>
      </c>
      <c r="AE319" s="7">
        <f>AE17+AE57+AE63+AE73+AE107+AE118+AE120+AE126+AE146+AE152+AE243+AE255+AE283+AE286+AE287+AE291+AE300+AE311+AE318</f>
        <v>445529.0049</v>
      </c>
    </row>
    <row r="324" spans="4:32" ht="12">
      <c r="D324" s="49"/>
      <c r="E324" s="49"/>
      <c r="F324" s="49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7"/>
    </row>
    <row r="325" ht="12">
      <c r="AF325" s="7"/>
    </row>
    <row r="326" ht="12">
      <c r="AF326" s="7"/>
    </row>
    <row r="327" ht="12">
      <c r="AF327" s="7"/>
    </row>
    <row r="328" ht="12">
      <c r="AF328" s="21"/>
    </row>
    <row r="329" ht="12">
      <c r="AF32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Solutions</dc:creator>
  <cp:keywords/>
  <dc:description/>
  <cp:lastModifiedBy>18595</cp:lastModifiedBy>
  <cp:lastPrinted>2022-02-27T17:02:51Z</cp:lastPrinted>
  <dcterms:created xsi:type="dcterms:W3CDTF">2002-05-02T14:32:32Z</dcterms:created>
  <dcterms:modified xsi:type="dcterms:W3CDTF">2023-04-27T15:04:48Z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North Marshall Water District</vt:lpwstr>
  </property>
  <property fmtid="{D5CDD505-2E9C-101B-9397-08002B2CF9AE}" pid="4" name="PPC_Template_Engagement_Date">
    <vt:lpwstr>12/31/2014</vt:lpwstr>
  </property>
  <property fmtid="{D5CDD505-2E9C-101B-9397-08002B2CF9AE}" pid="5" name="DeleteTemporaryFile">
    <vt:lpwstr>000006MWMS20230118201606.xls</vt:lpwstr>
  </property>
  <property fmtid="{D5CDD505-2E9C-101B-9397-08002B2CF9AE}" pid="6" name="GFRDocument">
    <vt:lpwstr>1</vt:lpwstr>
  </property>
  <property fmtid="{D5CDD505-2E9C-101B-9397-08002B2CF9AE}" pid="7" name="WebDocument">
    <vt:lpwstr>True</vt:lpwstr>
  </property>
</Properties>
</file>