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:\internal\Regulatory\KY\2022\IRP\Discovery\Joint Intervenors\JI-Set 1\JI_1_54 ELCC values\"/>
    </mc:Choice>
  </mc:AlternateContent>
  <xr:revisionPtr revIDLastSave="0" documentId="13_ncr:1_{067F4C42-C9DA-4F5B-8071-4DCD9D292D8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inal ELCC" sheetId="4" r:id="rId1"/>
    <sheet name="PJM PeakCredits_REF+HiCost" sheetId="5" r:id="rId2"/>
    <sheet name="PJM PeakCredits_NCR" sheetId="6" r:id="rId3"/>
    <sheet name="PJM PeakCredits_CETA" sheetId="7" r:id="rId4"/>
    <sheet name="PJM PeakCredits_ECR" sheetId="8" r:id="rId5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7" i="8" l="1"/>
  <c r="G88" i="8" s="1"/>
  <c r="G89" i="8" s="1"/>
  <c r="G90" i="8" s="1"/>
  <c r="G91" i="8" s="1"/>
  <c r="G92" i="8" s="1"/>
  <c r="G93" i="8" s="1"/>
  <c r="G94" i="8" s="1"/>
  <c r="G95" i="8" s="1"/>
  <c r="G96" i="8" s="1"/>
  <c r="G97" i="8" s="1"/>
  <c r="G98" i="8" s="1"/>
  <c r="G99" i="8" s="1"/>
  <c r="G100" i="8" s="1"/>
  <c r="G101" i="8" s="1"/>
  <c r="G102" i="8" s="1"/>
  <c r="G103" i="8" s="1"/>
  <c r="G104" i="8" s="1"/>
  <c r="G105" i="8" s="1"/>
  <c r="G106" i="8" s="1"/>
  <c r="I80" i="8"/>
  <c r="I81" i="8" s="1"/>
  <c r="I82" i="8" s="1"/>
  <c r="I83" i="8" s="1"/>
  <c r="I84" i="8" s="1"/>
  <c r="I85" i="8" s="1"/>
  <c r="I86" i="8" s="1"/>
  <c r="I87" i="8" s="1"/>
  <c r="I88" i="8" s="1"/>
  <c r="I89" i="8" s="1"/>
  <c r="I90" i="8" s="1"/>
  <c r="I91" i="8" s="1"/>
  <c r="I92" i="8" s="1"/>
  <c r="I93" i="8" s="1"/>
  <c r="I94" i="8" s="1"/>
  <c r="I95" i="8" s="1"/>
  <c r="I96" i="8" s="1"/>
  <c r="I97" i="8" s="1"/>
  <c r="I98" i="8" s="1"/>
  <c r="I99" i="8" s="1"/>
  <c r="I100" i="8" s="1"/>
  <c r="C77" i="8"/>
  <c r="C78" i="8" s="1"/>
  <c r="C79" i="8" s="1"/>
  <c r="C80" i="8" s="1"/>
  <c r="C81" i="8" s="1"/>
  <c r="C82" i="8" s="1"/>
  <c r="C83" i="8" s="1"/>
  <c r="C84" i="8" s="1"/>
  <c r="C85" i="8" s="1"/>
  <c r="C86" i="8" s="1"/>
  <c r="C87" i="8" s="1"/>
  <c r="C88" i="8" s="1"/>
  <c r="C89" i="8" s="1"/>
  <c r="C90" i="8" s="1"/>
  <c r="C91" i="8" s="1"/>
  <c r="C92" i="8" s="1"/>
  <c r="C93" i="8" s="1"/>
  <c r="C94" i="8" s="1"/>
  <c r="C95" i="8" s="1"/>
  <c r="C96" i="8" s="1"/>
  <c r="C97" i="8" s="1"/>
  <c r="C98" i="8" s="1"/>
  <c r="C99" i="8" s="1"/>
  <c r="C100" i="8" s="1"/>
  <c r="C101" i="8" s="1"/>
  <c r="C102" i="8" s="1"/>
  <c r="C103" i="8" s="1"/>
  <c r="C104" i="8" s="1"/>
  <c r="C105" i="8" s="1"/>
  <c r="C106" i="8" s="1"/>
  <c r="F73" i="8"/>
  <c r="F74" i="8" s="1"/>
  <c r="F75" i="8" s="1"/>
  <c r="F76" i="8" s="1"/>
  <c r="F77" i="8" s="1"/>
  <c r="F78" i="8" s="1"/>
  <c r="F79" i="8" s="1"/>
  <c r="F80" i="8" s="1"/>
  <c r="F81" i="8" s="1"/>
  <c r="F82" i="8" s="1"/>
  <c r="F83" i="8" s="1"/>
  <c r="F84" i="8" s="1"/>
  <c r="F85" i="8" s="1"/>
  <c r="F86" i="8" s="1"/>
  <c r="F87" i="8" s="1"/>
  <c r="F88" i="8" s="1"/>
  <c r="F89" i="8" s="1"/>
  <c r="F90" i="8" s="1"/>
  <c r="F91" i="8" s="1"/>
  <c r="F92" i="8" s="1"/>
  <c r="F93" i="8" s="1"/>
  <c r="F94" i="8" s="1"/>
  <c r="F95" i="8" s="1"/>
  <c r="F96" i="8" s="1"/>
  <c r="F97" i="8" s="1"/>
  <c r="F98" i="8" s="1"/>
  <c r="F99" i="8" s="1"/>
  <c r="F100" i="8" s="1"/>
  <c r="F101" i="8" s="1"/>
  <c r="F102" i="8" s="1"/>
  <c r="F103" i="8" s="1"/>
  <c r="F104" i="8" s="1"/>
  <c r="F105" i="8" s="1"/>
  <c r="F106" i="8" s="1"/>
  <c r="I57" i="8"/>
  <c r="I58" i="8" s="1"/>
  <c r="I59" i="8" s="1"/>
  <c r="I60" i="8" s="1"/>
  <c r="I61" i="8" s="1"/>
  <c r="I62" i="8" s="1"/>
  <c r="I63" i="8" s="1"/>
  <c r="I64" i="8" s="1"/>
  <c r="I65" i="8" s="1"/>
  <c r="I66" i="8" s="1"/>
  <c r="I67" i="8" s="1"/>
  <c r="I68" i="8" s="1"/>
  <c r="I69" i="8" s="1"/>
  <c r="I70" i="8" s="1"/>
  <c r="I71" i="8" s="1"/>
  <c r="I72" i="8" s="1"/>
  <c r="I73" i="8" s="1"/>
  <c r="I74" i="8" s="1"/>
  <c r="I75" i="8" s="1"/>
  <c r="I76" i="8" s="1"/>
  <c r="I56" i="8"/>
  <c r="F55" i="8"/>
  <c r="F56" i="8" s="1"/>
  <c r="F57" i="8" s="1"/>
  <c r="F58" i="8" s="1"/>
  <c r="F59" i="8" s="1"/>
  <c r="F60" i="8" s="1"/>
  <c r="F61" i="8" s="1"/>
  <c r="F62" i="8" s="1"/>
  <c r="F63" i="8" s="1"/>
  <c r="F64" i="8" s="1"/>
  <c r="F65" i="8" s="1"/>
  <c r="F66" i="8" s="1"/>
  <c r="F67" i="8" s="1"/>
  <c r="F68" i="8" s="1"/>
  <c r="F69" i="8" s="1"/>
  <c r="F70" i="8" s="1"/>
  <c r="F71" i="8" s="1"/>
  <c r="F72" i="8" s="1"/>
  <c r="G52" i="8"/>
  <c r="G53" i="8" s="1"/>
  <c r="G54" i="8" s="1"/>
  <c r="G55" i="8" s="1"/>
  <c r="G56" i="8" s="1"/>
  <c r="G57" i="8" s="1"/>
  <c r="G58" i="8" s="1"/>
  <c r="G59" i="8" s="1"/>
  <c r="G60" i="8" s="1"/>
  <c r="G61" i="8" s="1"/>
  <c r="G62" i="8" s="1"/>
  <c r="G63" i="8" s="1"/>
  <c r="G64" i="8" s="1"/>
  <c r="G65" i="8" s="1"/>
  <c r="G66" i="8" s="1"/>
  <c r="G67" i="8" s="1"/>
  <c r="G68" i="8" s="1"/>
  <c r="G69" i="8" s="1"/>
  <c r="G70" i="8" s="1"/>
  <c r="G71" i="8" s="1"/>
  <c r="G72" i="8" s="1"/>
  <c r="G73" i="8" s="1"/>
  <c r="G74" i="8" s="1"/>
  <c r="G75" i="8" s="1"/>
  <c r="G76" i="8" s="1"/>
  <c r="G77" i="8" s="1"/>
  <c r="G78" i="8" s="1"/>
  <c r="G79" i="8" s="1"/>
  <c r="G80" i="8" s="1"/>
  <c r="G81" i="8" s="1"/>
  <c r="G82" i="8" s="1"/>
  <c r="G83" i="8" s="1"/>
  <c r="G84" i="8" s="1"/>
  <c r="G85" i="8" s="1"/>
  <c r="G86" i="8" s="1"/>
  <c r="F50" i="8"/>
  <c r="F51" i="8" s="1"/>
  <c r="F52" i="8" s="1"/>
  <c r="F53" i="8" s="1"/>
  <c r="F54" i="8" s="1"/>
  <c r="F48" i="8"/>
  <c r="F49" i="8" s="1"/>
  <c r="F47" i="8"/>
  <c r="G46" i="8"/>
  <c r="G47" i="8" s="1"/>
  <c r="G48" i="8" s="1"/>
  <c r="G49" i="8" s="1"/>
  <c r="G50" i="8" s="1"/>
  <c r="G51" i="8" s="1"/>
  <c r="F38" i="8"/>
  <c r="F39" i="8" s="1"/>
  <c r="F40" i="8" s="1"/>
  <c r="F41" i="8" s="1"/>
  <c r="F42" i="8" s="1"/>
  <c r="F43" i="8" s="1"/>
  <c r="F44" i="8" s="1"/>
  <c r="F45" i="8" s="1"/>
  <c r="I33" i="8"/>
  <c r="I34" i="8" s="1"/>
  <c r="I35" i="8" s="1"/>
  <c r="I36" i="8" s="1"/>
  <c r="I37" i="8" s="1"/>
  <c r="I38" i="8" s="1"/>
  <c r="I39" i="8" s="1"/>
  <c r="I40" i="8" s="1"/>
  <c r="I41" i="8" s="1"/>
  <c r="I42" i="8" s="1"/>
  <c r="I43" i="8" s="1"/>
  <c r="I44" i="8" s="1"/>
  <c r="I45" i="8" s="1"/>
  <c r="I46" i="8" s="1"/>
  <c r="I47" i="8" s="1"/>
  <c r="I48" i="8" s="1"/>
  <c r="I49" i="8" s="1"/>
  <c r="I50" i="8" s="1"/>
  <c r="F33" i="8"/>
  <c r="F34" i="8" s="1"/>
  <c r="F35" i="8" s="1"/>
  <c r="F36" i="8" s="1"/>
  <c r="F37" i="8" s="1"/>
  <c r="I32" i="8"/>
  <c r="F32" i="8"/>
  <c r="G31" i="8"/>
  <c r="G32" i="8" s="1"/>
  <c r="G33" i="8" s="1"/>
  <c r="G34" i="8" s="1"/>
  <c r="G35" i="8" s="1"/>
  <c r="G36" i="8" s="1"/>
  <c r="G37" i="8" s="1"/>
  <c r="G38" i="8" s="1"/>
  <c r="G39" i="8" s="1"/>
  <c r="G40" i="8" s="1"/>
  <c r="G41" i="8" s="1"/>
  <c r="G42" i="8" s="1"/>
  <c r="G43" i="8" s="1"/>
  <c r="G44" i="8" s="1"/>
  <c r="G45" i="8" s="1"/>
  <c r="U25" i="8"/>
  <c r="T25" i="8"/>
  <c r="S25" i="8"/>
  <c r="R25" i="8"/>
  <c r="Q25" i="8"/>
  <c r="U24" i="8"/>
  <c r="T24" i="8"/>
  <c r="S24" i="8"/>
  <c r="R24" i="8"/>
  <c r="Q24" i="8"/>
  <c r="F24" i="8"/>
  <c r="F25" i="8" s="1"/>
  <c r="F26" i="8" s="1"/>
  <c r="F27" i="8" s="1"/>
  <c r="F28" i="8" s="1"/>
  <c r="F29" i="8" s="1"/>
  <c r="F30" i="8" s="1"/>
  <c r="U23" i="8"/>
  <c r="T23" i="8"/>
  <c r="S23" i="8"/>
  <c r="R23" i="8"/>
  <c r="Q23" i="8"/>
  <c r="F23" i="8"/>
  <c r="U22" i="8"/>
  <c r="T22" i="8"/>
  <c r="S22" i="8"/>
  <c r="R22" i="8"/>
  <c r="Q22" i="8"/>
  <c r="F22" i="8"/>
  <c r="U21" i="8"/>
  <c r="T21" i="8"/>
  <c r="S21" i="8"/>
  <c r="R21" i="8"/>
  <c r="Q21" i="8"/>
  <c r="G21" i="8"/>
  <c r="E21" i="8"/>
  <c r="E22" i="8" s="1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  <c r="E35" i="8" s="1"/>
  <c r="E36" i="8" s="1"/>
  <c r="E37" i="8" s="1"/>
  <c r="E38" i="8" s="1"/>
  <c r="E39" i="8" s="1"/>
  <c r="E40" i="8" s="1"/>
  <c r="E41" i="8" s="1"/>
  <c r="E42" i="8" s="1"/>
  <c r="E43" i="8" s="1"/>
  <c r="E44" i="8" s="1"/>
  <c r="E45" i="8" s="1"/>
  <c r="E46" i="8" s="1"/>
  <c r="E47" i="8" s="1"/>
  <c r="E48" i="8" s="1"/>
  <c r="E49" i="8" s="1"/>
  <c r="E50" i="8" s="1"/>
  <c r="E51" i="8" s="1"/>
  <c r="E52" i="8" s="1"/>
  <c r="E53" i="8" s="1"/>
  <c r="E54" i="8" s="1"/>
  <c r="E55" i="8" s="1"/>
  <c r="E56" i="8" s="1"/>
  <c r="E57" i="8" s="1"/>
  <c r="E58" i="8" s="1"/>
  <c r="E59" i="8" s="1"/>
  <c r="E60" i="8" s="1"/>
  <c r="E61" i="8" s="1"/>
  <c r="E62" i="8" s="1"/>
  <c r="E63" i="8" s="1"/>
  <c r="E64" i="8" s="1"/>
  <c r="E65" i="8" s="1"/>
  <c r="E66" i="8" s="1"/>
  <c r="E67" i="8" s="1"/>
  <c r="E68" i="8" s="1"/>
  <c r="E69" i="8" s="1"/>
  <c r="E70" i="8" s="1"/>
  <c r="E71" i="8" s="1"/>
  <c r="E72" i="8" s="1"/>
  <c r="E73" i="8" s="1"/>
  <c r="E74" i="8" s="1"/>
  <c r="E75" i="8" s="1"/>
  <c r="E76" i="8" s="1"/>
  <c r="E77" i="8" s="1"/>
  <c r="E78" i="8" s="1"/>
  <c r="E79" i="8" s="1"/>
  <c r="E80" i="8" s="1"/>
  <c r="E81" i="8" s="1"/>
  <c r="E82" i="8" s="1"/>
  <c r="E83" i="8" s="1"/>
  <c r="E84" i="8" s="1"/>
  <c r="E85" i="8" s="1"/>
  <c r="E86" i="8" s="1"/>
  <c r="E87" i="8" s="1"/>
  <c r="E88" i="8" s="1"/>
  <c r="E89" i="8" s="1"/>
  <c r="E90" i="8" s="1"/>
  <c r="E91" i="8" s="1"/>
  <c r="E92" i="8" s="1"/>
  <c r="E93" i="8" s="1"/>
  <c r="E94" i="8" s="1"/>
  <c r="E95" i="8" s="1"/>
  <c r="E96" i="8" s="1"/>
  <c r="E97" i="8" s="1"/>
  <c r="E98" i="8" s="1"/>
  <c r="E99" i="8" s="1"/>
  <c r="E100" i="8" s="1"/>
  <c r="E101" i="8" s="1"/>
  <c r="E102" i="8" s="1"/>
  <c r="E103" i="8" s="1"/>
  <c r="E104" i="8" s="1"/>
  <c r="E105" i="8" s="1"/>
  <c r="E106" i="8" s="1"/>
  <c r="U20" i="8"/>
  <c r="T20" i="8"/>
  <c r="S20" i="8"/>
  <c r="R20" i="8"/>
  <c r="Q20" i="8"/>
  <c r="U19" i="8"/>
  <c r="T19" i="8"/>
  <c r="S19" i="8"/>
  <c r="R19" i="8"/>
  <c r="Q19" i="8"/>
  <c r="U18" i="8"/>
  <c r="T18" i="8"/>
  <c r="S18" i="8"/>
  <c r="R18" i="8"/>
  <c r="Q18" i="8"/>
  <c r="E18" i="8"/>
  <c r="E19" i="8" s="1"/>
  <c r="E20" i="8" s="1"/>
  <c r="U17" i="8"/>
  <c r="T17" i="8"/>
  <c r="S17" i="8"/>
  <c r="R17" i="8"/>
  <c r="Q17" i="8"/>
  <c r="E17" i="8"/>
  <c r="U16" i="8"/>
  <c r="T16" i="8"/>
  <c r="S16" i="8"/>
  <c r="R16" i="8"/>
  <c r="Q16" i="8"/>
  <c r="C16" i="8"/>
  <c r="B16" i="8"/>
  <c r="B17" i="8" s="1"/>
  <c r="B18" i="8" s="1"/>
  <c r="U15" i="8"/>
  <c r="T15" i="8"/>
  <c r="S15" i="8"/>
  <c r="R15" i="8"/>
  <c r="Q15" i="8"/>
  <c r="F15" i="8"/>
  <c r="F16" i="8" s="1"/>
  <c r="F17" i="8" s="1"/>
  <c r="F18" i="8" s="1"/>
  <c r="F19" i="8" s="1"/>
  <c r="F20" i="8" s="1"/>
  <c r="U14" i="8"/>
  <c r="T14" i="8"/>
  <c r="S14" i="8"/>
  <c r="R14" i="8"/>
  <c r="Q14" i="8"/>
  <c r="U13" i="8"/>
  <c r="T13" i="8"/>
  <c r="S13" i="8"/>
  <c r="R13" i="8"/>
  <c r="Q13" i="8"/>
  <c r="F13" i="8"/>
  <c r="F14" i="8" s="1"/>
  <c r="E13" i="8"/>
  <c r="E14" i="8" s="1"/>
  <c r="E15" i="8" s="1"/>
  <c r="U12" i="8"/>
  <c r="T12" i="8"/>
  <c r="S12" i="8"/>
  <c r="R12" i="8"/>
  <c r="Q12" i="8"/>
  <c r="F12" i="8"/>
  <c r="E12" i="8"/>
  <c r="U11" i="8"/>
  <c r="T11" i="8"/>
  <c r="S11" i="8"/>
  <c r="R11" i="8"/>
  <c r="Q11" i="8"/>
  <c r="U10" i="8"/>
  <c r="T10" i="8"/>
  <c r="S10" i="8"/>
  <c r="R10" i="8"/>
  <c r="Q10" i="8"/>
  <c r="C10" i="8"/>
  <c r="C11" i="8" s="1"/>
  <c r="U9" i="8"/>
  <c r="T9" i="8"/>
  <c r="S9" i="8"/>
  <c r="R9" i="8"/>
  <c r="Q9" i="8"/>
  <c r="G9" i="8"/>
  <c r="G10" i="8" s="1"/>
  <c r="F9" i="8"/>
  <c r="F10" i="8" s="1"/>
  <c r="C9" i="8"/>
  <c r="U8" i="8"/>
  <c r="T8" i="8"/>
  <c r="S8" i="8"/>
  <c r="R8" i="8"/>
  <c r="Q8" i="8"/>
  <c r="I8" i="8"/>
  <c r="I9" i="8" s="1"/>
  <c r="I10" i="8" s="1"/>
  <c r="I11" i="8" s="1"/>
  <c r="I12" i="8" s="1"/>
  <c r="I13" i="8" s="1"/>
  <c r="I14" i="8" s="1"/>
  <c r="I15" i="8" s="1"/>
  <c r="I16" i="8" s="1"/>
  <c r="I17" i="8" s="1"/>
  <c r="I18" i="8" s="1"/>
  <c r="I19" i="8" s="1"/>
  <c r="I20" i="8" s="1"/>
  <c r="I21" i="8" s="1"/>
  <c r="I22" i="8" s="1"/>
  <c r="I23" i="8" s="1"/>
  <c r="I24" i="8" s="1"/>
  <c r="I25" i="8" s="1"/>
  <c r="G8" i="8"/>
  <c r="F8" i="8"/>
  <c r="C8" i="8"/>
  <c r="U7" i="8"/>
  <c r="T7" i="8"/>
  <c r="S7" i="8"/>
  <c r="R7" i="8"/>
  <c r="Q7" i="8"/>
  <c r="I7" i="8"/>
  <c r="C7" i="8"/>
  <c r="B7" i="8"/>
  <c r="B8" i="8" s="1"/>
  <c r="B9" i="8" s="1"/>
  <c r="B10" i="8" s="1"/>
  <c r="B11" i="8" s="1"/>
  <c r="B12" i="8" s="1"/>
  <c r="B13" i="8" s="1"/>
  <c r="B14" i="8" s="1"/>
  <c r="B15" i="8" s="1"/>
  <c r="U6" i="8"/>
  <c r="T6" i="8"/>
  <c r="S6" i="8"/>
  <c r="R6" i="8"/>
  <c r="Q6" i="8"/>
  <c r="C6" i="8"/>
  <c r="I99" i="7"/>
  <c r="I100" i="7" s="1"/>
  <c r="I95" i="7"/>
  <c r="I96" i="7" s="1"/>
  <c r="I97" i="7" s="1"/>
  <c r="I98" i="7" s="1"/>
  <c r="I91" i="7"/>
  <c r="I92" i="7" s="1"/>
  <c r="I93" i="7" s="1"/>
  <c r="I94" i="7" s="1"/>
  <c r="I87" i="7"/>
  <c r="I88" i="7" s="1"/>
  <c r="I89" i="7" s="1"/>
  <c r="I90" i="7" s="1"/>
  <c r="I82" i="7"/>
  <c r="I83" i="7" s="1"/>
  <c r="I84" i="7" s="1"/>
  <c r="I85" i="7" s="1"/>
  <c r="I86" i="7" s="1"/>
  <c r="I81" i="7"/>
  <c r="I80" i="7"/>
  <c r="G78" i="7"/>
  <c r="G79" i="7" s="1"/>
  <c r="G80" i="7" s="1"/>
  <c r="G81" i="7" s="1"/>
  <c r="G82" i="7" s="1"/>
  <c r="G83" i="7" s="1"/>
  <c r="G84" i="7" s="1"/>
  <c r="G85" i="7" s="1"/>
  <c r="G86" i="7" s="1"/>
  <c r="G87" i="7" s="1"/>
  <c r="G88" i="7" s="1"/>
  <c r="G89" i="7" s="1"/>
  <c r="G90" i="7" s="1"/>
  <c r="G91" i="7" s="1"/>
  <c r="G92" i="7" s="1"/>
  <c r="G93" i="7" s="1"/>
  <c r="G94" i="7" s="1"/>
  <c r="G95" i="7" s="1"/>
  <c r="G96" i="7" s="1"/>
  <c r="G97" i="7" s="1"/>
  <c r="G98" i="7" s="1"/>
  <c r="G99" i="7" s="1"/>
  <c r="G100" i="7" s="1"/>
  <c r="G101" i="7" s="1"/>
  <c r="G102" i="7" s="1"/>
  <c r="G103" i="7" s="1"/>
  <c r="G104" i="7" s="1"/>
  <c r="G105" i="7" s="1"/>
  <c r="G106" i="7" s="1"/>
  <c r="C78" i="7"/>
  <c r="C79" i="7" s="1"/>
  <c r="C80" i="7" s="1"/>
  <c r="C81" i="7" s="1"/>
  <c r="C82" i="7" s="1"/>
  <c r="C83" i="7" s="1"/>
  <c r="C84" i="7" s="1"/>
  <c r="C85" i="7" s="1"/>
  <c r="C86" i="7" s="1"/>
  <c r="C87" i="7" s="1"/>
  <c r="C88" i="7" s="1"/>
  <c r="C89" i="7" s="1"/>
  <c r="C90" i="7" s="1"/>
  <c r="C91" i="7" s="1"/>
  <c r="C92" i="7" s="1"/>
  <c r="C93" i="7" s="1"/>
  <c r="C94" i="7" s="1"/>
  <c r="C95" i="7" s="1"/>
  <c r="C96" i="7" s="1"/>
  <c r="C97" i="7" s="1"/>
  <c r="C98" i="7" s="1"/>
  <c r="C99" i="7" s="1"/>
  <c r="C100" i="7" s="1"/>
  <c r="C101" i="7" s="1"/>
  <c r="C102" i="7" s="1"/>
  <c r="C103" i="7" s="1"/>
  <c r="C104" i="7" s="1"/>
  <c r="C105" i="7" s="1"/>
  <c r="C106" i="7" s="1"/>
  <c r="C77" i="7"/>
  <c r="I65" i="7"/>
  <c r="I66" i="7" s="1"/>
  <c r="I67" i="7" s="1"/>
  <c r="I68" i="7" s="1"/>
  <c r="I69" i="7" s="1"/>
  <c r="I70" i="7" s="1"/>
  <c r="I71" i="7" s="1"/>
  <c r="I72" i="7" s="1"/>
  <c r="I73" i="7" s="1"/>
  <c r="I74" i="7" s="1"/>
  <c r="I75" i="7" s="1"/>
  <c r="I76" i="7" s="1"/>
  <c r="I62" i="7"/>
  <c r="I63" i="7" s="1"/>
  <c r="I64" i="7" s="1"/>
  <c r="I57" i="7"/>
  <c r="I58" i="7" s="1"/>
  <c r="I59" i="7" s="1"/>
  <c r="I60" i="7" s="1"/>
  <c r="I61" i="7" s="1"/>
  <c r="I56" i="7"/>
  <c r="F52" i="7"/>
  <c r="F53" i="7" s="1"/>
  <c r="F54" i="7" s="1"/>
  <c r="F55" i="7" s="1"/>
  <c r="F56" i="7" s="1"/>
  <c r="F57" i="7" s="1"/>
  <c r="F58" i="7" s="1"/>
  <c r="F59" i="7" s="1"/>
  <c r="F60" i="7" s="1"/>
  <c r="F61" i="7" s="1"/>
  <c r="F62" i="7" s="1"/>
  <c r="F63" i="7" s="1"/>
  <c r="F64" i="7" s="1"/>
  <c r="F65" i="7" s="1"/>
  <c r="F66" i="7" s="1"/>
  <c r="F67" i="7" s="1"/>
  <c r="F68" i="7" s="1"/>
  <c r="F69" i="7" s="1"/>
  <c r="F70" i="7" s="1"/>
  <c r="F71" i="7" s="1"/>
  <c r="F72" i="7" s="1"/>
  <c r="F73" i="7" s="1"/>
  <c r="F74" i="7" s="1"/>
  <c r="F75" i="7" s="1"/>
  <c r="F76" i="7" s="1"/>
  <c r="F77" i="7" s="1"/>
  <c r="F78" i="7" s="1"/>
  <c r="F79" i="7" s="1"/>
  <c r="F80" i="7" s="1"/>
  <c r="F81" i="7" s="1"/>
  <c r="F82" i="7" s="1"/>
  <c r="F83" i="7" s="1"/>
  <c r="F84" i="7" s="1"/>
  <c r="F85" i="7" s="1"/>
  <c r="F86" i="7" s="1"/>
  <c r="F87" i="7" s="1"/>
  <c r="F88" i="7" s="1"/>
  <c r="F89" i="7" s="1"/>
  <c r="F90" i="7" s="1"/>
  <c r="F91" i="7" s="1"/>
  <c r="F92" i="7" s="1"/>
  <c r="F93" i="7" s="1"/>
  <c r="F94" i="7" s="1"/>
  <c r="F95" i="7" s="1"/>
  <c r="F96" i="7" s="1"/>
  <c r="F97" i="7" s="1"/>
  <c r="F98" i="7" s="1"/>
  <c r="F99" i="7" s="1"/>
  <c r="F100" i="7" s="1"/>
  <c r="F101" i="7" s="1"/>
  <c r="F102" i="7" s="1"/>
  <c r="F103" i="7" s="1"/>
  <c r="F104" i="7" s="1"/>
  <c r="F105" i="7" s="1"/>
  <c r="F106" i="7" s="1"/>
  <c r="I49" i="7"/>
  <c r="I50" i="7" s="1"/>
  <c r="F48" i="7"/>
  <c r="F49" i="7" s="1"/>
  <c r="F50" i="7" s="1"/>
  <c r="F51" i="7" s="1"/>
  <c r="F47" i="7"/>
  <c r="G46" i="7"/>
  <c r="G47" i="7" s="1"/>
  <c r="G48" i="7" s="1"/>
  <c r="G49" i="7" s="1"/>
  <c r="G50" i="7" s="1"/>
  <c r="G51" i="7" s="1"/>
  <c r="G52" i="7" s="1"/>
  <c r="G53" i="7" s="1"/>
  <c r="G54" i="7" s="1"/>
  <c r="G55" i="7" s="1"/>
  <c r="G56" i="7" s="1"/>
  <c r="G57" i="7" s="1"/>
  <c r="G58" i="7" s="1"/>
  <c r="G59" i="7" s="1"/>
  <c r="G60" i="7" s="1"/>
  <c r="G61" i="7" s="1"/>
  <c r="G62" i="7" s="1"/>
  <c r="G63" i="7" s="1"/>
  <c r="G64" i="7" s="1"/>
  <c r="G65" i="7" s="1"/>
  <c r="G66" i="7" s="1"/>
  <c r="G67" i="7" s="1"/>
  <c r="G68" i="7" s="1"/>
  <c r="G69" i="7" s="1"/>
  <c r="G70" i="7" s="1"/>
  <c r="G71" i="7" s="1"/>
  <c r="G72" i="7" s="1"/>
  <c r="G73" i="7" s="1"/>
  <c r="G74" i="7" s="1"/>
  <c r="G75" i="7" s="1"/>
  <c r="G76" i="7" s="1"/>
  <c r="G77" i="7" s="1"/>
  <c r="G35" i="7"/>
  <c r="G36" i="7" s="1"/>
  <c r="G37" i="7" s="1"/>
  <c r="G38" i="7" s="1"/>
  <c r="G39" i="7" s="1"/>
  <c r="G40" i="7" s="1"/>
  <c r="G41" i="7" s="1"/>
  <c r="G42" i="7" s="1"/>
  <c r="G43" i="7" s="1"/>
  <c r="G44" i="7" s="1"/>
  <c r="G45" i="7" s="1"/>
  <c r="F35" i="7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I34" i="7"/>
  <c r="I35" i="7" s="1"/>
  <c r="I36" i="7" s="1"/>
  <c r="I37" i="7" s="1"/>
  <c r="I38" i="7" s="1"/>
  <c r="I39" i="7" s="1"/>
  <c r="I40" i="7" s="1"/>
  <c r="I41" i="7" s="1"/>
  <c r="I42" i="7" s="1"/>
  <c r="I43" i="7" s="1"/>
  <c r="I44" i="7" s="1"/>
  <c r="I45" i="7" s="1"/>
  <c r="I46" i="7" s="1"/>
  <c r="I47" i="7" s="1"/>
  <c r="I48" i="7" s="1"/>
  <c r="G33" i="7"/>
  <c r="G34" i="7" s="1"/>
  <c r="F33" i="7"/>
  <c r="F34" i="7" s="1"/>
  <c r="I32" i="7"/>
  <c r="I33" i="7" s="1"/>
  <c r="F32" i="7"/>
  <c r="G31" i="7"/>
  <c r="G32" i="7" s="1"/>
  <c r="U25" i="7"/>
  <c r="T25" i="7"/>
  <c r="S25" i="7"/>
  <c r="R25" i="7"/>
  <c r="Q25" i="7"/>
  <c r="U24" i="7"/>
  <c r="T24" i="7"/>
  <c r="S24" i="7"/>
  <c r="R24" i="7"/>
  <c r="Q24" i="7"/>
  <c r="U23" i="7"/>
  <c r="T23" i="7"/>
  <c r="S23" i="7"/>
  <c r="R23" i="7"/>
  <c r="Q23" i="7"/>
  <c r="G23" i="7"/>
  <c r="G24" i="7" s="1"/>
  <c r="G25" i="7" s="1"/>
  <c r="G26" i="7" s="1"/>
  <c r="G27" i="7" s="1"/>
  <c r="G28" i="7" s="1"/>
  <c r="G29" i="7" s="1"/>
  <c r="G30" i="7" s="1"/>
  <c r="F23" i="7"/>
  <c r="F24" i="7" s="1"/>
  <c r="F25" i="7" s="1"/>
  <c r="F26" i="7" s="1"/>
  <c r="F27" i="7" s="1"/>
  <c r="F28" i="7" s="1"/>
  <c r="F29" i="7" s="1"/>
  <c r="F30" i="7" s="1"/>
  <c r="U22" i="7"/>
  <c r="T22" i="7"/>
  <c r="S22" i="7"/>
  <c r="R22" i="7"/>
  <c r="Q22" i="7"/>
  <c r="G22" i="7"/>
  <c r="F22" i="7"/>
  <c r="U21" i="7"/>
  <c r="T21" i="7"/>
  <c r="S21" i="7"/>
  <c r="R21" i="7"/>
  <c r="Q21" i="7"/>
  <c r="G21" i="7"/>
  <c r="U20" i="7"/>
  <c r="T20" i="7"/>
  <c r="S20" i="7"/>
  <c r="R20" i="7"/>
  <c r="Q20" i="7"/>
  <c r="U19" i="7"/>
  <c r="T19" i="7"/>
  <c r="S19" i="7"/>
  <c r="R19" i="7"/>
  <c r="Q19" i="7"/>
  <c r="U18" i="7"/>
  <c r="T18" i="7"/>
  <c r="S18" i="7"/>
  <c r="R18" i="7"/>
  <c r="Q18" i="7"/>
  <c r="U17" i="7"/>
  <c r="T17" i="7"/>
  <c r="S17" i="7"/>
  <c r="R17" i="7"/>
  <c r="Q17" i="7"/>
  <c r="E17" i="7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  <c r="E40" i="7" s="1"/>
  <c r="E41" i="7" s="1"/>
  <c r="E42" i="7" s="1"/>
  <c r="E43" i="7" s="1"/>
  <c r="E44" i="7" s="1"/>
  <c r="E45" i="7" s="1"/>
  <c r="E46" i="7" s="1"/>
  <c r="E47" i="7" s="1"/>
  <c r="E48" i="7" s="1"/>
  <c r="E49" i="7" s="1"/>
  <c r="E50" i="7" s="1"/>
  <c r="E51" i="7" s="1"/>
  <c r="E52" i="7" s="1"/>
  <c r="E53" i="7" s="1"/>
  <c r="E54" i="7" s="1"/>
  <c r="E55" i="7" s="1"/>
  <c r="E56" i="7" s="1"/>
  <c r="E57" i="7" s="1"/>
  <c r="E58" i="7" s="1"/>
  <c r="E59" i="7" s="1"/>
  <c r="E60" i="7" s="1"/>
  <c r="E61" i="7" s="1"/>
  <c r="E62" i="7" s="1"/>
  <c r="E63" i="7" s="1"/>
  <c r="E64" i="7" s="1"/>
  <c r="E65" i="7" s="1"/>
  <c r="E66" i="7" s="1"/>
  <c r="E67" i="7" s="1"/>
  <c r="E68" i="7" s="1"/>
  <c r="E69" i="7" s="1"/>
  <c r="E70" i="7" s="1"/>
  <c r="E71" i="7" s="1"/>
  <c r="E72" i="7" s="1"/>
  <c r="E73" i="7" s="1"/>
  <c r="E74" i="7" s="1"/>
  <c r="E75" i="7" s="1"/>
  <c r="E76" i="7" s="1"/>
  <c r="E77" i="7" s="1"/>
  <c r="E78" i="7" s="1"/>
  <c r="E79" i="7" s="1"/>
  <c r="E80" i="7" s="1"/>
  <c r="E81" i="7" s="1"/>
  <c r="E82" i="7" s="1"/>
  <c r="E83" i="7" s="1"/>
  <c r="E84" i="7" s="1"/>
  <c r="E85" i="7" s="1"/>
  <c r="E86" i="7" s="1"/>
  <c r="E87" i="7" s="1"/>
  <c r="E88" i="7" s="1"/>
  <c r="E89" i="7" s="1"/>
  <c r="E90" i="7" s="1"/>
  <c r="E91" i="7" s="1"/>
  <c r="E92" i="7" s="1"/>
  <c r="E93" i="7" s="1"/>
  <c r="E94" i="7" s="1"/>
  <c r="E95" i="7" s="1"/>
  <c r="E96" i="7" s="1"/>
  <c r="E97" i="7" s="1"/>
  <c r="E98" i="7" s="1"/>
  <c r="E99" i="7" s="1"/>
  <c r="E100" i="7" s="1"/>
  <c r="E101" i="7" s="1"/>
  <c r="E102" i="7" s="1"/>
  <c r="E103" i="7" s="1"/>
  <c r="E104" i="7" s="1"/>
  <c r="E105" i="7" s="1"/>
  <c r="E106" i="7" s="1"/>
  <c r="U16" i="7"/>
  <c r="T16" i="7"/>
  <c r="S16" i="7"/>
  <c r="R16" i="7"/>
  <c r="Q16" i="7"/>
  <c r="C16" i="7"/>
  <c r="U15" i="7"/>
  <c r="T15" i="7"/>
  <c r="S15" i="7"/>
  <c r="R15" i="7"/>
  <c r="Q15" i="7"/>
  <c r="E15" i="7"/>
  <c r="U14" i="7"/>
  <c r="T14" i="7"/>
  <c r="S14" i="7"/>
  <c r="R14" i="7"/>
  <c r="Q14" i="7"/>
  <c r="U13" i="7"/>
  <c r="T13" i="7"/>
  <c r="S13" i="7"/>
  <c r="R13" i="7"/>
  <c r="Q13" i="7"/>
  <c r="E13" i="7"/>
  <c r="E14" i="7" s="1"/>
  <c r="C13" i="7"/>
  <c r="C14" i="7" s="1"/>
  <c r="C15" i="7" s="1"/>
  <c r="U12" i="7"/>
  <c r="T12" i="7"/>
  <c r="S12" i="7"/>
  <c r="R12" i="7"/>
  <c r="Q12" i="7"/>
  <c r="G12" i="7"/>
  <c r="G13" i="7" s="1"/>
  <c r="G14" i="7" s="1"/>
  <c r="G15" i="7" s="1"/>
  <c r="G16" i="7" s="1"/>
  <c r="G17" i="7" s="1"/>
  <c r="G18" i="7" s="1"/>
  <c r="G19" i="7" s="1"/>
  <c r="G20" i="7" s="1"/>
  <c r="F12" i="7"/>
  <c r="F13" i="7" s="1"/>
  <c r="F14" i="7" s="1"/>
  <c r="F15" i="7" s="1"/>
  <c r="F16" i="7" s="1"/>
  <c r="F17" i="7" s="1"/>
  <c r="F18" i="7" s="1"/>
  <c r="F19" i="7" s="1"/>
  <c r="F20" i="7" s="1"/>
  <c r="E12" i="7"/>
  <c r="U11" i="7"/>
  <c r="T11" i="7"/>
  <c r="S11" i="7"/>
  <c r="R11" i="7"/>
  <c r="Q11" i="7"/>
  <c r="I11" i="7"/>
  <c r="I12" i="7" s="1"/>
  <c r="I13" i="7" s="1"/>
  <c r="I14" i="7" s="1"/>
  <c r="I15" i="7" s="1"/>
  <c r="I16" i="7" s="1"/>
  <c r="I17" i="7" s="1"/>
  <c r="I18" i="7" s="1"/>
  <c r="I19" i="7" s="1"/>
  <c r="I20" i="7" s="1"/>
  <c r="I21" i="7" s="1"/>
  <c r="I22" i="7" s="1"/>
  <c r="I23" i="7" s="1"/>
  <c r="I24" i="7" s="1"/>
  <c r="I25" i="7" s="1"/>
  <c r="U10" i="7"/>
  <c r="T10" i="7"/>
  <c r="S10" i="7"/>
  <c r="R10" i="7"/>
  <c r="Q10" i="7"/>
  <c r="C10" i="7"/>
  <c r="C11" i="7" s="1"/>
  <c r="U9" i="7"/>
  <c r="T9" i="7"/>
  <c r="S9" i="7"/>
  <c r="R9" i="7"/>
  <c r="Q9" i="7"/>
  <c r="C9" i="7"/>
  <c r="U8" i="7"/>
  <c r="T8" i="7"/>
  <c r="S8" i="7"/>
  <c r="R8" i="7"/>
  <c r="Q8" i="7"/>
  <c r="G8" i="7"/>
  <c r="G9" i="7" s="1"/>
  <c r="G10" i="7" s="1"/>
  <c r="F8" i="7"/>
  <c r="F9" i="7" s="1"/>
  <c r="F10" i="7" s="1"/>
  <c r="C8" i="7"/>
  <c r="U7" i="7"/>
  <c r="T7" i="7"/>
  <c r="S7" i="7"/>
  <c r="R7" i="7"/>
  <c r="Q7" i="7"/>
  <c r="I7" i="7"/>
  <c r="I8" i="7" s="1"/>
  <c r="I9" i="7" s="1"/>
  <c r="I10" i="7" s="1"/>
  <c r="C7" i="7"/>
  <c r="B7" i="7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U6" i="7"/>
  <c r="T6" i="7"/>
  <c r="S6" i="7"/>
  <c r="R6" i="7"/>
  <c r="Q6" i="7"/>
  <c r="C6" i="7"/>
  <c r="C102" i="6"/>
  <c r="C103" i="6" s="1"/>
  <c r="C104" i="6" s="1"/>
  <c r="C105" i="6" s="1"/>
  <c r="C106" i="6" s="1"/>
  <c r="I83" i="6"/>
  <c r="I84" i="6" s="1"/>
  <c r="I85" i="6" s="1"/>
  <c r="I86" i="6" s="1"/>
  <c r="I87" i="6" s="1"/>
  <c r="I88" i="6" s="1"/>
  <c r="I89" i="6" s="1"/>
  <c r="I90" i="6" s="1"/>
  <c r="I91" i="6" s="1"/>
  <c r="I92" i="6" s="1"/>
  <c r="I93" i="6" s="1"/>
  <c r="I94" i="6" s="1"/>
  <c r="I95" i="6" s="1"/>
  <c r="I96" i="6" s="1"/>
  <c r="I97" i="6" s="1"/>
  <c r="I98" i="6" s="1"/>
  <c r="I99" i="6" s="1"/>
  <c r="I100" i="6" s="1"/>
  <c r="C82" i="6"/>
  <c r="C83" i="6" s="1"/>
  <c r="C84" i="6" s="1"/>
  <c r="C85" i="6" s="1"/>
  <c r="C86" i="6" s="1"/>
  <c r="C87" i="6" s="1"/>
  <c r="C88" i="6" s="1"/>
  <c r="C89" i="6" s="1"/>
  <c r="C90" i="6" s="1"/>
  <c r="C91" i="6" s="1"/>
  <c r="C92" i="6" s="1"/>
  <c r="C93" i="6" s="1"/>
  <c r="C94" i="6" s="1"/>
  <c r="C95" i="6" s="1"/>
  <c r="C96" i="6" s="1"/>
  <c r="C97" i="6" s="1"/>
  <c r="C98" i="6" s="1"/>
  <c r="C99" i="6" s="1"/>
  <c r="C100" i="6" s="1"/>
  <c r="C101" i="6" s="1"/>
  <c r="I80" i="6"/>
  <c r="I81" i="6" s="1"/>
  <c r="I82" i="6" s="1"/>
  <c r="C79" i="6"/>
  <c r="C80" i="6" s="1"/>
  <c r="C81" i="6" s="1"/>
  <c r="C77" i="6"/>
  <c r="C78" i="6" s="1"/>
  <c r="I56" i="6"/>
  <c r="I57" i="6" s="1"/>
  <c r="I58" i="6" s="1"/>
  <c r="I59" i="6" s="1"/>
  <c r="I60" i="6" s="1"/>
  <c r="I61" i="6" s="1"/>
  <c r="I62" i="6" s="1"/>
  <c r="I63" i="6" s="1"/>
  <c r="I64" i="6" s="1"/>
  <c r="I65" i="6" s="1"/>
  <c r="I66" i="6" s="1"/>
  <c r="I67" i="6" s="1"/>
  <c r="I68" i="6" s="1"/>
  <c r="I69" i="6" s="1"/>
  <c r="I70" i="6" s="1"/>
  <c r="I71" i="6" s="1"/>
  <c r="I72" i="6" s="1"/>
  <c r="I73" i="6" s="1"/>
  <c r="I74" i="6" s="1"/>
  <c r="I75" i="6" s="1"/>
  <c r="I76" i="6" s="1"/>
  <c r="F49" i="6"/>
  <c r="F50" i="6" s="1"/>
  <c r="F51" i="6" s="1"/>
  <c r="F52" i="6" s="1"/>
  <c r="F53" i="6" s="1"/>
  <c r="F54" i="6" s="1"/>
  <c r="F55" i="6" s="1"/>
  <c r="F56" i="6" s="1"/>
  <c r="F57" i="6" s="1"/>
  <c r="F58" i="6" s="1"/>
  <c r="F59" i="6" s="1"/>
  <c r="F60" i="6" s="1"/>
  <c r="F61" i="6" s="1"/>
  <c r="F62" i="6" s="1"/>
  <c r="F63" i="6" s="1"/>
  <c r="F64" i="6" s="1"/>
  <c r="F65" i="6" s="1"/>
  <c r="F66" i="6" s="1"/>
  <c r="F67" i="6" s="1"/>
  <c r="F68" i="6" s="1"/>
  <c r="F69" i="6" s="1"/>
  <c r="F70" i="6" s="1"/>
  <c r="F71" i="6" s="1"/>
  <c r="F72" i="6" s="1"/>
  <c r="F73" i="6" s="1"/>
  <c r="F74" i="6" s="1"/>
  <c r="F75" i="6" s="1"/>
  <c r="F76" i="6" s="1"/>
  <c r="F77" i="6" s="1"/>
  <c r="F78" i="6" s="1"/>
  <c r="F79" i="6" s="1"/>
  <c r="F80" i="6" s="1"/>
  <c r="F81" i="6" s="1"/>
  <c r="F82" i="6" s="1"/>
  <c r="F83" i="6" s="1"/>
  <c r="F84" i="6" s="1"/>
  <c r="F85" i="6" s="1"/>
  <c r="F86" i="6" s="1"/>
  <c r="F87" i="6" s="1"/>
  <c r="F88" i="6" s="1"/>
  <c r="F89" i="6" s="1"/>
  <c r="F90" i="6" s="1"/>
  <c r="F91" i="6" s="1"/>
  <c r="F92" i="6" s="1"/>
  <c r="F93" i="6" s="1"/>
  <c r="F94" i="6" s="1"/>
  <c r="F95" i="6" s="1"/>
  <c r="F96" i="6" s="1"/>
  <c r="F97" i="6" s="1"/>
  <c r="F98" i="6" s="1"/>
  <c r="F99" i="6" s="1"/>
  <c r="F100" i="6" s="1"/>
  <c r="F101" i="6" s="1"/>
  <c r="F102" i="6" s="1"/>
  <c r="F103" i="6" s="1"/>
  <c r="F104" i="6" s="1"/>
  <c r="F105" i="6" s="1"/>
  <c r="F106" i="6" s="1"/>
  <c r="G47" i="6"/>
  <c r="G48" i="6" s="1"/>
  <c r="G49" i="6" s="1"/>
  <c r="G50" i="6" s="1"/>
  <c r="G51" i="6" s="1"/>
  <c r="G52" i="6" s="1"/>
  <c r="G53" i="6" s="1"/>
  <c r="G54" i="6" s="1"/>
  <c r="G55" i="6" s="1"/>
  <c r="G56" i="6" s="1"/>
  <c r="G57" i="6" s="1"/>
  <c r="G58" i="6" s="1"/>
  <c r="G59" i="6" s="1"/>
  <c r="G60" i="6" s="1"/>
  <c r="G61" i="6" s="1"/>
  <c r="G62" i="6" s="1"/>
  <c r="G63" i="6" s="1"/>
  <c r="G64" i="6" s="1"/>
  <c r="G65" i="6" s="1"/>
  <c r="G66" i="6" s="1"/>
  <c r="G67" i="6" s="1"/>
  <c r="G68" i="6" s="1"/>
  <c r="G69" i="6" s="1"/>
  <c r="G70" i="6" s="1"/>
  <c r="G71" i="6" s="1"/>
  <c r="G72" i="6" s="1"/>
  <c r="G73" i="6" s="1"/>
  <c r="G74" i="6" s="1"/>
  <c r="G75" i="6" s="1"/>
  <c r="G76" i="6" s="1"/>
  <c r="G77" i="6" s="1"/>
  <c r="G78" i="6" s="1"/>
  <c r="G79" i="6" s="1"/>
  <c r="G80" i="6" s="1"/>
  <c r="G81" i="6" s="1"/>
  <c r="G82" i="6" s="1"/>
  <c r="G83" i="6" s="1"/>
  <c r="G84" i="6" s="1"/>
  <c r="G85" i="6" s="1"/>
  <c r="G86" i="6" s="1"/>
  <c r="G87" i="6" s="1"/>
  <c r="G88" i="6" s="1"/>
  <c r="G89" i="6" s="1"/>
  <c r="G90" i="6" s="1"/>
  <c r="G91" i="6" s="1"/>
  <c r="G92" i="6" s="1"/>
  <c r="G93" i="6" s="1"/>
  <c r="G94" i="6" s="1"/>
  <c r="G95" i="6" s="1"/>
  <c r="G96" i="6" s="1"/>
  <c r="G97" i="6" s="1"/>
  <c r="G98" i="6" s="1"/>
  <c r="G99" i="6" s="1"/>
  <c r="G100" i="6" s="1"/>
  <c r="G101" i="6" s="1"/>
  <c r="G102" i="6" s="1"/>
  <c r="G103" i="6" s="1"/>
  <c r="G104" i="6" s="1"/>
  <c r="G105" i="6" s="1"/>
  <c r="G106" i="6" s="1"/>
  <c r="F47" i="6"/>
  <c r="F48" i="6" s="1"/>
  <c r="G46" i="6"/>
  <c r="G34" i="6"/>
  <c r="G35" i="6" s="1"/>
  <c r="G36" i="6" s="1"/>
  <c r="G37" i="6" s="1"/>
  <c r="G38" i="6" s="1"/>
  <c r="G39" i="6" s="1"/>
  <c r="G40" i="6" s="1"/>
  <c r="G41" i="6" s="1"/>
  <c r="G42" i="6" s="1"/>
  <c r="G43" i="6" s="1"/>
  <c r="G44" i="6" s="1"/>
  <c r="G45" i="6" s="1"/>
  <c r="I32" i="6"/>
  <c r="I33" i="6" s="1"/>
  <c r="I34" i="6" s="1"/>
  <c r="I35" i="6" s="1"/>
  <c r="I36" i="6" s="1"/>
  <c r="I37" i="6" s="1"/>
  <c r="I38" i="6" s="1"/>
  <c r="I39" i="6" s="1"/>
  <c r="I40" i="6" s="1"/>
  <c r="I41" i="6" s="1"/>
  <c r="I42" i="6" s="1"/>
  <c r="I43" i="6" s="1"/>
  <c r="I44" i="6" s="1"/>
  <c r="I45" i="6" s="1"/>
  <c r="I46" i="6" s="1"/>
  <c r="I47" i="6" s="1"/>
  <c r="I48" i="6" s="1"/>
  <c r="I49" i="6" s="1"/>
  <c r="I50" i="6" s="1"/>
  <c r="G32" i="6"/>
  <c r="G33" i="6" s="1"/>
  <c r="F32" i="6"/>
  <c r="F33" i="6" s="1"/>
  <c r="F34" i="6" s="1"/>
  <c r="F35" i="6" s="1"/>
  <c r="F36" i="6" s="1"/>
  <c r="F37" i="6" s="1"/>
  <c r="F38" i="6" s="1"/>
  <c r="F39" i="6" s="1"/>
  <c r="F40" i="6" s="1"/>
  <c r="F41" i="6" s="1"/>
  <c r="F42" i="6" s="1"/>
  <c r="F43" i="6" s="1"/>
  <c r="F44" i="6" s="1"/>
  <c r="F45" i="6" s="1"/>
  <c r="G31" i="6"/>
  <c r="F27" i="6"/>
  <c r="F28" i="6" s="1"/>
  <c r="F29" i="6" s="1"/>
  <c r="F30" i="6" s="1"/>
  <c r="U25" i="6"/>
  <c r="T25" i="6"/>
  <c r="S25" i="6"/>
  <c r="R25" i="6"/>
  <c r="Q25" i="6"/>
  <c r="U24" i="6"/>
  <c r="T24" i="6"/>
  <c r="S24" i="6"/>
  <c r="R24" i="6"/>
  <c r="Q24" i="6"/>
  <c r="U23" i="6"/>
  <c r="T23" i="6"/>
  <c r="S23" i="6"/>
  <c r="R23" i="6"/>
  <c r="Q23" i="6"/>
  <c r="U22" i="6"/>
  <c r="T22" i="6"/>
  <c r="S22" i="6"/>
  <c r="R22" i="6"/>
  <c r="Q22" i="6"/>
  <c r="G22" i="6"/>
  <c r="G23" i="6" s="1"/>
  <c r="G24" i="6" s="1"/>
  <c r="G25" i="6" s="1"/>
  <c r="G26" i="6" s="1"/>
  <c r="G27" i="6" s="1"/>
  <c r="G28" i="6" s="1"/>
  <c r="G29" i="6" s="1"/>
  <c r="G30" i="6" s="1"/>
  <c r="F22" i="6"/>
  <c r="F23" i="6" s="1"/>
  <c r="F24" i="6" s="1"/>
  <c r="F25" i="6" s="1"/>
  <c r="F26" i="6" s="1"/>
  <c r="U21" i="6"/>
  <c r="T21" i="6"/>
  <c r="S21" i="6"/>
  <c r="R21" i="6"/>
  <c r="Q21" i="6"/>
  <c r="G21" i="6"/>
  <c r="U20" i="6"/>
  <c r="T20" i="6"/>
  <c r="S20" i="6"/>
  <c r="R20" i="6"/>
  <c r="Q20" i="6"/>
  <c r="U19" i="6"/>
  <c r="T19" i="6"/>
  <c r="S19" i="6"/>
  <c r="R19" i="6"/>
  <c r="Q19" i="6"/>
  <c r="E19" i="6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46" i="6" s="1"/>
  <c r="E47" i="6" s="1"/>
  <c r="E48" i="6" s="1"/>
  <c r="E49" i="6" s="1"/>
  <c r="E50" i="6" s="1"/>
  <c r="E51" i="6" s="1"/>
  <c r="E52" i="6" s="1"/>
  <c r="E53" i="6" s="1"/>
  <c r="E54" i="6" s="1"/>
  <c r="E55" i="6" s="1"/>
  <c r="E56" i="6" s="1"/>
  <c r="E57" i="6" s="1"/>
  <c r="E58" i="6" s="1"/>
  <c r="E59" i="6" s="1"/>
  <c r="E60" i="6" s="1"/>
  <c r="E61" i="6" s="1"/>
  <c r="E62" i="6" s="1"/>
  <c r="E63" i="6" s="1"/>
  <c r="E64" i="6" s="1"/>
  <c r="E65" i="6" s="1"/>
  <c r="E66" i="6" s="1"/>
  <c r="E67" i="6" s="1"/>
  <c r="E68" i="6" s="1"/>
  <c r="E69" i="6" s="1"/>
  <c r="E70" i="6" s="1"/>
  <c r="E71" i="6" s="1"/>
  <c r="E72" i="6" s="1"/>
  <c r="E73" i="6" s="1"/>
  <c r="E74" i="6" s="1"/>
  <c r="E75" i="6" s="1"/>
  <c r="E76" i="6" s="1"/>
  <c r="E77" i="6" s="1"/>
  <c r="E78" i="6" s="1"/>
  <c r="E79" i="6" s="1"/>
  <c r="E80" i="6" s="1"/>
  <c r="E81" i="6" s="1"/>
  <c r="E82" i="6" s="1"/>
  <c r="E83" i="6" s="1"/>
  <c r="E84" i="6" s="1"/>
  <c r="E85" i="6" s="1"/>
  <c r="E86" i="6" s="1"/>
  <c r="E87" i="6" s="1"/>
  <c r="E88" i="6" s="1"/>
  <c r="E89" i="6" s="1"/>
  <c r="E90" i="6" s="1"/>
  <c r="E91" i="6" s="1"/>
  <c r="E92" i="6" s="1"/>
  <c r="E93" i="6" s="1"/>
  <c r="E94" i="6" s="1"/>
  <c r="E95" i="6" s="1"/>
  <c r="E96" i="6" s="1"/>
  <c r="E97" i="6" s="1"/>
  <c r="E98" i="6" s="1"/>
  <c r="E99" i="6" s="1"/>
  <c r="E100" i="6" s="1"/>
  <c r="E101" i="6" s="1"/>
  <c r="E102" i="6" s="1"/>
  <c r="E103" i="6" s="1"/>
  <c r="E104" i="6" s="1"/>
  <c r="E105" i="6" s="1"/>
  <c r="E106" i="6" s="1"/>
  <c r="U18" i="6"/>
  <c r="T18" i="6"/>
  <c r="S18" i="6"/>
  <c r="R18" i="6"/>
  <c r="Q18" i="6"/>
  <c r="U17" i="6"/>
  <c r="T17" i="6"/>
  <c r="S17" i="6"/>
  <c r="R17" i="6"/>
  <c r="Q17" i="6"/>
  <c r="E17" i="6"/>
  <c r="E18" i="6" s="1"/>
  <c r="U16" i="6"/>
  <c r="T16" i="6"/>
  <c r="S16" i="6"/>
  <c r="R16" i="6"/>
  <c r="Q16" i="6"/>
  <c r="C16" i="6"/>
  <c r="U15" i="6"/>
  <c r="T15" i="6"/>
  <c r="S15" i="6"/>
  <c r="R15" i="6"/>
  <c r="Q15" i="6"/>
  <c r="U14" i="6"/>
  <c r="T14" i="6"/>
  <c r="S14" i="6"/>
  <c r="R14" i="6"/>
  <c r="Q14" i="6"/>
  <c r="G14" i="6"/>
  <c r="G15" i="6" s="1"/>
  <c r="G16" i="6" s="1"/>
  <c r="G17" i="6" s="1"/>
  <c r="G18" i="6" s="1"/>
  <c r="G19" i="6" s="1"/>
  <c r="G20" i="6" s="1"/>
  <c r="U13" i="6"/>
  <c r="T13" i="6"/>
  <c r="S13" i="6"/>
  <c r="R13" i="6"/>
  <c r="Q13" i="6"/>
  <c r="B13" i="6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U12" i="6"/>
  <c r="T12" i="6"/>
  <c r="S12" i="6"/>
  <c r="R12" i="6"/>
  <c r="Q12" i="6"/>
  <c r="G12" i="6"/>
  <c r="G13" i="6" s="1"/>
  <c r="F12" i="6"/>
  <c r="F13" i="6" s="1"/>
  <c r="F14" i="6" s="1"/>
  <c r="F15" i="6" s="1"/>
  <c r="F16" i="6" s="1"/>
  <c r="F17" i="6" s="1"/>
  <c r="F18" i="6" s="1"/>
  <c r="F19" i="6" s="1"/>
  <c r="F20" i="6" s="1"/>
  <c r="E12" i="6"/>
  <c r="E13" i="6" s="1"/>
  <c r="E14" i="6" s="1"/>
  <c r="E15" i="6" s="1"/>
  <c r="U11" i="6"/>
  <c r="T11" i="6"/>
  <c r="S11" i="6"/>
  <c r="R11" i="6"/>
  <c r="Q11" i="6"/>
  <c r="C11" i="6"/>
  <c r="U10" i="6"/>
  <c r="T10" i="6"/>
  <c r="S10" i="6"/>
  <c r="R10" i="6"/>
  <c r="Q10" i="6"/>
  <c r="G10" i="6"/>
  <c r="F10" i="6"/>
  <c r="C10" i="6"/>
  <c r="U9" i="6"/>
  <c r="T9" i="6"/>
  <c r="S9" i="6"/>
  <c r="R9" i="6"/>
  <c r="Q9" i="6"/>
  <c r="I9" i="6"/>
  <c r="I10" i="6" s="1"/>
  <c r="I11" i="6" s="1"/>
  <c r="I12" i="6" s="1"/>
  <c r="I13" i="6" s="1"/>
  <c r="I14" i="6" s="1"/>
  <c r="I15" i="6" s="1"/>
  <c r="I16" i="6" s="1"/>
  <c r="I17" i="6" s="1"/>
  <c r="I18" i="6" s="1"/>
  <c r="I19" i="6" s="1"/>
  <c r="I20" i="6" s="1"/>
  <c r="I21" i="6" s="1"/>
  <c r="I22" i="6" s="1"/>
  <c r="I23" i="6" s="1"/>
  <c r="I24" i="6" s="1"/>
  <c r="I25" i="6" s="1"/>
  <c r="F9" i="6"/>
  <c r="C9" i="6"/>
  <c r="U8" i="6"/>
  <c r="T8" i="6"/>
  <c r="S8" i="6"/>
  <c r="R8" i="6"/>
  <c r="Q8" i="6"/>
  <c r="I8" i="6"/>
  <c r="G8" i="6"/>
  <c r="G9" i="6" s="1"/>
  <c r="F8" i="6"/>
  <c r="C8" i="6"/>
  <c r="U7" i="6"/>
  <c r="T7" i="6"/>
  <c r="S7" i="6"/>
  <c r="R7" i="6"/>
  <c r="Q7" i="6"/>
  <c r="I7" i="6"/>
  <c r="C7" i="6"/>
  <c r="B7" i="6"/>
  <c r="B8" i="6" s="1"/>
  <c r="B9" i="6" s="1"/>
  <c r="B10" i="6" s="1"/>
  <c r="B11" i="6" s="1"/>
  <c r="B12" i="6" s="1"/>
  <c r="U6" i="6"/>
  <c r="T6" i="6"/>
  <c r="S6" i="6"/>
  <c r="R6" i="6"/>
  <c r="Q6" i="6"/>
  <c r="C6" i="6"/>
  <c r="I80" i="5"/>
  <c r="I81" i="5" s="1"/>
  <c r="I82" i="5" s="1"/>
  <c r="I83" i="5" s="1"/>
  <c r="I84" i="5" s="1"/>
  <c r="I85" i="5" s="1"/>
  <c r="I86" i="5" s="1"/>
  <c r="I87" i="5" s="1"/>
  <c r="I88" i="5" s="1"/>
  <c r="I89" i="5" s="1"/>
  <c r="I90" i="5" s="1"/>
  <c r="I91" i="5" s="1"/>
  <c r="I92" i="5" s="1"/>
  <c r="I93" i="5" s="1"/>
  <c r="I94" i="5" s="1"/>
  <c r="I95" i="5" s="1"/>
  <c r="I96" i="5" s="1"/>
  <c r="I97" i="5" s="1"/>
  <c r="I98" i="5" s="1"/>
  <c r="I99" i="5" s="1"/>
  <c r="I100" i="5" s="1"/>
  <c r="C78" i="5"/>
  <c r="C79" i="5" s="1"/>
  <c r="C80" i="5" s="1"/>
  <c r="C81" i="5" s="1"/>
  <c r="C82" i="5" s="1"/>
  <c r="C83" i="5" s="1"/>
  <c r="C84" i="5" s="1"/>
  <c r="C85" i="5" s="1"/>
  <c r="C86" i="5" s="1"/>
  <c r="C87" i="5" s="1"/>
  <c r="C88" i="5" s="1"/>
  <c r="C89" i="5" s="1"/>
  <c r="C90" i="5" s="1"/>
  <c r="C91" i="5" s="1"/>
  <c r="C92" i="5" s="1"/>
  <c r="C93" i="5" s="1"/>
  <c r="C94" i="5" s="1"/>
  <c r="C95" i="5" s="1"/>
  <c r="C96" i="5" s="1"/>
  <c r="C97" i="5" s="1"/>
  <c r="C98" i="5" s="1"/>
  <c r="C99" i="5" s="1"/>
  <c r="C100" i="5" s="1"/>
  <c r="C101" i="5" s="1"/>
  <c r="C102" i="5" s="1"/>
  <c r="C103" i="5" s="1"/>
  <c r="C104" i="5" s="1"/>
  <c r="C105" i="5" s="1"/>
  <c r="C106" i="5" s="1"/>
  <c r="C77" i="5"/>
  <c r="I76" i="5"/>
  <c r="I57" i="5"/>
  <c r="I58" i="5" s="1"/>
  <c r="I59" i="5" s="1"/>
  <c r="I60" i="5" s="1"/>
  <c r="I61" i="5" s="1"/>
  <c r="I62" i="5" s="1"/>
  <c r="I63" i="5" s="1"/>
  <c r="I64" i="5" s="1"/>
  <c r="I65" i="5" s="1"/>
  <c r="I66" i="5" s="1"/>
  <c r="I67" i="5" s="1"/>
  <c r="I68" i="5" s="1"/>
  <c r="I69" i="5" s="1"/>
  <c r="I70" i="5" s="1"/>
  <c r="I71" i="5" s="1"/>
  <c r="I72" i="5" s="1"/>
  <c r="I73" i="5" s="1"/>
  <c r="I74" i="5" s="1"/>
  <c r="I75" i="5" s="1"/>
  <c r="I56" i="5"/>
  <c r="F48" i="5"/>
  <c r="F49" i="5" s="1"/>
  <c r="F50" i="5" s="1"/>
  <c r="F51" i="5" s="1"/>
  <c r="F52" i="5" s="1"/>
  <c r="F53" i="5" s="1"/>
  <c r="F54" i="5" s="1"/>
  <c r="F55" i="5" s="1"/>
  <c r="F56" i="5" s="1"/>
  <c r="F57" i="5" s="1"/>
  <c r="F58" i="5" s="1"/>
  <c r="F59" i="5" s="1"/>
  <c r="F60" i="5" s="1"/>
  <c r="F61" i="5" s="1"/>
  <c r="F62" i="5" s="1"/>
  <c r="F63" i="5" s="1"/>
  <c r="F64" i="5" s="1"/>
  <c r="F65" i="5" s="1"/>
  <c r="F66" i="5" s="1"/>
  <c r="F67" i="5" s="1"/>
  <c r="F68" i="5" s="1"/>
  <c r="F69" i="5" s="1"/>
  <c r="F70" i="5" s="1"/>
  <c r="F71" i="5" s="1"/>
  <c r="F72" i="5" s="1"/>
  <c r="F73" i="5" s="1"/>
  <c r="F74" i="5" s="1"/>
  <c r="F75" i="5" s="1"/>
  <c r="F76" i="5" s="1"/>
  <c r="F77" i="5" s="1"/>
  <c r="F78" i="5" s="1"/>
  <c r="F79" i="5" s="1"/>
  <c r="F80" i="5" s="1"/>
  <c r="F81" i="5" s="1"/>
  <c r="F82" i="5" s="1"/>
  <c r="F83" i="5" s="1"/>
  <c r="F84" i="5" s="1"/>
  <c r="F85" i="5" s="1"/>
  <c r="F86" i="5" s="1"/>
  <c r="F87" i="5" s="1"/>
  <c r="F88" i="5" s="1"/>
  <c r="F89" i="5" s="1"/>
  <c r="F90" i="5" s="1"/>
  <c r="F91" i="5" s="1"/>
  <c r="F92" i="5" s="1"/>
  <c r="F93" i="5" s="1"/>
  <c r="F94" i="5" s="1"/>
  <c r="F95" i="5" s="1"/>
  <c r="F96" i="5" s="1"/>
  <c r="F97" i="5" s="1"/>
  <c r="F98" i="5" s="1"/>
  <c r="F99" i="5" s="1"/>
  <c r="F100" i="5" s="1"/>
  <c r="F101" i="5" s="1"/>
  <c r="F102" i="5" s="1"/>
  <c r="F103" i="5" s="1"/>
  <c r="F104" i="5" s="1"/>
  <c r="F105" i="5" s="1"/>
  <c r="F106" i="5" s="1"/>
  <c r="G47" i="5"/>
  <c r="G48" i="5" s="1"/>
  <c r="G49" i="5" s="1"/>
  <c r="G50" i="5" s="1"/>
  <c r="G51" i="5" s="1"/>
  <c r="G52" i="5" s="1"/>
  <c r="G53" i="5" s="1"/>
  <c r="G54" i="5" s="1"/>
  <c r="G55" i="5" s="1"/>
  <c r="G56" i="5" s="1"/>
  <c r="G57" i="5" s="1"/>
  <c r="G58" i="5" s="1"/>
  <c r="G59" i="5" s="1"/>
  <c r="G60" i="5" s="1"/>
  <c r="G61" i="5" s="1"/>
  <c r="G62" i="5" s="1"/>
  <c r="G63" i="5" s="1"/>
  <c r="G64" i="5" s="1"/>
  <c r="G65" i="5" s="1"/>
  <c r="G66" i="5" s="1"/>
  <c r="G67" i="5" s="1"/>
  <c r="G68" i="5" s="1"/>
  <c r="G69" i="5" s="1"/>
  <c r="G70" i="5" s="1"/>
  <c r="G71" i="5" s="1"/>
  <c r="G72" i="5" s="1"/>
  <c r="G73" i="5" s="1"/>
  <c r="G74" i="5" s="1"/>
  <c r="G75" i="5" s="1"/>
  <c r="G76" i="5" s="1"/>
  <c r="G77" i="5" s="1"/>
  <c r="G78" i="5" s="1"/>
  <c r="G79" i="5" s="1"/>
  <c r="G80" i="5" s="1"/>
  <c r="G81" i="5" s="1"/>
  <c r="G82" i="5" s="1"/>
  <c r="G83" i="5" s="1"/>
  <c r="G84" i="5" s="1"/>
  <c r="G85" i="5" s="1"/>
  <c r="G86" i="5" s="1"/>
  <c r="G87" i="5" s="1"/>
  <c r="G88" i="5" s="1"/>
  <c r="G89" i="5" s="1"/>
  <c r="G90" i="5" s="1"/>
  <c r="G91" i="5" s="1"/>
  <c r="G92" i="5" s="1"/>
  <c r="G93" i="5" s="1"/>
  <c r="G94" i="5" s="1"/>
  <c r="G95" i="5" s="1"/>
  <c r="G96" i="5" s="1"/>
  <c r="G97" i="5" s="1"/>
  <c r="G98" i="5" s="1"/>
  <c r="G99" i="5" s="1"/>
  <c r="G100" i="5" s="1"/>
  <c r="G101" i="5" s="1"/>
  <c r="G102" i="5" s="1"/>
  <c r="G103" i="5" s="1"/>
  <c r="G104" i="5" s="1"/>
  <c r="G105" i="5" s="1"/>
  <c r="G106" i="5" s="1"/>
  <c r="F47" i="5"/>
  <c r="G46" i="5"/>
  <c r="F39" i="5"/>
  <c r="F40" i="5" s="1"/>
  <c r="F41" i="5" s="1"/>
  <c r="F42" i="5" s="1"/>
  <c r="F43" i="5" s="1"/>
  <c r="F44" i="5" s="1"/>
  <c r="F45" i="5" s="1"/>
  <c r="F37" i="5"/>
  <c r="F38" i="5" s="1"/>
  <c r="I36" i="5"/>
  <c r="I37" i="5" s="1"/>
  <c r="I38" i="5" s="1"/>
  <c r="I39" i="5" s="1"/>
  <c r="I40" i="5" s="1"/>
  <c r="I41" i="5" s="1"/>
  <c r="I42" i="5" s="1"/>
  <c r="I43" i="5" s="1"/>
  <c r="I44" i="5" s="1"/>
  <c r="I45" i="5" s="1"/>
  <c r="I46" i="5" s="1"/>
  <c r="I47" i="5" s="1"/>
  <c r="I48" i="5" s="1"/>
  <c r="I49" i="5" s="1"/>
  <c r="I50" i="5" s="1"/>
  <c r="I35" i="5"/>
  <c r="I33" i="5"/>
  <c r="I34" i="5" s="1"/>
  <c r="I32" i="5"/>
  <c r="F32" i="5"/>
  <c r="F33" i="5" s="1"/>
  <c r="F34" i="5" s="1"/>
  <c r="F35" i="5" s="1"/>
  <c r="F36" i="5" s="1"/>
  <c r="G31" i="5"/>
  <c r="G32" i="5" s="1"/>
  <c r="G33" i="5" s="1"/>
  <c r="G34" i="5" s="1"/>
  <c r="G35" i="5" s="1"/>
  <c r="G36" i="5" s="1"/>
  <c r="G37" i="5" s="1"/>
  <c r="G38" i="5" s="1"/>
  <c r="G39" i="5" s="1"/>
  <c r="G40" i="5" s="1"/>
  <c r="G41" i="5" s="1"/>
  <c r="G42" i="5" s="1"/>
  <c r="G43" i="5" s="1"/>
  <c r="G44" i="5" s="1"/>
  <c r="G45" i="5" s="1"/>
  <c r="U25" i="5"/>
  <c r="T25" i="5"/>
  <c r="S25" i="5"/>
  <c r="R25" i="5"/>
  <c r="Q25" i="5"/>
  <c r="U24" i="5"/>
  <c r="T24" i="5"/>
  <c r="S24" i="5"/>
  <c r="R24" i="5"/>
  <c r="Q24" i="5"/>
  <c r="U23" i="5"/>
  <c r="T23" i="5"/>
  <c r="S23" i="5"/>
  <c r="R23" i="5"/>
  <c r="Q23" i="5"/>
  <c r="U22" i="5"/>
  <c r="T22" i="5"/>
  <c r="S22" i="5"/>
  <c r="R22" i="5"/>
  <c r="Q22" i="5"/>
  <c r="F22" i="5"/>
  <c r="F23" i="5" s="1"/>
  <c r="F24" i="5" s="1"/>
  <c r="F25" i="5" s="1"/>
  <c r="F26" i="5" s="1"/>
  <c r="F27" i="5" s="1"/>
  <c r="F28" i="5" s="1"/>
  <c r="F29" i="5" s="1"/>
  <c r="F30" i="5" s="1"/>
  <c r="U21" i="5"/>
  <c r="T21" i="5"/>
  <c r="S21" i="5"/>
  <c r="R21" i="5"/>
  <c r="Q21" i="5"/>
  <c r="G21" i="5"/>
  <c r="U20" i="5"/>
  <c r="T20" i="5"/>
  <c r="S20" i="5"/>
  <c r="R20" i="5"/>
  <c r="Q20" i="5"/>
  <c r="U19" i="5"/>
  <c r="T19" i="5"/>
  <c r="S19" i="5"/>
  <c r="R19" i="5"/>
  <c r="Q19" i="5"/>
  <c r="U18" i="5"/>
  <c r="T18" i="5"/>
  <c r="S18" i="5"/>
  <c r="R18" i="5"/>
  <c r="Q18" i="5"/>
  <c r="E18" i="5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46" i="5" s="1"/>
  <c r="E47" i="5" s="1"/>
  <c r="E48" i="5" s="1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59" i="5" s="1"/>
  <c r="E60" i="5" s="1"/>
  <c r="E61" i="5" s="1"/>
  <c r="E62" i="5" s="1"/>
  <c r="E63" i="5" s="1"/>
  <c r="E64" i="5" s="1"/>
  <c r="E65" i="5" s="1"/>
  <c r="E66" i="5" s="1"/>
  <c r="E67" i="5" s="1"/>
  <c r="E68" i="5" s="1"/>
  <c r="E69" i="5" s="1"/>
  <c r="E70" i="5" s="1"/>
  <c r="E71" i="5" s="1"/>
  <c r="E72" i="5" s="1"/>
  <c r="E73" i="5" s="1"/>
  <c r="E74" i="5" s="1"/>
  <c r="E75" i="5" s="1"/>
  <c r="E76" i="5" s="1"/>
  <c r="E77" i="5" s="1"/>
  <c r="E78" i="5" s="1"/>
  <c r="E79" i="5" s="1"/>
  <c r="E80" i="5" s="1"/>
  <c r="E81" i="5" s="1"/>
  <c r="E82" i="5" s="1"/>
  <c r="E83" i="5" s="1"/>
  <c r="E84" i="5" s="1"/>
  <c r="E85" i="5" s="1"/>
  <c r="E86" i="5" s="1"/>
  <c r="E87" i="5" s="1"/>
  <c r="E88" i="5" s="1"/>
  <c r="E89" i="5" s="1"/>
  <c r="E90" i="5" s="1"/>
  <c r="E91" i="5" s="1"/>
  <c r="E92" i="5" s="1"/>
  <c r="E93" i="5" s="1"/>
  <c r="E94" i="5" s="1"/>
  <c r="E95" i="5" s="1"/>
  <c r="E96" i="5" s="1"/>
  <c r="E97" i="5" s="1"/>
  <c r="E98" i="5" s="1"/>
  <c r="E99" i="5" s="1"/>
  <c r="E100" i="5" s="1"/>
  <c r="E101" i="5" s="1"/>
  <c r="E102" i="5" s="1"/>
  <c r="E103" i="5" s="1"/>
  <c r="E104" i="5" s="1"/>
  <c r="E105" i="5" s="1"/>
  <c r="E106" i="5" s="1"/>
  <c r="U17" i="5"/>
  <c r="T17" i="5"/>
  <c r="S17" i="5"/>
  <c r="R17" i="5"/>
  <c r="Q17" i="5"/>
  <c r="E17" i="5"/>
  <c r="U16" i="5"/>
  <c r="T16" i="5"/>
  <c r="S16" i="5"/>
  <c r="R16" i="5"/>
  <c r="Q16" i="5"/>
  <c r="C16" i="5"/>
  <c r="U15" i="5"/>
  <c r="T15" i="5"/>
  <c r="S15" i="5"/>
  <c r="R15" i="5"/>
  <c r="Q15" i="5"/>
  <c r="I15" i="5"/>
  <c r="I16" i="5" s="1"/>
  <c r="I17" i="5" s="1"/>
  <c r="I18" i="5" s="1"/>
  <c r="I19" i="5" s="1"/>
  <c r="I20" i="5" s="1"/>
  <c r="I21" i="5" s="1"/>
  <c r="I22" i="5" s="1"/>
  <c r="I23" i="5" s="1"/>
  <c r="I24" i="5" s="1"/>
  <c r="I25" i="5" s="1"/>
  <c r="U14" i="5"/>
  <c r="T14" i="5"/>
  <c r="S14" i="5"/>
  <c r="R14" i="5"/>
  <c r="Q14" i="5"/>
  <c r="U13" i="5"/>
  <c r="T13" i="5"/>
  <c r="S13" i="5"/>
  <c r="R13" i="5"/>
  <c r="Q13" i="5"/>
  <c r="F13" i="5"/>
  <c r="F14" i="5" s="1"/>
  <c r="F15" i="5" s="1"/>
  <c r="F16" i="5" s="1"/>
  <c r="F17" i="5" s="1"/>
  <c r="F18" i="5" s="1"/>
  <c r="F19" i="5" s="1"/>
  <c r="F20" i="5" s="1"/>
  <c r="U12" i="5"/>
  <c r="T12" i="5"/>
  <c r="S12" i="5"/>
  <c r="R12" i="5"/>
  <c r="Q12" i="5"/>
  <c r="G12" i="5"/>
  <c r="G13" i="5" s="1"/>
  <c r="G14" i="5" s="1"/>
  <c r="G15" i="5" s="1"/>
  <c r="G16" i="5" s="1"/>
  <c r="G17" i="5" s="1"/>
  <c r="G18" i="5" s="1"/>
  <c r="G19" i="5" s="1"/>
  <c r="G20" i="5" s="1"/>
  <c r="F12" i="5"/>
  <c r="E12" i="5"/>
  <c r="E13" i="5" s="1"/>
  <c r="E14" i="5" s="1"/>
  <c r="E15" i="5" s="1"/>
  <c r="U11" i="5"/>
  <c r="T11" i="5"/>
  <c r="S11" i="5"/>
  <c r="R11" i="5"/>
  <c r="Q11" i="5"/>
  <c r="C11" i="5"/>
  <c r="U10" i="5"/>
  <c r="T10" i="5"/>
  <c r="S10" i="5"/>
  <c r="R10" i="5"/>
  <c r="Q10" i="5"/>
  <c r="C10" i="5"/>
  <c r="U9" i="5"/>
  <c r="T9" i="5"/>
  <c r="S9" i="5"/>
  <c r="R9" i="5"/>
  <c r="Q9" i="5"/>
  <c r="F9" i="5"/>
  <c r="F10" i="5" s="1"/>
  <c r="C9" i="5"/>
  <c r="U8" i="5"/>
  <c r="T8" i="5"/>
  <c r="S8" i="5"/>
  <c r="R8" i="5"/>
  <c r="Q8" i="5"/>
  <c r="I8" i="5"/>
  <c r="I9" i="5" s="1"/>
  <c r="I10" i="5" s="1"/>
  <c r="I11" i="5" s="1"/>
  <c r="I12" i="5" s="1"/>
  <c r="I13" i="5" s="1"/>
  <c r="I14" i="5" s="1"/>
  <c r="G8" i="5"/>
  <c r="G9" i="5" s="1"/>
  <c r="G10" i="5" s="1"/>
  <c r="F8" i="5"/>
  <c r="C8" i="5"/>
  <c r="U7" i="5"/>
  <c r="T7" i="5"/>
  <c r="S7" i="5"/>
  <c r="R7" i="5"/>
  <c r="Q7" i="5"/>
  <c r="I7" i="5"/>
  <c r="C7" i="5"/>
  <c r="B7" i="5"/>
  <c r="B8" i="5" s="1"/>
  <c r="B9" i="5" s="1"/>
  <c r="B10" i="5" s="1"/>
  <c r="B11" i="5" s="1"/>
  <c r="B12" i="5" s="1"/>
  <c r="B13" i="5" s="1"/>
  <c r="B14" i="5" s="1"/>
  <c r="B15" i="5" s="1"/>
  <c r="B16" i="5" s="1"/>
  <c r="U6" i="5"/>
  <c r="T6" i="5"/>
  <c r="S6" i="5"/>
  <c r="R6" i="5"/>
  <c r="Q6" i="5"/>
  <c r="C6" i="5"/>
  <c r="B17" i="5" l="1"/>
  <c r="B18" i="5" s="1"/>
  <c r="C13" i="5"/>
  <c r="C14" i="5" s="1"/>
  <c r="C15" i="5" s="1"/>
  <c r="B37" i="6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C17" i="6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13" i="6"/>
  <c r="C14" i="6" s="1"/>
  <c r="C15" i="6" s="1"/>
  <c r="G22" i="5"/>
  <c r="G23" i="5" s="1"/>
  <c r="G24" i="5" s="1"/>
  <c r="G25" i="5" s="1"/>
  <c r="G26" i="5" s="1"/>
  <c r="G27" i="5" s="1"/>
  <c r="G28" i="5" s="1"/>
  <c r="G29" i="5" s="1"/>
  <c r="G30" i="5" s="1"/>
  <c r="O37" i="6"/>
  <c r="P38" i="6"/>
  <c r="D15" i="6"/>
  <c r="D16" i="6" s="1"/>
  <c r="D17" i="6" s="1"/>
  <c r="L44" i="7"/>
  <c r="K31" i="6"/>
  <c r="P37" i="6"/>
  <c r="B19" i="7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D15" i="7"/>
  <c r="D16" i="7" s="1"/>
  <c r="D17" i="7" s="1"/>
  <c r="O32" i="6"/>
  <c r="L34" i="6"/>
  <c r="O48" i="6"/>
  <c r="P50" i="6"/>
  <c r="L43" i="6"/>
  <c r="M33" i="7"/>
  <c r="P34" i="7"/>
  <c r="P58" i="7" s="1"/>
  <c r="L37" i="6"/>
  <c r="M38" i="6"/>
  <c r="P45" i="6"/>
  <c r="O42" i="7"/>
  <c r="O41" i="7"/>
  <c r="O31" i="7"/>
  <c r="O32" i="7"/>
  <c r="O33" i="7"/>
  <c r="P33" i="7"/>
  <c r="M38" i="7"/>
  <c r="O49" i="7"/>
  <c r="L43" i="8"/>
  <c r="L67" i="8" s="1"/>
  <c r="D15" i="8"/>
  <c r="D16" i="8" s="1"/>
  <c r="D17" i="8" s="1"/>
  <c r="B19" i="8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M35" i="7"/>
  <c r="P36" i="7"/>
  <c r="P38" i="7"/>
  <c r="M47" i="7"/>
  <c r="M31" i="7"/>
  <c r="L33" i="7"/>
  <c r="O35" i="7"/>
  <c r="P37" i="7"/>
  <c r="P61" i="7" s="1"/>
  <c r="O40" i="7"/>
  <c r="P41" i="7"/>
  <c r="P42" i="7"/>
  <c r="O31" i="8"/>
  <c r="M33" i="8"/>
  <c r="L38" i="8"/>
  <c r="C13" i="8"/>
  <c r="C14" i="8" s="1"/>
  <c r="C15" i="8" s="1"/>
  <c r="C17" i="7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M45" i="7"/>
  <c r="O48" i="7"/>
  <c r="M41" i="8"/>
  <c r="O46" i="8"/>
  <c r="L36" i="7"/>
  <c r="K37" i="7"/>
  <c r="K39" i="7"/>
  <c r="K41" i="7"/>
  <c r="L43" i="7"/>
  <c r="O44" i="7"/>
  <c r="O45" i="7"/>
  <c r="O46" i="7"/>
  <c r="P48" i="7"/>
  <c r="K35" i="7"/>
  <c r="L37" i="7"/>
  <c r="L61" i="7" s="1"/>
  <c r="L39" i="7"/>
  <c r="L41" i="7"/>
  <c r="L65" i="7" s="1"/>
  <c r="L42" i="7"/>
  <c r="L66" i="7" s="1"/>
  <c r="M43" i="7"/>
  <c r="P44" i="7"/>
  <c r="P46" i="7"/>
  <c r="K32" i="8"/>
  <c r="L35" i="8"/>
  <c r="P36" i="8"/>
  <c r="L39" i="8"/>
  <c r="P41" i="8"/>
  <c r="P65" i="8" s="1"/>
  <c r="K31" i="7"/>
  <c r="K32" i="7"/>
  <c r="K34" i="7"/>
  <c r="L35" i="7"/>
  <c r="O36" i="7"/>
  <c r="M37" i="7"/>
  <c r="L38" i="7"/>
  <c r="L62" i="7" s="1"/>
  <c r="M39" i="7"/>
  <c r="M63" i="7" s="1"/>
  <c r="L40" i="7"/>
  <c r="M41" i="7"/>
  <c r="P45" i="7"/>
  <c r="P69" i="7" s="1"/>
  <c r="M46" i="7"/>
  <c r="M70" i="7" s="1"/>
  <c r="L32" i="8"/>
  <c r="L56" i="8" s="1"/>
  <c r="K33" i="8"/>
  <c r="K57" i="8" s="1"/>
  <c r="K81" i="8" s="1"/>
  <c r="K34" i="8"/>
  <c r="K58" i="8" s="1"/>
  <c r="M44" i="8"/>
  <c r="M68" i="8" s="1"/>
  <c r="P49" i="7"/>
  <c r="P73" i="7" s="1"/>
  <c r="L50" i="7"/>
  <c r="O47" i="7"/>
  <c r="M50" i="7"/>
  <c r="M37" i="8"/>
  <c r="O43" i="8"/>
  <c r="P47" i="7"/>
  <c r="P71" i="7" s="1"/>
  <c r="L48" i="7"/>
  <c r="P38" i="8"/>
  <c r="P62" i="8" s="1"/>
  <c r="M48" i="7"/>
  <c r="M72" i="7" s="1"/>
  <c r="O36" i="8"/>
  <c r="P37" i="8"/>
  <c r="P42" i="8"/>
  <c r="P49" i="8"/>
  <c r="L31" i="8"/>
  <c r="O37" i="8"/>
  <c r="O39" i="8"/>
  <c r="P40" i="8"/>
  <c r="O41" i="8"/>
  <c r="M43" i="8"/>
  <c r="O44" i="8"/>
  <c r="P32" i="8"/>
  <c r="O33" i="8"/>
  <c r="M34" i="8"/>
  <c r="O35" i="8"/>
  <c r="G12" i="8"/>
  <c r="G13" i="8" s="1"/>
  <c r="G14" i="8" s="1"/>
  <c r="G15" i="8" s="1"/>
  <c r="G16" i="8" s="1"/>
  <c r="G17" i="8" s="1"/>
  <c r="G18" i="8" s="1"/>
  <c r="G19" i="8" s="1"/>
  <c r="G20" i="8" s="1"/>
  <c r="G22" i="8"/>
  <c r="G23" i="8" s="1"/>
  <c r="G24" i="8" s="1"/>
  <c r="G25" i="8" s="1"/>
  <c r="G26" i="8" s="1"/>
  <c r="G27" i="8" s="1"/>
  <c r="G28" i="8" s="1"/>
  <c r="G29" i="8" s="1"/>
  <c r="G30" i="8" s="1"/>
  <c r="L50" i="8"/>
  <c r="K40" i="8"/>
  <c r="M50" i="8"/>
  <c r="P34" i="8"/>
  <c r="K36" i="8"/>
  <c r="L40" i="8"/>
  <c r="L64" i="8" s="1"/>
  <c r="K44" i="8"/>
  <c r="K68" i="8" s="1"/>
  <c r="M49" i="8"/>
  <c r="M73" i="8" s="1"/>
  <c r="L36" i="8"/>
  <c r="L60" i="8" s="1"/>
  <c r="K38" i="8"/>
  <c r="M40" i="8"/>
  <c r="L41" i="8"/>
  <c r="L65" i="8" s="1"/>
  <c r="L42" i="8"/>
  <c r="K43" i="8"/>
  <c r="M45" i="8"/>
  <c r="M69" i="8" s="1"/>
  <c r="M47" i="8"/>
  <c r="P50" i="8"/>
  <c r="P74" i="8" s="1"/>
  <c r="P43" i="8"/>
  <c r="P67" i="8" s="1"/>
  <c r="L44" i="8"/>
  <c r="L68" i="8" s="1"/>
  <c r="O49" i="8"/>
  <c r="C17" i="8"/>
  <c r="C18" i="8" s="1"/>
  <c r="C19" i="8" s="1"/>
  <c r="C20" i="8" s="1"/>
  <c r="C21" i="8" s="1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C35" i="8" s="1"/>
  <c r="M42" i="8"/>
  <c r="P44" i="8"/>
  <c r="L45" i="8"/>
  <c r="P47" i="8"/>
  <c r="L48" i="8"/>
  <c r="O50" i="8"/>
  <c r="M48" i="8"/>
  <c r="O45" i="8"/>
  <c r="L46" i="8"/>
  <c r="O48" i="8"/>
  <c r="P45" i="8"/>
  <c r="P69" i="8" s="1"/>
  <c r="M46" i="8"/>
  <c r="M70" i="8" s="1"/>
  <c r="O73" i="8" l="1"/>
  <c r="N49" i="8"/>
  <c r="O60" i="8"/>
  <c r="N36" i="8"/>
  <c r="L72" i="8"/>
  <c r="P64" i="8"/>
  <c r="L67" i="7"/>
  <c r="N48" i="6"/>
  <c r="P42" i="6"/>
  <c r="P66" i="6" s="1"/>
  <c r="O59" i="8"/>
  <c r="N35" i="8"/>
  <c r="O73" i="7"/>
  <c r="N49" i="7"/>
  <c r="M36" i="6"/>
  <c r="M60" i="6" s="1"/>
  <c r="M47" i="6"/>
  <c r="O40" i="6"/>
  <c r="M74" i="8"/>
  <c r="M58" i="8"/>
  <c r="O61" i="8"/>
  <c r="N37" i="8"/>
  <c r="L74" i="7"/>
  <c r="O60" i="7"/>
  <c r="N36" i="7"/>
  <c r="L59" i="8"/>
  <c r="P66" i="7"/>
  <c r="B57" i="8"/>
  <c r="B58" i="8" s="1"/>
  <c r="B59" i="8" s="1"/>
  <c r="B60" i="8" s="1"/>
  <c r="B61" i="8" s="1"/>
  <c r="B62" i="8" s="1"/>
  <c r="B63" i="8" s="1"/>
  <c r="B64" i="8" s="1"/>
  <c r="B65" i="8" s="1"/>
  <c r="B66" i="8" s="1"/>
  <c r="B67" i="8" s="1"/>
  <c r="B68" i="8" s="1"/>
  <c r="B69" i="8" s="1"/>
  <c r="B70" i="8" s="1"/>
  <c r="B71" i="8" s="1"/>
  <c r="B72" i="8" s="1"/>
  <c r="B73" i="8" s="1"/>
  <c r="B74" i="8" s="1"/>
  <c r="B75" i="8" s="1"/>
  <c r="B76" i="8" s="1"/>
  <c r="C37" i="8"/>
  <c r="C38" i="8" s="1"/>
  <c r="C39" i="8" s="1"/>
  <c r="C40" i="8" s="1"/>
  <c r="C41" i="8" s="1"/>
  <c r="C42" i="8" s="1"/>
  <c r="L49" i="8"/>
  <c r="L73" i="8" s="1"/>
  <c r="K37" i="8"/>
  <c r="K61" i="8" s="1"/>
  <c r="K35" i="8"/>
  <c r="K59" i="8" s="1"/>
  <c r="P33" i="8"/>
  <c r="P57" i="8" s="1"/>
  <c r="O40" i="8"/>
  <c r="O38" i="8"/>
  <c r="L47" i="8"/>
  <c r="L71" i="8" s="1"/>
  <c r="M38" i="8"/>
  <c r="M62" i="8" s="1"/>
  <c r="O34" i="8"/>
  <c r="P31" i="8"/>
  <c r="N31" i="8" s="1"/>
  <c r="M36" i="8"/>
  <c r="M60" i="8" s="1"/>
  <c r="O32" i="8"/>
  <c r="P35" i="8"/>
  <c r="P59" i="8" s="1"/>
  <c r="P46" i="8"/>
  <c r="P70" i="8" s="1"/>
  <c r="O42" i="8"/>
  <c r="O67" i="8" s="1"/>
  <c r="K39" i="8"/>
  <c r="K63" i="8" s="1"/>
  <c r="L34" i="8"/>
  <c r="L58" i="8" s="1"/>
  <c r="K31" i="8"/>
  <c r="K56" i="8" s="1"/>
  <c r="L37" i="8"/>
  <c r="L61" i="8" s="1"/>
  <c r="M62" i="7"/>
  <c r="M40" i="6"/>
  <c r="O34" i="6"/>
  <c r="M44" i="6"/>
  <c r="M68" i="6" s="1"/>
  <c r="L38" i="6"/>
  <c r="L62" i="6" s="1"/>
  <c r="M46" i="6"/>
  <c r="M70" i="6" s="1"/>
  <c r="L48" i="6"/>
  <c r="M48" i="6"/>
  <c r="K36" i="6"/>
  <c r="O70" i="8"/>
  <c r="L58" i="6"/>
  <c r="K82" i="8"/>
  <c r="K83" i="8" s="1"/>
  <c r="K41" i="6"/>
  <c r="B57" i="6"/>
  <c r="B58" i="6" s="1"/>
  <c r="B59" i="6" s="1"/>
  <c r="B60" i="6" s="1"/>
  <c r="B61" i="6" s="1"/>
  <c r="B62" i="6" s="1"/>
  <c r="B63" i="6" s="1"/>
  <c r="B64" i="6" s="1"/>
  <c r="B65" i="6" s="1"/>
  <c r="B66" i="6" s="1"/>
  <c r="B67" i="6" s="1"/>
  <c r="B68" i="6" s="1"/>
  <c r="B69" i="6" s="1"/>
  <c r="B70" i="6" s="1"/>
  <c r="B71" i="6" s="1"/>
  <c r="B72" i="6" s="1"/>
  <c r="B73" i="6" s="1"/>
  <c r="B74" i="6" s="1"/>
  <c r="B75" i="6" s="1"/>
  <c r="B76" i="6" s="1"/>
  <c r="M50" i="6"/>
  <c r="L44" i="6"/>
  <c r="L68" i="6" s="1"/>
  <c r="P43" i="6"/>
  <c r="P67" i="6" s="1"/>
  <c r="L42" i="6"/>
  <c r="P41" i="6"/>
  <c r="P39" i="6"/>
  <c r="P63" i="6" s="1"/>
  <c r="L36" i="6"/>
  <c r="O35" i="6"/>
  <c r="K32" i="6"/>
  <c r="K56" i="6" s="1"/>
  <c r="O49" i="6"/>
  <c r="O41" i="6"/>
  <c r="P34" i="6"/>
  <c r="L50" i="6"/>
  <c r="M43" i="6"/>
  <c r="O39" i="6"/>
  <c r="M41" i="6"/>
  <c r="M65" i="6" s="1"/>
  <c r="P49" i="6"/>
  <c r="P73" i="6" s="1"/>
  <c r="M39" i="6"/>
  <c r="M63" i="6" s="1"/>
  <c r="O47" i="6"/>
  <c r="O72" i="6" s="1"/>
  <c r="O45" i="6"/>
  <c r="K40" i="6"/>
  <c r="C37" i="6"/>
  <c r="C38" i="6" s="1"/>
  <c r="C39" i="6" s="1"/>
  <c r="C40" i="6" s="1"/>
  <c r="C41" i="6" s="1"/>
  <c r="M31" i="6"/>
  <c r="K42" i="6"/>
  <c r="K66" i="6" s="1"/>
  <c r="M37" i="6"/>
  <c r="M61" i="6" s="1"/>
  <c r="M33" i="6"/>
  <c r="M57" i="6" s="1"/>
  <c r="M81" i="6" s="1"/>
  <c r="L31" i="6"/>
  <c r="M35" i="6"/>
  <c r="O43" i="6"/>
  <c r="K44" i="6"/>
  <c r="L35" i="6"/>
  <c r="L59" i="6" s="1"/>
  <c r="K38" i="6"/>
  <c r="K62" i="6" s="1"/>
  <c r="K62" i="8"/>
  <c r="O63" i="8"/>
  <c r="L63" i="7"/>
  <c r="P46" i="6"/>
  <c r="P70" i="6" s="1"/>
  <c r="O31" i="6"/>
  <c r="N31" i="6" s="1"/>
  <c r="N48" i="8"/>
  <c r="O72" i="8"/>
  <c r="P68" i="8"/>
  <c r="O57" i="8"/>
  <c r="O81" i="8" s="1"/>
  <c r="N33" i="8"/>
  <c r="K59" i="7"/>
  <c r="K61" i="7"/>
  <c r="M71" i="7"/>
  <c r="N41" i="7"/>
  <c r="O65" i="7"/>
  <c r="O38" i="6"/>
  <c r="O33" i="6"/>
  <c r="L41" i="6"/>
  <c r="L65" i="6" s="1"/>
  <c r="K37" i="6"/>
  <c r="K61" i="6" s="1"/>
  <c r="L45" i="6"/>
  <c r="B57" i="7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6" i="7" s="1"/>
  <c r="C37" i="7"/>
  <c r="C38" i="7" s="1"/>
  <c r="C39" i="7" s="1"/>
  <c r="C40" i="7" s="1"/>
  <c r="C41" i="7" s="1"/>
  <c r="C42" i="7" s="1"/>
  <c r="C43" i="7" s="1"/>
  <c r="C44" i="7" s="1"/>
  <c r="C45" i="7" s="1"/>
  <c r="C46" i="7" s="1"/>
  <c r="C47" i="7" s="1"/>
  <c r="C48" i="7" s="1"/>
  <c r="C49" i="7" s="1"/>
  <c r="M32" i="7"/>
  <c r="M56" i="7" s="1"/>
  <c r="O39" i="7"/>
  <c r="L32" i="7"/>
  <c r="L56" i="7" s="1"/>
  <c r="O37" i="7"/>
  <c r="P35" i="7"/>
  <c r="P59" i="7" s="1"/>
  <c r="L49" i="7"/>
  <c r="L73" i="7" s="1"/>
  <c r="M44" i="7"/>
  <c r="M68" i="7" s="1"/>
  <c r="K40" i="7"/>
  <c r="K64" i="7" s="1"/>
  <c r="O43" i="7"/>
  <c r="P31" i="7"/>
  <c r="N31" i="7" s="1"/>
  <c r="M42" i="7"/>
  <c r="M66" i="7" s="1"/>
  <c r="K38" i="7"/>
  <c r="K62" i="7" s="1"/>
  <c r="M36" i="7"/>
  <c r="M60" i="7" s="1"/>
  <c r="O50" i="7"/>
  <c r="M34" i="7"/>
  <c r="M58" i="7" s="1"/>
  <c r="M40" i="7"/>
  <c r="M64" i="7" s="1"/>
  <c r="K34" i="6"/>
  <c r="O66" i="7"/>
  <c r="N42" i="7"/>
  <c r="N66" i="7" s="1"/>
  <c r="O56" i="7"/>
  <c r="L68" i="7"/>
  <c r="P35" i="6"/>
  <c r="P59" i="6" s="1"/>
  <c r="L69" i="8"/>
  <c r="M71" i="8"/>
  <c r="M66" i="8"/>
  <c r="P70" i="7"/>
  <c r="P72" i="7"/>
  <c r="L60" i="7"/>
  <c r="L46" i="7"/>
  <c r="L33" i="8"/>
  <c r="L57" i="8" s="1"/>
  <c r="L81" i="8" s="1"/>
  <c r="P32" i="7"/>
  <c r="O34" i="7"/>
  <c r="O36" i="6"/>
  <c r="P50" i="7"/>
  <c r="P74" i="7" s="1"/>
  <c r="L45" i="7"/>
  <c r="L69" i="7" s="1"/>
  <c r="M34" i="6"/>
  <c r="K43" i="6"/>
  <c r="L49" i="6"/>
  <c r="P36" i="6"/>
  <c r="M49" i="6"/>
  <c r="M73" i="6" s="1"/>
  <c r="P47" i="6"/>
  <c r="P71" i="6" s="1"/>
  <c r="K33" i="6"/>
  <c r="K57" i="6" s="1"/>
  <c r="K81" i="6" s="1"/>
  <c r="N50" i="8"/>
  <c r="N74" i="8" s="1"/>
  <c r="O74" i="8"/>
  <c r="O65" i="8"/>
  <c r="N41" i="8"/>
  <c r="L62" i="8"/>
  <c r="O57" i="7"/>
  <c r="O81" i="7" s="1"/>
  <c r="N33" i="7"/>
  <c r="P62" i="6"/>
  <c r="O69" i="8"/>
  <c r="N45" i="8"/>
  <c r="N69" i="8" s="1"/>
  <c r="K42" i="8"/>
  <c r="K66" i="8" s="1"/>
  <c r="L74" i="8"/>
  <c r="N44" i="8"/>
  <c r="O68" i="8"/>
  <c r="P66" i="8"/>
  <c r="N43" i="8"/>
  <c r="M39" i="8"/>
  <c r="M63" i="8" s="1"/>
  <c r="M65" i="7"/>
  <c r="K56" i="7"/>
  <c r="O70" i="7"/>
  <c r="N46" i="7"/>
  <c r="P48" i="8"/>
  <c r="P72" i="8" s="1"/>
  <c r="P39" i="7"/>
  <c r="P63" i="7" s="1"/>
  <c r="L34" i="7"/>
  <c r="L58" i="7" s="1"/>
  <c r="M32" i="8"/>
  <c r="M49" i="7"/>
  <c r="M73" i="7" s="1"/>
  <c r="L31" i="7"/>
  <c r="P33" i="6"/>
  <c r="P43" i="7"/>
  <c r="P67" i="7" s="1"/>
  <c r="P48" i="6"/>
  <c r="P31" i="6"/>
  <c r="K39" i="6"/>
  <c r="K63" i="6" s="1"/>
  <c r="O42" i="6"/>
  <c r="L47" i="6"/>
  <c r="L71" i="6" s="1"/>
  <c r="M45" i="6"/>
  <c r="L33" i="6"/>
  <c r="O50" i="6"/>
  <c r="L32" i="6"/>
  <c r="L56" i="6" s="1"/>
  <c r="O68" i="7"/>
  <c r="N44" i="7"/>
  <c r="P62" i="7"/>
  <c r="L63" i="8"/>
  <c r="M65" i="8"/>
  <c r="N32" i="6"/>
  <c r="N56" i="6" s="1"/>
  <c r="O61" i="6"/>
  <c r="N37" i="6"/>
  <c r="P44" i="6"/>
  <c r="P69" i="6" s="1"/>
  <c r="P71" i="8"/>
  <c r="P58" i="8"/>
  <c r="O71" i="7"/>
  <c r="N47" i="7"/>
  <c r="N71" i="7" s="1"/>
  <c r="P60" i="8"/>
  <c r="O72" i="7"/>
  <c r="N48" i="7"/>
  <c r="N72" i="7" s="1"/>
  <c r="M59" i="7"/>
  <c r="O44" i="6"/>
  <c r="L39" i="6"/>
  <c r="P32" i="6"/>
  <c r="L70" i="8"/>
  <c r="P56" i="8"/>
  <c r="P80" i="8" s="1"/>
  <c r="P81" i="8" s="1"/>
  <c r="P82" i="8" s="1"/>
  <c r="P83" i="8" s="1"/>
  <c r="P84" i="8" s="1"/>
  <c r="P85" i="8" s="1"/>
  <c r="P86" i="8" s="1"/>
  <c r="P87" i="8" s="1"/>
  <c r="P88" i="8" s="1"/>
  <c r="P89" i="8" s="1"/>
  <c r="P90" i="8" s="1"/>
  <c r="P91" i="8" s="1"/>
  <c r="P92" i="8" s="1"/>
  <c r="P93" i="8" s="1"/>
  <c r="P94" i="8" s="1"/>
  <c r="P95" i="8" s="1"/>
  <c r="P96" i="8" s="1"/>
  <c r="M72" i="8"/>
  <c r="L66" i="8"/>
  <c r="K41" i="8"/>
  <c r="K65" i="8" s="1"/>
  <c r="M67" i="8"/>
  <c r="P61" i="8"/>
  <c r="M35" i="8"/>
  <c r="M59" i="8" s="1"/>
  <c r="L64" i="7"/>
  <c r="M67" i="7"/>
  <c r="N45" i="7"/>
  <c r="O69" i="7"/>
  <c r="O47" i="8"/>
  <c r="P39" i="8"/>
  <c r="P63" i="8" s="1"/>
  <c r="O38" i="7"/>
  <c r="L47" i="7"/>
  <c r="L71" i="7" s="1"/>
  <c r="M31" i="8"/>
  <c r="P40" i="7"/>
  <c r="P64" i="7" s="1"/>
  <c r="K44" i="7"/>
  <c r="L40" i="6"/>
  <c r="L64" i="6" s="1"/>
  <c r="K36" i="7"/>
  <c r="K60" i="7" s="1"/>
  <c r="O46" i="6"/>
  <c r="K33" i="7"/>
  <c r="K57" i="7" s="1"/>
  <c r="K81" i="7" s="1"/>
  <c r="K35" i="6"/>
  <c r="P40" i="6"/>
  <c r="P64" i="6" s="1"/>
  <c r="M42" i="6"/>
  <c r="M66" i="6" s="1"/>
  <c r="M32" i="6"/>
  <c r="L46" i="6"/>
  <c r="L70" i="6" s="1"/>
  <c r="D15" i="5"/>
  <c r="D16" i="5" s="1"/>
  <c r="D17" i="5" s="1"/>
  <c r="B19" i="5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M56" i="8" l="1"/>
  <c r="O62" i="7"/>
  <c r="N38" i="7"/>
  <c r="M74" i="7"/>
  <c r="N65" i="8"/>
  <c r="K58" i="7"/>
  <c r="O67" i="7"/>
  <c r="N43" i="7"/>
  <c r="N67" i="7" s="1"/>
  <c r="L59" i="7"/>
  <c r="O63" i="6"/>
  <c r="N39" i="6"/>
  <c r="N63" i="6" s="1"/>
  <c r="N73" i="7"/>
  <c r="P72" i="6"/>
  <c r="L73" i="6"/>
  <c r="L82" i="8"/>
  <c r="L83" i="8" s="1"/>
  <c r="L84" i="8" s="1"/>
  <c r="L85" i="8" s="1"/>
  <c r="L86" i="8" s="1"/>
  <c r="L87" i="8" s="1"/>
  <c r="L88" i="8" s="1"/>
  <c r="L89" i="8" s="1"/>
  <c r="L90" i="8" s="1"/>
  <c r="L91" i="8" s="1"/>
  <c r="L92" i="8" s="1"/>
  <c r="L93" i="8" s="1"/>
  <c r="L94" i="8" s="1"/>
  <c r="L95" i="8" s="1"/>
  <c r="L96" i="8" s="1"/>
  <c r="L97" i="8" s="1"/>
  <c r="L98" i="8" s="1"/>
  <c r="P73" i="8"/>
  <c r="P97" i="8" s="1"/>
  <c r="P98" i="8" s="1"/>
  <c r="C50" i="7"/>
  <c r="C51" i="7" s="1"/>
  <c r="C52" i="7" s="1"/>
  <c r="K43" i="7"/>
  <c r="N65" i="7"/>
  <c r="L72" i="7"/>
  <c r="K68" i="6"/>
  <c r="C42" i="6"/>
  <c r="K45" i="6"/>
  <c r="K69" i="6" s="1"/>
  <c r="M67" i="6"/>
  <c r="O59" i="6"/>
  <c r="N35" i="6"/>
  <c r="B77" i="6"/>
  <c r="B78" i="6" s="1"/>
  <c r="B79" i="6" s="1"/>
  <c r="B80" i="6" s="1"/>
  <c r="B81" i="6" s="1"/>
  <c r="B82" i="6" s="1"/>
  <c r="B83" i="6" s="1"/>
  <c r="B84" i="6" s="1"/>
  <c r="B85" i="6" s="1"/>
  <c r="B86" i="6" s="1"/>
  <c r="B87" i="6" s="1"/>
  <c r="B88" i="6" s="1"/>
  <c r="B89" i="6" s="1"/>
  <c r="B90" i="6" s="1"/>
  <c r="B91" i="6" s="1"/>
  <c r="B92" i="6" s="1"/>
  <c r="B93" i="6" s="1"/>
  <c r="B94" i="6" s="1"/>
  <c r="B95" i="6" s="1"/>
  <c r="B96" i="6" s="1"/>
  <c r="B97" i="6" s="1"/>
  <c r="B98" i="6" s="1"/>
  <c r="B99" i="6" s="1"/>
  <c r="B100" i="6" s="1"/>
  <c r="B101" i="6" s="1"/>
  <c r="B102" i="6" s="1"/>
  <c r="B103" i="6" s="1"/>
  <c r="B104" i="6" s="1"/>
  <c r="B105" i="6" s="1"/>
  <c r="B106" i="6" s="1"/>
  <c r="C57" i="6"/>
  <c r="C58" i="6" s="1"/>
  <c r="C59" i="6" s="1"/>
  <c r="C60" i="6" s="1"/>
  <c r="C61" i="6" s="1"/>
  <c r="C62" i="6" s="1"/>
  <c r="C63" i="6" s="1"/>
  <c r="C64" i="6" s="1"/>
  <c r="C65" i="6" s="1"/>
  <c r="C66" i="6" s="1"/>
  <c r="C67" i="6" s="1"/>
  <c r="C68" i="6" s="1"/>
  <c r="C69" i="6" s="1"/>
  <c r="C70" i="6" s="1"/>
  <c r="C71" i="6" s="1"/>
  <c r="C72" i="6" s="1"/>
  <c r="C73" i="6" s="1"/>
  <c r="C74" i="6" s="1"/>
  <c r="C75" i="6" s="1"/>
  <c r="N34" i="6"/>
  <c r="O58" i="6"/>
  <c r="C57" i="8"/>
  <c r="C58" i="8" s="1"/>
  <c r="C59" i="8" s="1"/>
  <c r="C60" i="8" s="1"/>
  <c r="C61" i="8" s="1"/>
  <c r="C62" i="8" s="1"/>
  <c r="C63" i="8" s="1"/>
  <c r="C64" i="8" s="1"/>
  <c r="C65" i="8" s="1"/>
  <c r="C66" i="8" s="1"/>
  <c r="C67" i="8" s="1"/>
  <c r="C68" i="8" s="1"/>
  <c r="C69" i="8" s="1"/>
  <c r="C70" i="8" s="1"/>
  <c r="C71" i="8" s="1"/>
  <c r="C72" i="8" s="1"/>
  <c r="C73" i="8" s="1"/>
  <c r="C74" i="8" s="1"/>
  <c r="C75" i="8" s="1"/>
  <c r="B77" i="8"/>
  <c r="B78" i="8" s="1"/>
  <c r="B79" i="8" s="1"/>
  <c r="B80" i="8" s="1"/>
  <c r="B81" i="8" s="1"/>
  <c r="B82" i="8" s="1"/>
  <c r="B83" i="8" s="1"/>
  <c r="B84" i="8" s="1"/>
  <c r="B85" i="8" s="1"/>
  <c r="B86" i="8" s="1"/>
  <c r="B87" i="8" s="1"/>
  <c r="B88" i="8" s="1"/>
  <c r="B89" i="8" s="1"/>
  <c r="B90" i="8" s="1"/>
  <c r="B91" i="8" s="1"/>
  <c r="B92" i="8" s="1"/>
  <c r="B93" i="8" s="1"/>
  <c r="B94" i="8" s="1"/>
  <c r="B95" i="8" s="1"/>
  <c r="B96" i="8" s="1"/>
  <c r="B97" i="8" s="1"/>
  <c r="B98" i="8" s="1"/>
  <c r="B99" i="8" s="1"/>
  <c r="B100" i="8" s="1"/>
  <c r="B101" i="8" s="1"/>
  <c r="B102" i="8" s="1"/>
  <c r="B103" i="8" s="1"/>
  <c r="B104" i="8" s="1"/>
  <c r="B105" i="8" s="1"/>
  <c r="B106" i="8" s="1"/>
  <c r="N61" i="8"/>
  <c r="L72" i="6"/>
  <c r="N42" i="6"/>
  <c r="O66" i="6"/>
  <c r="O60" i="6"/>
  <c r="N36" i="6"/>
  <c r="N60" i="6" s="1"/>
  <c r="K58" i="6"/>
  <c r="K67" i="8"/>
  <c r="O58" i="8"/>
  <c r="N34" i="8"/>
  <c r="N58" i="8" s="1"/>
  <c r="B37" i="5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C17" i="5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M61" i="8"/>
  <c r="P80" i="7"/>
  <c r="P56" i="7"/>
  <c r="C43" i="8"/>
  <c r="C44" i="8" s="1"/>
  <c r="C45" i="8" s="1"/>
  <c r="C46" i="8" s="1"/>
  <c r="K46" i="8"/>
  <c r="K70" i="8" s="1"/>
  <c r="N72" i="6"/>
  <c r="O70" i="6"/>
  <c r="N46" i="6"/>
  <c r="N70" i="6" s="1"/>
  <c r="O71" i="8"/>
  <c r="N47" i="8"/>
  <c r="L63" i="6"/>
  <c r="N50" i="6"/>
  <c r="O74" i="6"/>
  <c r="N70" i="7"/>
  <c r="M64" i="8"/>
  <c r="K67" i="6"/>
  <c r="L70" i="7"/>
  <c r="K64" i="8"/>
  <c r="M57" i="8"/>
  <c r="M81" i="8" s="1"/>
  <c r="M82" i="8" s="1"/>
  <c r="M83" i="8" s="1"/>
  <c r="M84" i="8" s="1"/>
  <c r="M85" i="8" s="1"/>
  <c r="M86" i="8" s="1"/>
  <c r="M87" i="8" s="1"/>
  <c r="O74" i="7"/>
  <c r="N50" i="7"/>
  <c r="N74" i="7" s="1"/>
  <c r="B77" i="7"/>
  <c r="B78" i="7" s="1"/>
  <c r="B79" i="7" s="1"/>
  <c r="B80" i="7" s="1"/>
  <c r="B81" i="7" s="1"/>
  <c r="C57" i="7"/>
  <c r="C58" i="7" s="1"/>
  <c r="C59" i="7" s="1"/>
  <c r="C60" i="7" s="1"/>
  <c r="C61" i="7" s="1"/>
  <c r="C62" i="7" s="1"/>
  <c r="C63" i="7" s="1"/>
  <c r="C64" i="7" s="1"/>
  <c r="C65" i="7" s="1"/>
  <c r="C66" i="7" s="1"/>
  <c r="C67" i="7" s="1"/>
  <c r="C68" i="7" s="1"/>
  <c r="C69" i="7" s="1"/>
  <c r="C70" i="7" s="1"/>
  <c r="C71" i="7" s="1"/>
  <c r="C72" i="7" s="1"/>
  <c r="C73" i="7" s="1"/>
  <c r="C74" i="7" s="1"/>
  <c r="C75" i="7" s="1"/>
  <c r="P57" i="7"/>
  <c r="O67" i="6"/>
  <c r="N43" i="6"/>
  <c r="K64" i="6"/>
  <c r="L60" i="6"/>
  <c r="K65" i="6"/>
  <c r="N46" i="8"/>
  <c r="N70" i="8" s="1"/>
  <c r="M64" i="6"/>
  <c r="K45" i="8"/>
  <c r="K69" i="8" s="1"/>
  <c r="O62" i="8"/>
  <c r="N38" i="8"/>
  <c r="N62" i="8" s="1"/>
  <c r="L57" i="7"/>
  <c r="L81" i="7" s="1"/>
  <c r="L82" i="7" s="1"/>
  <c r="L83" i="7" s="1"/>
  <c r="L84" i="7" s="1"/>
  <c r="L85" i="7" s="1"/>
  <c r="L86" i="7" s="1"/>
  <c r="L87" i="7" s="1"/>
  <c r="L88" i="7" s="1"/>
  <c r="L89" i="7" s="1"/>
  <c r="L90" i="7" s="1"/>
  <c r="L91" i="7" s="1"/>
  <c r="L92" i="7" s="1"/>
  <c r="L93" i="7" s="1"/>
  <c r="L94" i="7" s="1"/>
  <c r="L95" i="7" s="1"/>
  <c r="L96" i="7" s="1"/>
  <c r="L97" i="7" s="1"/>
  <c r="L98" i="7" s="1"/>
  <c r="L61" i="6"/>
  <c r="N73" i="8"/>
  <c r="N68" i="7"/>
  <c r="N72" i="8"/>
  <c r="O73" i="6"/>
  <c r="N49" i="6"/>
  <c r="N73" i="6" s="1"/>
  <c r="K60" i="8"/>
  <c r="K59" i="6"/>
  <c r="O58" i="7"/>
  <c r="O82" i="7" s="1"/>
  <c r="O83" i="7" s="1"/>
  <c r="O84" i="7" s="1"/>
  <c r="O85" i="7" s="1"/>
  <c r="O86" i="7" s="1"/>
  <c r="O87" i="7" s="1"/>
  <c r="O88" i="7" s="1"/>
  <c r="O89" i="7" s="1"/>
  <c r="O90" i="7" s="1"/>
  <c r="O91" i="7" s="1"/>
  <c r="O92" i="7" s="1"/>
  <c r="O93" i="7" s="1"/>
  <c r="O94" i="7" s="1"/>
  <c r="O95" i="7" s="1"/>
  <c r="O96" i="7" s="1"/>
  <c r="O97" i="7" s="1"/>
  <c r="O98" i="7" s="1"/>
  <c r="N34" i="7"/>
  <c r="N58" i="7" s="1"/>
  <c r="O62" i="6"/>
  <c r="N38" i="6"/>
  <c r="N62" i="6" s="1"/>
  <c r="P60" i="6"/>
  <c r="N32" i="7"/>
  <c r="N56" i="7" s="1"/>
  <c r="M74" i="6"/>
  <c r="M62" i="6"/>
  <c r="M57" i="7"/>
  <c r="M81" i="7" s="1"/>
  <c r="M82" i="7" s="1"/>
  <c r="M83" i="7" s="1"/>
  <c r="M84" i="7" s="1"/>
  <c r="M85" i="7" s="1"/>
  <c r="M86" i="7" s="1"/>
  <c r="M87" i="7" s="1"/>
  <c r="M88" i="7" s="1"/>
  <c r="M89" i="7" s="1"/>
  <c r="M90" i="7" s="1"/>
  <c r="M91" i="7" s="1"/>
  <c r="M92" i="7" s="1"/>
  <c r="N44" i="6"/>
  <c r="N68" i="6" s="1"/>
  <c r="O68" i="6"/>
  <c r="L57" i="6"/>
  <c r="L81" i="6" s="1"/>
  <c r="L82" i="6" s="1"/>
  <c r="L83" i="6" s="1"/>
  <c r="P57" i="6"/>
  <c r="M58" i="6"/>
  <c r="M82" i="6" s="1"/>
  <c r="M83" i="6" s="1"/>
  <c r="M84" i="6" s="1"/>
  <c r="M85" i="6" s="1"/>
  <c r="M86" i="6" s="1"/>
  <c r="M87" i="6" s="1"/>
  <c r="M88" i="6" s="1"/>
  <c r="M89" i="6" s="1"/>
  <c r="M90" i="6" s="1"/>
  <c r="M91" i="6" s="1"/>
  <c r="M92" i="6" s="1"/>
  <c r="M93" i="6" s="1"/>
  <c r="M94" i="6" s="1"/>
  <c r="M95" i="6" s="1"/>
  <c r="M96" i="6" s="1"/>
  <c r="M97" i="6" s="1"/>
  <c r="M98" i="6" s="1"/>
  <c r="N40" i="7"/>
  <c r="P74" i="6"/>
  <c r="L69" i="6"/>
  <c r="O82" i="8"/>
  <c r="O83" i="8" s="1"/>
  <c r="O84" i="8" s="1"/>
  <c r="O85" i="8" s="1"/>
  <c r="O86" i="8" s="1"/>
  <c r="O87" i="8" s="1"/>
  <c r="O88" i="8" s="1"/>
  <c r="O89" i="8" s="1"/>
  <c r="O90" i="8" s="1"/>
  <c r="O91" i="8" s="1"/>
  <c r="O92" i="8" s="1"/>
  <c r="O93" i="8" s="1"/>
  <c r="O94" i="8" s="1"/>
  <c r="O95" i="8" s="1"/>
  <c r="O96" i="8" s="1"/>
  <c r="O97" i="8" s="1"/>
  <c r="O98" i="8" s="1"/>
  <c r="M59" i="6"/>
  <c r="O69" i="6"/>
  <c r="N45" i="6"/>
  <c r="L74" i="6"/>
  <c r="K60" i="6"/>
  <c r="N40" i="8"/>
  <c r="O64" i="8"/>
  <c r="M69" i="7"/>
  <c r="K65" i="7"/>
  <c r="O59" i="7"/>
  <c r="N61" i="6"/>
  <c r="N57" i="7"/>
  <c r="N81" i="7" s="1"/>
  <c r="O61" i="7"/>
  <c r="N37" i="7"/>
  <c r="N61" i="7" s="1"/>
  <c r="L66" i="6"/>
  <c r="O57" i="6"/>
  <c r="O81" i="6" s="1"/>
  <c r="O82" i="6" s="1"/>
  <c r="O83" i="6" s="1"/>
  <c r="O84" i="6" s="1"/>
  <c r="O85" i="6" s="1"/>
  <c r="N33" i="6"/>
  <c r="N57" i="6" s="1"/>
  <c r="N81" i="6" s="1"/>
  <c r="M71" i="6"/>
  <c r="N39" i="7"/>
  <c r="N63" i="7" s="1"/>
  <c r="O63" i="7"/>
  <c r="K82" i="7"/>
  <c r="K83" i="7" s="1"/>
  <c r="K84" i="7" s="1"/>
  <c r="K85" i="7" s="1"/>
  <c r="K86" i="7" s="1"/>
  <c r="O56" i="6"/>
  <c r="N42" i="8"/>
  <c r="N66" i="8" s="1"/>
  <c r="O66" i="8"/>
  <c r="N60" i="8"/>
  <c r="P56" i="6"/>
  <c r="P80" i="6" s="1"/>
  <c r="P81" i="6" s="1"/>
  <c r="P82" i="6" s="1"/>
  <c r="P83" i="6" s="1"/>
  <c r="P84" i="6" s="1"/>
  <c r="P85" i="6" s="1"/>
  <c r="P86" i="6" s="1"/>
  <c r="P87" i="6" s="1"/>
  <c r="P88" i="6" s="1"/>
  <c r="P89" i="6" s="1"/>
  <c r="P90" i="6" s="1"/>
  <c r="P91" i="6" s="1"/>
  <c r="P92" i="6" s="1"/>
  <c r="P93" i="6" s="1"/>
  <c r="P94" i="6" s="1"/>
  <c r="P95" i="6" s="1"/>
  <c r="P96" i="6" s="1"/>
  <c r="P97" i="6" s="1"/>
  <c r="P98" i="6" s="1"/>
  <c r="M56" i="6"/>
  <c r="K68" i="7"/>
  <c r="N69" i="7"/>
  <c r="P68" i="6"/>
  <c r="P61" i="6"/>
  <c r="M69" i="6"/>
  <c r="P68" i="7"/>
  <c r="N68" i="8"/>
  <c r="L67" i="6"/>
  <c r="O64" i="7"/>
  <c r="K42" i="7"/>
  <c r="K66" i="7" s="1"/>
  <c r="P65" i="7"/>
  <c r="N39" i="8"/>
  <c r="N63" i="8" s="1"/>
  <c r="O71" i="6"/>
  <c r="N47" i="6"/>
  <c r="P58" i="6"/>
  <c r="P65" i="6"/>
  <c r="P60" i="7"/>
  <c r="M72" i="6"/>
  <c r="O56" i="8"/>
  <c r="N32" i="8"/>
  <c r="N56" i="8" s="1"/>
  <c r="K63" i="7"/>
  <c r="M61" i="7"/>
  <c r="N35" i="7"/>
  <c r="N60" i="7" s="1"/>
  <c r="K46" i="6"/>
  <c r="K70" i="6" s="1"/>
  <c r="K82" i="6"/>
  <c r="K83" i="6" s="1"/>
  <c r="K84" i="6" s="1"/>
  <c r="K85" i="6" s="1"/>
  <c r="K86" i="6" s="1"/>
  <c r="K87" i="6" s="1"/>
  <c r="K88" i="6" s="1"/>
  <c r="O65" i="6"/>
  <c r="N41" i="6"/>
  <c r="N65" i="6" s="1"/>
  <c r="K84" i="8"/>
  <c r="K85" i="8" s="1"/>
  <c r="K86" i="8" s="1"/>
  <c r="K87" i="8" s="1"/>
  <c r="K88" i="8" s="1"/>
  <c r="K89" i="8" s="1"/>
  <c r="K90" i="8" s="1"/>
  <c r="K91" i="8" s="1"/>
  <c r="K92" i="8" s="1"/>
  <c r="K93" i="8" s="1"/>
  <c r="K94" i="8" s="1"/>
  <c r="O64" i="6"/>
  <c r="N40" i="6"/>
  <c r="M37" i="5" l="1"/>
  <c r="M38" i="5"/>
  <c r="M62" i="5" s="1"/>
  <c r="P35" i="5"/>
  <c r="L34" i="5"/>
  <c r="O46" i="5"/>
  <c r="K45" i="5"/>
  <c r="K41" i="5"/>
  <c r="K65" i="5" s="1"/>
  <c r="O38" i="5"/>
  <c r="M32" i="5"/>
  <c r="O47" i="5"/>
  <c r="O48" i="5"/>
  <c r="M35" i="5"/>
  <c r="K48" i="5"/>
  <c r="K72" i="5" s="1"/>
  <c r="M31" i="5"/>
  <c r="L44" i="5"/>
  <c r="L68" i="5" s="1"/>
  <c r="L36" i="5"/>
  <c r="O50" i="5"/>
  <c r="K46" i="5"/>
  <c r="K70" i="5" s="1"/>
  <c r="L42" i="5"/>
  <c r="P39" i="5"/>
  <c r="K47" i="5"/>
  <c r="K71" i="5" s="1"/>
  <c r="K32" i="5"/>
  <c r="B57" i="5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M50" i="5"/>
  <c r="C37" i="5"/>
  <c r="C38" i="5" s="1"/>
  <c r="C39" i="5" s="1"/>
  <c r="C40" i="5" s="1"/>
  <c r="C41" i="5" s="1"/>
  <c r="C42" i="5" s="1"/>
  <c r="C43" i="5" s="1"/>
  <c r="C44" i="5" s="1"/>
  <c r="C45" i="5" s="1"/>
  <c r="C46" i="5" s="1"/>
  <c r="C47" i="5" s="1"/>
  <c r="C48" i="5" s="1"/>
  <c r="C49" i="5" s="1"/>
  <c r="C50" i="5" s="1"/>
  <c r="C51" i="5" s="1"/>
  <c r="C52" i="5" s="1"/>
  <c r="C53" i="5" s="1"/>
  <c r="C54" i="5" s="1"/>
  <c r="C55" i="5" s="1"/>
  <c r="L40" i="5"/>
  <c r="O33" i="5"/>
  <c r="O44" i="5"/>
  <c r="K43" i="5"/>
  <c r="K67" i="5" s="1"/>
  <c r="O40" i="5"/>
  <c r="O36" i="5"/>
  <c r="O31" i="5"/>
  <c r="P37" i="5"/>
  <c r="P45" i="5"/>
  <c r="P46" i="5"/>
  <c r="P70" i="5" s="1"/>
  <c r="P50" i="5"/>
  <c r="O35" i="5"/>
  <c r="P49" i="5"/>
  <c r="L39" i="5"/>
  <c r="L63" i="5" s="1"/>
  <c r="O39" i="5"/>
  <c r="L33" i="5"/>
  <c r="L46" i="5"/>
  <c r="K37" i="5"/>
  <c r="M49" i="5"/>
  <c r="P34" i="5"/>
  <c r="P58" i="5" s="1"/>
  <c r="P33" i="5"/>
  <c r="P47" i="5"/>
  <c r="P71" i="5" s="1"/>
  <c r="M34" i="5"/>
  <c r="M46" i="5"/>
  <c r="O43" i="5"/>
  <c r="K31" i="5"/>
  <c r="M40" i="5"/>
  <c r="P36" i="5"/>
  <c r="P60" i="5" s="1"/>
  <c r="L50" i="5"/>
  <c r="L74" i="5" s="1"/>
  <c r="M33" i="5"/>
  <c r="M57" i="5" s="1"/>
  <c r="M81" i="5" s="1"/>
  <c r="L49" i="5"/>
  <c r="K39" i="5"/>
  <c r="O34" i="5"/>
  <c r="K35" i="5"/>
  <c r="L37" i="5"/>
  <c r="L61" i="5" s="1"/>
  <c r="M41" i="5"/>
  <c r="M65" i="5" s="1"/>
  <c r="P38" i="5"/>
  <c r="P62" i="5" s="1"/>
  <c r="O49" i="5"/>
  <c r="K42" i="5"/>
  <c r="K38" i="5"/>
  <c r="K62" i="5" s="1"/>
  <c r="L45" i="5"/>
  <c r="L38" i="5"/>
  <c r="L62" i="5" s="1"/>
  <c r="L47" i="5"/>
  <c r="L71" i="5" s="1"/>
  <c r="P41" i="5"/>
  <c r="P65" i="5" s="1"/>
  <c r="O45" i="5"/>
  <c r="M45" i="5"/>
  <c r="M69" i="5" s="1"/>
  <c r="M47" i="5"/>
  <c r="M36" i="5"/>
  <c r="M60" i="5" s="1"/>
  <c r="P40" i="5"/>
  <c r="P64" i="5" s="1"/>
  <c r="L31" i="5"/>
  <c r="L43" i="5"/>
  <c r="L67" i="5" s="1"/>
  <c r="O41" i="5"/>
  <c r="P31" i="5"/>
  <c r="P44" i="5"/>
  <c r="P68" i="5" s="1"/>
  <c r="P42" i="5"/>
  <c r="K33" i="5"/>
  <c r="K57" i="5" s="1"/>
  <c r="K81" i="5" s="1"/>
  <c r="L35" i="5"/>
  <c r="L59" i="5" s="1"/>
  <c r="M48" i="5"/>
  <c r="M72" i="5" s="1"/>
  <c r="K40" i="5"/>
  <c r="K44" i="5"/>
  <c r="K68" i="5" s="1"/>
  <c r="O37" i="5"/>
  <c r="P43" i="5"/>
  <c r="P67" i="5" s="1"/>
  <c r="P48" i="5"/>
  <c r="O32" i="5"/>
  <c r="P32" i="5"/>
  <c r="M39" i="5"/>
  <c r="M63" i="5" s="1"/>
  <c r="L48" i="5"/>
  <c r="L72" i="5" s="1"/>
  <c r="L32" i="5"/>
  <c r="L56" i="5" s="1"/>
  <c r="K50" i="5"/>
  <c r="M42" i="5"/>
  <c r="M66" i="5" s="1"/>
  <c r="K34" i="5"/>
  <c r="L41" i="5"/>
  <c r="L65" i="5" s="1"/>
  <c r="M43" i="5"/>
  <c r="O42" i="5"/>
  <c r="K36" i="5"/>
  <c r="K60" i="5" s="1"/>
  <c r="M44" i="5"/>
  <c r="M68" i="5" s="1"/>
  <c r="N66" i="6"/>
  <c r="N67" i="8"/>
  <c r="M93" i="7"/>
  <c r="M94" i="7" s="1"/>
  <c r="M95" i="7" s="1"/>
  <c r="M96" i="7" s="1"/>
  <c r="M97" i="7" s="1"/>
  <c r="M98" i="7" s="1"/>
  <c r="N64" i="8"/>
  <c r="N59" i="6"/>
  <c r="K67" i="7"/>
  <c r="N62" i="7"/>
  <c r="N82" i="6"/>
  <c r="N83" i="6" s="1"/>
  <c r="N84" i="6" s="1"/>
  <c r="N85" i="6" s="1"/>
  <c r="N86" i="6" s="1"/>
  <c r="N87" i="6" s="1"/>
  <c r="B82" i="7"/>
  <c r="B83" i="7" s="1"/>
  <c r="B84" i="7" s="1"/>
  <c r="B85" i="7" s="1"/>
  <c r="B86" i="7" s="1"/>
  <c r="B87" i="7" s="1"/>
  <c r="B88" i="7" s="1"/>
  <c r="B89" i="7" s="1"/>
  <c r="B90" i="7" s="1"/>
  <c r="B91" i="7" s="1"/>
  <c r="B92" i="7" s="1"/>
  <c r="B93" i="7" s="1"/>
  <c r="B94" i="7" s="1"/>
  <c r="B95" i="7" s="1"/>
  <c r="B96" i="7" s="1"/>
  <c r="B97" i="7" s="1"/>
  <c r="B98" i="7" s="1"/>
  <c r="B99" i="7" s="1"/>
  <c r="B100" i="7" s="1"/>
  <c r="B101" i="7" s="1"/>
  <c r="B102" i="7" s="1"/>
  <c r="B103" i="7" s="1"/>
  <c r="B104" i="7" s="1"/>
  <c r="B105" i="7" s="1"/>
  <c r="B106" i="7" s="1"/>
  <c r="K50" i="7"/>
  <c r="K48" i="7"/>
  <c r="K72" i="7" s="1"/>
  <c r="K47" i="7"/>
  <c r="K71" i="7" s="1"/>
  <c r="K46" i="7"/>
  <c r="K49" i="7"/>
  <c r="K89" i="6"/>
  <c r="K90" i="6" s="1"/>
  <c r="K91" i="6" s="1"/>
  <c r="K92" i="6" s="1"/>
  <c r="K93" i="6" s="1"/>
  <c r="K94" i="6" s="1"/>
  <c r="K95" i="6" s="1"/>
  <c r="K87" i="7"/>
  <c r="K88" i="7" s="1"/>
  <c r="K89" i="7" s="1"/>
  <c r="K90" i="7" s="1"/>
  <c r="K91" i="7" s="1"/>
  <c r="K92" i="7" s="1"/>
  <c r="N64" i="7"/>
  <c r="N74" i="6"/>
  <c r="C47" i="8"/>
  <c r="K47" i="8"/>
  <c r="K71" i="8" s="1"/>
  <c r="K95" i="8" s="1"/>
  <c r="C53" i="7"/>
  <c r="C54" i="7" s="1"/>
  <c r="C55" i="7" s="1"/>
  <c r="K45" i="7"/>
  <c r="K69" i="7" s="1"/>
  <c r="N82" i="7"/>
  <c r="N83" i="7" s="1"/>
  <c r="N84" i="7" s="1"/>
  <c r="N85" i="7" s="1"/>
  <c r="N86" i="7" s="1"/>
  <c r="N87" i="7" s="1"/>
  <c r="N67" i="6"/>
  <c r="M88" i="8"/>
  <c r="M89" i="8" s="1"/>
  <c r="M90" i="8" s="1"/>
  <c r="M91" i="8" s="1"/>
  <c r="M92" i="8" s="1"/>
  <c r="M93" i="8" s="1"/>
  <c r="M94" i="8" s="1"/>
  <c r="M95" i="8" s="1"/>
  <c r="M96" i="8" s="1"/>
  <c r="M97" i="8" s="1"/>
  <c r="M98" i="8" s="1"/>
  <c r="O86" i="6"/>
  <c r="O87" i="6" s="1"/>
  <c r="O88" i="6" s="1"/>
  <c r="O89" i="6" s="1"/>
  <c r="O90" i="6" s="1"/>
  <c r="O91" i="6" s="1"/>
  <c r="O92" i="6" s="1"/>
  <c r="O93" i="6" s="1"/>
  <c r="O94" i="6" s="1"/>
  <c r="O95" i="6" s="1"/>
  <c r="O96" i="6" s="1"/>
  <c r="O97" i="6" s="1"/>
  <c r="O98" i="6" s="1"/>
  <c r="N59" i="8"/>
  <c r="N58" i="6"/>
  <c r="N59" i="7"/>
  <c r="N69" i="6"/>
  <c r="N71" i="8"/>
  <c r="P81" i="7"/>
  <c r="P82" i="7" s="1"/>
  <c r="P83" i="7" s="1"/>
  <c r="P84" i="7" s="1"/>
  <c r="P85" i="7" s="1"/>
  <c r="P86" i="7" s="1"/>
  <c r="P87" i="7" s="1"/>
  <c r="P88" i="7" s="1"/>
  <c r="P89" i="7" s="1"/>
  <c r="P90" i="7" s="1"/>
  <c r="P91" i="7" s="1"/>
  <c r="P92" i="7" s="1"/>
  <c r="P93" i="7" s="1"/>
  <c r="P94" i="7" s="1"/>
  <c r="P95" i="7" s="1"/>
  <c r="P96" i="7" s="1"/>
  <c r="P97" i="7" s="1"/>
  <c r="P98" i="7" s="1"/>
  <c r="N64" i="6"/>
  <c r="N71" i="6"/>
  <c r="L84" i="6"/>
  <c r="L85" i="6" s="1"/>
  <c r="L86" i="6" s="1"/>
  <c r="L87" i="6" s="1"/>
  <c r="L88" i="6" s="1"/>
  <c r="L89" i="6" s="1"/>
  <c r="L90" i="6" s="1"/>
  <c r="L91" i="6" s="1"/>
  <c r="L92" i="6" s="1"/>
  <c r="L93" i="6" s="1"/>
  <c r="L94" i="6" s="1"/>
  <c r="L95" i="6" s="1"/>
  <c r="L96" i="6" s="1"/>
  <c r="L97" i="6" s="1"/>
  <c r="L98" i="6" s="1"/>
  <c r="N57" i="8"/>
  <c r="N81" i="8" s="1"/>
  <c r="N82" i="8" s="1"/>
  <c r="C43" i="6"/>
  <c r="K47" i="6"/>
  <c r="K71" i="6" s="1"/>
  <c r="O60" i="5" l="1"/>
  <c r="N36" i="5"/>
  <c r="B77" i="5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C57" i="5"/>
  <c r="C58" i="5" s="1"/>
  <c r="C59" i="5" s="1"/>
  <c r="C60" i="5" s="1"/>
  <c r="C61" i="5" s="1"/>
  <c r="C62" i="5" s="1"/>
  <c r="C63" i="5" s="1"/>
  <c r="C64" i="5" s="1"/>
  <c r="C65" i="5" s="1"/>
  <c r="C66" i="5" s="1"/>
  <c r="C67" i="5" s="1"/>
  <c r="C68" i="5" s="1"/>
  <c r="C69" i="5" s="1"/>
  <c r="C70" i="5" s="1"/>
  <c r="C71" i="5" s="1"/>
  <c r="C72" i="5" s="1"/>
  <c r="C73" i="5" s="1"/>
  <c r="C74" i="5" s="1"/>
  <c r="C75" i="5" s="1"/>
  <c r="K93" i="7"/>
  <c r="K94" i="7" s="1"/>
  <c r="K95" i="7" s="1"/>
  <c r="K96" i="7" s="1"/>
  <c r="K97" i="7" s="1"/>
  <c r="N37" i="5"/>
  <c r="N61" i="5" s="1"/>
  <c r="O61" i="5"/>
  <c r="O69" i="5"/>
  <c r="N45" i="5"/>
  <c r="P57" i="5"/>
  <c r="P73" i="5"/>
  <c r="O64" i="5"/>
  <c r="N40" i="5"/>
  <c r="K56" i="5"/>
  <c r="K69" i="5"/>
  <c r="N35" i="5"/>
  <c r="O59" i="5"/>
  <c r="O70" i="5"/>
  <c r="N46" i="5"/>
  <c r="N70" i="5" s="1"/>
  <c r="K73" i="7"/>
  <c r="K64" i="5"/>
  <c r="M64" i="5"/>
  <c r="M73" i="5"/>
  <c r="P74" i="5"/>
  <c r="O68" i="5"/>
  <c r="N44" i="5"/>
  <c r="N68" i="5" s="1"/>
  <c r="P63" i="5"/>
  <c r="M59" i="5"/>
  <c r="K49" i="5"/>
  <c r="K73" i="5" s="1"/>
  <c r="N88" i="6"/>
  <c r="N89" i="6" s="1"/>
  <c r="N90" i="6" s="1"/>
  <c r="N91" i="6" s="1"/>
  <c r="N92" i="6" s="1"/>
  <c r="N93" i="6" s="1"/>
  <c r="N94" i="6" s="1"/>
  <c r="N95" i="6" s="1"/>
  <c r="N96" i="6" s="1"/>
  <c r="N97" i="6" s="1"/>
  <c r="N98" i="6" s="1"/>
  <c r="O65" i="5"/>
  <c r="N41" i="5"/>
  <c r="C44" i="6"/>
  <c r="K48" i="6"/>
  <c r="K72" i="6" s="1"/>
  <c r="K96" i="6" s="1"/>
  <c r="K70" i="7"/>
  <c r="O66" i="5"/>
  <c r="N42" i="5"/>
  <c r="N66" i="5" s="1"/>
  <c r="K59" i="5"/>
  <c r="K61" i="5"/>
  <c r="N33" i="5"/>
  <c r="O57" i="5"/>
  <c r="O81" i="5" s="1"/>
  <c r="O82" i="5" s="1"/>
  <c r="O83" i="5" s="1"/>
  <c r="O84" i="5" s="1"/>
  <c r="O85" i="5" s="1"/>
  <c r="L66" i="5"/>
  <c r="O72" i="5"/>
  <c r="N48" i="5"/>
  <c r="L58" i="5"/>
  <c r="N83" i="8"/>
  <c r="N84" i="8" s="1"/>
  <c r="N85" i="8" s="1"/>
  <c r="N86" i="8" s="1"/>
  <c r="N87" i="8" s="1"/>
  <c r="N88" i="8" s="1"/>
  <c r="N89" i="8" s="1"/>
  <c r="N90" i="8" s="1"/>
  <c r="N91" i="8" s="1"/>
  <c r="N92" i="8" s="1"/>
  <c r="N93" i="8" s="1"/>
  <c r="N94" i="8" s="1"/>
  <c r="N95" i="8" s="1"/>
  <c r="N96" i="8" s="1"/>
  <c r="N97" i="8" s="1"/>
  <c r="N98" i="8" s="1"/>
  <c r="M67" i="5"/>
  <c r="P56" i="5"/>
  <c r="P80" i="5"/>
  <c r="P81" i="5" s="1"/>
  <c r="P82" i="5" s="1"/>
  <c r="L69" i="5"/>
  <c r="O58" i="5"/>
  <c r="N34" i="5"/>
  <c r="N58" i="5" s="1"/>
  <c r="O67" i="5"/>
  <c r="N43" i="5"/>
  <c r="L70" i="5"/>
  <c r="P69" i="5"/>
  <c r="L64" i="5"/>
  <c r="N47" i="5"/>
  <c r="N71" i="5" s="1"/>
  <c r="O71" i="5"/>
  <c r="P59" i="5"/>
  <c r="C48" i="8"/>
  <c r="C49" i="8" s="1"/>
  <c r="C50" i="8" s="1"/>
  <c r="K48" i="8"/>
  <c r="K72" i="8" s="1"/>
  <c r="K96" i="8" s="1"/>
  <c r="O56" i="5"/>
  <c r="N32" i="5"/>
  <c r="N56" i="5" s="1"/>
  <c r="K82" i="5"/>
  <c r="K83" i="5" s="1"/>
  <c r="K84" i="5" s="1"/>
  <c r="K85" i="5" s="1"/>
  <c r="K86" i="5" s="1"/>
  <c r="K63" i="5"/>
  <c r="M70" i="5"/>
  <c r="L57" i="5"/>
  <c r="L81" i="5" s="1"/>
  <c r="L82" i="5" s="1"/>
  <c r="L83" i="5" s="1"/>
  <c r="L84" i="5" s="1"/>
  <c r="L85" i="5" s="1"/>
  <c r="L86" i="5" s="1"/>
  <c r="L87" i="5" s="1"/>
  <c r="L88" i="5" s="1"/>
  <c r="L89" i="5" s="1"/>
  <c r="L90" i="5" s="1"/>
  <c r="L91" i="5" s="1"/>
  <c r="L92" i="5" s="1"/>
  <c r="L93" i="5" s="1"/>
  <c r="L94" i="5" s="1"/>
  <c r="L95" i="5" s="1"/>
  <c r="L96" i="5" s="1"/>
  <c r="L97" i="5" s="1"/>
  <c r="L98" i="5" s="1"/>
  <c r="P61" i="5"/>
  <c r="O74" i="5"/>
  <c r="N50" i="5"/>
  <c r="M56" i="5"/>
  <c r="O73" i="5"/>
  <c r="N49" i="5"/>
  <c r="N73" i="5" s="1"/>
  <c r="N88" i="7"/>
  <c r="N89" i="7" s="1"/>
  <c r="N90" i="7" s="1"/>
  <c r="N91" i="7" s="1"/>
  <c r="N92" i="7" s="1"/>
  <c r="N93" i="7" s="1"/>
  <c r="N94" i="7" s="1"/>
  <c r="N95" i="7" s="1"/>
  <c r="N96" i="7" s="1"/>
  <c r="N97" i="7" s="1"/>
  <c r="N98" i="7" s="1"/>
  <c r="K74" i="7"/>
  <c r="K58" i="5"/>
  <c r="P72" i="5"/>
  <c r="P66" i="5"/>
  <c r="M71" i="5"/>
  <c r="K66" i="5"/>
  <c r="L73" i="5"/>
  <c r="M58" i="5"/>
  <c r="M82" i="5" s="1"/>
  <c r="M83" i="5" s="1"/>
  <c r="M84" i="5" s="1"/>
  <c r="M85" i="5" s="1"/>
  <c r="M86" i="5" s="1"/>
  <c r="M87" i="5" s="1"/>
  <c r="M88" i="5" s="1"/>
  <c r="M89" i="5" s="1"/>
  <c r="M90" i="5" s="1"/>
  <c r="M91" i="5" s="1"/>
  <c r="M92" i="5" s="1"/>
  <c r="M93" i="5" s="1"/>
  <c r="M94" i="5" s="1"/>
  <c r="M95" i="5" s="1"/>
  <c r="M96" i="5" s="1"/>
  <c r="M97" i="5" s="1"/>
  <c r="M98" i="5" s="1"/>
  <c r="O63" i="5"/>
  <c r="N39" i="5"/>
  <c r="N31" i="5"/>
  <c r="M74" i="5"/>
  <c r="L60" i="5"/>
  <c r="O62" i="5"/>
  <c r="N38" i="5"/>
  <c r="N62" i="5" s="1"/>
  <c r="M61" i="5"/>
  <c r="N72" i="5" l="1"/>
  <c r="N64" i="5"/>
  <c r="K74" i="5"/>
  <c r="K87" i="5"/>
  <c r="K88" i="5" s="1"/>
  <c r="K89" i="5" s="1"/>
  <c r="K90" i="5" s="1"/>
  <c r="K91" i="5" s="1"/>
  <c r="K92" i="5" s="1"/>
  <c r="K93" i="5" s="1"/>
  <c r="K94" i="5" s="1"/>
  <c r="K95" i="5" s="1"/>
  <c r="K96" i="5" s="1"/>
  <c r="K97" i="5" s="1"/>
  <c r="K98" i="5" s="1"/>
  <c r="O86" i="5"/>
  <c r="O87" i="5" s="1"/>
  <c r="O88" i="5" s="1"/>
  <c r="O89" i="5" s="1"/>
  <c r="O90" i="5" s="1"/>
  <c r="O91" i="5" s="1"/>
  <c r="O92" i="5" s="1"/>
  <c r="O93" i="5" s="1"/>
  <c r="O94" i="5" s="1"/>
  <c r="O95" i="5" s="1"/>
  <c r="O96" i="5" s="1"/>
  <c r="O97" i="5" s="1"/>
  <c r="O98" i="5" s="1"/>
  <c r="C45" i="6"/>
  <c r="C46" i="6" s="1"/>
  <c r="C47" i="6" s="1"/>
  <c r="C48" i="6" s="1"/>
  <c r="C49" i="6" s="1"/>
  <c r="C50" i="6" s="1"/>
  <c r="C51" i="6" s="1"/>
  <c r="C52" i="6" s="1"/>
  <c r="C53" i="6" s="1"/>
  <c r="C54" i="6" s="1"/>
  <c r="C55" i="6" s="1"/>
  <c r="K50" i="6"/>
  <c r="K49" i="6"/>
  <c r="K73" i="6" s="1"/>
  <c r="K97" i="6" s="1"/>
  <c r="N74" i="5"/>
  <c r="N57" i="5"/>
  <c r="N81" i="5" s="1"/>
  <c r="N82" i="5" s="1"/>
  <c r="N65" i="5"/>
  <c r="N59" i="5"/>
  <c r="N69" i="5"/>
  <c r="N60" i="5"/>
  <c r="K98" i="7"/>
  <c r="N67" i="5"/>
  <c r="P83" i="5"/>
  <c r="P84" i="5" s="1"/>
  <c r="P85" i="5" s="1"/>
  <c r="P86" i="5" s="1"/>
  <c r="P87" i="5" s="1"/>
  <c r="P88" i="5" s="1"/>
  <c r="P89" i="5" s="1"/>
  <c r="P90" i="5" s="1"/>
  <c r="P91" i="5" s="1"/>
  <c r="P92" i="5" s="1"/>
  <c r="P93" i="5" s="1"/>
  <c r="P94" i="5" s="1"/>
  <c r="P95" i="5" s="1"/>
  <c r="P96" i="5" s="1"/>
  <c r="P97" i="5" s="1"/>
  <c r="P98" i="5" s="1"/>
  <c r="N63" i="5"/>
  <c r="C51" i="8"/>
  <c r="C52" i="8" s="1"/>
  <c r="K49" i="8"/>
  <c r="K73" i="8" s="1"/>
  <c r="K97" i="8" s="1"/>
  <c r="C53" i="8" l="1"/>
  <c r="C54" i="8" s="1"/>
  <c r="C55" i="8" s="1"/>
  <c r="K50" i="8"/>
  <c r="K74" i="8" s="1"/>
  <c r="K98" i="8" s="1"/>
  <c r="N83" i="5"/>
  <c r="N84" i="5" s="1"/>
  <c r="N85" i="5" s="1"/>
  <c r="N86" i="5" s="1"/>
  <c r="N87" i="5" s="1"/>
  <c r="N88" i="5" s="1"/>
  <c r="N89" i="5" s="1"/>
  <c r="N90" i="5" s="1"/>
  <c r="N91" i="5" s="1"/>
  <c r="N92" i="5" s="1"/>
  <c r="N93" i="5" s="1"/>
  <c r="N94" i="5" s="1"/>
  <c r="N95" i="5" s="1"/>
  <c r="N96" i="5" s="1"/>
  <c r="N97" i="5" s="1"/>
  <c r="N98" i="5" s="1"/>
  <c r="K74" i="6"/>
  <c r="K98" i="6" s="1"/>
</calcChain>
</file>

<file path=xl/sharedStrings.xml><?xml version="1.0" encoding="utf-8"?>
<sst xmlns="http://schemas.openxmlformats.org/spreadsheetml/2006/main" count="218" uniqueCount="23">
  <si>
    <t>Solar</t>
  </si>
  <si>
    <t>4-hr Storage</t>
  </si>
  <si>
    <t>REF</t>
  </si>
  <si>
    <t>REF+HighCost</t>
  </si>
  <si>
    <t>CETA</t>
  </si>
  <si>
    <t>ECR</t>
  </si>
  <si>
    <t>NCR</t>
  </si>
  <si>
    <t xml:space="preserve">Winter </t>
  </si>
  <si>
    <t>Onshore Wind</t>
  </si>
  <si>
    <t>Offshore Wind</t>
  </si>
  <si>
    <t>Winter</t>
  </si>
  <si>
    <t>Summer Capacity % of Peak Demand</t>
  </si>
  <si>
    <t>ICAP</t>
  </si>
  <si>
    <t>Penetration %</t>
  </si>
  <si>
    <t>Wind</t>
  </si>
  <si>
    <t>4-Hour Storage</t>
  </si>
  <si>
    <t>8-Hour Storage</t>
  </si>
  <si>
    <t>Year</t>
  </si>
  <si>
    <t>Peak Demand</t>
  </si>
  <si>
    <t>Current Implied ELCC</t>
  </si>
  <si>
    <t>Storage</t>
  </si>
  <si>
    <t>Shape Adjustment</t>
  </si>
  <si>
    <t>PJM ELCC's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</si>
</sst>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24">
    <xf numFmtId="0" fontId="0" fillId="0" borderId="0" xfId="0"/>
    <xf numFmtId="43" fontId="0" fillId="0" borderId="0" xfId="1" applyFont="1"/>
    <xf numFmtId="43" fontId="0" fillId="0" borderId="0" xfId="0" applyNumberForma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3" fillId="2" borderId="0" xfId="0" applyFont="1" applyFill="1"/>
    <xf numFmtId="43" fontId="0" fillId="2" borderId="0" xfId="1" applyFont="1" applyFill="1"/>
    <xf numFmtId="0" fontId="5" fillId="0" borderId="0" xfId="2" applyFont="1"/>
    <xf numFmtId="0" fontId="4" fillId="0" borderId="0" xfId="2"/>
    <xf numFmtId="0" fontId="5" fillId="0" borderId="0" xfId="2" applyFont="1" applyAlignment="1">
      <alignment horizontal="center" wrapText="1"/>
    </xf>
    <xf numFmtId="9" fontId="4" fillId="0" borderId="0" xfId="2" applyNumberFormat="1" applyAlignment="1">
      <alignment horizontal="center"/>
    </xf>
    <xf numFmtId="9" fontId="4" fillId="3" borderId="0" xfId="2" applyNumberFormat="1" applyFill="1" applyAlignment="1">
      <alignment horizontal="center"/>
    </xf>
    <xf numFmtId="164" fontId="0" fillId="0" borderId="0" xfId="3" applyNumberFormat="1" applyFont="1" applyAlignment="1">
      <alignment horizontal="center"/>
    </xf>
    <xf numFmtId="0" fontId="4" fillId="0" borderId="0" xfId="2" applyAlignment="1">
      <alignment horizontal="center"/>
    </xf>
    <xf numFmtId="3" fontId="4" fillId="0" borderId="0" xfId="2" applyNumberFormat="1" applyAlignment="1">
      <alignment horizontal="center"/>
    </xf>
    <xf numFmtId="9" fontId="0" fillId="0" borderId="0" xfId="3" applyFont="1" applyAlignment="1">
      <alignment horizontal="center"/>
    </xf>
    <xf numFmtId="9" fontId="4" fillId="2" borderId="0" xfId="2" applyNumberFormat="1" applyFill="1" applyAlignment="1">
      <alignment horizontal="center"/>
    </xf>
    <xf numFmtId="164" fontId="0" fillId="0" borderId="0" xfId="3" applyNumberFormat="1" applyFont="1" applyFill="1" applyAlignment="1">
      <alignment horizontal="center"/>
    </xf>
    <xf numFmtId="9" fontId="0" fillId="3" borderId="0" xfId="3" applyFont="1" applyFill="1" applyAlignment="1">
      <alignment horizontal="center"/>
    </xf>
    <xf numFmtId="10" fontId="0" fillId="0" borderId="0" xfId="3" applyNumberFormat="1" applyFont="1" applyAlignment="1">
      <alignment horizontal="center"/>
    </xf>
    <xf numFmtId="0" fontId="4" fillId="0" borderId="0" xfId="2" applyAlignment="1">
      <alignment horizontal="center" wrapText="1"/>
    </xf>
    <xf numFmtId="0" fontId="5" fillId="0" borderId="0" xfId="2" applyFont="1" applyAlignment="1">
      <alignment horizontal="center"/>
    </xf>
    <xf numFmtId="0" fontId="5" fillId="4" borderId="0" xfId="2" applyFont="1" applyFill="1" applyAlignment="1">
      <alignment horizontal="center"/>
    </xf>
  </cellXfs>
  <cellStyles count="4">
    <cellStyle name="Comma" xfId="1" builtinId="3"/>
    <cellStyle name="Normal" xfId="0" builtinId="0"/>
    <cellStyle name="Normal 2" xfId="2" xr:uid="{0447BECF-D9A2-4332-BCC1-63BA14D12B07}"/>
    <cellStyle name="Percent 2" xfId="3" xr:uid="{32663F53-D0B8-4FED-902D-483E2CAD57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Solar ELCC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'Final ELCC'!$B$3</c:f>
              <c:strCache>
                <c:ptCount val="1"/>
                <c:pt idx="0">
                  <c:v>REF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'Final ELCC'!$A$4:$A$22</c:f>
              <c:numCache>
                <c:formatCode>General</c:formatCode>
                <c:ptCount val="1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</c:numCache>
            </c:numRef>
          </c:cat>
          <c:val>
            <c:numRef>
              <c:f>'Final ELCC'!$B$4:$B$22</c:f>
              <c:numCache>
                <c:formatCode>_(* #,##0.00_);_(* \(#,##0.00\);_(* "-"??_);_(@_)</c:formatCode>
                <c:ptCount val="19"/>
                <c:pt idx="0">
                  <c:v>0.54</c:v>
                </c:pt>
                <c:pt idx="1">
                  <c:v>0.54</c:v>
                </c:pt>
                <c:pt idx="2">
                  <c:v>0.54</c:v>
                </c:pt>
                <c:pt idx="3">
                  <c:v>0.50233631451978666</c:v>
                </c:pt>
                <c:pt idx="4">
                  <c:v>0.42700894355935998</c:v>
                </c:pt>
                <c:pt idx="5">
                  <c:v>0.38934525807914666</c:v>
                </c:pt>
                <c:pt idx="6">
                  <c:v>0.35168157259893335</c:v>
                </c:pt>
                <c:pt idx="7">
                  <c:v>0.31401788711872003</c:v>
                </c:pt>
                <c:pt idx="8">
                  <c:v>0.30896471366728412</c:v>
                </c:pt>
                <c:pt idx="9">
                  <c:v>0.30391154021584821</c:v>
                </c:pt>
                <c:pt idx="10">
                  <c:v>0.29633178003869431</c:v>
                </c:pt>
                <c:pt idx="11">
                  <c:v>0.28875201986154042</c:v>
                </c:pt>
                <c:pt idx="12">
                  <c:v>0.28117225968438653</c:v>
                </c:pt>
                <c:pt idx="13">
                  <c:v>0.27359249950723269</c:v>
                </c:pt>
                <c:pt idx="14">
                  <c:v>0.26601273933007885</c:v>
                </c:pt>
                <c:pt idx="15">
                  <c:v>0.25821642955227397</c:v>
                </c:pt>
                <c:pt idx="16">
                  <c:v>0.25031184497414311</c:v>
                </c:pt>
                <c:pt idx="17">
                  <c:v>0.23977239886996865</c:v>
                </c:pt>
                <c:pt idx="18">
                  <c:v>0.22923295276579417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DE-405A-90F8-FB7C4F399708}"/>
            </c:ext>
          </c:extLst>
        </c:ser>
        <c:ser>
          <c:idx val="1"/>
          <c:order val="1"/>
          <c:tx>
            <c:strRef>
              <c:f>'Final ELCC'!$C$3</c:f>
              <c:strCache>
                <c:ptCount val="1"/>
                <c:pt idx="0">
                  <c:v>REF+HighCost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'Final ELCC'!$A$4:$A$22</c:f>
              <c:numCache>
                <c:formatCode>General</c:formatCode>
                <c:ptCount val="1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</c:numCache>
            </c:numRef>
          </c:cat>
          <c:val>
            <c:numRef>
              <c:f>'Final ELCC'!$C$4:$C$22</c:f>
              <c:numCache>
                <c:formatCode>_(* #,##0.00_);_(* \(#,##0.00\);_(* "-"??_);_(@_)</c:formatCode>
                <c:ptCount val="19"/>
                <c:pt idx="0">
                  <c:v>0.54</c:v>
                </c:pt>
                <c:pt idx="1">
                  <c:v>0.54</c:v>
                </c:pt>
                <c:pt idx="2">
                  <c:v>0.54</c:v>
                </c:pt>
                <c:pt idx="3">
                  <c:v>0.53072592543620911</c:v>
                </c:pt>
                <c:pt idx="4">
                  <c:v>0.47406137385059083</c:v>
                </c:pt>
                <c:pt idx="5">
                  <c:v>0.379280419806936</c:v>
                </c:pt>
                <c:pt idx="6">
                  <c:v>0.32936803818947419</c:v>
                </c:pt>
                <c:pt idx="7">
                  <c:v>0.32432422899820518</c:v>
                </c:pt>
                <c:pt idx="8">
                  <c:v>0.31678041980693611</c:v>
                </c:pt>
                <c:pt idx="9">
                  <c:v>0.3192366106156671</c:v>
                </c:pt>
                <c:pt idx="10">
                  <c:v>0.30412708763749458</c:v>
                </c:pt>
                <c:pt idx="11">
                  <c:v>0.29406137385059106</c:v>
                </c:pt>
                <c:pt idx="12">
                  <c:v>0.28901756465932205</c:v>
                </c:pt>
                <c:pt idx="13">
                  <c:v>0.28901756465932205</c:v>
                </c:pt>
                <c:pt idx="14">
                  <c:v>0.28649566006368754</c:v>
                </c:pt>
                <c:pt idx="15">
                  <c:v>0.28397375546805304</c:v>
                </c:pt>
                <c:pt idx="16">
                  <c:v>0.27645185087241825</c:v>
                </c:pt>
                <c:pt idx="17">
                  <c:v>0.27395185087241825</c:v>
                </c:pt>
                <c:pt idx="18">
                  <c:v>0.27145185087241824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DE-405A-90F8-FB7C4F399708}"/>
            </c:ext>
          </c:extLst>
        </c:ser>
        <c:ser>
          <c:idx val="2"/>
          <c:order val="2"/>
          <c:tx>
            <c:strRef>
              <c:f>'Final ELCC'!$D$3</c:f>
              <c:strCache>
                <c:ptCount val="1"/>
                <c:pt idx="0">
                  <c:v>CETA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'Final ELCC'!$A$4:$A$22</c:f>
              <c:numCache>
                <c:formatCode>General</c:formatCode>
                <c:ptCount val="1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</c:numCache>
            </c:numRef>
          </c:cat>
          <c:val>
            <c:numRef>
              <c:f>'Final ELCC'!$D$4:$D$22</c:f>
              <c:numCache>
                <c:formatCode>_(* #,##0.00_);_(* \(#,##0.00\);_(* "-"??_);_(@_)</c:formatCode>
                <c:ptCount val="19"/>
                <c:pt idx="0">
                  <c:v>0.54</c:v>
                </c:pt>
                <c:pt idx="1">
                  <c:v>0.54</c:v>
                </c:pt>
                <c:pt idx="2">
                  <c:v>0.54</c:v>
                </c:pt>
                <c:pt idx="3">
                  <c:v>0.52969364975659039</c:v>
                </c:pt>
                <c:pt idx="4">
                  <c:v>0.47278141061892354</c:v>
                </c:pt>
                <c:pt idx="5">
                  <c:v>0.37956963283040912</c:v>
                </c:pt>
                <c:pt idx="6">
                  <c:v>0.32760609949385489</c:v>
                </c:pt>
                <c:pt idx="7">
                  <c:v>0.31956963283040918</c:v>
                </c:pt>
                <c:pt idx="8">
                  <c:v>0.3063543439458149</c:v>
                </c:pt>
                <c:pt idx="9">
                  <c:v>0.29778141061892349</c:v>
                </c:pt>
                <c:pt idx="10">
                  <c:v>0.28188729951318076</c:v>
                </c:pt>
                <c:pt idx="11">
                  <c:v>0.26438729951318074</c:v>
                </c:pt>
                <c:pt idx="12">
                  <c:v>0.24688729951318072</c:v>
                </c:pt>
                <c:pt idx="13">
                  <c:v>0.24688729951318072</c:v>
                </c:pt>
                <c:pt idx="14">
                  <c:v>0.24188729951318072</c:v>
                </c:pt>
                <c:pt idx="15">
                  <c:v>0.22938729951318076</c:v>
                </c:pt>
                <c:pt idx="16">
                  <c:v>0.19938729951318074</c:v>
                </c:pt>
                <c:pt idx="17">
                  <c:v>0.17938729951318072</c:v>
                </c:pt>
                <c:pt idx="18">
                  <c:v>0.17438729951318072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DE-405A-90F8-FB7C4F399708}"/>
            </c:ext>
          </c:extLst>
        </c:ser>
        <c:ser>
          <c:idx val="3"/>
          <c:order val="3"/>
          <c:tx>
            <c:strRef>
              <c:f>'Final ELCC'!$E$3</c:f>
              <c:strCache>
                <c:ptCount val="1"/>
                <c:pt idx="0">
                  <c:v>ECR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'Final ELCC'!$A$4:$A$22</c:f>
              <c:numCache>
                <c:formatCode>General</c:formatCode>
                <c:ptCount val="1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</c:numCache>
            </c:numRef>
          </c:cat>
          <c:val>
            <c:numRef>
              <c:f>'Final ELCC'!$E$4:$E$22</c:f>
              <c:numCache>
                <c:formatCode>_(* #,##0.00_);_(* \(#,##0.00\);_(* "-"??_);_(@_)</c:formatCode>
                <c:ptCount val="19"/>
                <c:pt idx="0">
                  <c:v>0.54</c:v>
                </c:pt>
                <c:pt idx="1">
                  <c:v>0.53691191928565507</c:v>
                </c:pt>
                <c:pt idx="2">
                  <c:v>0.53691191928565507</c:v>
                </c:pt>
                <c:pt idx="3">
                  <c:v>0.53382383857131011</c:v>
                </c:pt>
                <c:pt idx="4">
                  <c:v>0.48639897444159508</c:v>
                </c:pt>
                <c:pt idx="5">
                  <c:v>0.34412438205244988</c:v>
                </c:pt>
                <c:pt idx="6">
                  <c:v>0.3390943277043359</c:v>
                </c:pt>
                <c:pt idx="7">
                  <c:v>0.32653421900810792</c:v>
                </c:pt>
                <c:pt idx="8">
                  <c:v>0.32648913748593694</c:v>
                </c:pt>
                <c:pt idx="9">
                  <c:v>0.31392902878970896</c:v>
                </c:pt>
                <c:pt idx="10">
                  <c:v>0.30388394726753798</c:v>
                </c:pt>
                <c:pt idx="11">
                  <c:v>0.29382383857131011</c:v>
                </c:pt>
                <c:pt idx="12">
                  <c:v>0.29132383857131011</c:v>
                </c:pt>
                <c:pt idx="13">
                  <c:v>0.28632383857131011</c:v>
                </c:pt>
                <c:pt idx="14">
                  <c:v>0.2763238385713101</c:v>
                </c:pt>
                <c:pt idx="15">
                  <c:v>0.26882383857131009</c:v>
                </c:pt>
                <c:pt idx="16">
                  <c:v>0.25882383857131008</c:v>
                </c:pt>
                <c:pt idx="17">
                  <c:v>0.25132383857131008</c:v>
                </c:pt>
                <c:pt idx="18">
                  <c:v>0.24632383857131007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DE-405A-90F8-FB7C4F399708}"/>
            </c:ext>
          </c:extLst>
        </c:ser>
        <c:ser>
          <c:idx val="4"/>
          <c:order val="4"/>
          <c:tx>
            <c:strRef>
              <c:f>'Final ELCC'!$F$3</c:f>
              <c:strCache>
                <c:ptCount val="1"/>
                <c:pt idx="0">
                  <c:v>NCR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'Final ELCC'!$A$4:$A$22</c:f>
              <c:numCache>
                <c:formatCode>General</c:formatCode>
                <c:ptCount val="1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</c:numCache>
            </c:numRef>
          </c:cat>
          <c:val>
            <c:numRef>
              <c:f>'Final ELCC'!$F$4:$F$22</c:f>
              <c:numCache>
                <c:formatCode>_(* #,##0.00_);_(* \(#,##0.00\);_(* "-"??_);_(@_)</c:formatCode>
                <c:ptCount val="19"/>
                <c:pt idx="0">
                  <c:v>0.54</c:v>
                </c:pt>
                <c:pt idx="1">
                  <c:v>0.53768290202325142</c:v>
                </c:pt>
                <c:pt idx="2">
                  <c:v>0.53768290202325142</c:v>
                </c:pt>
                <c:pt idx="3">
                  <c:v>0.5353658040465028</c:v>
                </c:pt>
                <c:pt idx="4">
                  <c:v>0.44115955898702419</c:v>
                </c:pt>
                <c:pt idx="5">
                  <c:v>0.34437393843349351</c:v>
                </c:pt>
                <c:pt idx="6">
                  <c:v>0.33921518744538925</c:v>
                </c:pt>
                <c:pt idx="7">
                  <c:v>0.32639768546918069</c:v>
                </c:pt>
                <c:pt idx="8">
                  <c:v>0.32615955898702431</c:v>
                </c:pt>
                <c:pt idx="9">
                  <c:v>0.31076268151676367</c:v>
                </c:pt>
                <c:pt idx="10">
                  <c:v>0.29794517954055516</c:v>
                </c:pt>
                <c:pt idx="11">
                  <c:v>0.29036580404650281</c:v>
                </c:pt>
                <c:pt idx="12">
                  <c:v>0.2828658040465028</c:v>
                </c:pt>
                <c:pt idx="13">
                  <c:v>0.2828658040465028</c:v>
                </c:pt>
                <c:pt idx="14">
                  <c:v>0.2828658040465028</c:v>
                </c:pt>
                <c:pt idx="15">
                  <c:v>0.2803658040465028</c:v>
                </c:pt>
                <c:pt idx="16">
                  <c:v>0.2778658040465028</c:v>
                </c:pt>
                <c:pt idx="17">
                  <c:v>0.27536580404650279</c:v>
                </c:pt>
                <c:pt idx="18">
                  <c:v>0.27536580404650279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CDE-405A-90F8-FB7C4F399708}"/>
            </c:ext>
          </c:extLst>
        </c:ser>
        <c:ser>
          <c:idx val="5"/>
          <c:order val="5"/>
          <c:tx>
            <c:strRef>
              <c:f>'Final ELCC'!$G$3</c:f>
              <c:strCache>
                <c:ptCount val="1"/>
                <c:pt idx="0">
                  <c:v>Winter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'Final ELCC'!$A$4:$A$22</c:f>
              <c:numCache>
                <c:formatCode>General</c:formatCode>
                <c:ptCount val="1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</c:numCache>
            </c:numRef>
          </c:cat>
          <c:val>
            <c:numRef>
              <c:f>'Final ELCC'!$G$4:$G$22</c:f>
              <c:numCache>
                <c:formatCode>General</c:formatCode>
                <c:ptCount val="19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  <c:pt idx="13">
                  <c:v>0.02</c:v>
                </c:pt>
                <c:pt idx="14">
                  <c:v>0.02</c:v>
                </c:pt>
                <c:pt idx="15">
                  <c:v>0.02</c:v>
                </c:pt>
                <c:pt idx="16">
                  <c:v>0.02</c:v>
                </c:pt>
                <c:pt idx="17">
                  <c:v>0.02</c:v>
                </c:pt>
                <c:pt idx="18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09-405A-8341-B8D994815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0487456"/>
        <c:axId val="570489088"/>
      </c:lineChart>
      <c:catAx>
        <c:axId val="57048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489088"/>
        <c:crosses val="autoZero"/>
        <c:auto val="1"/>
        <c:lblAlgn val="ctr"/>
        <c:lblOffset val="100"/>
        <c:noMultiLvlLbl val="0"/>
      </c:catAx>
      <c:valAx>
        <c:axId val="57048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48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ELCC For KP (Final)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'PJM PeakCredits_NCR'!$K$30</c:f>
              <c:strCache>
                <c:ptCount val="1"/>
                <c:pt idx="0">
                  <c:v>Solar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PeakCredits_NCR'!$I$79:$I$100</c:f>
              <c:numCache>
                <c:formatCode>General</c:formatCode>
                <c:ptCount val="2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</c:numCache>
            </c:numRef>
          </c:cat>
          <c:val>
            <c:numRef>
              <c:f>'PJM PeakCredits_NCR'!$K$79:$K$100</c:f>
              <c:numCache>
                <c:formatCode>0%</c:formatCode>
                <c:ptCount val="22"/>
                <c:pt idx="1">
                  <c:v>0.54</c:v>
                </c:pt>
                <c:pt idx="2">
                  <c:v>0.53768290202325142</c:v>
                </c:pt>
                <c:pt idx="3">
                  <c:v>0.53768290202325142</c:v>
                </c:pt>
                <c:pt idx="4">
                  <c:v>0.5353658040465028</c:v>
                </c:pt>
                <c:pt idx="5">
                  <c:v>0.44115955898702419</c:v>
                </c:pt>
                <c:pt idx="6">
                  <c:v>0.34437393843349345</c:v>
                </c:pt>
                <c:pt idx="7">
                  <c:v>0.3392151874453892</c:v>
                </c:pt>
                <c:pt idx="8">
                  <c:v>0.32889768546918069</c:v>
                </c:pt>
                <c:pt idx="9">
                  <c:v>0.32115955898702431</c:v>
                </c:pt>
                <c:pt idx="10">
                  <c:v>0.30826268151676367</c:v>
                </c:pt>
                <c:pt idx="11">
                  <c:v>0.29794517954055516</c:v>
                </c:pt>
                <c:pt idx="12">
                  <c:v>0.29036580404650281</c:v>
                </c:pt>
                <c:pt idx="13">
                  <c:v>0.2828658040465028</c:v>
                </c:pt>
                <c:pt idx="14">
                  <c:v>0.2828658040465028</c:v>
                </c:pt>
                <c:pt idx="15">
                  <c:v>0.2828658040465028</c:v>
                </c:pt>
                <c:pt idx="16">
                  <c:v>0.2803658040465028</c:v>
                </c:pt>
                <c:pt idx="17">
                  <c:v>0.2778658040465028</c:v>
                </c:pt>
                <c:pt idx="18">
                  <c:v>0.27536580404650279</c:v>
                </c:pt>
                <c:pt idx="19">
                  <c:v>0.27536580404650279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E4-45FE-A49E-32A5C54386F4}"/>
            </c:ext>
          </c:extLst>
        </c:ser>
        <c:ser>
          <c:idx val="1"/>
          <c:order val="1"/>
          <c:tx>
            <c:strRef>
              <c:f>'PJM PeakCredits_NCR'!$L$30</c:f>
              <c:strCache>
                <c:ptCount val="1"/>
                <c:pt idx="0">
                  <c:v>Wind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PeakCredits_NCR'!$I$79:$I$100</c:f>
              <c:numCache>
                <c:formatCode>General</c:formatCode>
                <c:ptCount val="2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</c:numCache>
            </c:numRef>
          </c:cat>
          <c:val>
            <c:numRef>
              <c:f>'PJM PeakCredits_NCR'!$L$79:$L$100</c:f>
              <c:numCache>
                <c:formatCode>0%</c:formatCode>
                <c:ptCount val="22"/>
                <c:pt idx="1">
                  <c:v>0.16</c:v>
                </c:pt>
                <c:pt idx="2">
                  <c:v>0.16</c:v>
                </c:pt>
                <c:pt idx="3">
                  <c:v>0.14300000000000002</c:v>
                </c:pt>
                <c:pt idx="4">
                  <c:v>0.14300000000000002</c:v>
                </c:pt>
                <c:pt idx="5">
                  <c:v>0.13550000000000001</c:v>
                </c:pt>
                <c:pt idx="6">
                  <c:v>0.13550000000000001</c:v>
                </c:pt>
                <c:pt idx="7">
                  <c:v>0.128</c:v>
                </c:pt>
                <c:pt idx="8">
                  <c:v>0.1205</c:v>
                </c:pt>
                <c:pt idx="9">
                  <c:v>0.11300000000000002</c:v>
                </c:pt>
                <c:pt idx="10">
                  <c:v>0.11300000000000002</c:v>
                </c:pt>
                <c:pt idx="11">
                  <c:v>0.11300000000000002</c:v>
                </c:pt>
                <c:pt idx="12">
                  <c:v>0.11300000000000002</c:v>
                </c:pt>
                <c:pt idx="13">
                  <c:v>0.11300000000000002</c:v>
                </c:pt>
                <c:pt idx="14">
                  <c:v>0.11300000000000002</c:v>
                </c:pt>
                <c:pt idx="15">
                  <c:v>0.11300000000000002</c:v>
                </c:pt>
                <c:pt idx="16">
                  <c:v>0.11300000000000002</c:v>
                </c:pt>
                <c:pt idx="17">
                  <c:v>0.11300000000000002</c:v>
                </c:pt>
                <c:pt idx="18">
                  <c:v>0.11300000000000002</c:v>
                </c:pt>
                <c:pt idx="19">
                  <c:v>0.11300000000000002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E4-45FE-A49E-32A5C54386F4}"/>
            </c:ext>
          </c:extLst>
        </c:ser>
        <c:ser>
          <c:idx val="2"/>
          <c:order val="2"/>
          <c:tx>
            <c:strRef>
              <c:f>'PJM PeakCredits_NCR'!$M$30</c:f>
              <c:strCache>
                <c:ptCount val="1"/>
                <c:pt idx="0">
                  <c:v>Offshore Wind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PeakCredits_NCR'!$I$79:$I$100</c:f>
              <c:numCache>
                <c:formatCode>General</c:formatCode>
                <c:ptCount val="2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</c:numCache>
            </c:numRef>
          </c:cat>
          <c:val>
            <c:numRef>
              <c:f>'PJM PeakCredits_NCR'!$M$79:$M$100</c:f>
              <c:numCache>
                <c:formatCode>0%</c:formatCode>
                <c:ptCount val="22"/>
                <c:pt idx="1">
                  <c:v>0.37</c:v>
                </c:pt>
                <c:pt idx="2">
                  <c:v>0.37</c:v>
                </c:pt>
                <c:pt idx="3">
                  <c:v>0.37</c:v>
                </c:pt>
                <c:pt idx="4">
                  <c:v>0.37</c:v>
                </c:pt>
                <c:pt idx="5">
                  <c:v>0.37</c:v>
                </c:pt>
                <c:pt idx="6">
                  <c:v>0.37</c:v>
                </c:pt>
                <c:pt idx="7">
                  <c:v>0.37</c:v>
                </c:pt>
                <c:pt idx="8">
                  <c:v>0.37</c:v>
                </c:pt>
                <c:pt idx="9">
                  <c:v>0.37</c:v>
                </c:pt>
                <c:pt idx="10">
                  <c:v>0.37</c:v>
                </c:pt>
                <c:pt idx="11">
                  <c:v>0.37</c:v>
                </c:pt>
                <c:pt idx="12">
                  <c:v>0.37</c:v>
                </c:pt>
                <c:pt idx="13">
                  <c:v>0.30200000000000005</c:v>
                </c:pt>
                <c:pt idx="14">
                  <c:v>0.30200000000000005</c:v>
                </c:pt>
                <c:pt idx="15">
                  <c:v>0.26800000000000007</c:v>
                </c:pt>
                <c:pt idx="16">
                  <c:v>0.26800000000000007</c:v>
                </c:pt>
                <c:pt idx="17">
                  <c:v>0.26800000000000007</c:v>
                </c:pt>
                <c:pt idx="18">
                  <c:v>0.23400000000000007</c:v>
                </c:pt>
                <c:pt idx="19">
                  <c:v>0.23400000000000007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E4-45FE-A49E-32A5C54386F4}"/>
            </c:ext>
          </c:extLst>
        </c:ser>
        <c:ser>
          <c:idx val="5"/>
          <c:order val="3"/>
          <c:tx>
            <c:strRef>
              <c:f>'PJM PeakCredits_NCR'!$N$30</c:f>
              <c:strCache>
                <c:ptCount val="1"/>
                <c:pt idx="0">
                  <c:v>Storage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PeakCredits_NCR'!$I$79:$I$100</c:f>
              <c:numCache>
                <c:formatCode>General</c:formatCode>
                <c:ptCount val="2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</c:numCache>
            </c:numRef>
          </c:cat>
          <c:val>
            <c:numRef>
              <c:f>'PJM PeakCredits_NCR'!$N$79:$N$100</c:f>
              <c:numCache>
                <c:formatCode>0%</c:formatCode>
                <c:ptCount val="22"/>
                <c:pt idx="1">
                  <c:v>0.82</c:v>
                </c:pt>
                <c:pt idx="2">
                  <c:v>0.82</c:v>
                </c:pt>
                <c:pt idx="3">
                  <c:v>0.82</c:v>
                </c:pt>
                <c:pt idx="4">
                  <c:v>0.82</c:v>
                </c:pt>
                <c:pt idx="5">
                  <c:v>0.82</c:v>
                </c:pt>
                <c:pt idx="6">
                  <c:v>0.79499999999999993</c:v>
                </c:pt>
                <c:pt idx="7">
                  <c:v>0.79499999999999993</c:v>
                </c:pt>
                <c:pt idx="8">
                  <c:v>0.79499999999999993</c:v>
                </c:pt>
                <c:pt idx="9">
                  <c:v>0.79499999999999993</c:v>
                </c:pt>
                <c:pt idx="10">
                  <c:v>0.79499999999999993</c:v>
                </c:pt>
                <c:pt idx="11">
                  <c:v>0.79499999999999993</c:v>
                </c:pt>
                <c:pt idx="12">
                  <c:v>0.79499999999999993</c:v>
                </c:pt>
                <c:pt idx="13">
                  <c:v>0.79499999999999993</c:v>
                </c:pt>
                <c:pt idx="14">
                  <c:v>0.79499999999999993</c:v>
                </c:pt>
                <c:pt idx="15">
                  <c:v>0.79499999999999993</c:v>
                </c:pt>
                <c:pt idx="16">
                  <c:v>0.76999999999999991</c:v>
                </c:pt>
                <c:pt idx="17">
                  <c:v>0.74499999999999988</c:v>
                </c:pt>
                <c:pt idx="18">
                  <c:v>0.74499999999999988</c:v>
                </c:pt>
                <c:pt idx="19">
                  <c:v>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1E4-45FE-A49E-32A5C54386F4}"/>
            </c:ext>
          </c:extLst>
        </c:ser>
        <c:ser>
          <c:idx val="3"/>
          <c:order val="4"/>
          <c:tx>
            <c:strRef>
              <c:f>'PJM PeakCredits_NCR'!$O$30</c:f>
              <c:strCache>
                <c:ptCount val="1"/>
                <c:pt idx="0">
                  <c:v>4-Hour Storage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PeakCredits_NCR'!$I$79:$I$100</c:f>
              <c:numCache>
                <c:formatCode>General</c:formatCode>
                <c:ptCount val="2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</c:numCache>
            </c:numRef>
          </c:cat>
          <c:val>
            <c:numRef>
              <c:f>'PJM PeakCredits_NCR'!$O$79:$O$100</c:f>
              <c:numCache>
                <c:formatCode>0%</c:formatCode>
                <c:ptCount val="22"/>
                <c:pt idx="1">
                  <c:v>0.82</c:v>
                </c:pt>
                <c:pt idx="2">
                  <c:v>0.82</c:v>
                </c:pt>
                <c:pt idx="3">
                  <c:v>0.82</c:v>
                </c:pt>
                <c:pt idx="4">
                  <c:v>0.82</c:v>
                </c:pt>
                <c:pt idx="5">
                  <c:v>0.82</c:v>
                </c:pt>
                <c:pt idx="6">
                  <c:v>0.79499999999999993</c:v>
                </c:pt>
                <c:pt idx="7">
                  <c:v>0.79499999999999993</c:v>
                </c:pt>
                <c:pt idx="8">
                  <c:v>0.79499999999999993</c:v>
                </c:pt>
                <c:pt idx="9">
                  <c:v>0.79499999999999993</c:v>
                </c:pt>
                <c:pt idx="10">
                  <c:v>0.79499999999999993</c:v>
                </c:pt>
                <c:pt idx="11">
                  <c:v>0.79499999999999993</c:v>
                </c:pt>
                <c:pt idx="12">
                  <c:v>0.79499999999999993</c:v>
                </c:pt>
                <c:pt idx="13">
                  <c:v>0.79499999999999993</c:v>
                </c:pt>
                <c:pt idx="14">
                  <c:v>0.79499999999999993</c:v>
                </c:pt>
                <c:pt idx="15">
                  <c:v>0.79499999999999993</c:v>
                </c:pt>
                <c:pt idx="16">
                  <c:v>0.76999999999999991</c:v>
                </c:pt>
                <c:pt idx="17">
                  <c:v>0.74499999999999988</c:v>
                </c:pt>
                <c:pt idx="18">
                  <c:v>0.74499999999999988</c:v>
                </c:pt>
                <c:pt idx="19">
                  <c:v>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1E4-45FE-A49E-32A5C54386F4}"/>
            </c:ext>
          </c:extLst>
        </c:ser>
        <c:ser>
          <c:idx val="4"/>
          <c:order val="5"/>
          <c:tx>
            <c:strRef>
              <c:f>'PJM PeakCredits_NCR'!$P$30</c:f>
              <c:strCache>
                <c:ptCount val="1"/>
                <c:pt idx="0">
                  <c:v>8-Hour Storage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PeakCredits_NCR'!$I$79:$I$100</c:f>
              <c:numCache>
                <c:formatCode>General</c:formatCode>
                <c:ptCount val="2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</c:numCache>
            </c:numRef>
          </c:cat>
          <c:val>
            <c:numRef>
              <c:f>'PJM PeakCredits_NCR'!$P$79:$P$100</c:f>
              <c:numCache>
                <c:formatCode>0%</c:formatCode>
                <c:ptCount val="22"/>
                <c:pt idx="1">
                  <c:v>0.95</c:v>
                </c:pt>
                <c:pt idx="2">
                  <c:v>0.95</c:v>
                </c:pt>
                <c:pt idx="3">
                  <c:v>0.95</c:v>
                </c:pt>
                <c:pt idx="4">
                  <c:v>0.95</c:v>
                </c:pt>
                <c:pt idx="5">
                  <c:v>0.95</c:v>
                </c:pt>
                <c:pt idx="6">
                  <c:v>0.95</c:v>
                </c:pt>
                <c:pt idx="7">
                  <c:v>0.95</c:v>
                </c:pt>
                <c:pt idx="8">
                  <c:v>0.95</c:v>
                </c:pt>
                <c:pt idx="9">
                  <c:v>0.95</c:v>
                </c:pt>
                <c:pt idx="10">
                  <c:v>0.95</c:v>
                </c:pt>
                <c:pt idx="11">
                  <c:v>0.95</c:v>
                </c:pt>
                <c:pt idx="12">
                  <c:v>0.95</c:v>
                </c:pt>
                <c:pt idx="13">
                  <c:v>0.95</c:v>
                </c:pt>
                <c:pt idx="14">
                  <c:v>0.95</c:v>
                </c:pt>
                <c:pt idx="15">
                  <c:v>0.95</c:v>
                </c:pt>
                <c:pt idx="16">
                  <c:v>0.95</c:v>
                </c:pt>
                <c:pt idx="17">
                  <c:v>0.95</c:v>
                </c:pt>
                <c:pt idx="18">
                  <c:v>0.95</c:v>
                </c:pt>
                <c:pt idx="19">
                  <c:v>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1E4-45FE-A49E-32A5C5438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1110592"/>
        <c:axId val="831126368"/>
      </c:lineChart>
      <c:catAx>
        <c:axId val="83111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1126368"/>
        <c:crosses val="autoZero"/>
        <c:auto val="1"/>
        <c:lblAlgn val="ctr"/>
        <c:lblOffset val="100"/>
        <c:noMultiLvlLbl val="0"/>
      </c:catAx>
      <c:valAx>
        <c:axId val="83112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111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'PJM PeakCredits_CETA'!$C$5</c:f>
              <c:strCache>
                <c:ptCount val="1"/>
                <c:pt idx="0">
                  <c:v>Solar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PeakCredits_CETA'!$B$6:$B$106</c:f>
              <c:numCache>
                <c:formatCode>0%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cat>
          <c:val>
            <c:numRef>
              <c:f>'PJM PeakCredits_CETA'!$C$6:$C$106</c:f>
              <c:numCache>
                <c:formatCode>0%</c:formatCode>
                <c:ptCount val="101"/>
                <c:pt idx="0">
                  <c:v>0.43507101620454747</c:v>
                </c:pt>
                <c:pt idx="1">
                  <c:v>0.47317951235477007</c:v>
                </c:pt>
                <c:pt idx="2">
                  <c:v>0.50144964394710068</c:v>
                </c:pt>
                <c:pt idx="3">
                  <c:v>0.51371632153195279</c:v>
                </c:pt>
                <c:pt idx="4">
                  <c:v>0.51061363451933928</c:v>
                </c:pt>
                <c:pt idx="5">
                  <c:v>0.50030681725966963</c:v>
                </c:pt>
                <c:pt idx="6">
                  <c:v>0.49</c:v>
                </c:pt>
                <c:pt idx="7">
                  <c:v>0.4433833156721439</c:v>
                </c:pt>
                <c:pt idx="8">
                  <c:v>0.3967666313442878</c:v>
                </c:pt>
                <c:pt idx="9">
                  <c:v>0.35014994701643171</c:v>
                </c:pt>
                <c:pt idx="10">
                  <c:v>0.30353326268857572</c:v>
                </c:pt>
                <c:pt idx="11">
                  <c:v>0.30085659955414695</c:v>
                </c:pt>
                <c:pt idx="12">
                  <c:v>0.29817993641971818</c:v>
                </c:pt>
                <c:pt idx="13">
                  <c:v>0.29550327328528941</c:v>
                </c:pt>
                <c:pt idx="14">
                  <c:v>0.29282661015086064</c:v>
                </c:pt>
                <c:pt idx="15">
                  <c:v>0.29014994701643188</c:v>
                </c:pt>
                <c:pt idx="16">
                  <c:v>0.28747328388200311</c:v>
                </c:pt>
                <c:pt idx="17">
                  <c:v>0.28479662074757434</c:v>
                </c:pt>
                <c:pt idx="18">
                  <c:v>0.28211995761314557</c:v>
                </c:pt>
                <c:pt idx="19">
                  <c:v>0.2794432944787168</c:v>
                </c:pt>
                <c:pt idx="20">
                  <c:v>0.27676663134428803</c:v>
                </c:pt>
                <c:pt idx="21">
                  <c:v>0.27408996820985926</c:v>
                </c:pt>
                <c:pt idx="22">
                  <c:v>0.27141330507543049</c:v>
                </c:pt>
                <c:pt idx="23">
                  <c:v>0.26873664194100172</c:v>
                </c:pt>
                <c:pt idx="24">
                  <c:v>0.26605997880657295</c:v>
                </c:pt>
                <c:pt idx="25">
                  <c:v>0.26338331567214418</c:v>
                </c:pt>
                <c:pt idx="26">
                  <c:v>0.26070665253771541</c:v>
                </c:pt>
                <c:pt idx="27">
                  <c:v>0.25802998940328664</c:v>
                </c:pt>
                <c:pt idx="28">
                  <c:v>0.25535332626885787</c:v>
                </c:pt>
                <c:pt idx="29">
                  <c:v>0.2526766631344291</c:v>
                </c:pt>
                <c:pt idx="30">
                  <c:v>0.25</c:v>
                </c:pt>
                <c:pt idx="31">
                  <c:v>0.2475</c:v>
                </c:pt>
                <c:pt idx="32">
                  <c:v>0.245</c:v>
                </c:pt>
                <c:pt idx="33">
                  <c:v>0.24249999999999999</c:v>
                </c:pt>
                <c:pt idx="34">
                  <c:v>0.24</c:v>
                </c:pt>
                <c:pt idx="35">
                  <c:v>0.23749999999999999</c:v>
                </c:pt>
                <c:pt idx="36">
                  <c:v>0.23499999999999999</c:v>
                </c:pt>
                <c:pt idx="37">
                  <c:v>0.23249999999999998</c:v>
                </c:pt>
                <c:pt idx="38">
                  <c:v>0.22999999999999998</c:v>
                </c:pt>
                <c:pt idx="39">
                  <c:v>0.22749999999999998</c:v>
                </c:pt>
                <c:pt idx="40">
                  <c:v>0.22499999999999998</c:v>
                </c:pt>
                <c:pt idx="41">
                  <c:v>0.22249999999999998</c:v>
                </c:pt>
                <c:pt idx="42">
                  <c:v>0.21999999999999997</c:v>
                </c:pt>
                <c:pt idx="43">
                  <c:v>0.21749999999999997</c:v>
                </c:pt>
                <c:pt idx="44">
                  <c:v>0.21499999999999997</c:v>
                </c:pt>
                <c:pt idx="45">
                  <c:v>0.21249999999999997</c:v>
                </c:pt>
                <c:pt idx="46">
                  <c:v>0.20999999999999996</c:v>
                </c:pt>
                <c:pt idx="47">
                  <c:v>0.20749999999999996</c:v>
                </c:pt>
                <c:pt idx="48">
                  <c:v>0.20499999999999996</c:v>
                </c:pt>
                <c:pt idx="49">
                  <c:v>0.20249999999999996</c:v>
                </c:pt>
                <c:pt idx="50">
                  <c:v>0.2</c:v>
                </c:pt>
                <c:pt idx="51">
                  <c:v>0.19500000000000001</c:v>
                </c:pt>
                <c:pt idx="52">
                  <c:v>0.19</c:v>
                </c:pt>
                <c:pt idx="53">
                  <c:v>0.185</c:v>
                </c:pt>
                <c:pt idx="54">
                  <c:v>0.18</c:v>
                </c:pt>
                <c:pt idx="55">
                  <c:v>0.17499999999999999</c:v>
                </c:pt>
                <c:pt idx="56">
                  <c:v>0.16999999999999998</c:v>
                </c:pt>
                <c:pt idx="57">
                  <c:v>0.16499999999999998</c:v>
                </c:pt>
                <c:pt idx="58">
                  <c:v>0.15999999999999998</c:v>
                </c:pt>
                <c:pt idx="59">
                  <c:v>0.15499999999999997</c:v>
                </c:pt>
                <c:pt idx="60">
                  <c:v>0.14999999999999997</c:v>
                </c:pt>
                <c:pt idx="61">
                  <c:v>0.14499999999999996</c:v>
                </c:pt>
                <c:pt idx="62">
                  <c:v>0.13999999999999996</c:v>
                </c:pt>
                <c:pt idx="63">
                  <c:v>0.13499999999999995</c:v>
                </c:pt>
                <c:pt idx="64">
                  <c:v>0.12999999999999995</c:v>
                </c:pt>
                <c:pt idx="65">
                  <c:v>0.12499999999999996</c:v>
                </c:pt>
                <c:pt idx="66">
                  <c:v>0.11999999999999997</c:v>
                </c:pt>
                <c:pt idx="67">
                  <c:v>0.11499999999999998</c:v>
                </c:pt>
                <c:pt idx="68">
                  <c:v>0.10999999999999999</c:v>
                </c:pt>
                <c:pt idx="69">
                  <c:v>0.105</c:v>
                </c:pt>
                <c:pt idx="70">
                  <c:v>0.1</c:v>
                </c:pt>
                <c:pt idx="71">
                  <c:v>0.1</c:v>
                </c:pt>
                <c:pt idx="72">
                  <c:v>0.1</c:v>
                </c:pt>
                <c:pt idx="73">
                  <c:v>0.1</c:v>
                </c:pt>
                <c:pt idx="74">
                  <c:v>0.1</c:v>
                </c:pt>
                <c:pt idx="75">
                  <c:v>0.1</c:v>
                </c:pt>
                <c:pt idx="76">
                  <c:v>0.1</c:v>
                </c:pt>
                <c:pt idx="77">
                  <c:v>0.1</c:v>
                </c:pt>
                <c:pt idx="78">
                  <c:v>0.1</c:v>
                </c:pt>
                <c:pt idx="79">
                  <c:v>0.1</c:v>
                </c:pt>
                <c:pt idx="80">
                  <c:v>0.1</c:v>
                </c:pt>
                <c:pt idx="81">
                  <c:v>0.1</c:v>
                </c:pt>
                <c:pt idx="82">
                  <c:v>0.1</c:v>
                </c:pt>
                <c:pt idx="83">
                  <c:v>0.1</c:v>
                </c:pt>
                <c:pt idx="84">
                  <c:v>0.1</c:v>
                </c:pt>
                <c:pt idx="85">
                  <c:v>0.1</c:v>
                </c:pt>
                <c:pt idx="86">
                  <c:v>0.1</c:v>
                </c:pt>
                <c:pt idx="87">
                  <c:v>0.1</c:v>
                </c:pt>
                <c:pt idx="88">
                  <c:v>0.1</c:v>
                </c:pt>
                <c:pt idx="89">
                  <c:v>0.1</c:v>
                </c:pt>
                <c:pt idx="90">
                  <c:v>0.1</c:v>
                </c:pt>
                <c:pt idx="91">
                  <c:v>0.1</c:v>
                </c:pt>
                <c:pt idx="92">
                  <c:v>0.1</c:v>
                </c:pt>
                <c:pt idx="93">
                  <c:v>0.1</c:v>
                </c:pt>
                <c:pt idx="94">
                  <c:v>0.1</c:v>
                </c:pt>
                <c:pt idx="95">
                  <c:v>0.1</c:v>
                </c:pt>
                <c:pt idx="96">
                  <c:v>0.1</c:v>
                </c:pt>
                <c:pt idx="97">
                  <c:v>0.1</c:v>
                </c:pt>
                <c:pt idx="98">
                  <c:v>0.1</c:v>
                </c:pt>
                <c:pt idx="99">
                  <c:v>0.1</c:v>
                </c:pt>
                <c:pt idx="100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C3-4031-92FB-575775F72579}"/>
            </c:ext>
          </c:extLst>
        </c:ser>
        <c:ser>
          <c:idx val="1"/>
          <c:order val="1"/>
          <c:tx>
            <c:strRef>
              <c:f>'PJM PeakCredits_CETA'!$D$5</c:f>
              <c:strCache>
                <c:ptCount val="1"/>
                <c:pt idx="0">
                  <c:v>Wind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PeakCredits_CETA'!$B$6:$B$106</c:f>
              <c:numCache>
                <c:formatCode>0%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cat>
          <c:val>
            <c:numRef>
              <c:f>'PJM PeakCredits_CETA'!$D$6:$D$106</c:f>
              <c:numCache>
                <c:formatCode>0.0%</c:formatCode>
                <c:ptCount val="101"/>
                <c:pt idx="0">
                  <c:v>0.14699999999999999</c:v>
                </c:pt>
                <c:pt idx="1">
                  <c:v>0.14699999999999999</c:v>
                </c:pt>
                <c:pt idx="2">
                  <c:v>0.14699999999999999</c:v>
                </c:pt>
                <c:pt idx="3">
                  <c:v>0.14699999999999999</c:v>
                </c:pt>
                <c:pt idx="4">
                  <c:v>0.14699999999999999</c:v>
                </c:pt>
                <c:pt idx="5">
                  <c:v>0.14699999999999999</c:v>
                </c:pt>
                <c:pt idx="6">
                  <c:v>0.14699999999999999</c:v>
                </c:pt>
                <c:pt idx="7">
                  <c:v>0.14699999999999999</c:v>
                </c:pt>
                <c:pt idx="8">
                  <c:v>0.13</c:v>
                </c:pt>
                <c:pt idx="9">
                  <c:v>0.1225</c:v>
                </c:pt>
                <c:pt idx="10">
                  <c:v>0.11499999999999999</c:v>
                </c:pt>
                <c:pt idx="11">
                  <c:v>0.10749999999999998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0.1</c:v>
                </c:pt>
                <c:pt idx="26">
                  <c:v>0.1</c:v>
                </c:pt>
                <c:pt idx="27">
                  <c:v>0.1</c:v>
                </c:pt>
                <c:pt idx="28">
                  <c:v>0.1</c:v>
                </c:pt>
                <c:pt idx="29">
                  <c:v>0.1</c:v>
                </c:pt>
                <c:pt idx="30">
                  <c:v>0.1</c:v>
                </c:pt>
                <c:pt idx="31">
                  <c:v>0.1</c:v>
                </c:pt>
                <c:pt idx="32">
                  <c:v>0.1</c:v>
                </c:pt>
                <c:pt idx="33">
                  <c:v>0.1</c:v>
                </c:pt>
                <c:pt idx="34">
                  <c:v>0.1</c:v>
                </c:pt>
                <c:pt idx="35">
                  <c:v>0.1</c:v>
                </c:pt>
                <c:pt idx="36">
                  <c:v>0.1</c:v>
                </c:pt>
                <c:pt idx="37">
                  <c:v>0.1</c:v>
                </c:pt>
                <c:pt idx="38">
                  <c:v>0.1</c:v>
                </c:pt>
                <c:pt idx="39">
                  <c:v>0.1</c:v>
                </c:pt>
                <c:pt idx="40">
                  <c:v>0.1</c:v>
                </c:pt>
                <c:pt idx="41">
                  <c:v>0.1</c:v>
                </c:pt>
                <c:pt idx="42">
                  <c:v>0.1</c:v>
                </c:pt>
                <c:pt idx="43">
                  <c:v>0.1</c:v>
                </c:pt>
                <c:pt idx="44">
                  <c:v>0.1</c:v>
                </c:pt>
                <c:pt idx="45">
                  <c:v>0.1</c:v>
                </c:pt>
                <c:pt idx="46">
                  <c:v>0.1</c:v>
                </c:pt>
                <c:pt idx="47">
                  <c:v>0.1</c:v>
                </c:pt>
                <c:pt idx="48">
                  <c:v>0.1</c:v>
                </c:pt>
                <c:pt idx="49">
                  <c:v>0.1</c:v>
                </c:pt>
                <c:pt idx="50">
                  <c:v>0.1</c:v>
                </c:pt>
                <c:pt idx="51">
                  <c:v>0.1</c:v>
                </c:pt>
                <c:pt idx="52">
                  <c:v>0.1</c:v>
                </c:pt>
                <c:pt idx="53">
                  <c:v>0.1</c:v>
                </c:pt>
                <c:pt idx="54">
                  <c:v>0.1</c:v>
                </c:pt>
                <c:pt idx="55">
                  <c:v>0.1</c:v>
                </c:pt>
                <c:pt idx="56">
                  <c:v>0.1</c:v>
                </c:pt>
                <c:pt idx="57">
                  <c:v>0.1</c:v>
                </c:pt>
                <c:pt idx="58">
                  <c:v>0.1</c:v>
                </c:pt>
                <c:pt idx="59">
                  <c:v>0.1</c:v>
                </c:pt>
                <c:pt idx="60">
                  <c:v>0.1</c:v>
                </c:pt>
                <c:pt idx="61">
                  <c:v>0.1</c:v>
                </c:pt>
                <c:pt idx="62">
                  <c:v>0.1</c:v>
                </c:pt>
                <c:pt idx="63">
                  <c:v>0.1</c:v>
                </c:pt>
                <c:pt idx="64">
                  <c:v>0.1</c:v>
                </c:pt>
                <c:pt idx="65">
                  <c:v>0.1</c:v>
                </c:pt>
                <c:pt idx="66">
                  <c:v>0.1</c:v>
                </c:pt>
                <c:pt idx="67">
                  <c:v>0.1</c:v>
                </c:pt>
                <c:pt idx="68">
                  <c:v>0.1</c:v>
                </c:pt>
                <c:pt idx="69">
                  <c:v>0.1</c:v>
                </c:pt>
                <c:pt idx="70">
                  <c:v>0.1</c:v>
                </c:pt>
                <c:pt idx="71">
                  <c:v>0.1</c:v>
                </c:pt>
                <c:pt idx="72">
                  <c:v>0.1</c:v>
                </c:pt>
                <c:pt idx="73">
                  <c:v>0.1</c:v>
                </c:pt>
                <c:pt idx="74">
                  <c:v>0.1</c:v>
                </c:pt>
                <c:pt idx="75">
                  <c:v>0.1</c:v>
                </c:pt>
                <c:pt idx="76">
                  <c:v>0.1</c:v>
                </c:pt>
                <c:pt idx="77">
                  <c:v>0.1</c:v>
                </c:pt>
                <c:pt idx="78">
                  <c:v>0.1</c:v>
                </c:pt>
                <c:pt idx="79">
                  <c:v>0.1</c:v>
                </c:pt>
                <c:pt idx="80">
                  <c:v>0.1</c:v>
                </c:pt>
                <c:pt idx="81">
                  <c:v>0.1</c:v>
                </c:pt>
                <c:pt idx="82">
                  <c:v>0.1</c:v>
                </c:pt>
                <c:pt idx="83">
                  <c:v>0.1</c:v>
                </c:pt>
                <c:pt idx="84">
                  <c:v>0.1</c:v>
                </c:pt>
                <c:pt idx="85">
                  <c:v>0.1</c:v>
                </c:pt>
                <c:pt idx="86">
                  <c:v>0.1</c:v>
                </c:pt>
                <c:pt idx="87">
                  <c:v>0.1</c:v>
                </c:pt>
                <c:pt idx="88">
                  <c:v>0.1</c:v>
                </c:pt>
                <c:pt idx="89">
                  <c:v>0.1</c:v>
                </c:pt>
                <c:pt idx="90">
                  <c:v>0.1</c:v>
                </c:pt>
                <c:pt idx="91">
                  <c:v>0.1</c:v>
                </c:pt>
                <c:pt idx="92">
                  <c:v>0.1</c:v>
                </c:pt>
                <c:pt idx="93">
                  <c:v>0.1</c:v>
                </c:pt>
                <c:pt idx="94">
                  <c:v>0.1</c:v>
                </c:pt>
                <c:pt idx="95">
                  <c:v>0.1</c:v>
                </c:pt>
                <c:pt idx="96">
                  <c:v>0.1</c:v>
                </c:pt>
                <c:pt idx="97">
                  <c:v>0.1</c:v>
                </c:pt>
                <c:pt idx="98">
                  <c:v>0.1</c:v>
                </c:pt>
                <c:pt idx="99">
                  <c:v>0.1</c:v>
                </c:pt>
                <c:pt idx="100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C3-4031-92FB-575775F72579}"/>
            </c:ext>
          </c:extLst>
        </c:ser>
        <c:ser>
          <c:idx val="2"/>
          <c:order val="2"/>
          <c:tx>
            <c:strRef>
              <c:f>'PJM PeakCredits_CETA'!$E$5</c:f>
              <c:strCache>
                <c:ptCount val="1"/>
                <c:pt idx="0">
                  <c:v>Offshore Wind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PeakCredits_CETA'!$B$6:$B$106</c:f>
              <c:numCache>
                <c:formatCode>0%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cat>
          <c:val>
            <c:numRef>
              <c:f>'PJM PeakCredits_CETA'!$E$6:$E$106</c:f>
              <c:numCache>
                <c:formatCode>0.0%</c:formatCode>
                <c:ptCount val="101"/>
                <c:pt idx="0">
                  <c:v>0.37</c:v>
                </c:pt>
                <c:pt idx="1">
                  <c:v>0.37</c:v>
                </c:pt>
                <c:pt idx="2">
                  <c:v>0.37</c:v>
                </c:pt>
                <c:pt idx="3">
                  <c:v>0.37</c:v>
                </c:pt>
                <c:pt idx="4">
                  <c:v>0.37</c:v>
                </c:pt>
                <c:pt idx="5">
                  <c:v>0.37</c:v>
                </c:pt>
                <c:pt idx="6">
                  <c:v>0.33600000000000002</c:v>
                </c:pt>
                <c:pt idx="7">
                  <c:v>0.30200000000000005</c:v>
                </c:pt>
                <c:pt idx="8">
                  <c:v>0.26800000000000007</c:v>
                </c:pt>
                <c:pt idx="9">
                  <c:v>0.23400000000000007</c:v>
                </c:pt>
                <c:pt idx="10">
                  <c:v>0.2</c:v>
                </c:pt>
                <c:pt idx="11">
                  <c:v>0.18000000000000002</c:v>
                </c:pt>
                <c:pt idx="12">
                  <c:v>0.16000000000000003</c:v>
                </c:pt>
                <c:pt idx="13">
                  <c:v>0.14000000000000004</c:v>
                </c:pt>
                <c:pt idx="14">
                  <c:v>0.12000000000000004</c:v>
                </c:pt>
                <c:pt idx="15">
                  <c:v>0.10000000000000003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0.1</c:v>
                </c:pt>
                <c:pt idx="26">
                  <c:v>0.1</c:v>
                </c:pt>
                <c:pt idx="27">
                  <c:v>0.1</c:v>
                </c:pt>
                <c:pt idx="28">
                  <c:v>0.1</c:v>
                </c:pt>
                <c:pt idx="29">
                  <c:v>0.1</c:v>
                </c:pt>
                <c:pt idx="30">
                  <c:v>0.1</c:v>
                </c:pt>
                <c:pt idx="31">
                  <c:v>0.1</c:v>
                </c:pt>
                <c:pt idx="32">
                  <c:v>0.1</c:v>
                </c:pt>
                <c:pt idx="33">
                  <c:v>0.1</c:v>
                </c:pt>
                <c:pt idx="34">
                  <c:v>0.1</c:v>
                </c:pt>
                <c:pt idx="35">
                  <c:v>0.1</c:v>
                </c:pt>
                <c:pt idx="36">
                  <c:v>0.1</c:v>
                </c:pt>
                <c:pt idx="37">
                  <c:v>0.1</c:v>
                </c:pt>
                <c:pt idx="38">
                  <c:v>0.1</c:v>
                </c:pt>
                <c:pt idx="39">
                  <c:v>0.1</c:v>
                </c:pt>
                <c:pt idx="40">
                  <c:v>0.1</c:v>
                </c:pt>
                <c:pt idx="41">
                  <c:v>0.1</c:v>
                </c:pt>
                <c:pt idx="42">
                  <c:v>0.1</c:v>
                </c:pt>
                <c:pt idx="43">
                  <c:v>0.1</c:v>
                </c:pt>
                <c:pt idx="44">
                  <c:v>0.1</c:v>
                </c:pt>
                <c:pt idx="45">
                  <c:v>0.1</c:v>
                </c:pt>
                <c:pt idx="46">
                  <c:v>0.1</c:v>
                </c:pt>
                <c:pt idx="47">
                  <c:v>0.1</c:v>
                </c:pt>
                <c:pt idx="48">
                  <c:v>0.1</c:v>
                </c:pt>
                <c:pt idx="49">
                  <c:v>0.1</c:v>
                </c:pt>
                <c:pt idx="50">
                  <c:v>0.1</c:v>
                </c:pt>
                <c:pt idx="51">
                  <c:v>0.1</c:v>
                </c:pt>
                <c:pt idx="52">
                  <c:v>0.1</c:v>
                </c:pt>
                <c:pt idx="53">
                  <c:v>0.1</c:v>
                </c:pt>
                <c:pt idx="54">
                  <c:v>0.1</c:v>
                </c:pt>
                <c:pt idx="55">
                  <c:v>0.1</c:v>
                </c:pt>
                <c:pt idx="56">
                  <c:v>0.1</c:v>
                </c:pt>
                <c:pt idx="57">
                  <c:v>0.1</c:v>
                </c:pt>
                <c:pt idx="58">
                  <c:v>0.1</c:v>
                </c:pt>
                <c:pt idx="59">
                  <c:v>0.1</c:v>
                </c:pt>
                <c:pt idx="60">
                  <c:v>0.1</c:v>
                </c:pt>
                <c:pt idx="61">
                  <c:v>0.1</c:v>
                </c:pt>
                <c:pt idx="62">
                  <c:v>0.1</c:v>
                </c:pt>
                <c:pt idx="63">
                  <c:v>0.1</c:v>
                </c:pt>
                <c:pt idx="64">
                  <c:v>0.1</c:v>
                </c:pt>
                <c:pt idx="65">
                  <c:v>0.1</c:v>
                </c:pt>
                <c:pt idx="66">
                  <c:v>0.1</c:v>
                </c:pt>
                <c:pt idx="67">
                  <c:v>0.1</c:v>
                </c:pt>
                <c:pt idx="68">
                  <c:v>0.1</c:v>
                </c:pt>
                <c:pt idx="69">
                  <c:v>0.1</c:v>
                </c:pt>
                <c:pt idx="70">
                  <c:v>0.1</c:v>
                </c:pt>
                <c:pt idx="71">
                  <c:v>0.1</c:v>
                </c:pt>
                <c:pt idx="72">
                  <c:v>0.1</c:v>
                </c:pt>
                <c:pt idx="73">
                  <c:v>0.1</c:v>
                </c:pt>
                <c:pt idx="74">
                  <c:v>0.1</c:v>
                </c:pt>
                <c:pt idx="75">
                  <c:v>0.1</c:v>
                </c:pt>
                <c:pt idx="76">
                  <c:v>0.1</c:v>
                </c:pt>
                <c:pt idx="77">
                  <c:v>0.1</c:v>
                </c:pt>
                <c:pt idx="78">
                  <c:v>0.1</c:v>
                </c:pt>
                <c:pt idx="79">
                  <c:v>0.1</c:v>
                </c:pt>
                <c:pt idx="80">
                  <c:v>0.1</c:v>
                </c:pt>
                <c:pt idx="81">
                  <c:v>0.1</c:v>
                </c:pt>
                <c:pt idx="82">
                  <c:v>0.1</c:v>
                </c:pt>
                <c:pt idx="83">
                  <c:v>0.1</c:v>
                </c:pt>
                <c:pt idx="84">
                  <c:v>0.1</c:v>
                </c:pt>
                <c:pt idx="85">
                  <c:v>0.1</c:v>
                </c:pt>
                <c:pt idx="86">
                  <c:v>0.1</c:v>
                </c:pt>
                <c:pt idx="87">
                  <c:v>0.1</c:v>
                </c:pt>
                <c:pt idx="88">
                  <c:v>0.1</c:v>
                </c:pt>
                <c:pt idx="89">
                  <c:v>0.1</c:v>
                </c:pt>
                <c:pt idx="90">
                  <c:v>0.1</c:v>
                </c:pt>
                <c:pt idx="91">
                  <c:v>0.1</c:v>
                </c:pt>
                <c:pt idx="92">
                  <c:v>0.1</c:v>
                </c:pt>
                <c:pt idx="93">
                  <c:v>0.1</c:v>
                </c:pt>
                <c:pt idx="94">
                  <c:v>0.1</c:v>
                </c:pt>
                <c:pt idx="95">
                  <c:v>0.1</c:v>
                </c:pt>
                <c:pt idx="96">
                  <c:v>0.1</c:v>
                </c:pt>
                <c:pt idx="97">
                  <c:v>0.1</c:v>
                </c:pt>
                <c:pt idx="98">
                  <c:v>0.1</c:v>
                </c:pt>
                <c:pt idx="99">
                  <c:v>0.1</c:v>
                </c:pt>
                <c:pt idx="100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C3-4031-92FB-575775F72579}"/>
            </c:ext>
          </c:extLst>
        </c:ser>
        <c:ser>
          <c:idx val="3"/>
          <c:order val="3"/>
          <c:tx>
            <c:strRef>
              <c:f>'PJM PeakCredits_CETA'!$F$5</c:f>
              <c:strCache>
                <c:ptCount val="1"/>
                <c:pt idx="0">
                  <c:v>4-Hour Storage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PeakCredits_CETA'!$B$6:$B$106</c:f>
              <c:numCache>
                <c:formatCode>0%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cat>
          <c:val>
            <c:numRef>
              <c:f>'PJM PeakCredits_CETA'!$F$6:$F$106</c:f>
              <c:numCache>
                <c:formatCode>0.0%</c:formatCode>
                <c:ptCount val="101"/>
                <c:pt idx="0">
                  <c:v>0.75</c:v>
                </c:pt>
                <c:pt idx="1">
                  <c:v>0.75</c:v>
                </c:pt>
                <c:pt idx="2">
                  <c:v>0.72499999999999998</c:v>
                </c:pt>
                <c:pt idx="3">
                  <c:v>0.7</c:v>
                </c:pt>
                <c:pt idx="4">
                  <c:v>0.67499999999999993</c:v>
                </c:pt>
                <c:pt idx="5">
                  <c:v>0.65</c:v>
                </c:pt>
                <c:pt idx="6">
                  <c:v>0.63500000000000001</c:v>
                </c:pt>
                <c:pt idx="7">
                  <c:v>0.62</c:v>
                </c:pt>
                <c:pt idx="8">
                  <c:v>0.60499999999999998</c:v>
                </c:pt>
                <c:pt idx="9">
                  <c:v>0.59</c:v>
                </c:pt>
                <c:pt idx="10">
                  <c:v>0.57499999999999996</c:v>
                </c:pt>
                <c:pt idx="11">
                  <c:v>0.55999999999999994</c:v>
                </c:pt>
                <c:pt idx="12">
                  <c:v>0.54499999999999993</c:v>
                </c:pt>
                <c:pt idx="13">
                  <c:v>0.52999999999999992</c:v>
                </c:pt>
                <c:pt idx="14">
                  <c:v>0.5149999999999999</c:v>
                </c:pt>
                <c:pt idx="15">
                  <c:v>0.5</c:v>
                </c:pt>
                <c:pt idx="16">
                  <c:v>0.48</c:v>
                </c:pt>
                <c:pt idx="17">
                  <c:v>0.45999999999999996</c:v>
                </c:pt>
                <c:pt idx="18">
                  <c:v>0.43999999999999995</c:v>
                </c:pt>
                <c:pt idx="19">
                  <c:v>0.41999999999999993</c:v>
                </c:pt>
                <c:pt idx="20">
                  <c:v>0.39999999999999991</c:v>
                </c:pt>
                <c:pt idx="21">
                  <c:v>0.37999999999999989</c:v>
                </c:pt>
                <c:pt idx="22">
                  <c:v>0.35999999999999988</c:v>
                </c:pt>
                <c:pt idx="23">
                  <c:v>0.33999999999999986</c:v>
                </c:pt>
                <c:pt idx="24">
                  <c:v>0.31999999999999984</c:v>
                </c:pt>
                <c:pt idx="25">
                  <c:v>0.3</c:v>
                </c:pt>
                <c:pt idx="26">
                  <c:v>0.28666666666666668</c:v>
                </c:pt>
                <c:pt idx="27">
                  <c:v>0.27333333333333337</c:v>
                </c:pt>
                <c:pt idx="28">
                  <c:v>0.26000000000000006</c:v>
                </c:pt>
                <c:pt idx="29">
                  <c:v>0.24666666666666673</c:v>
                </c:pt>
                <c:pt idx="30">
                  <c:v>0.23333333333333339</c:v>
                </c:pt>
                <c:pt idx="31">
                  <c:v>0.22000000000000006</c:v>
                </c:pt>
                <c:pt idx="32">
                  <c:v>0.20666666666666672</c:v>
                </c:pt>
                <c:pt idx="33">
                  <c:v>0.19333333333333338</c:v>
                </c:pt>
                <c:pt idx="34">
                  <c:v>0.18000000000000005</c:v>
                </c:pt>
                <c:pt idx="35">
                  <c:v>0.16666666666666671</c:v>
                </c:pt>
                <c:pt idx="36">
                  <c:v>0.15333333333333338</c:v>
                </c:pt>
                <c:pt idx="37">
                  <c:v>0.14000000000000004</c:v>
                </c:pt>
                <c:pt idx="38">
                  <c:v>0.12666666666666671</c:v>
                </c:pt>
                <c:pt idx="39">
                  <c:v>0.11333333333333337</c:v>
                </c:pt>
                <c:pt idx="40">
                  <c:v>0.1</c:v>
                </c:pt>
                <c:pt idx="41">
                  <c:v>0.1</c:v>
                </c:pt>
                <c:pt idx="42">
                  <c:v>0.1</c:v>
                </c:pt>
                <c:pt idx="43">
                  <c:v>0.1</c:v>
                </c:pt>
                <c:pt idx="44">
                  <c:v>0.1</c:v>
                </c:pt>
                <c:pt idx="45">
                  <c:v>0.1</c:v>
                </c:pt>
                <c:pt idx="46">
                  <c:v>0.1</c:v>
                </c:pt>
                <c:pt idx="47">
                  <c:v>0.1</c:v>
                </c:pt>
                <c:pt idx="48">
                  <c:v>0.1</c:v>
                </c:pt>
                <c:pt idx="49">
                  <c:v>0.1</c:v>
                </c:pt>
                <c:pt idx="50">
                  <c:v>0.1</c:v>
                </c:pt>
                <c:pt idx="51">
                  <c:v>0.1</c:v>
                </c:pt>
                <c:pt idx="52">
                  <c:v>0.1</c:v>
                </c:pt>
                <c:pt idx="53">
                  <c:v>0.1</c:v>
                </c:pt>
                <c:pt idx="54">
                  <c:v>0.1</c:v>
                </c:pt>
                <c:pt idx="55">
                  <c:v>0.1</c:v>
                </c:pt>
                <c:pt idx="56">
                  <c:v>0.1</c:v>
                </c:pt>
                <c:pt idx="57">
                  <c:v>0.1</c:v>
                </c:pt>
                <c:pt idx="58">
                  <c:v>0.1</c:v>
                </c:pt>
                <c:pt idx="59">
                  <c:v>0.1</c:v>
                </c:pt>
                <c:pt idx="60">
                  <c:v>0.1</c:v>
                </c:pt>
                <c:pt idx="61">
                  <c:v>0.1</c:v>
                </c:pt>
                <c:pt idx="62">
                  <c:v>0.1</c:v>
                </c:pt>
                <c:pt idx="63">
                  <c:v>0.1</c:v>
                </c:pt>
                <c:pt idx="64">
                  <c:v>0.1</c:v>
                </c:pt>
                <c:pt idx="65">
                  <c:v>0.1</c:v>
                </c:pt>
                <c:pt idx="66">
                  <c:v>0.1</c:v>
                </c:pt>
                <c:pt idx="67">
                  <c:v>0.1</c:v>
                </c:pt>
                <c:pt idx="68">
                  <c:v>0.1</c:v>
                </c:pt>
                <c:pt idx="69">
                  <c:v>0.1</c:v>
                </c:pt>
                <c:pt idx="70">
                  <c:v>0.1</c:v>
                </c:pt>
                <c:pt idx="71">
                  <c:v>0.1</c:v>
                </c:pt>
                <c:pt idx="72">
                  <c:v>0.1</c:v>
                </c:pt>
                <c:pt idx="73">
                  <c:v>0.1</c:v>
                </c:pt>
                <c:pt idx="74">
                  <c:v>0.1</c:v>
                </c:pt>
                <c:pt idx="75">
                  <c:v>0.1</c:v>
                </c:pt>
                <c:pt idx="76">
                  <c:v>0.1</c:v>
                </c:pt>
                <c:pt idx="77">
                  <c:v>0.1</c:v>
                </c:pt>
                <c:pt idx="78">
                  <c:v>0.1</c:v>
                </c:pt>
                <c:pt idx="79">
                  <c:v>0.1</c:v>
                </c:pt>
                <c:pt idx="80">
                  <c:v>0.1</c:v>
                </c:pt>
                <c:pt idx="81">
                  <c:v>0.1</c:v>
                </c:pt>
                <c:pt idx="82">
                  <c:v>0.1</c:v>
                </c:pt>
                <c:pt idx="83">
                  <c:v>0.1</c:v>
                </c:pt>
                <c:pt idx="84">
                  <c:v>0.1</c:v>
                </c:pt>
                <c:pt idx="85">
                  <c:v>0.1</c:v>
                </c:pt>
                <c:pt idx="86">
                  <c:v>0.1</c:v>
                </c:pt>
                <c:pt idx="87">
                  <c:v>0.1</c:v>
                </c:pt>
                <c:pt idx="88">
                  <c:v>0.1</c:v>
                </c:pt>
                <c:pt idx="89">
                  <c:v>0.1</c:v>
                </c:pt>
                <c:pt idx="90">
                  <c:v>0.1</c:v>
                </c:pt>
                <c:pt idx="91">
                  <c:v>0.1</c:v>
                </c:pt>
                <c:pt idx="92">
                  <c:v>0.1</c:v>
                </c:pt>
                <c:pt idx="93">
                  <c:v>0.1</c:v>
                </c:pt>
                <c:pt idx="94">
                  <c:v>0.1</c:v>
                </c:pt>
                <c:pt idx="95">
                  <c:v>0.1</c:v>
                </c:pt>
                <c:pt idx="96">
                  <c:v>0.1</c:v>
                </c:pt>
                <c:pt idx="97">
                  <c:v>0.1</c:v>
                </c:pt>
                <c:pt idx="98">
                  <c:v>0.1</c:v>
                </c:pt>
                <c:pt idx="99">
                  <c:v>0.1</c:v>
                </c:pt>
                <c:pt idx="100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C3-4031-92FB-575775F72579}"/>
            </c:ext>
          </c:extLst>
        </c:ser>
        <c:ser>
          <c:idx val="4"/>
          <c:order val="4"/>
          <c:tx>
            <c:strRef>
              <c:f>'PJM PeakCredits_CETA'!$G$5</c:f>
              <c:strCache>
                <c:ptCount val="1"/>
                <c:pt idx="0">
                  <c:v>8-Hour Storage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PeakCredits_CETA'!$B$6:$B$106</c:f>
              <c:numCache>
                <c:formatCode>0%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cat>
          <c:val>
            <c:numRef>
              <c:f>'PJM PeakCredits_CETA'!$G$6:$G$106</c:f>
              <c:numCache>
                <c:formatCode>0.0%</c:formatCode>
                <c:ptCount val="101"/>
                <c:pt idx="0">
                  <c:v>0.95</c:v>
                </c:pt>
                <c:pt idx="1">
                  <c:v>0.95</c:v>
                </c:pt>
                <c:pt idx="2">
                  <c:v>0.88749999999999996</c:v>
                </c:pt>
                <c:pt idx="3">
                  <c:v>0.82499999999999996</c:v>
                </c:pt>
                <c:pt idx="4">
                  <c:v>0.76249999999999996</c:v>
                </c:pt>
                <c:pt idx="5">
                  <c:v>0.7</c:v>
                </c:pt>
                <c:pt idx="6">
                  <c:v>0.69499999999999995</c:v>
                </c:pt>
                <c:pt idx="7">
                  <c:v>0.69</c:v>
                </c:pt>
                <c:pt idx="8">
                  <c:v>0.68499999999999994</c:v>
                </c:pt>
                <c:pt idx="9">
                  <c:v>0.67999999999999994</c:v>
                </c:pt>
                <c:pt idx="10">
                  <c:v>0.67499999999999993</c:v>
                </c:pt>
                <c:pt idx="11">
                  <c:v>0.66999999999999993</c:v>
                </c:pt>
                <c:pt idx="12">
                  <c:v>0.66499999999999992</c:v>
                </c:pt>
                <c:pt idx="13">
                  <c:v>0.65999999999999992</c:v>
                </c:pt>
                <c:pt idx="14">
                  <c:v>0.65499999999999992</c:v>
                </c:pt>
                <c:pt idx="15" formatCode="0.00%">
                  <c:v>0.65</c:v>
                </c:pt>
                <c:pt idx="16">
                  <c:v>0.63</c:v>
                </c:pt>
                <c:pt idx="17">
                  <c:v>0.61</c:v>
                </c:pt>
                <c:pt idx="18">
                  <c:v>0.59</c:v>
                </c:pt>
                <c:pt idx="19">
                  <c:v>0.56999999999999995</c:v>
                </c:pt>
                <c:pt idx="20">
                  <c:v>0.54999999999999993</c:v>
                </c:pt>
                <c:pt idx="21">
                  <c:v>0.52999999999999992</c:v>
                </c:pt>
                <c:pt idx="22">
                  <c:v>0.5099999999999999</c:v>
                </c:pt>
                <c:pt idx="23">
                  <c:v>0.48999999999999988</c:v>
                </c:pt>
                <c:pt idx="24">
                  <c:v>0.46999999999999986</c:v>
                </c:pt>
                <c:pt idx="25" formatCode="0.00%">
                  <c:v>0.44999999999999996</c:v>
                </c:pt>
                <c:pt idx="26">
                  <c:v>0.43666666666666665</c:v>
                </c:pt>
                <c:pt idx="27">
                  <c:v>0.42333333333333334</c:v>
                </c:pt>
                <c:pt idx="28">
                  <c:v>0.41000000000000003</c:v>
                </c:pt>
                <c:pt idx="29">
                  <c:v>0.39666666666666672</c:v>
                </c:pt>
                <c:pt idx="30">
                  <c:v>0.38333333333333341</c:v>
                </c:pt>
                <c:pt idx="31">
                  <c:v>0.37000000000000011</c:v>
                </c:pt>
                <c:pt idx="32">
                  <c:v>0.3566666666666668</c:v>
                </c:pt>
                <c:pt idx="33">
                  <c:v>0.34333333333333349</c:v>
                </c:pt>
                <c:pt idx="34">
                  <c:v>0.33000000000000018</c:v>
                </c:pt>
                <c:pt idx="35">
                  <c:v>0.31666666666666687</c:v>
                </c:pt>
                <c:pt idx="36">
                  <c:v>0.30333333333333357</c:v>
                </c:pt>
                <c:pt idx="37">
                  <c:v>0.29000000000000026</c:v>
                </c:pt>
                <c:pt idx="38">
                  <c:v>0.27666666666666695</c:v>
                </c:pt>
                <c:pt idx="39">
                  <c:v>0.26333333333333364</c:v>
                </c:pt>
                <c:pt idx="40" formatCode="0.00%">
                  <c:v>0.25</c:v>
                </c:pt>
                <c:pt idx="41">
                  <c:v>0.25</c:v>
                </c:pt>
                <c:pt idx="42">
                  <c:v>0.25</c:v>
                </c:pt>
                <c:pt idx="43">
                  <c:v>0.25</c:v>
                </c:pt>
                <c:pt idx="44">
                  <c:v>0.25</c:v>
                </c:pt>
                <c:pt idx="45">
                  <c:v>0.25</c:v>
                </c:pt>
                <c:pt idx="46">
                  <c:v>0.25</c:v>
                </c:pt>
                <c:pt idx="47">
                  <c:v>0.25</c:v>
                </c:pt>
                <c:pt idx="48">
                  <c:v>0.25</c:v>
                </c:pt>
                <c:pt idx="49">
                  <c:v>0.25</c:v>
                </c:pt>
                <c:pt idx="50">
                  <c:v>0.25</c:v>
                </c:pt>
                <c:pt idx="51">
                  <c:v>0.25</c:v>
                </c:pt>
                <c:pt idx="52">
                  <c:v>0.25</c:v>
                </c:pt>
                <c:pt idx="53">
                  <c:v>0.25</c:v>
                </c:pt>
                <c:pt idx="54">
                  <c:v>0.25</c:v>
                </c:pt>
                <c:pt idx="55">
                  <c:v>0.25</c:v>
                </c:pt>
                <c:pt idx="56">
                  <c:v>0.25</c:v>
                </c:pt>
                <c:pt idx="57">
                  <c:v>0.25</c:v>
                </c:pt>
                <c:pt idx="58">
                  <c:v>0.25</c:v>
                </c:pt>
                <c:pt idx="59">
                  <c:v>0.25</c:v>
                </c:pt>
                <c:pt idx="60">
                  <c:v>0.25</c:v>
                </c:pt>
                <c:pt idx="61">
                  <c:v>0.25</c:v>
                </c:pt>
                <c:pt idx="62">
                  <c:v>0.25</c:v>
                </c:pt>
                <c:pt idx="63">
                  <c:v>0.25</c:v>
                </c:pt>
                <c:pt idx="64">
                  <c:v>0.25</c:v>
                </c:pt>
                <c:pt idx="65">
                  <c:v>0.25</c:v>
                </c:pt>
                <c:pt idx="66">
                  <c:v>0.25</c:v>
                </c:pt>
                <c:pt idx="67">
                  <c:v>0.25</c:v>
                </c:pt>
                <c:pt idx="68">
                  <c:v>0.25</c:v>
                </c:pt>
                <c:pt idx="69">
                  <c:v>0.25</c:v>
                </c:pt>
                <c:pt idx="70">
                  <c:v>0.25</c:v>
                </c:pt>
                <c:pt idx="71">
                  <c:v>0.25</c:v>
                </c:pt>
                <c:pt idx="72">
                  <c:v>0.25</c:v>
                </c:pt>
                <c:pt idx="73">
                  <c:v>0.25</c:v>
                </c:pt>
                <c:pt idx="74">
                  <c:v>0.25</c:v>
                </c:pt>
                <c:pt idx="75">
                  <c:v>0.25</c:v>
                </c:pt>
                <c:pt idx="76">
                  <c:v>0.25</c:v>
                </c:pt>
                <c:pt idx="77">
                  <c:v>0.25</c:v>
                </c:pt>
                <c:pt idx="78">
                  <c:v>0.25</c:v>
                </c:pt>
                <c:pt idx="79">
                  <c:v>0.25</c:v>
                </c:pt>
                <c:pt idx="80">
                  <c:v>0.25</c:v>
                </c:pt>
                <c:pt idx="81">
                  <c:v>0.25</c:v>
                </c:pt>
                <c:pt idx="82">
                  <c:v>0.25</c:v>
                </c:pt>
                <c:pt idx="83">
                  <c:v>0.25</c:v>
                </c:pt>
                <c:pt idx="84">
                  <c:v>0.25</c:v>
                </c:pt>
                <c:pt idx="85">
                  <c:v>0.25</c:v>
                </c:pt>
                <c:pt idx="86">
                  <c:v>0.25</c:v>
                </c:pt>
                <c:pt idx="87">
                  <c:v>0.25</c:v>
                </c:pt>
                <c:pt idx="88">
                  <c:v>0.25</c:v>
                </c:pt>
                <c:pt idx="89">
                  <c:v>0.25</c:v>
                </c:pt>
                <c:pt idx="90">
                  <c:v>0.25</c:v>
                </c:pt>
                <c:pt idx="91">
                  <c:v>0.25</c:v>
                </c:pt>
                <c:pt idx="92">
                  <c:v>0.25</c:v>
                </c:pt>
                <c:pt idx="93">
                  <c:v>0.25</c:v>
                </c:pt>
                <c:pt idx="94">
                  <c:v>0.25</c:v>
                </c:pt>
                <c:pt idx="95">
                  <c:v>0.25</c:v>
                </c:pt>
                <c:pt idx="96">
                  <c:v>0.25</c:v>
                </c:pt>
                <c:pt idx="97">
                  <c:v>0.25</c:v>
                </c:pt>
                <c:pt idx="98">
                  <c:v>0.25</c:v>
                </c:pt>
                <c:pt idx="99">
                  <c:v>0.25</c:v>
                </c:pt>
                <c:pt idx="100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DC3-4031-92FB-575775F72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7260096"/>
        <c:axId val="387260640"/>
      </c:lineChart>
      <c:catAx>
        <c:axId val="3872600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Penetration % of Peak Demand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260640"/>
        <c:crosses val="autoZero"/>
        <c:auto val="1"/>
        <c:lblAlgn val="ctr"/>
        <c:lblOffset val="100"/>
        <c:noMultiLvlLbl val="0"/>
      </c:catAx>
      <c:valAx>
        <c:axId val="38726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ELCC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26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ELCC For KP (Preliminary)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'PJM PeakCredits_CETA'!$K$30</c:f>
              <c:strCache>
                <c:ptCount val="1"/>
                <c:pt idx="0">
                  <c:v>Solar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PeakCredits_CETA'!$I$31:$I$52</c:f>
              <c:numCache>
                <c:formatCode>General</c:formatCode>
                <c:ptCount val="2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'PJM PeakCredits_CETA'!$K$31:$K$52</c:f>
              <c:numCache>
                <c:formatCode>0%</c:formatCode>
                <c:ptCount val="22"/>
                <c:pt idx="0">
                  <c:v>0.51371632153195279</c:v>
                </c:pt>
                <c:pt idx="1">
                  <c:v>0.51061363451933928</c:v>
                </c:pt>
                <c:pt idx="2">
                  <c:v>0.50030681725966963</c:v>
                </c:pt>
                <c:pt idx="3">
                  <c:v>0.50030681725966963</c:v>
                </c:pt>
                <c:pt idx="4">
                  <c:v>0.4433833156721439</c:v>
                </c:pt>
                <c:pt idx="5">
                  <c:v>0.35014994701643171</c:v>
                </c:pt>
                <c:pt idx="6">
                  <c:v>0.29817993641971818</c:v>
                </c:pt>
                <c:pt idx="7">
                  <c:v>0.29014994701643188</c:v>
                </c:pt>
                <c:pt idx="8">
                  <c:v>0.2794432944787168</c:v>
                </c:pt>
                <c:pt idx="9">
                  <c:v>0.26338331567214418</c:v>
                </c:pt>
                <c:pt idx="10">
                  <c:v>0.25</c:v>
                </c:pt>
                <c:pt idx="11">
                  <c:v>0.23499999999999999</c:v>
                </c:pt>
                <c:pt idx="12">
                  <c:v>0.21749999999999997</c:v>
                </c:pt>
                <c:pt idx="13">
                  <c:v>0.21749999999999997</c:v>
                </c:pt>
                <c:pt idx="14">
                  <c:v>0.20999999999999996</c:v>
                </c:pt>
                <c:pt idx="15">
                  <c:v>0.19</c:v>
                </c:pt>
                <c:pt idx="16">
                  <c:v>0.16499999999999998</c:v>
                </c:pt>
                <c:pt idx="17">
                  <c:v>0.14499999999999996</c:v>
                </c:pt>
                <c:pt idx="18">
                  <c:v>0.13999999999999996</c:v>
                </c:pt>
                <c:pt idx="19">
                  <c:v>0.13499999999999995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B6-4CC3-98B5-5C4A99F24FBF}"/>
            </c:ext>
          </c:extLst>
        </c:ser>
        <c:ser>
          <c:idx val="1"/>
          <c:order val="1"/>
          <c:tx>
            <c:strRef>
              <c:f>'PJM PeakCredits_CETA'!$L$30</c:f>
              <c:strCache>
                <c:ptCount val="1"/>
                <c:pt idx="0">
                  <c:v>Wind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PeakCredits_CETA'!$I$31:$I$52</c:f>
              <c:numCache>
                <c:formatCode>General</c:formatCode>
                <c:ptCount val="2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'PJM PeakCredits_CETA'!$L$31:$L$52</c:f>
              <c:numCache>
                <c:formatCode>0%</c:formatCode>
                <c:ptCount val="22"/>
                <c:pt idx="0">
                  <c:v>0.14699999999999999</c:v>
                </c:pt>
                <c:pt idx="1">
                  <c:v>0.14699999999999999</c:v>
                </c:pt>
                <c:pt idx="2">
                  <c:v>0.14699999999999999</c:v>
                </c:pt>
                <c:pt idx="3">
                  <c:v>0.13</c:v>
                </c:pt>
                <c:pt idx="4">
                  <c:v>0.10749999999999998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B6-4CC3-98B5-5C4A99F24FBF}"/>
            </c:ext>
          </c:extLst>
        </c:ser>
        <c:ser>
          <c:idx val="2"/>
          <c:order val="2"/>
          <c:tx>
            <c:strRef>
              <c:f>'PJM PeakCredits_CETA'!$M$30</c:f>
              <c:strCache>
                <c:ptCount val="1"/>
                <c:pt idx="0">
                  <c:v>Offshore Wind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PeakCredits_CETA'!$I$31:$I$52</c:f>
              <c:numCache>
                <c:formatCode>General</c:formatCode>
                <c:ptCount val="2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'PJM PeakCredits_CETA'!$M$31:$M$52</c:f>
              <c:numCache>
                <c:formatCode>0%</c:formatCode>
                <c:ptCount val="22"/>
                <c:pt idx="0">
                  <c:v>0.37</c:v>
                </c:pt>
                <c:pt idx="1">
                  <c:v>0.37</c:v>
                </c:pt>
                <c:pt idx="2">
                  <c:v>0.37</c:v>
                </c:pt>
                <c:pt idx="3">
                  <c:v>0.37</c:v>
                </c:pt>
                <c:pt idx="4">
                  <c:v>0.37</c:v>
                </c:pt>
                <c:pt idx="5">
                  <c:v>0.37</c:v>
                </c:pt>
                <c:pt idx="6">
                  <c:v>0.37</c:v>
                </c:pt>
                <c:pt idx="7">
                  <c:v>0.37</c:v>
                </c:pt>
                <c:pt idx="8">
                  <c:v>0.37</c:v>
                </c:pt>
                <c:pt idx="9">
                  <c:v>0.37</c:v>
                </c:pt>
                <c:pt idx="10">
                  <c:v>0.37</c:v>
                </c:pt>
                <c:pt idx="11">
                  <c:v>0.37</c:v>
                </c:pt>
                <c:pt idx="12">
                  <c:v>0.37</c:v>
                </c:pt>
                <c:pt idx="13">
                  <c:v>0.26800000000000007</c:v>
                </c:pt>
                <c:pt idx="14">
                  <c:v>0.26800000000000007</c:v>
                </c:pt>
                <c:pt idx="15">
                  <c:v>0.26800000000000007</c:v>
                </c:pt>
                <c:pt idx="16">
                  <c:v>0.23400000000000007</c:v>
                </c:pt>
                <c:pt idx="17">
                  <c:v>0.23400000000000007</c:v>
                </c:pt>
                <c:pt idx="18">
                  <c:v>0.23400000000000007</c:v>
                </c:pt>
                <c:pt idx="19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B6-4CC3-98B5-5C4A99F24FBF}"/>
            </c:ext>
          </c:extLst>
        </c:ser>
        <c:ser>
          <c:idx val="5"/>
          <c:order val="3"/>
          <c:tx>
            <c:strRef>
              <c:f>'PJM PeakCredits_CETA'!$N$30</c:f>
              <c:strCache>
                <c:ptCount val="1"/>
                <c:pt idx="0">
                  <c:v>Storage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PeakCredits_CETA'!$I$31:$I$52</c:f>
              <c:numCache>
                <c:formatCode>General</c:formatCode>
                <c:ptCount val="2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'PJM PeakCredits_CETA'!$N$31:$N$52</c:f>
              <c:numCache>
                <c:formatCode>0%</c:formatCode>
                <c:ptCount val="22"/>
                <c:pt idx="0">
                  <c:v>0.75</c:v>
                </c:pt>
                <c:pt idx="1">
                  <c:v>0.75</c:v>
                </c:pt>
                <c:pt idx="2">
                  <c:v>0.75</c:v>
                </c:pt>
                <c:pt idx="3">
                  <c:v>0.75</c:v>
                </c:pt>
                <c:pt idx="4">
                  <c:v>0.75000000000000011</c:v>
                </c:pt>
                <c:pt idx="5">
                  <c:v>0.7</c:v>
                </c:pt>
                <c:pt idx="6">
                  <c:v>0.65</c:v>
                </c:pt>
                <c:pt idx="7">
                  <c:v>0.63500000000000001</c:v>
                </c:pt>
                <c:pt idx="8">
                  <c:v>0.62</c:v>
                </c:pt>
                <c:pt idx="9">
                  <c:v>0.62</c:v>
                </c:pt>
                <c:pt idx="10">
                  <c:v>0.62</c:v>
                </c:pt>
                <c:pt idx="11">
                  <c:v>0.62</c:v>
                </c:pt>
                <c:pt idx="12">
                  <c:v>0.62</c:v>
                </c:pt>
                <c:pt idx="13">
                  <c:v>0.59</c:v>
                </c:pt>
                <c:pt idx="14">
                  <c:v>0.59</c:v>
                </c:pt>
                <c:pt idx="15">
                  <c:v>0.57499999999999996</c:v>
                </c:pt>
                <c:pt idx="16">
                  <c:v>0.54499999999999993</c:v>
                </c:pt>
                <c:pt idx="17">
                  <c:v>0.5149999999999999</c:v>
                </c:pt>
                <c:pt idx="18">
                  <c:v>0.45999999999999996</c:v>
                </c:pt>
                <c:pt idx="19">
                  <c:v>0.39999999999999991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CB6-4CC3-98B5-5C4A99F24FBF}"/>
            </c:ext>
          </c:extLst>
        </c:ser>
        <c:ser>
          <c:idx val="3"/>
          <c:order val="4"/>
          <c:tx>
            <c:strRef>
              <c:f>'PJM PeakCredits_CETA'!$O$30</c:f>
              <c:strCache>
                <c:ptCount val="1"/>
                <c:pt idx="0">
                  <c:v>4-Hour Storage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PeakCredits_CETA'!$I$31:$I$52</c:f>
              <c:numCache>
                <c:formatCode>General</c:formatCode>
                <c:ptCount val="2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'PJM PeakCredits_CETA'!$O$31:$O$52</c:f>
              <c:numCache>
                <c:formatCode>0%</c:formatCode>
                <c:ptCount val="22"/>
                <c:pt idx="0">
                  <c:v>0.75</c:v>
                </c:pt>
                <c:pt idx="1">
                  <c:v>0.75</c:v>
                </c:pt>
                <c:pt idx="2">
                  <c:v>0.75</c:v>
                </c:pt>
                <c:pt idx="3">
                  <c:v>0.75</c:v>
                </c:pt>
                <c:pt idx="4">
                  <c:v>0.75</c:v>
                </c:pt>
                <c:pt idx="5">
                  <c:v>0.7</c:v>
                </c:pt>
                <c:pt idx="6">
                  <c:v>0.65</c:v>
                </c:pt>
                <c:pt idx="7">
                  <c:v>0.63500000000000001</c:v>
                </c:pt>
                <c:pt idx="8">
                  <c:v>0.62</c:v>
                </c:pt>
                <c:pt idx="9">
                  <c:v>0.62</c:v>
                </c:pt>
                <c:pt idx="10">
                  <c:v>0.62</c:v>
                </c:pt>
                <c:pt idx="11">
                  <c:v>0.62</c:v>
                </c:pt>
                <c:pt idx="12">
                  <c:v>0.62</c:v>
                </c:pt>
                <c:pt idx="13">
                  <c:v>0.59</c:v>
                </c:pt>
                <c:pt idx="14">
                  <c:v>0.59</c:v>
                </c:pt>
                <c:pt idx="15">
                  <c:v>0.57499999999999996</c:v>
                </c:pt>
                <c:pt idx="16">
                  <c:v>0.54499999999999993</c:v>
                </c:pt>
                <c:pt idx="17">
                  <c:v>0.5149999999999999</c:v>
                </c:pt>
                <c:pt idx="18">
                  <c:v>0.45999999999999996</c:v>
                </c:pt>
                <c:pt idx="19">
                  <c:v>0.39999999999999991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CB6-4CC3-98B5-5C4A99F24FBF}"/>
            </c:ext>
          </c:extLst>
        </c:ser>
        <c:ser>
          <c:idx val="4"/>
          <c:order val="5"/>
          <c:tx>
            <c:strRef>
              <c:f>'PJM PeakCredits_CETA'!$P$30</c:f>
              <c:strCache>
                <c:ptCount val="1"/>
                <c:pt idx="0">
                  <c:v>8-Hour Storage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PeakCredits_CETA'!$I$31:$I$52</c:f>
              <c:numCache>
                <c:formatCode>General</c:formatCode>
                <c:ptCount val="2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'PJM PeakCredits_CETA'!$P$31:$P$52</c:f>
              <c:numCache>
                <c:formatCode>0%</c:formatCode>
                <c:ptCount val="22"/>
                <c:pt idx="0">
                  <c:v>0.95</c:v>
                </c:pt>
                <c:pt idx="1">
                  <c:v>0.95</c:v>
                </c:pt>
                <c:pt idx="2">
                  <c:v>0.95</c:v>
                </c:pt>
                <c:pt idx="3">
                  <c:v>0.95</c:v>
                </c:pt>
                <c:pt idx="4">
                  <c:v>0.95</c:v>
                </c:pt>
                <c:pt idx="5">
                  <c:v>0.95</c:v>
                </c:pt>
                <c:pt idx="6">
                  <c:v>0.95</c:v>
                </c:pt>
                <c:pt idx="7">
                  <c:v>0.95</c:v>
                </c:pt>
                <c:pt idx="8">
                  <c:v>0.95</c:v>
                </c:pt>
                <c:pt idx="9">
                  <c:v>0.95</c:v>
                </c:pt>
                <c:pt idx="10">
                  <c:v>0.95</c:v>
                </c:pt>
                <c:pt idx="11">
                  <c:v>0.95</c:v>
                </c:pt>
                <c:pt idx="12">
                  <c:v>0.95</c:v>
                </c:pt>
                <c:pt idx="13">
                  <c:v>0.95</c:v>
                </c:pt>
                <c:pt idx="14">
                  <c:v>0.95</c:v>
                </c:pt>
                <c:pt idx="15">
                  <c:v>0.95</c:v>
                </c:pt>
                <c:pt idx="16">
                  <c:v>0.95</c:v>
                </c:pt>
                <c:pt idx="17">
                  <c:v>0.95</c:v>
                </c:pt>
                <c:pt idx="18">
                  <c:v>0.95</c:v>
                </c:pt>
                <c:pt idx="19">
                  <c:v>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CB6-4CC3-98B5-5C4A99F24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1119296"/>
        <c:axId val="831125280"/>
      </c:lineChart>
      <c:catAx>
        <c:axId val="83111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1125280"/>
        <c:crosses val="autoZero"/>
        <c:auto val="1"/>
        <c:lblAlgn val="ctr"/>
        <c:lblOffset val="100"/>
        <c:noMultiLvlLbl val="0"/>
      </c:catAx>
      <c:valAx>
        <c:axId val="831125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1119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ELCC For KP (Final)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'PJM PeakCredits_CETA'!$K$30</c:f>
              <c:strCache>
                <c:ptCount val="1"/>
                <c:pt idx="0">
                  <c:v>Solar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PeakCredits_CETA'!$I$79:$I$100</c:f>
              <c:numCache>
                <c:formatCode>General</c:formatCode>
                <c:ptCount val="2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</c:numCache>
            </c:numRef>
          </c:cat>
          <c:val>
            <c:numRef>
              <c:f>'PJM PeakCredits_CETA'!$K$79:$K$100</c:f>
              <c:numCache>
                <c:formatCode>0%</c:formatCode>
                <c:ptCount val="22"/>
                <c:pt idx="1">
                  <c:v>0.54</c:v>
                </c:pt>
                <c:pt idx="2">
                  <c:v>0.52969318274033039</c:v>
                </c:pt>
                <c:pt idx="3">
                  <c:v>0.52969318274033039</c:v>
                </c:pt>
                <c:pt idx="4">
                  <c:v>0.47276968115280465</c:v>
                </c:pt>
                <c:pt idx="5">
                  <c:v>0.37953631249709247</c:v>
                </c:pt>
                <c:pt idx="6">
                  <c:v>0.32756630190037894</c:v>
                </c:pt>
                <c:pt idx="7">
                  <c:v>0.31953631249709263</c:v>
                </c:pt>
                <c:pt idx="8">
                  <c:v>0.30882965995937756</c:v>
                </c:pt>
                <c:pt idx="9">
                  <c:v>0.29276968115280494</c:v>
                </c:pt>
                <c:pt idx="10">
                  <c:v>0.27938636548066076</c:v>
                </c:pt>
                <c:pt idx="11">
                  <c:v>0.26438636548066075</c:v>
                </c:pt>
                <c:pt idx="12">
                  <c:v>0.24688636548066073</c:v>
                </c:pt>
                <c:pt idx="13">
                  <c:v>0.24688636548066073</c:v>
                </c:pt>
                <c:pt idx="14">
                  <c:v>0.23938636548066072</c:v>
                </c:pt>
                <c:pt idx="15">
                  <c:v>0.21938636548066076</c:v>
                </c:pt>
                <c:pt idx="16">
                  <c:v>0.19438636548066074</c:v>
                </c:pt>
                <c:pt idx="17">
                  <c:v>0.17438636548066072</c:v>
                </c:pt>
                <c:pt idx="18">
                  <c:v>0.16938636548066072</c:v>
                </c:pt>
                <c:pt idx="19">
                  <c:v>0.16438636548066071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EA-4CD7-937D-F6ADD510E697}"/>
            </c:ext>
          </c:extLst>
        </c:ser>
        <c:ser>
          <c:idx val="1"/>
          <c:order val="1"/>
          <c:tx>
            <c:strRef>
              <c:f>'PJM PeakCredits_CETA'!$L$30</c:f>
              <c:strCache>
                <c:ptCount val="1"/>
                <c:pt idx="0">
                  <c:v>Wind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PeakCredits_CETA'!$I$79:$I$100</c:f>
              <c:numCache>
                <c:formatCode>General</c:formatCode>
                <c:ptCount val="2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</c:numCache>
            </c:numRef>
          </c:cat>
          <c:val>
            <c:numRef>
              <c:f>'PJM PeakCredits_CETA'!$L$79:$L$100</c:f>
              <c:numCache>
                <c:formatCode>0%</c:formatCode>
                <c:ptCount val="22"/>
                <c:pt idx="1">
                  <c:v>0.16</c:v>
                </c:pt>
                <c:pt idx="2">
                  <c:v>0.16</c:v>
                </c:pt>
                <c:pt idx="3">
                  <c:v>0.14300000000000002</c:v>
                </c:pt>
                <c:pt idx="4">
                  <c:v>0.1205</c:v>
                </c:pt>
                <c:pt idx="5">
                  <c:v>0.11300000000000002</c:v>
                </c:pt>
                <c:pt idx="6">
                  <c:v>0.11300000000000002</c:v>
                </c:pt>
                <c:pt idx="7">
                  <c:v>0.11300000000000002</c:v>
                </c:pt>
                <c:pt idx="8">
                  <c:v>0.11300000000000002</c:v>
                </c:pt>
                <c:pt idx="9">
                  <c:v>0.11300000000000002</c:v>
                </c:pt>
                <c:pt idx="10">
                  <c:v>0.11300000000000002</c:v>
                </c:pt>
                <c:pt idx="11">
                  <c:v>0.11300000000000002</c:v>
                </c:pt>
                <c:pt idx="12">
                  <c:v>0.11300000000000002</c:v>
                </c:pt>
                <c:pt idx="13">
                  <c:v>0.11300000000000002</c:v>
                </c:pt>
                <c:pt idx="14">
                  <c:v>0.11300000000000002</c:v>
                </c:pt>
                <c:pt idx="15">
                  <c:v>0.11300000000000002</c:v>
                </c:pt>
                <c:pt idx="16">
                  <c:v>0.11300000000000002</c:v>
                </c:pt>
                <c:pt idx="17">
                  <c:v>0.11300000000000002</c:v>
                </c:pt>
                <c:pt idx="18">
                  <c:v>0.11300000000000002</c:v>
                </c:pt>
                <c:pt idx="19">
                  <c:v>0.11300000000000002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EA-4CD7-937D-F6ADD510E697}"/>
            </c:ext>
          </c:extLst>
        </c:ser>
        <c:ser>
          <c:idx val="2"/>
          <c:order val="2"/>
          <c:tx>
            <c:strRef>
              <c:f>'PJM PeakCredits_CETA'!$M$30</c:f>
              <c:strCache>
                <c:ptCount val="1"/>
                <c:pt idx="0">
                  <c:v>Offshore Wind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PeakCredits_CETA'!$I$79:$I$100</c:f>
              <c:numCache>
                <c:formatCode>General</c:formatCode>
                <c:ptCount val="2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</c:numCache>
            </c:numRef>
          </c:cat>
          <c:val>
            <c:numRef>
              <c:f>'PJM PeakCredits_CETA'!$M$79:$M$100</c:f>
              <c:numCache>
                <c:formatCode>0%</c:formatCode>
                <c:ptCount val="22"/>
                <c:pt idx="1">
                  <c:v>0.37</c:v>
                </c:pt>
                <c:pt idx="2">
                  <c:v>0.37</c:v>
                </c:pt>
                <c:pt idx="3">
                  <c:v>0.37</c:v>
                </c:pt>
                <c:pt idx="4">
                  <c:v>0.37</c:v>
                </c:pt>
                <c:pt idx="5">
                  <c:v>0.37</c:v>
                </c:pt>
                <c:pt idx="6">
                  <c:v>0.37</c:v>
                </c:pt>
                <c:pt idx="7">
                  <c:v>0.37</c:v>
                </c:pt>
                <c:pt idx="8">
                  <c:v>0.37</c:v>
                </c:pt>
                <c:pt idx="9">
                  <c:v>0.37</c:v>
                </c:pt>
                <c:pt idx="10">
                  <c:v>0.37</c:v>
                </c:pt>
                <c:pt idx="11">
                  <c:v>0.37</c:v>
                </c:pt>
                <c:pt idx="12">
                  <c:v>0.37</c:v>
                </c:pt>
                <c:pt idx="13">
                  <c:v>0.26800000000000007</c:v>
                </c:pt>
                <c:pt idx="14">
                  <c:v>0.26800000000000007</c:v>
                </c:pt>
                <c:pt idx="15">
                  <c:v>0.26800000000000007</c:v>
                </c:pt>
                <c:pt idx="16">
                  <c:v>0.23400000000000007</c:v>
                </c:pt>
                <c:pt idx="17">
                  <c:v>0.23400000000000007</c:v>
                </c:pt>
                <c:pt idx="18">
                  <c:v>0.23400000000000007</c:v>
                </c:pt>
                <c:pt idx="19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EA-4CD7-937D-F6ADD510E697}"/>
            </c:ext>
          </c:extLst>
        </c:ser>
        <c:ser>
          <c:idx val="5"/>
          <c:order val="3"/>
          <c:tx>
            <c:strRef>
              <c:f>'PJM PeakCredits_CETA'!$N$30</c:f>
              <c:strCache>
                <c:ptCount val="1"/>
                <c:pt idx="0">
                  <c:v>Storage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PeakCredits_CETA'!$I$79:$I$100</c:f>
              <c:numCache>
                <c:formatCode>General</c:formatCode>
                <c:ptCount val="2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</c:numCache>
            </c:numRef>
          </c:cat>
          <c:val>
            <c:numRef>
              <c:f>'PJM PeakCredits_CETA'!$N$79:$N$100</c:f>
              <c:numCache>
                <c:formatCode>0%</c:formatCode>
                <c:ptCount val="22"/>
                <c:pt idx="1">
                  <c:v>0.82</c:v>
                </c:pt>
                <c:pt idx="2">
                  <c:v>0.82</c:v>
                </c:pt>
                <c:pt idx="3">
                  <c:v>0.82</c:v>
                </c:pt>
                <c:pt idx="4">
                  <c:v>0.82</c:v>
                </c:pt>
                <c:pt idx="5">
                  <c:v>0.7699999999999998</c:v>
                </c:pt>
                <c:pt idx="6">
                  <c:v>0.71999999999999986</c:v>
                </c:pt>
                <c:pt idx="7">
                  <c:v>0.70499999999999985</c:v>
                </c:pt>
                <c:pt idx="8">
                  <c:v>0.68999999999999984</c:v>
                </c:pt>
                <c:pt idx="9">
                  <c:v>0.68999999999999984</c:v>
                </c:pt>
                <c:pt idx="10">
                  <c:v>0.68999999999999984</c:v>
                </c:pt>
                <c:pt idx="11">
                  <c:v>0.68999999999999984</c:v>
                </c:pt>
                <c:pt idx="12">
                  <c:v>0.68999999999999984</c:v>
                </c:pt>
                <c:pt idx="13">
                  <c:v>0.65999999999999981</c:v>
                </c:pt>
                <c:pt idx="14">
                  <c:v>0.65999999999999981</c:v>
                </c:pt>
                <c:pt idx="15">
                  <c:v>0.6449999999999998</c:v>
                </c:pt>
                <c:pt idx="16">
                  <c:v>0.61499999999999977</c:v>
                </c:pt>
                <c:pt idx="17">
                  <c:v>0.58499999999999974</c:v>
                </c:pt>
                <c:pt idx="18">
                  <c:v>0.5299999999999998</c:v>
                </c:pt>
                <c:pt idx="19">
                  <c:v>0.46999999999999975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EA-4CD7-937D-F6ADD510E697}"/>
            </c:ext>
          </c:extLst>
        </c:ser>
        <c:ser>
          <c:idx val="3"/>
          <c:order val="4"/>
          <c:tx>
            <c:strRef>
              <c:f>'PJM PeakCredits_CETA'!$O$30</c:f>
              <c:strCache>
                <c:ptCount val="1"/>
                <c:pt idx="0">
                  <c:v>4-Hour Storage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PeakCredits_CETA'!$I$79:$I$100</c:f>
              <c:numCache>
                <c:formatCode>General</c:formatCode>
                <c:ptCount val="2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</c:numCache>
            </c:numRef>
          </c:cat>
          <c:val>
            <c:numRef>
              <c:f>'PJM PeakCredits_CETA'!$O$79:$O$100</c:f>
              <c:numCache>
                <c:formatCode>0%</c:formatCode>
                <c:ptCount val="22"/>
                <c:pt idx="1">
                  <c:v>0.82</c:v>
                </c:pt>
                <c:pt idx="2">
                  <c:v>0.82</c:v>
                </c:pt>
                <c:pt idx="3">
                  <c:v>0.82</c:v>
                </c:pt>
                <c:pt idx="4">
                  <c:v>0.82</c:v>
                </c:pt>
                <c:pt idx="5">
                  <c:v>0.76999999999999991</c:v>
                </c:pt>
                <c:pt idx="6">
                  <c:v>0.72</c:v>
                </c:pt>
                <c:pt idx="7">
                  <c:v>0.70499999999999996</c:v>
                </c:pt>
                <c:pt idx="8">
                  <c:v>0.69</c:v>
                </c:pt>
                <c:pt idx="9">
                  <c:v>0.69</c:v>
                </c:pt>
                <c:pt idx="10">
                  <c:v>0.69</c:v>
                </c:pt>
                <c:pt idx="11">
                  <c:v>0.69</c:v>
                </c:pt>
                <c:pt idx="12">
                  <c:v>0.69</c:v>
                </c:pt>
                <c:pt idx="13">
                  <c:v>0.65999999999999992</c:v>
                </c:pt>
                <c:pt idx="14">
                  <c:v>0.65999999999999992</c:v>
                </c:pt>
                <c:pt idx="15">
                  <c:v>0.64499999999999991</c:v>
                </c:pt>
                <c:pt idx="16">
                  <c:v>0.61499999999999988</c:v>
                </c:pt>
                <c:pt idx="17">
                  <c:v>0.58499999999999985</c:v>
                </c:pt>
                <c:pt idx="18">
                  <c:v>0.52999999999999992</c:v>
                </c:pt>
                <c:pt idx="19">
                  <c:v>0.46999999999999986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1EA-4CD7-937D-F6ADD510E697}"/>
            </c:ext>
          </c:extLst>
        </c:ser>
        <c:ser>
          <c:idx val="4"/>
          <c:order val="5"/>
          <c:tx>
            <c:strRef>
              <c:f>'PJM PeakCredits_CETA'!$P$30</c:f>
              <c:strCache>
                <c:ptCount val="1"/>
                <c:pt idx="0">
                  <c:v>8-Hour Storage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PeakCredits_CETA'!$I$79:$I$100</c:f>
              <c:numCache>
                <c:formatCode>General</c:formatCode>
                <c:ptCount val="2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</c:numCache>
            </c:numRef>
          </c:cat>
          <c:val>
            <c:numRef>
              <c:f>'PJM PeakCredits_CETA'!$P$79:$P$100</c:f>
              <c:numCache>
                <c:formatCode>0%</c:formatCode>
                <c:ptCount val="22"/>
                <c:pt idx="1">
                  <c:v>0.95</c:v>
                </c:pt>
                <c:pt idx="2">
                  <c:v>0.95</c:v>
                </c:pt>
                <c:pt idx="3">
                  <c:v>0.95</c:v>
                </c:pt>
                <c:pt idx="4">
                  <c:v>0.95</c:v>
                </c:pt>
                <c:pt idx="5">
                  <c:v>0.95</c:v>
                </c:pt>
                <c:pt idx="6">
                  <c:v>0.95</c:v>
                </c:pt>
                <c:pt idx="7">
                  <c:v>0.95</c:v>
                </c:pt>
                <c:pt idx="8">
                  <c:v>0.95</c:v>
                </c:pt>
                <c:pt idx="9">
                  <c:v>0.95</c:v>
                </c:pt>
                <c:pt idx="10">
                  <c:v>0.95</c:v>
                </c:pt>
                <c:pt idx="11">
                  <c:v>0.95</c:v>
                </c:pt>
                <c:pt idx="12">
                  <c:v>0.95</c:v>
                </c:pt>
                <c:pt idx="13">
                  <c:v>0.95</c:v>
                </c:pt>
                <c:pt idx="14">
                  <c:v>0.95</c:v>
                </c:pt>
                <c:pt idx="15">
                  <c:v>0.95</c:v>
                </c:pt>
                <c:pt idx="16">
                  <c:v>0.95</c:v>
                </c:pt>
                <c:pt idx="17">
                  <c:v>0.95</c:v>
                </c:pt>
                <c:pt idx="18">
                  <c:v>0.95</c:v>
                </c:pt>
                <c:pt idx="19">
                  <c:v>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1EA-4CD7-937D-F6ADD510E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1110592"/>
        <c:axId val="831126368"/>
      </c:lineChart>
      <c:catAx>
        <c:axId val="83111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1126368"/>
        <c:crosses val="autoZero"/>
        <c:auto val="1"/>
        <c:lblAlgn val="ctr"/>
        <c:lblOffset val="100"/>
        <c:noMultiLvlLbl val="0"/>
      </c:catAx>
      <c:valAx>
        <c:axId val="83112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111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'PJM PeakCredits_ECR'!$C$5</c:f>
              <c:strCache>
                <c:ptCount val="1"/>
                <c:pt idx="0">
                  <c:v>Solar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PeakCredits_ECR'!$B$6:$B$106</c:f>
              <c:numCache>
                <c:formatCode>0%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cat>
          <c:val>
            <c:numRef>
              <c:f>'PJM PeakCredits_ECR'!$C$6:$C$106</c:f>
              <c:numCache>
                <c:formatCode>0%</c:formatCode>
                <c:ptCount val="101"/>
                <c:pt idx="0">
                  <c:v>0.43507101620454747</c:v>
                </c:pt>
                <c:pt idx="1">
                  <c:v>0.47317951235477007</c:v>
                </c:pt>
                <c:pt idx="2">
                  <c:v>0.50144964394710068</c:v>
                </c:pt>
                <c:pt idx="3">
                  <c:v>0.50290653971435728</c:v>
                </c:pt>
                <c:pt idx="4">
                  <c:v>0.49617591225479857</c:v>
                </c:pt>
                <c:pt idx="5">
                  <c:v>0.49308795612739931</c:v>
                </c:pt>
                <c:pt idx="6">
                  <c:v>0.49</c:v>
                </c:pt>
                <c:pt idx="7">
                  <c:v>0.44257332297951135</c:v>
                </c:pt>
                <c:pt idx="8">
                  <c:v>0.39514664595902271</c:v>
                </c:pt>
                <c:pt idx="9">
                  <c:v>0.34771996893853407</c:v>
                </c:pt>
                <c:pt idx="10">
                  <c:v>0.30029329191804555</c:v>
                </c:pt>
                <c:pt idx="11">
                  <c:v>0.29777862732214327</c:v>
                </c:pt>
                <c:pt idx="12">
                  <c:v>0.295263962726241</c:v>
                </c:pt>
                <c:pt idx="13">
                  <c:v>0.29274929813033873</c:v>
                </c:pt>
                <c:pt idx="14">
                  <c:v>0.29023463353443646</c:v>
                </c:pt>
                <c:pt idx="15">
                  <c:v>0.28771996893853419</c:v>
                </c:pt>
                <c:pt idx="16">
                  <c:v>0.28520530434263192</c:v>
                </c:pt>
                <c:pt idx="17">
                  <c:v>0.28269063974672964</c:v>
                </c:pt>
                <c:pt idx="18">
                  <c:v>0.28017597515082737</c:v>
                </c:pt>
                <c:pt idx="19">
                  <c:v>0.2776613105549251</c:v>
                </c:pt>
                <c:pt idx="20">
                  <c:v>0.27514664595902283</c:v>
                </c:pt>
                <c:pt idx="21">
                  <c:v>0.27263198136312056</c:v>
                </c:pt>
                <c:pt idx="22">
                  <c:v>0.27011731676721829</c:v>
                </c:pt>
                <c:pt idx="23">
                  <c:v>0.26760265217131601</c:v>
                </c:pt>
                <c:pt idx="24">
                  <c:v>0.26508798757541374</c:v>
                </c:pt>
                <c:pt idx="25">
                  <c:v>0.26257332297951147</c:v>
                </c:pt>
                <c:pt idx="26">
                  <c:v>0.2600586583836092</c:v>
                </c:pt>
                <c:pt idx="27">
                  <c:v>0.25754399378770693</c:v>
                </c:pt>
                <c:pt idx="28">
                  <c:v>0.25502932919180465</c:v>
                </c:pt>
                <c:pt idx="29">
                  <c:v>0.25251466459590238</c:v>
                </c:pt>
                <c:pt idx="30">
                  <c:v>0.25</c:v>
                </c:pt>
                <c:pt idx="31">
                  <c:v>0.2475</c:v>
                </c:pt>
                <c:pt idx="32">
                  <c:v>0.245</c:v>
                </c:pt>
                <c:pt idx="33">
                  <c:v>0.24249999999999999</c:v>
                </c:pt>
                <c:pt idx="34">
                  <c:v>0.24</c:v>
                </c:pt>
                <c:pt idx="35">
                  <c:v>0.23749999999999999</c:v>
                </c:pt>
                <c:pt idx="36">
                  <c:v>0.23499999999999999</c:v>
                </c:pt>
                <c:pt idx="37">
                  <c:v>0.23249999999999998</c:v>
                </c:pt>
                <c:pt idx="38">
                  <c:v>0.22999999999999998</c:v>
                </c:pt>
                <c:pt idx="39">
                  <c:v>0.22749999999999998</c:v>
                </c:pt>
                <c:pt idx="40">
                  <c:v>0.22499999999999998</c:v>
                </c:pt>
                <c:pt idx="41">
                  <c:v>0.22249999999999998</c:v>
                </c:pt>
                <c:pt idx="42">
                  <c:v>0.21999999999999997</c:v>
                </c:pt>
                <c:pt idx="43">
                  <c:v>0.21749999999999997</c:v>
                </c:pt>
                <c:pt idx="44">
                  <c:v>0.21499999999999997</c:v>
                </c:pt>
                <c:pt idx="45">
                  <c:v>0.21249999999999997</c:v>
                </c:pt>
                <c:pt idx="46">
                  <c:v>0.20999999999999996</c:v>
                </c:pt>
                <c:pt idx="47">
                  <c:v>0.20749999999999996</c:v>
                </c:pt>
                <c:pt idx="48">
                  <c:v>0.20499999999999996</c:v>
                </c:pt>
                <c:pt idx="49">
                  <c:v>0.20249999999999996</c:v>
                </c:pt>
                <c:pt idx="50">
                  <c:v>0.2</c:v>
                </c:pt>
                <c:pt idx="51">
                  <c:v>0.19500000000000001</c:v>
                </c:pt>
                <c:pt idx="52">
                  <c:v>0.19</c:v>
                </c:pt>
                <c:pt idx="53">
                  <c:v>0.185</c:v>
                </c:pt>
                <c:pt idx="54">
                  <c:v>0.18</c:v>
                </c:pt>
                <c:pt idx="55">
                  <c:v>0.17499999999999999</c:v>
                </c:pt>
                <c:pt idx="56">
                  <c:v>0.16999999999999998</c:v>
                </c:pt>
                <c:pt idx="57">
                  <c:v>0.16499999999999998</c:v>
                </c:pt>
                <c:pt idx="58">
                  <c:v>0.15999999999999998</c:v>
                </c:pt>
                <c:pt idx="59">
                  <c:v>0.15499999999999997</c:v>
                </c:pt>
                <c:pt idx="60">
                  <c:v>0.14999999999999997</c:v>
                </c:pt>
                <c:pt idx="61">
                  <c:v>0.14499999999999996</c:v>
                </c:pt>
                <c:pt idx="62">
                  <c:v>0.13999999999999996</c:v>
                </c:pt>
                <c:pt idx="63">
                  <c:v>0.13499999999999995</c:v>
                </c:pt>
                <c:pt idx="64">
                  <c:v>0.12999999999999995</c:v>
                </c:pt>
                <c:pt idx="65">
                  <c:v>0.12499999999999996</c:v>
                </c:pt>
                <c:pt idx="66">
                  <c:v>0.11999999999999997</c:v>
                </c:pt>
                <c:pt idx="67">
                  <c:v>0.11499999999999998</c:v>
                </c:pt>
                <c:pt idx="68">
                  <c:v>0.10999999999999999</c:v>
                </c:pt>
                <c:pt idx="69">
                  <c:v>0.105</c:v>
                </c:pt>
                <c:pt idx="70">
                  <c:v>0.1</c:v>
                </c:pt>
                <c:pt idx="71">
                  <c:v>0.1</c:v>
                </c:pt>
                <c:pt idx="72">
                  <c:v>0.1</c:v>
                </c:pt>
                <c:pt idx="73">
                  <c:v>0.1</c:v>
                </c:pt>
                <c:pt idx="74">
                  <c:v>0.1</c:v>
                </c:pt>
                <c:pt idx="75">
                  <c:v>0.1</c:v>
                </c:pt>
                <c:pt idx="76">
                  <c:v>0.1</c:v>
                </c:pt>
                <c:pt idx="77">
                  <c:v>0.1</c:v>
                </c:pt>
                <c:pt idx="78">
                  <c:v>0.1</c:v>
                </c:pt>
                <c:pt idx="79">
                  <c:v>0.1</c:v>
                </c:pt>
                <c:pt idx="80">
                  <c:v>0.1</c:v>
                </c:pt>
                <c:pt idx="81">
                  <c:v>0.1</c:v>
                </c:pt>
                <c:pt idx="82">
                  <c:v>0.1</c:v>
                </c:pt>
                <c:pt idx="83">
                  <c:v>0.1</c:v>
                </c:pt>
                <c:pt idx="84">
                  <c:v>0.1</c:v>
                </c:pt>
                <c:pt idx="85">
                  <c:v>0.1</c:v>
                </c:pt>
                <c:pt idx="86">
                  <c:v>0.1</c:v>
                </c:pt>
                <c:pt idx="87">
                  <c:v>0.1</c:v>
                </c:pt>
                <c:pt idx="88">
                  <c:v>0.1</c:v>
                </c:pt>
                <c:pt idx="89">
                  <c:v>0.1</c:v>
                </c:pt>
                <c:pt idx="90">
                  <c:v>0.1</c:v>
                </c:pt>
                <c:pt idx="91">
                  <c:v>0.1</c:v>
                </c:pt>
                <c:pt idx="92">
                  <c:v>0.1</c:v>
                </c:pt>
                <c:pt idx="93">
                  <c:v>0.1</c:v>
                </c:pt>
                <c:pt idx="94">
                  <c:v>0.1</c:v>
                </c:pt>
                <c:pt idx="95">
                  <c:v>0.1</c:v>
                </c:pt>
                <c:pt idx="96">
                  <c:v>0.1</c:v>
                </c:pt>
                <c:pt idx="97">
                  <c:v>0.1</c:v>
                </c:pt>
                <c:pt idx="98">
                  <c:v>0.1</c:v>
                </c:pt>
                <c:pt idx="99">
                  <c:v>0.1</c:v>
                </c:pt>
                <c:pt idx="100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B1-4491-9829-515AC5FC4035}"/>
            </c:ext>
          </c:extLst>
        </c:ser>
        <c:ser>
          <c:idx val="1"/>
          <c:order val="1"/>
          <c:tx>
            <c:strRef>
              <c:f>'PJM PeakCredits_ECR'!$D$5</c:f>
              <c:strCache>
                <c:ptCount val="1"/>
                <c:pt idx="0">
                  <c:v>Wind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PeakCredits_ECR'!$B$6:$B$106</c:f>
              <c:numCache>
                <c:formatCode>0%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cat>
          <c:val>
            <c:numRef>
              <c:f>'PJM PeakCredits_ECR'!$D$6:$D$106</c:f>
              <c:numCache>
                <c:formatCode>0.0%</c:formatCode>
                <c:ptCount val="101"/>
                <c:pt idx="0">
                  <c:v>0.14699999999999999</c:v>
                </c:pt>
                <c:pt idx="1">
                  <c:v>0.14699999999999999</c:v>
                </c:pt>
                <c:pt idx="2">
                  <c:v>0.14699999999999999</c:v>
                </c:pt>
                <c:pt idx="3">
                  <c:v>0.14699999999999999</c:v>
                </c:pt>
                <c:pt idx="4">
                  <c:v>0.14699999999999999</c:v>
                </c:pt>
                <c:pt idx="5">
                  <c:v>0.14699999999999999</c:v>
                </c:pt>
                <c:pt idx="6">
                  <c:v>0.14699999999999999</c:v>
                </c:pt>
                <c:pt idx="7">
                  <c:v>0.14699999999999999</c:v>
                </c:pt>
                <c:pt idx="8">
                  <c:v>0.13</c:v>
                </c:pt>
                <c:pt idx="9">
                  <c:v>0.1225</c:v>
                </c:pt>
                <c:pt idx="10">
                  <c:v>0.11499999999999999</c:v>
                </c:pt>
                <c:pt idx="11">
                  <c:v>0.10749999999999998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0.1</c:v>
                </c:pt>
                <c:pt idx="26">
                  <c:v>0.1</c:v>
                </c:pt>
                <c:pt idx="27">
                  <c:v>0.1</c:v>
                </c:pt>
                <c:pt idx="28">
                  <c:v>0.1</c:v>
                </c:pt>
                <c:pt idx="29">
                  <c:v>0.1</c:v>
                </c:pt>
                <c:pt idx="30">
                  <c:v>0.1</c:v>
                </c:pt>
                <c:pt idx="31">
                  <c:v>0.1</c:v>
                </c:pt>
                <c:pt idx="32">
                  <c:v>0.1</c:v>
                </c:pt>
                <c:pt idx="33">
                  <c:v>0.1</c:v>
                </c:pt>
                <c:pt idx="34">
                  <c:v>0.1</c:v>
                </c:pt>
                <c:pt idx="35">
                  <c:v>0.1</c:v>
                </c:pt>
                <c:pt idx="36">
                  <c:v>0.1</c:v>
                </c:pt>
                <c:pt idx="37">
                  <c:v>0.1</c:v>
                </c:pt>
                <c:pt idx="38">
                  <c:v>0.1</c:v>
                </c:pt>
                <c:pt idx="39">
                  <c:v>0.1</c:v>
                </c:pt>
                <c:pt idx="40">
                  <c:v>0.1</c:v>
                </c:pt>
                <c:pt idx="41">
                  <c:v>0.1</c:v>
                </c:pt>
                <c:pt idx="42">
                  <c:v>0.1</c:v>
                </c:pt>
                <c:pt idx="43">
                  <c:v>0.1</c:v>
                </c:pt>
                <c:pt idx="44">
                  <c:v>0.1</c:v>
                </c:pt>
                <c:pt idx="45">
                  <c:v>0.1</c:v>
                </c:pt>
                <c:pt idx="46">
                  <c:v>0.1</c:v>
                </c:pt>
                <c:pt idx="47">
                  <c:v>0.1</c:v>
                </c:pt>
                <c:pt idx="48">
                  <c:v>0.1</c:v>
                </c:pt>
                <c:pt idx="49">
                  <c:v>0.1</c:v>
                </c:pt>
                <c:pt idx="50">
                  <c:v>0.1</c:v>
                </c:pt>
                <c:pt idx="51">
                  <c:v>0.1</c:v>
                </c:pt>
                <c:pt idx="52">
                  <c:v>0.1</c:v>
                </c:pt>
                <c:pt idx="53">
                  <c:v>0.1</c:v>
                </c:pt>
                <c:pt idx="54">
                  <c:v>0.1</c:v>
                </c:pt>
                <c:pt idx="55">
                  <c:v>0.1</c:v>
                </c:pt>
                <c:pt idx="56">
                  <c:v>0.1</c:v>
                </c:pt>
                <c:pt idx="57">
                  <c:v>0.1</c:v>
                </c:pt>
                <c:pt idx="58">
                  <c:v>0.1</c:v>
                </c:pt>
                <c:pt idx="59">
                  <c:v>0.1</c:v>
                </c:pt>
                <c:pt idx="60">
                  <c:v>0.1</c:v>
                </c:pt>
                <c:pt idx="61">
                  <c:v>0.1</c:v>
                </c:pt>
                <c:pt idx="62">
                  <c:v>0.1</c:v>
                </c:pt>
                <c:pt idx="63">
                  <c:v>0.1</c:v>
                </c:pt>
                <c:pt idx="64">
                  <c:v>0.1</c:v>
                </c:pt>
                <c:pt idx="65">
                  <c:v>0.1</c:v>
                </c:pt>
                <c:pt idx="66">
                  <c:v>0.1</c:v>
                </c:pt>
                <c:pt idx="67">
                  <c:v>0.1</c:v>
                </c:pt>
                <c:pt idx="68">
                  <c:v>0.1</c:v>
                </c:pt>
                <c:pt idx="69">
                  <c:v>0.1</c:v>
                </c:pt>
                <c:pt idx="70">
                  <c:v>0.1</c:v>
                </c:pt>
                <c:pt idx="71">
                  <c:v>0.1</c:v>
                </c:pt>
                <c:pt idx="72">
                  <c:v>0.1</c:v>
                </c:pt>
                <c:pt idx="73">
                  <c:v>0.1</c:v>
                </c:pt>
                <c:pt idx="74">
                  <c:v>0.1</c:v>
                </c:pt>
                <c:pt idx="75">
                  <c:v>0.1</c:v>
                </c:pt>
                <c:pt idx="76">
                  <c:v>0.1</c:v>
                </c:pt>
                <c:pt idx="77">
                  <c:v>0.1</c:v>
                </c:pt>
                <c:pt idx="78">
                  <c:v>0.1</c:v>
                </c:pt>
                <c:pt idx="79">
                  <c:v>0.1</c:v>
                </c:pt>
                <c:pt idx="80">
                  <c:v>0.1</c:v>
                </c:pt>
                <c:pt idx="81">
                  <c:v>0.1</c:v>
                </c:pt>
                <c:pt idx="82">
                  <c:v>0.1</c:v>
                </c:pt>
                <c:pt idx="83">
                  <c:v>0.1</c:v>
                </c:pt>
                <c:pt idx="84">
                  <c:v>0.1</c:v>
                </c:pt>
                <c:pt idx="85">
                  <c:v>0.1</c:v>
                </c:pt>
                <c:pt idx="86">
                  <c:v>0.1</c:v>
                </c:pt>
                <c:pt idx="87">
                  <c:v>0.1</c:v>
                </c:pt>
                <c:pt idx="88">
                  <c:v>0.1</c:v>
                </c:pt>
                <c:pt idx="89">
                  <c:v>0.1</c:v>
                </c:pt>
                <c:pt idx="90">
                  <c:v>0.1</c:v>
                </c:pt>
                <c:pt idx="91">
                  <c:v>0.1</c:v>
                </c:pt>
                <c:pt idx="92">
                  <c:v>0.1</c:v>
                </c:pt>
                <c:pt idx="93">
                  <c:v>0.1</c:v>
                </c:pt>
                <c:pt idx="94">
                  <c:v>0.1</c:v>
                </c:pt>
                <c:pt idx="95">
                  <c:v>0.1</c:v>
                </c:pt>
                <c:pt idx="96">
                  <c:v>0.1</c:v>
                </c:pt>
                <c:pt idx="97">
                  <c:v>0.1</c:v>
                </c:pt>
                <c:pt idx="98">
                  <c:v>0.1</c:v>
                </c:pt>
                <c:pt idx="99">
                  <c:v>0.1</c:v>
                </c:pt>
                <c:pt idx="100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B1-4491-9829-515AC5FC4035}"/>
            </c:ext>
          </c:extLst>
        </c:ser>
        <c:ser>
          <c:idx val="2"/>
          <c:order val="2"/>
          <c:tx>
            <c:strRef>
              <c:f>'PJM PeakCredits_ECR'!$E$5</c:f>
              <c:strCache>
                <c:ptCount val="1"/>
                <c:pt idx="0">
                  <c:v>Offshore Wind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PeakCredits_ECR'!$B$6:$B$106</c:f>
              <c:numCache>
                <c:formatCode>0%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cat>
          <c:val>
            <c:numRef>
              <c:f>'PJM PeakCredits_ECR'!$E$6:$E$106</c:f>
              <c:numCache>
                <c:formatCode>0.0%</c:formatCode>
                <c:ptCount val="101"/>
                <c:pt idx="0">
                  <c:v>0.37</c:v>
                </c:pt>
                <c:pt idx="1">
                  <c:v>0.37</c:v>
                </c:pt>
                <c:pt idx="2">
                  <c:v>0.37</c:v>
                </c:pt>
                <c:pt idx="3">
                  <c:v>0.37</c:v>
                </c:pt>
                <c:pt idx="4">
                  <c:v>0.37</c:v>
                </c:pt>
                <c:pt idx="5">
                  <c:v>0.37</c:v>
                </c:pt>
                <c:pt idx="6">
                  <c:v>0.33600000000000002</c:v>
                </c:pt>
                <c:pt idx="7">
                  <c:v>0.30200000000000005</c:v>
                </c:pt>
                <c:pt idx="8">
                  <c:v>0.26800000000000007</c:v>
                </c:pt>
                <c:pt idx="9">
                  <c:v>0.23400000000000007</c:v>
                </c:pt>
                <c:pt idx="10">
                  <c:v>0.2</c:v>
                </c:pt>
                <c:pt idx="11">
                  <c:v>0.18000000000000002</c:v>
                </c:pt>
                <c:pt idx="12">
                  <c:v>0.16000000000000003</c:v>
                </c:pt>
                <c:pt idx="13">
                  <c:v>0.14000000000000004</c:v>
                </c:pt>
                <c:pt idx="14">
                  <c:v>0.12000000000000004</c:v>
                </c:pt>
                <c:pt idx="15">
                  <c:v>0.10000000000000003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0.1</c:v>
                </c:pt>
                <c:pt idx="26">
                  <c:v>0.1</c:v>
                </c:pt>
                <c:pt idx="27">
                  <c:v>0.1</c:v>
                </c:pt>
                <c:pt idx="28">
                  <c:v>0.1</c:v>
                </c:pt>
                <c:pt idx="29">
                  <c:v>0.1</c:v>
                </c:pt>
                <c:pt idx="30">
                  <c:v>0.1</c:v>
                </c:pt>
                <c:pt idx="31">
                  <c:v>0.1</c:v>
                </c:pt>
                <c:pt idx="32">
                  <c:v>0.1</c:v>
                </c:pt>
                <c:pt idx="33">
                  <c:v>0.1</c:v>
                </c:pt>
                <c:pt idx="34">
                  <c:v>0.1</c:v>
                </c:pt>
                <c:pt idx="35">
                  <c:v>0.1</c:v>
                </c:pt>
                <c:pt idx="36">
                  <c:v>0.1</c:v>
                </c:pt>
                <c:pt idx="37">
                  <c:v>0.1</c:v>
                </c:pt>
                <c:pt idx="38">
                  <c:v>0.1</c:v>
                </c:pt>
                <c:pt idx="39">
                  <c:v>0.1</c:v>
                </c:pt>
                <c:pt idx="40">
                  <c:v>0.1</c:v>
                </c:pt>
                <c:pt idx="41">
                  <c:v>0.1</c:v>
                </c:pt>
                <c:pt idx="42">
                  <c:v>0.1</c:v>
                </c:pt>
                <c:pt idx="43">
                  <c:v>0.1</c:v>
                </c:pt>
                <c:pt idx="44">
                  <c:v>0.1</c:v>
                </c:pt>
                <c:pt idx="45">
                  <c:v>0.1</c:v>
                </c:pt>
                <c:pt idx="46">
                  <c:v>0.1</c:v>
                </c:pt>
                <c:pt idx="47">
                  <c:v>0.1</c:v>
                </c:pt>
                <c:pt idx="48">
                  <c:v>0.1</c:v>
                </c:pt>
                <c:pt idx="49">
                  <c:v>0.1</c:v>
                </c:pt>
                <c:pt idx="50">
                  <c:v>0.1</c:v>
                </c:pt>
                <c:pt idx="51">
                  <c:v>0.1</c:v>
                </c:pt>
                <c:pt idx="52">
                  <c:v>0.1</c:v>
                </c:pt>
                <c:pt idx="53">
                  <c:v>0.1</c:v>
                </c:pt>
                <c:pt idx="54">
                  <c:v>0.1</c:v>
                </c:pt>
                <c:pt idx="55">
                  <c:v>0.1</c:v>
                </c:pt>
                <c:pt idx="56">
                  <c:v>0.1</c:v>
                </c:pt>
                <c:pt idx="57">
                  <c:v>0.1</c:v>
                </c:pt>
                <c:pt idx="58">
                  <c:v>0.1</c:v>
                </c:pt>
                <c:pt idx="59">
                  <c:v>0.1</c:v>
                </c:pt>
                <c:pt idx="60">
                  <c:v>0.1</c:v>
                </c:pt>
                <c:pt idx="61">
                  <c:v>0.1</c:v>
                </c:pt>
                <c:pt idx="62">
                  <c:v>0.1</c:v>
                </c:pt>
                <c:pt idx="63">
                  <c:v>0.1</c:v>
                </c:pt>
                <c:pt idx="64">
                  <c:v>0.1</c:v>
                </c:pt>
                <c:pt idx="65">
                  <c:v>0.1</c:v>
                </c:pt>
                <c:pt idx="66">
                  <c:v>0.1</c:v>
                </c:pt>
                <c:pt idx="67">
                  <c:v>0.1</c:v>
                </c:pt>
                <c:pt idx="68">
                  <c:v>0.1</c:v>
                </c:pt>
                <c:pt idx="69">
                  <c:v>0.1</c:v>
                </c:pt>
                <c:pt idx="70">
                  <c:v>0.1</c:v>
                </c:pt>
                <c:pt idx="71">
                  <c:v>0.1</c:v>
                </c:pt>
                <c:pt idx="72">
                  <c:v>0.1</c:v>
                </c:pt>
                <c:pt idx="73">
                  <c:v>0.1</c:v>
                </c:pt>
                <c:pt idx="74">
                  <c:v>0.1</c:v>
                </c:pt>
                <c:pt idx="75">
                  <c:v>0.1</c:v>
                </c:pt>
                <c:pt idx="76">
                  <c:v>0.1</c:v>
                </c:pt>
                <c:pt idx="77">
                  <c:v>0.1</c:v>
                </c:pt>
                <c:pt idx="78">
                  <c:v>0.1</c:v>
                </c:pt>
                <c:pt idx="79">
                  <c:v>0.1</c:v>
                </c:pt>
                <c:pt idx="80">
                  <c:v>0.1</c:v>
                </c:pt>
                <c:pt idx="81">
                  <c:v>0.1</c:v>
                </c:pt>
                <c:pt idx="82">
                  <c:v>0.1</c:v>
                </c:pt>
                <c:pt idx="83">
                  <c:v>0.1</c:v>
                </c:pt>
                <c:pt idx="84">
                  <c:v>0.1</c:v>
                </c:pt>
                <c:pt idx="85">
                  <c:v>0.1</c:v>
                </c:pt>
                <c:pt idx="86">
                  <c:v>0.1</c:v>
                </c:pt>
                <c:pt idx="87">
                  <c:v>0.1</c:v>
                </c:pt>
                <c:pt idx="88">
                  <c:v>0.1</c:v>
                </c:pt>
                <c:pt idx="89">
                  <c:v>0.1</c:v>
                </c:pt>
                <c:pt idx="90">
                  <c:v>0.1</c:v>
                </c:pt>
                <c:pt idx="91">
                  <c:v>0.1</c:v>
                </c:pt>
                <c:pt idx="92">
                  <c:v>0.1</c:v>
                </c:pt>
                <c:pt idx="93">
                  <c:v>0.1</c:v>
                </c:pt>
                <c:pt idx="94">
                  <c:v>0.1</c:v>
                </c:pt>
                <c:pt idx="95">
                  <c:v>0.1</c:v>
                </c:pt>
                <c:pt idx="96">
                  <c:v>0.1</c:v>
                </c:pt>
                <c:pt idx="97">
                  <c:v>0.1</c:v>
                </c:pt>
                <c:pt idx="98">
                  <c:v>0.1</c:v>
                </c:pt>
                <c:pt idx="99">
                  <c:v>0.1</c:v>
                </c:pt>
                <c:pt idx="100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B1-4491-9829-515AC5FC4035}"/>
            </c:ext>
          </c:extLst>
        </c:ser>
        <c:ser>
          <c:idx val="3"/>
          <c:order val="3"/>
          <c:tx>
            <c:strRef>
              <c:f>'PJM PeakCredits_ECR'!$F$5</c:f>
              <c:strCache>
                <c:ptCount val="1"/>
                <c:pt idx="0">
                  <c:v>4-Hour Storage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PeakCredits_ECR'!$B$6:$B$106</c:f>
              <c:numCache>
                <c:formatCode>0%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cat>
          <c:val>
            <c:numRef>
              <c:f>'PJM PeakCredits_ECR'!$F$6:$F$106</c:f>
              <c:numCache>
                <c:formatCode>0.0%</c:formatCode>
                <c:ptCount val="101"/>
                <c:pt idx="0">
                  <c:v>0.75</c:v>
                </c:pt>
                <c:pt idx="1">
                  <c:v>0.75</c:v>
                </c:pt>
                <c:pt idx="2">
                  <c:v>0.72499999999999998</c:v>
                </c:pt>
                <c:pt idx="3">
                  <c:v>0.7</c:v>
                </c:pt>
                <c:pt idx="4">
                  <c:v>0.67499999999999993</c:v>
                </c:pt>
                <c:pt idx="5">
                  <c:v>0.65</c:v>
                </c:pt>
                <c:pt idx="6">
                  <c:v>0.63500000000000001</c:v>
                </c:pt>
                <c:pt idx="7">
                  <c:v>0.62</c:v>
                </c:pt>
                <c:pt idx="8">
                  <c:v>0.60499999999999998</c:v>
                </c:pt>
                <c:pt idx="9">
                  <c:v>0.59</c:v>
                </c:pt>
                <c:pt idx="10">
                  <c:v>0.57499999999999996</c:v>
                </c:pt>
                <c:pt idx="11">
                  <c:v>0.55999999999999994</c:v>
                </c:pt>
                <c:pt idx="12">
                  <c:v>0.54499999999999993</c:v>
                </c:pt>
                <c:pt idx="13">
                  <c:v>0.52999999999999992</c:v>
                </c:pt>
                <c:pt idx="14">
                  <c:v>0.5149999999999999</c:v>
                </c:pt>
                <c:pt idx="15">
                  <c:v>0.5</c:v>
                </c:pt>
                <c:pt idx="16">
                  <c:v>0.48</c:v>
                </c:pt>
                <c:pt idx="17">
                  <c:v>0.45999999999999996</c:v>
                </c:pt>
                <c:pt idx="18">
                  <c:v>0.43999999999999995</c:v>
                </c:pt>
                <c:pt idx="19">
                  <c:v>0.41999999999999993</c:v>
                </c:pt>
                <c:pt idx="20">
                  <c:v>0.39999999999999991</c:v>
                </c:pt>
                <c:pt idx="21">
                  <c:v>0.37999999999999989</c:v>
                </c:pt>
                <c:pt idx="22">
                  <c:v>0.35999999999999988</c:v>
                </c:pt>
                <c:pt idx="23">
                  <c:v>0.33999999999999986</c:v>
                </c:pt>
                <c:pt idx="24">
                  <c:v>0.31999999999999984</c:v>
                </c:pt>
                <c:pt idx="25">
                  <c:v>0.3</c:v>
                </c:pt>
                <c:pt idx="26">
                  <c:v>0.28666666666666668</c:v>
                </c:pt>
                <c:pt idx="27">
                  <c:v>0.27333333333333337</c:v>
                </c:pt>
                <c:pt idx="28">
                  <c:v>0.26000000000000006</c:v>
                </c:pt>
                <c:pt idx="29">
                  <c:v>0.24666666666666673</c:v>
                </c:pt>
                <c:pt idx="30">
                  <c:v>0.23333333333333339</c:v>
                </c:pt>
                <c:pt idx="31">
                  <c:v>0.22000000000000006</c:v>
                </c:pt>
                <c:pt idx="32">
                  <c:v>0.20666666666666672</c:v>
                </c:pt>
                <c:pt idx="33">
                  <c:v>0.19333333333333338</c:v>
                </c:pt>
                <c:pt idx="34">
                  <c:v>0.18000000000000005</c:v>
                </c:pt>
                <c:pt idx="35">
                  <c:v>0.16666666666666671</c:v>
                </c:pt>
                <c:pt idx="36">
                  <c:v>0.15333333333333338</c:v>
                </c:pt>
                <c:pt idx="37">
                  <c:v>0.14000000000000004</c:v>
                </c:pt>
                <c:pt idx="38">
                  <c:v>0.12666666666666671</c:v>
                </c:pt>
                <c:pt idx="39">
                  <c:v>0.11333333333333337</c:v>
                </c:pt>
                <c:pt idx="40">
                  <c:v>0.1</c:v>
                </c:pt>
                <c:pt idx="41">
                  <c:v>0.1</c:v>
                </c:pt>
                <c:pt idx="42">
                  <c:v>0.1</c:v>
                </c:pt>
                <c:pt idx="43">
                  <c:v>0.1</c:v>
                </c:pt>
                <c:pt idx="44">
                  <c:v>0.1</c:v>
                </c:pt>
                <c:pt idx="45">
                  <c:v>0.1</c:v>
                </c:pt>
                <c:pt idx="46">
                  <c:v>0.1</c:v>
                </c:pt>
                <c:pt idx="47">
                  <c:v>0.1</c:v>
                </c:pt>
                <c:pt idx="48">
                  <c:v>0.1</c:v>
                </c:pt>
                <c:pt idx="49">
                  <c:v>0.1</c:v>
                </c:pt>
                <c:pt idx="50">
                  <c:v>0.1</c:v>
                </c:pt>
                <c:pt idx="51">
                  <c:v>0.1</c:v>
                </c:pt>
                <c:pt idx="52">
                  <c:v>0.1</c:v>
                </c:pt>
                <c:pt idx="53">
                  <c:v>0.1</c:v>
                </c:pt>
                <c:pt idx="54">
                  <c:v>0.1</c:v>
                </c:pt>
                <c:pt idx="55">
                  <c:v>0.1</c:v>
                </c:pt>
                <c:pt idx="56">
                  <c:v>0.1</c:v>
                </c:pt>
                <c:pt idx="57">
                  <c:v>0.1</c:v>
                </c:pt>
                <c:pt idx="58">
                  <c:v>0.1</c:v>
                </c:pt>
                <c:pt idx="59">
                  <c:v>0.1</c:v>
                </c:pt>
                <c:pt idx="60">
                  <c:v>0.1</c:v>
                </c:pt>
                <c:pt idx="61">
                  <c:v>0.1</c:v>
                </c:pt>
                <c:pt idx="62">
                  <c:v>0.1</c:v>
                </c:pt>
                <c:pt idx="63">
                  <c:v>0.1</c:v>
                </c:pt>
                <c:pt idx="64">
                  <c:v>0.1</c:v>
                </c:pt>
                <c:pt idx="65">
                  <c:v>0.1</c:v>
                </c:pt>
                <c:pt idx="66">
                  <c:v>0.1</c:v>
                </c:pt>
                <c:pt idx="67">
                  <c:v>0.1</c:v>
                </c:pt>
                <c:pt idx="68">
                  <c:v>0.1</c:v>
                </c:pt>
                <c:pt idx="69">
                  <c:v>0.1</c:v>
                </c:pt>
                <c:pt idx="70">
                  <c:v>0.1</c:v>
                </c:pt>
                <c:pt idx="71">
                  <c:v>0.1</c:v>
                </c:pt>
                <c:pt idx="72">
                  <c:v>0.1</c:v>
                </c:pt>
                <c:pt idx="73">
                  <c:v>0.1</c:v>
                </c:pt>
                <c:pt idx="74">
                  <c:v>0.1</c:v>
                </c:pt>
                <c:pt idx="75">
                  <c:v>0.1</c:v>
                </c:pt>
                <c:pt idx="76">
                  <c:v>0.1</c:v>
                </c:pt>
                <c:pt idx="77">
                  <c:v>0.1</c:v>
                </c:pt>
                <c:pt idx="78">
                  <c:v>0.1</c:v>
                </c:pt>
                <c:pt idx="79">
                  <c:v>0.1</c:v>
                </c:pt>
                <c:pt idx="80">
                  <c:v>0.1</c:v>
                </c:pt>
                <c:pt idx="81">
                  <c:v>0.1</c:v>
                </c:pt>
                <c:pt idx="82">
                  <c:v>0.1</c:v>
                </c:pt>
                <c:pt idx="83">
                  <c:v>0.1</c:v>
                </c:pt>
                <c:pt idx="84">
                  <c:v>0.1</c:v>
                </c:pt>
                <c:pt idx="85">
                  <c:v>0.1</c:v>
                </c:pt>
                <c:pt idx="86">
                  <c:v>0.1</c:v>
                </c:pt>
                <c:pt idx="87">
                  <c:v>0.1</c:v>
                </c:pt>
                <c:pt idx="88">
                  <c:v>0.1</c:v>
                </c:pt>
                <c:pt idx="89">
                  <c:v>0.1</c:v>
                </c:pt>
                <c:pt idx="90">
                  <c:v>0.1</c:v>
                </c:pt>
                <c:pt idx="91">
                  <c:v>0.1</c:v>
                </c:pt>
                <c:pt idx="92">
                  <c:v>0.1</c:v>
                </c:pt>
                <c:pt idx="93">
                  <c:v>0.1</c:v>
                </c:pt>
                <c:pt idx="94">
                  <c:v>0.1</c:v>
                </c:pt>
                <c:pt idx="95">
                  <c:v>0.1</c:v>
                </c:pt>
                <c:pt idx="96">
                  <c:v>0.1</c:v>
                </c:pt>
                <c:pt idx="97">
                  <c:v>0.1</c:v>
                </c:pt>
                <c:pt idx="98">
                  <c:v>0.1</c:v>
                </c:pt>
                <c:pt idx="99">
                  <c:v>0.1</c:v>
                </c:pt>
                <c:pt idx="100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B1-4491-9829-515AC5FC4035}"/>
            </c:ext>
          </c:extLst>
        </c:ser>
        <c:ser>
          <c:idx val="4"/>
          <c:order val="4"/>
          <c:tx>
            <c:strRef>
              <c:f>'PJM PeakCredits_ECR'!$G$5</c:f>
              <c:strCache>
                <c:ptCount val="1"/>
                <c:pt idx="0">
                  <c:v>8-Hour Storage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PeakCredits_ECR'!$B$6:$B$106</c:f>
              <c:numCache>
                <c:formatCode>0%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cat>
          <c:val>
            <c:numRef>
              <c:f>'PJM PeakCredits_ECR'!$G$6:$G$106</c:f>
              <c:numCache>
                <c:formatCode>0.0%</c:formatCode>
                <c:ptCount val="101"/>
                <c:pt idx="0">
                  <c:v>0.95</c:v>
                </c:pt>
                <c:pt idx="1">
                  <c:v>0.95</c:v>
                </c:pt>
                <c:pt idx="2">
                  <c:v>0.88749999999999996</c:v>
                </c:pt>
                <c:pt idx="3">
                  <c:v>0.82499999999999996</c:v>
                </c:pt>
                <c:pt idx="4">
                  <c:v>0.76249999999999996</c:v>
                </c:pt>
                <c:pt idx="5">
                  <c:v>0.7</c:v>
                </c:pt>
                <c:pt idx="6">
                  <c:v>0.69499999999999995</c:v>
                </c:pt>
                <c:pt idx="7">
                  <c:v>0.69</c:v>
                </c:pt>
                <c:pt idx="8">
                  <c:v>0.68499999999999994</c:v>
                </c:pt>
                <c:pt idx="9">
                  <c:v>0.67999999999999994</c:v>
                </c:pt>
                <c:pt idx="10">
                  <c:v>0.67499999999999993</c:v>
                </c:pt>
                <c:pt idx="11">
                  <c:v>0.66999999999999993</c:v>
                </c:pt>
                <c:pt idx="12">
                  <c:v>0.66499999999999992</c:v>
                </c:pt>
                <c:pt idx="13">
                  <c:v>0.65999999999999992</c:v>
                </c:pt>
                <c:pt idx="14">
                  <c:v>0.65499999999999992</c:v>
                </c:pt>
                <c:pt idx="15" formatCode="0.00%">
                  <c:v>0.65</c:v>
                </c:pt>
                <c:pt idx="16">
                  <c:v>0.63</c:v>
                </c:pt>
                <c:pt idx="17">
                  <c:v>0.61</c:v>
                </c:pt>
                <c:pt idx="18">
                  <c:v>0.59</c:v>
                </c:pt>
                <c:pt idx="19">
                  <c:v>0.56999999999999995</c:v>
                </c:pt>
                <c:pt idx="20">
                  <c:v>0.54999999999999993</c:v>
                </c:pt>
                <c:pt idx="21">
                  <c:v>0.52999999999999992</c:v>
                </c:pt>
                <c:pt idx="22">
                  <c:v>0.5099999999999999</c:v>
                </c:pt>
                <c:pt idx="23">
                  <c:v>0.48999999999999988</c:v>
                </c:pt>
                <c:pt idx="24">
                  <c:v>0.46999999999999986</c:v>
                </c:pt>
                <c:pt idx="25" formatCode="0.00%">
                  <c:v>0.44999999999999996</c:v>
                </c:pt>
                <c:pt idx="26">
                  <c:v>0.43666666666666665</c:v>
                </c:pt>
                <c:pt idx="27">
                  <c:v>0.42333333333333334</c:v>
                </c:pt>
                <c:pt idx="28">
                  <c:v>0.41000000000000003</c:v>
                </c:pt>
                <c:pt idx="29">
                  <c:v>0.39666666666666672</c:v>
                </c:pt>
                <c:pt idx="30">
                  <c:v>0.38333333333333341</c:v>
                </c:pt>
                <c:pt idx="31">
                  <c:v>0.37000000000000011</c:v>
                </c:pt>
                <c:pt idx="32">
                  <c:v>0.3566666666666668</c:v>
                </c:pt>
                <c:pt idx="33">
                  <c:v>0.34333333333333349</c:v>
                </c:pt>
                <c:pt idx="34">
                  <c:v>0.33000000000000018</c:v>
                </c:pt>
                <c:pt idx="35">
                  <c:v>0.31666666666666687</c:v>
                </c:pt>
                <c:pt idx="36">
                  <c:v>0.30333333333333357</c:v>
                </c:pt>
                <c:pt idx="37">
                  <c:v>0.29000000000000026</c:v>
                </c:pt>
                <c:pt idx="38">
                  <c:v>0.27666666666666695</c:v>
                </c:pt>
                <c:pt idx="39">
                  <c:v>0.26333333333333364</c:v>
                </c:pt>
                <c:pt idx="40" formatCode="0.00%">
                  <c:v>0.25</c:v>
                </c:pt>
                <c:pt idx="41">
                  <c:v>0.25</c:v>
                </c:pt>
                <c:pt idx="42">
                  <c:v>0.25</c:v>
                </c:pt>
                <c:pt idx="43">
                  <c:v>0.25</c:v>
                </c:pt>
                <c:pt idx="44">
                  <c:v>0.25</c:v>
                </c:pt>
                <c:pt idx="45">
                  <c:v>0.25</c:v>
                </c:pt>
                <c:pt idx="46">
                  <c:v>0.25</c:v>
                </c:pt>
                <c:pt idx="47">
                  <c:v>0.25</c:v>
                </c:pt>
                <c:pt idx="48">
                  <c:v>0.25</c:v>
                </c:pt>
                <c:pt idx="49">
                  <c:v>0.25</c:v>
                </c:pt>
                <c:pt idx="50">
                  <c:v>0.25</c:v>
                </c:pt>
                <c:pt idx="51">
                  <c:v>0.25</c:v>
                </c:pt>
                <c:pt idx="52">
                  <c:v>0.25</c:v>
                </c:pt>
                <c:pt idx="53">
                  <c:v>0.25</c:v>
                </c:pt>
                <c:pt idx="54">
                  <c:v>0.25</c:v>
                </c:pt>
                <c:pt idx="55">
                  <c:v>0.25</c:v>
                </c:pt>
                <c:pt idx="56">
                  <c:v>0.25</c:v>
                </c:pt>
                <c:pt idx="57">
                  <c:v>0.25</c:v>
                </c:pt>
                <c:pt idx="58">
                  <c:v>0.25</c:v>
                </c:pt>
                <c:pt idx="59">
                  <c:v>0.25</c:v>
                </c:pt>
                <c:pt idx="60">
                  <c:v>0.25</c:v>
                </c:pt>
                <c:pt idx="61">
                  <c:v>0.25</c:v>
                </c:pt>
                <c:pt idx="62">
                  <c:v>0.25</c:v>
                </c:pt>
                <c:pt idx="63">
                  <c:v>0.25</c:v>
                </c:pt>
                <c:pt idx="64">
                  <c:v>0.25</c:v>
                </c:pt>
                <c:pt idx="65">
                  <c:v>0.25</c:v>
                </c:pt>
                <c:pt idx="66">
                  <c:v>0.25</c:v>
                </c:pt>
                <c:pt idx="67">
                  <c:v>0.25</c:v>
                </c:pt>
                <c:pt idx="68">
                  <c:v>0.25</c:v>
                </c:pt>
                <c:pt idx="69">
                  <c:v>0.25</c:v>
                </c:pt>
                <c:pt idx="70">
                  <c:v>0.25</c:v>
                </c:pt>
                <c:pt idx="71">
                  <c:v>0.25</c:v>
                </c:pt>
                <c:pt idx="72">
                  <c:v>0.25</c:v>
                </c:pt>
                <c:pt idx="73">
                  <c:v>0.25</c:v>
                </c:pt>
                <c:pt idx="74">
                  <c:v>0.25</c:v>
                </c:pt>
                <c:pt idx="75">
                  <c:v>0.25</c:v>
                </c:pt>
                <c:pt idx="76">
                  <c:v>0.25</c:v>
                </c:pt>
                <c:pt idx="77">
                  <c:v>0.25</c:v>
                </c:pt>
                <c:pt idx="78">
                  <c:v>0.25</c:v>
                </c:pt>
                <c:pt idx="79">
                  <c:v>0.25</c:v>
                </c:pt>
                <c:pt idx="80">
                  <c:v>0.25</c:v>
                </c:pt>
                <c:pt idx="81">
                  <c:v>0.25</c:v>
                </c:pt>
                <c:pt idx="82">
                  <c:v>0.25</c:v>
                </c:pt>
                <c:pt idx="83">
                  <c:v>0.25</c:v>
                </c:pt>
                <c:pt idx="84">
                  <c:v>0.25</c:v>
                </c:pt>
                <c:pt idx="85">
                  <c:v>0.25</c:v>
                </c:pt>
                <c:pt idx="86">
                  <c:v>0.25</c:v>
                </c:pt>
                <c:pt idx="87">
                  <c:v>0.25</c:v>
                </c:pt>
                <c:pt idx="88">
                  <c:v>0.25</c:v>
                </c:pt>
                <c:pt idx="89">
                  <c:v>0.25</c:v>
                </c:pt>
                <c:pt idx="90">
                  <c:v>0.25</c:v>
                </c:pt>
                <c:pt idx="91">
                  <c:v>0.25</c:v>
                </c:pt>
                <c:pt idx="92">
                  <c:v>0.25</c:v>
                </c:pt>
                <c:pt idx="93">
                  <c:v>0.25</c:v>
                </c:pt>
                <c:pt idx="94">
                  <c:v>0.25</c:v>
                </c:pt>
                <c:pt idx="95">
                  <c:v>0.25</c:v>
                </c:pt>
                <c:pt idx="96">
                  <c:v>0.25</c:v>
                </c:pt>
                <c:pt idx="97">
                  <c:v>0.25</c:v>
                </c:pt>
                <c:pt idx="98">
                  <c:v>0.25</c:v>
                </c:pt>
                <c:pt idx="99">
                  <c:v>0.25</c:v>
                </c:pt>
                <c:pt idx="100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B1-4491-9829-515AC5FC4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7260096"/>
        <c:axId val="387260640"/>
      </c:lineChart>
      <c:catAx>
        <c:axId val="3872600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Penetration % of Peak Demand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260640"/>
        <c:crosses val="autoZero"/>
        <c:auto val="1"/>
        <c:lblAlgn val="ctr"/>
        <c:lblOffset val="100"/>
        <c:noMultiLvlLbl val="0"/>
      </c:catAx>
      <c:valAx>
        <c:axId val="38726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ELCC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26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ELCC For KP (Preliminary)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'PJM PeakCredits_ECR'!$K$30</c:f>
              <c:strCache>
                <c:ptCount val="1"/>
                <c:pt idx="0">
                  <c:v>Solar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PeakCredits_ECR'!$I$31:$I$52</c:f>
              <c:numCache>
                <c:formatCode>General</c:formatCode>
                <c:ptCount val="2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'PJM PeakCredits_ECR'!$K$31:$K$52</c:f>
              <c:numCache>
                <c:formatCode>0%</c:formatCode>
                <c:ptCount val="22"/>
                <c:pt idx="0">
                  <c:v>0.50290653971435728</c:v>
                </c:pt>
                <c:pt idx="1">
                  <c:v>0.49617591225479857</c:v>
                </c:pt>
                <c:pt idx="2">
                  <c:v>0.49308795612739931</c:v>
                </c:pt>
                <c:pt idx="3">
                  <c:v>0.49308795612739931</c:v>
                </c:pt>
                <c:pt idx="4">
                  <c:v>0.49</c:v>
                </c:pt>
                <c:pt idx="5">
                  <c:v>0.44257332297951135</c:v>
                </c:pt>
                <c:pt idx="6">
                  <c:v>0.30029329191804555</c:v>
                </c:pt>
                <c:pt idx="7">
                  <c:v>0.295263962726241</c:v>
                </c:pt>
                <c:pt idx="8">
                  <c:v>0.28520530434263192</c:v>
                </c:pt>
                <c:pt idx="9">
                  <c:v>0.2776613105549251</c:v>
                </c:pt>
                <c:pt idx="10">
                  <c:v>0.26760265217131601</c:v>
                </c:pt>
                <c:pt idx="11">
                  <c:v>0.2600586583836092</c:v>
                </c:pt>
                <c:pt idx="12">
                  <c:v>0.25</c:v>
                </c:pt>
                <c:pt idx="13">
                  <c:v>0.25</c:v>
                </c:pt>
                <c:pt idx="14">
                  <c:v>0.24249999999999999</c:v>
                </c:pt>
                <c:pt idx="15">
                  <c:v>0.23499999999999999</c:v>
                </c:pt>
                <c:pt idx="16">
                  <c:v>0.22499999999999998</c:v>
                </c:pt>
                <c:pt idx="17">
                  <c:v>0.22249999999999998</c:v>
                </c:pt>
                <c:pt idx="18">
                  <c:v>0.21499999999999997</c:v>
                </c:pt>
                <c:pt idx="19">
                  <c:v>0.20999999999999996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62-4BBF-B9E1-5EB180B9F13B}"/>
            </c:ext>
          </c:extLst>
        </c:ser>
        <c:ser>
          <c:idx val="1"/>
          <c:order val="1"/>
          <c:tx>
            <c:strRef>
              <c:f>'PJM PeakCredits_ECR'!$L$30</c:f>
              <c:strCache>
                <c:ptCount val="1"/>
                <c:pt idx="0">
                  <c:v>Wind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PeakCredits_ECR'!$I$31:$I$52</c:f>
              <c:numCache>
                <c:formatCode>General</c:formatCode>
                <c:ptCount val="2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'PJM PeakCredits_ECR'!$L$31:$L$52</c:f>
              <c:numCache>
                <c:formatCode>0%</c:formatCode>
                <c:ptCount val="22"/>
                <c:pt idx="0">
                  <c:v>0.14699999999999999</c:v>
                </c:pt>
                <c:pt idx="1">
                  <c:v>0.14699999999999999</c:v>
                </c:pt>
                <c:pt idx="2">
                  <c:v>0.13</c:v>
                </c:pt>
                <c:pt idx="3">
                  <c:v>0.13</c:v>
                </c:pt>
                <c:pt idx="4">
                  <c:v>0.11499999999999999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62-4BBF-B9E1-5EB180B9F13B}"/>
            </c:ext>
          </c:extLst>
        </c:ser>
        <c:ser>
          <c:idx val="2"/>
          <c:order val="2"/>
          <c:tx>
            <c:strRef>
              <c:f>'PJM PeakCredits_ECR'!$M$30</c:f>
              <c:strCache>
                <c:ptCount val="1"/>
                <c:pt idx="0">
                  <c:v>Offshore Wind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PeakCredits_ECR'!$I$31:$I$52</c:f>
              <c:numCache>
                <c:formatCode>General</c:formatCode>
                <c:ptCount val="2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'PJM PeakCredits_ECR'!$M$31:$M$52</c:f>
              <c:numCache>
                <c:formatCode>0%</c:formatCode>
                <c:ptCount val="22"/>
                <c:pt idx="0">
                  <c:v>0.37</c:v>
                </c:pt>
                <c:pt idx="1">
                  <c:v>0.37</c:v>
                </c:pt>
                <c:pt idx="2">
                  <c:v>0.37</c:v>
                </c:pt>
                <c:pt idx="3">
                  <c:v>0.37</c:v>
                </c:pt>
                <c:pt idx="4">
                  <c:v>0.37</c:v>
                </c:pt>
                <c:pt idx="5">
                  <c:v>0.37</c:v>
                </c:pt>
                <c:pt idx="6">
                  <c:v>0.37</c:v>
                </c:pt>
                <c:pt idx="7">
                  <c:v>0.37</c:v>
                </c:pt>
                <c:pt idx="8">
                  <c:v>0.37</c:v>
                </c:pt>
                <c:pt idx="9">
                  <c:v>0.37</c:v>
                </c:pt>
                <c:pt idx="10">
                  <c:v>0.37</c:v>
                </c:pt>
                <c:pt idx="11">
                  <c:v>0.37</c:v>
                </c:pt>
                <c:pt idx="12">
                  <c:v>0.37</c:v>
                </c:pt>
                <c:pt idx="13">
                  <c:v>0.26800000000000007</c:v>
                </c:pt>
                <c:pt idx="14">
                  <c:v>0.26800000000000007</c:v>
                </c:pt>
                <c:pt idx="15">
                  <c:v>0.26800000000000007</c:v>
                </c:pt>
                <c:pt idx="16">
                  <c:v>0.23400000000000007</c:v>
                </c:pt>
                <c:pt idx="17">
                  <c:v>0.23400000000000007</c:v>
                </c:pt>
                <c:pt idx="18">
                  <c:v>0.2</c:v>
                </c:pt>
                <c:pt idx="19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62-4BBF-B9E1-5EB180B9F13B}"/>
            </c:ext>
          </c:extLst>
        </c:ser>
        <c:ser>
          <c:idx val="5"/>
          <c:order val="3"/>
          <c:tx>
            <c:strRef>
              <c:f>'PJM PeakCredits_ECR'!$N$30</c:f>
              <c:strCache>
                <c:ptCount val="1"/>
                <c:pt idx="0">
                  <c:v>Storage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PeakCredits_ECR'!$I$31:$I$52</c:f>
              <c:numCache>
                <c:formatCode>General</c:formatCode>
                <c:ptCount val="2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'PJM PeakCredits_ECR'!$N$31:$N$52</c:f>
              <c:numCache>
                <c:formatCode>0%</c:formatCode>
                <c:ptCount val="22"/>
                <c:pt idx="0">
                  <c:v>0.75</c:v>
                </c:pt>
                <c:pt idx="1">
                  <c:v>0.75</c:v>
                </c:pt>
                <c:pt idx="2">
                  <c:v>0.75</c:v>
                </c:pt>
                <c:pt idx="3">
                  <c:v>0.75</c:v>
                </c:pt>
                <c:pt idx="4">
                  <c:v>0.75</c:v>
                </c:pt>
                <c:pt idx="5">
                  <c:v>0.75</c:v>
                </c:pt>
                <c:pt idx="6">
                  <c:v>0.75</c:v>
                </c:pt>
                <c:pt idx="7">
                  <c:v>0.75</c:v>
                </c:pt>
                <c:pt idx="8">
                  <c:v>0.75</c:v>
                </c:pt>
                <c:pt idx="9">
                  <c:v>0.75</c:v>
                </c:pt>
                <c:pt idx="10">
                  <c:v>0.75</c:v>
                </c:pt>
                <c:pt idx="11">
                  <c:v>0.75</c:v>
                </c:pt>
                <c:pt idx="12">
                  <c:v>0.75</c:v>
                </c:pt>
                <c:pt idx="13">
                  <c:v>0.75</c:v>
                </c:pt>
                <c:pt idx="14">
                  <c:v>0.75</c:v>
                </c:pt>
                <c:pt idx="15">
                  <c:v>0.72499999999999998</c:v>
                </c:pt>
                <c:pt idx="16">
                  <c:v>0.72499999999999998</c:v>
                </c:pt>
                <c:pt idx="17">
                  <c:v>0.7</c:v>
                </c:pt>
                <c:pt idx="18">
                  <c:v>0.7</c:v>
                </c:pt>
                <c:pt idx="19">
                  <c:v>0.67499999999999993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62-4BBF-B9E1-5EB180B9F13B}"/>
            </c:ext>
          </c:extLst>
        </c:ser>
        <c:ser>
          <c:idx val="3"/>
          <c:order val="4"/>
          <c:tx>
            <c:strRef>
              <c:f>'PJM PeakCredits_ECR'!$O$30</c:f>
              <c:strCache>
                <c:ptCount val="1"/>
                <c:pt idx="0">
                  <c:v>4-Hour Storage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PeakCredits_ECR'!$I$31:$I$52</c:f>
              <c:numCache>
                <c:formatCode>General</c:formatCode>
                <c:ptCount val="2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'PJM PeakCredits_ECR'!$O$31:$O$52</c:f>
              <c:numCache>
                <c:formatCode>0%</c:formatCode>
                <c:ptCount val="22"/>
                <c:pt idx="0">
                  <c:v>0.75</c:v>
                </c:pt>
                <c:pt idx="1">
                  <c:v>0.75</c:v>
                </c:pt>
                <c:pt idx="2">
                  <c:v>0.75</c:v>
                </c:pt>
                <c:pt idx="3">
                  <c:v>0.75</c:v>
                </c:pt>
                <c:pt idx="4">
                  <c:v>0.75</c:v>
                </c:pt>
                <c:pt idx="5">
                  <c:v>0.75</c:v>
                </c:pt>
                <c:pt idx="6">
                  <c:v>0.75</c:v>
                </c:pt>
                <c:pt idx="7">
                  <c:v>0.75</c:v>
                </c:pt>
                <c:pt idx="8">
                  <c:v>0.75</c:v>
                </c:pt>
                <c:pt idx="9">
                  <c:v>0.75</c:v>
                </c:pt>
                <c:pt idx="10">
                  <c:v>0.75</c:v>
                </c:pt>
                <c:pt idx="11">
                  <c:v>0.75</c:v>
                </c:pt>
                <c:pt idx="12">
                  <c:v>0.75</c:v>
                </c:pt>
                <c:pt idx="13">
                  <c:v>0.75</c:v>
                </c:pt>
                <c:pt idx="14">
                  <c:v>0.75</c:v>
                </c:pt>
                <c:pt idx="15">
                  <c:v>0.72499999999999998</c:v>
                </c:pt>
                <c:pt idx="16">
                  <c:v>0.72499999999999998</c:v>
                </c:pt>
                <c:pt idx="17">
                  <c:v>0.7</c:v>
                </c:pt>
                <c:pt idx="18">
                  <c:v>0.7</c:v>
                </c:pt>
                <c:pt idx="19">
                  <c:v>0.67499999999999993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762-4BBF-B9E1-5EB180B9F13B}"/>
            </c:ext>
          </c:extLst>
        </c:ser>
        <c:ser>
          <c:idx val="4"/>
          <c:order val="5"/>
          <c:tx>
            <c:strRef>
              <c:f>'PJM PeakCredits_ECR'!$P$30</c:f>
              <c:strCache>
                <c:ptCount val="1"/>
                <c:pt idx="0">
                  <c:v>8-Hour Storage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PeakCredits_ECR'!$I$31:$I$52</c:f>
              <c:numCache>
                <c:formatCode>General</c:formatCode>
                <c:ptCount val="2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'PJM PeakCredits_ECR'!$P$31:$P$52</c:f>
              <c:numCache>
                <c:formatCode>0%</c:formatCode>
                <c:ptCount val="22"/>
                <c:pt idx="0">
                  <c:v>0.95</c:v>
                </c:pt>
                <c:pt idx="1">
                  <c:v>0.95</c:v>
                </c:pt>
                <c:pt idx="2">
                  <c:v>0.95</c:v>
                </c:pt>
                <c:pt idx="3">
                  <c:v>0.95</c:v>
                </c:pt>
                <c:pt idx="4">
                  <c:v>0.95</c:v>
                </c:pt>
                <c:pt idx="5">
                  <c:v>0.95</c:v>
                </c:pt>
                <c:pt idx="6">
                  <c:v>0.95</c:v>
                </c:pt>
                <c:pt idx="7">
                  <c:v>0.95</c:v>
                </c:pt>
                <c:pt idx="8">
                  <c:v>0.95</c:v>
                </c:pt>
                <c:pt idx="9">
                  <c:v>0.95</c:v>
                </c:pt>
                <c:pt idx="10">
                  <c:v>0.95</c:v>
                </c:pt>
                <c:pt idx="11">
                  <c:v>0.95</c:v>
                </c:pt>
                <c:pt idx="12">
                  <c:v>0.95</c:v>
                </c:pt>
                <c:pt idx="13">
                  <c:v>0.95</c:v>
                </c:pt>
                <c:pt idx="14">
                  <c:v>0.95</c:v>
                </c:pt>
                <c:pt idx="15">
                  <c:v>0.95</c:v>
                </c:pt>
                <c:pt idx="16">
                  <c:v>0.95</c:v>
                </c:pt>
                <c:pt idx="17">
                  <c:v>0.95</c:v>
                </c:pt>
                <c:pt idx="18">
                  <c:v>0.95</c:v>
                </c:pt>
                <c:pt idx="19">
                  <c:v>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762-4BBF-B9E1-5EB180B9F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1119296"/>
        <c:axId val="831125280"/>
      </c:lineChart>
      <c:catAx>
        <c:axId val="83111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1125280"/>
        <c:crosses val="autoZero"/>
        <c:auto val="1"/>
        <c:lblAlgn val="ctr"/>
        <c:lblOffset val="100"/>
        <c:noMultiLvlLbl val="0"/>
      </c:catAx>
      <c:valAx>
        <c:axId val="831125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1119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ELCC For KP (Final)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'PJM PeakCredits_ECR'!$K$30</c:f>
              <c:strCache>
                <c:ptCount val="1"/>
                <c:pt idx="0">
                  <c:v>Solar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PeakCredits_ECR'!$I$79:$I$100</c:f>
              <c:numCache>
                <c:formatCode>General</c:formatCode>
                <c:ptCount val="2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</c:numCache>
            </c:numRef>
          </c:cat>
          <c:val>
            <c:numRef>
              <c:f>'PJM PeakCredits_ECR'!$K$79:$K$100</c:f>
              <c:numCache>
                <c:formatCode>0%</c:formatCode>
                <c:ptCount val="22"/>
                <c:pt idx="1">
                  <c:v>0.54</c:v>
                </c:pt>
                <c:pt idx="2">
                  <c:v>0.53691204387260072</c:v>
                </c:pt>
                <c:pt idx="3">
                  <c:v>0.53691204387260072</c:v>
                </c:pt>
                <c:pt idx="4">
                  <c:v>0.5338240877452014</c:v>
                </c:pt>
                <c:pt idx="5">
                  <c:v>0.48639741072471276</c:v>
                </c:pt>
                <c:pt idx="6">
                  <c:v>0.34411737966324696</c:v>
                </c:pt>
                <c:pt idx="7">
                  <c:v>0.33908805047144241</c:v>
                </c:pt>
                <c:pt idx="8">
                  <c:v>0.32902939208783333</c:v>
                </c:pt>
                <c:pt idx="9">
                  <c:v>0.32148539830012651</c:v>
                </c:pt>
                <c:pt idx="10">
                  <c:v>0.31142673991651743</c:v>
                </c:pt>
                <c:pt idx="11">
                  <c:v>0.30388274612881061</c:v>
                </c:pt>
                <c:pt idx="12">
                  <c:v>0.29382408774520141</c:v>
                </c:pt>
                <c:pt idx="13">
                  <c:v>0.29382408774520141</c:v>
                </c:pt>
                <c:pt idx="14">
                  <c:v>0.28632408774520141</c:v>
                </c:pt>
                <c:pt idx="15">
                  <c:v>0.2788240877452014</c:v>
                </c:pt>
                <c:pt idx="16">
                  <c:v>0.26882408774520139</c:v>
                </c:pt>
                <c:pt idx="17">
                  <c:v>0.26632408774520139</c:v>
                </c:pt>
                <c:pt idx="18">
                  <c:v>0.25882408774520138</c:v>
                </c:pt>
                <c:pt idx="19">
                  <c:v>0.25382408774520138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07-4CB1-A78D-52D4C3DEBFA7}"/>
            </c:ext>
          </c:extLst>
        </c:ser>
        <c:ser>
          <c:idx val="1"/>
          <c:order val="1"/>
          <c:tx>
            <c:strRef>
              <c:f>'PJM PeakCredits_ECR'!$L$30</c:f>
              <c:strCache>
                <c:ptCount val="1"/>
                <c:pt idx="0">
                  <c:v>Wind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PeakCredits_ECR'!$I$79:$I$100</c:f>
              <c:numCache>
                <c:formatCode>General</c:formatCode>
                <c:ptCount val="2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</c:numCache>
            </c:numRef>
          </c:cat>
          <c:val>
            <c:numRef>
              <c:f>'PJM PeakCredits_ECR'!$L$79:$L$100</c:f>
              <c:numCache>
                <c:formatCode>0%</c:formatCode>
                <c:ptCount val="22"/>
                <c:pt idx="1">
                  <c:v>0.16</c:v>
                </c:pt>
                <c:pt idx="2">
                  <c:v>0.14300000000000002</c:v>
                </c:pt>
                <c:pt idx="3">
                  <c:v>0.14300000000000002</c:v>
                </c:pt>
                <c:pt idx="4">
                  <c:v>0.128</c:v>
                </c:pt>
                <c:pt idx="5">
                  <c:v>0.11300000000000002</c:v>
                </c:pt>
                <c:pt idx="6">
                  <c:v>0.11300000000000002</c:v>
                </c:pt>
                <c:pt idx="7">
                  <c:v>0.11300000000000002</c:v>
                </c:pt>
                <c:pt idx="8">
                  <c:v>0.11300000000000002</c:v>
                </c:pt>
                <c:pt idx="9">
                  <c:v>0.11300000000000002</c:v>
                </c:pt>
                <c:pt idx="10">
                  <c:v>0.11300000000000002</c:v>
                </c:pt>
                <c:pt idx="11">
                  <c:v>0.11300000000000002</c:v>
                </c:pt>
                <c:pt idx="12">
                  <c:v>0.11300000000000002</c:v>
                </c:pt>
                <c:pt idx="13">
                  <c:v>0.11300000000000002</c:v>
                </c:pt>
                <c:pt idx="14">
                  <c:v>0.11300000000000002</c:v>
                </c:pt>
                <c:pt idx="15">
                  <c:v>0.11300000000000002</c:v>
                </c:pt>
                <c:pt idx="16">
                  <c:v>0.11300000000000002</c:v>
                </c:pt>
                <c:pt idx="17">
                  <c:v>0.11300000000000002</c:v>
                </c:pt>
                <c:pt idx="18">
                  <c:v>0.11300000000000002</c:v>
                </c:pt>
                <c:pt idx="19">
                  <c:v>0.11300000000000002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07-4CB1-A78D-52D4C3DEBFA7}"/>
            </c:ext>
          </c:extLst>
        </c:ser>
        <c:ser>
          <c:idx val="2"/>
          <c:order val="2"/>
          <c:tx>
            <c:strRef>
              <c:f>'PJM PeakCredits_ECR'!$M$30</c:f>
              <c:strCache>
                <c:ptCount val="1"/>
                <c:pt idx="0">
                  <c:v>Offshore Wind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PeakCredits_ECR'!$I$79:$I$100</c:f>
              <c:numCache>
                <c:formatCode>General</c:formatCode>
                <c:ptCount val="2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</c:numCache>
            </c:numRef>
          </c:cat>
          <c:val>
            <c:numRef>
              <c:f>'PJM PeakCredits_ECR'!$M$79:$M$100</c:f>
              <c:numCache>
                <c:formatCode>0%</c:formatCode>
                <c:ptCount val="22"/>
                <c:pt idx="1">
                  <c:v>0.37</c:v>
                </c:pt>
                <c:pt idx="2">
                  <c:v>0.37</c:v>
                </c:pt>
                <c:pt idx="3">
                  <c:v>0.37</c:v>
                </c:pt>
                <c:pt idx="4">
                  <c:v>0.37</c:v>
                </c:pt>
                <c:pt idx="5">
                  <c:v>0.37</c:v>
                </c:pt>
                <c:pt idx="6">
                  <c:v>0.37</c:v>
                </c:pt>
                <c:pt idx="7">
                  <c:v>0.37</c:v>
                </c:pt>
                <c:pt idx="8">
                  <c:v>0.37</c:v>
                </c:pt>
                <c:pt idx="9">
                  <c:v>0.37</c:v>
                </c:pt>
                <c:pt idx="10">
                  <c:v>0.37</c:v>
                </c:pt>
                <c:pt idx="11">
                  <c:v>0.37</c:v>
                </c:pt>
                <c:pt idx="12">
                  <c:v>0.37</c:v>
                </c:pt>
                <c:pt idx="13">
                  <c:v>0.26800000000000007</c:v>
                </c:pt>
                <c:pt idx="14">
                  <c:v>0.26800000000000007</c:v>
                </c:pt>
                <c:pt idx="15">
                  <c:v>0.26800000000000007</c:v>
                </c:pt>
                <c:pt idx="16">
                  <c:v>0.23400000000000007</c:v>
                </c:pt>
                <c:pt idx="17">
                  <c:v>0.23400000000000007</c:v>
                </c:pt>
                <c:pt idx="18">
                  <c:v>0.2</c:v>
                </c:pt>
                <c:pt idx="19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07-4CB1-A78D-52D4C3DEBFA7}"/>
            </c:ext>
          </c:extLst>
        </c:ser>
        <c:ser>
          <c:idx val="5"/>
          <c:order val="3"/>
          <c:tx>
            <c:strRef>
              <c:f>'PJM PeakCredits_ECR'!$N$30</c:f>
              <c:strCache>
                <c:ptCount val="1"/>
                <c:pt idx="0">
                  <c:v>Storage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PeakCredits_ECR'!$I$79:$I$100</c:f>
              <c:numCache>
                <c:formatCode>General</c:formatCode>
                <c:ptCount val="2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</c:numCache>
            </c:numRef>
          </c:cat>
          <c:val>
            <c:numRef>
              <c:f>'PJM PeakCredits_ECR'!$N$79:$N$100</c:f>
              <c:numCache>
                <c:formatCode>0%</c:formatCode>
                <c:ptCount val="22"/>
                <c:pt idx="1">
                  <c:v>0.82</c:v>
                </c:pt>
                <c:pt idx="2">
                  <c:v>0.82</c:v>
                </c:pt>
                <c:pt idx="3">
                  <c:v>0.82</c:v>
                </c:pt>
                <c:pt idx="4">
                  <c:v>0.82</c:v>
                </c:pt>
                <c:pt idx="5">
                  <c:v>0.82</c:v>
                </c:pt>
                <c:pt idx="6">
                  <c:v>0.82</c:v>
                </c:pt>
                <c:pt idx="7">
                  <c:v>0.82</c:v>
                </c:pt>
                <c:pt idx="8">
                  <c:v>0.82</c:v>
                </c:pt>
                <c:pt idx="9">
                  <c:v>0.82</c:v>
                </c:pt>
                <c:pt idx="10">
                  <c:v>0.82</c:v>
                </c:pt>
                <c:pt idx="11">
                  <c:v>0.82</c:v>
                </c:pt>
                <c:pt idx="12">
                  <c:v>0.82</c:v>
                </c:pt>
                <c:pt idx="13">
                  <c:v>0.82</c:v>
                </c:pt>
                <c:pt idx="14">
                  <c:v>0.82</c:v>
                </c:pt>
                <c:pt idx="15">
                  <c:v>0.79499999999999993</c:v>
                </c:pt>
                <c:pt idx="16">
                  <c:v>0.79499999999999993</c:v>
                </c:pt>
                <c:pt idx="17">
                  <c:v>0.76999999999999991</c:v>
                </c:pt>
                <c:pt idx="18">
                  <c:v>0.76999999999999991</c:v>
                </c:pt>
                <c:pt idx="19">
                  <c:v>0.74499999999999988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07-4CB1-A78D-52D4C3DEBFA7}"/>
            </c:ext>
          </c:extLst>
        </c:ser>
        <c:ser>
          <c:idx val="3"/>
          <c:order val="4"/>
          <c:tx>
            <c:strRef>
              <c:f>'PJM PeakCredits_ECR'!$O$30</c:f>
              <c:strCache>
                <c:ptCount val="1"/>
                <c:pt idx="0">
                  <c:v>4-Hour Storage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PeakCredits_ECR'!$I$79:$I$100</c:f>
              <c:numCache>
                <c:formatCode>General</c:formatCode>
                <c:ptCount val="2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</c:numCache>
            </c:numRef>
          </c:cat>
          <c:val>
            <c:numRef>
              <c:f>'PJM PeakCredits_ECR'!$O$79:$O$100</c:f>
              <c:numCache>
                <c:formatCode>0%</c:formatCode>
                <c:ptCount val="22"/>
                <c:pt idx="1">
                  <c:v>0.82</c:v>
                </c:pt>
                <c:pt idx="2">
                  <c:v>0.82</c:v>
                </c:pt>
                <c:pt idx="3">
                  <c:v>0.82</c:v>
                </c:pt>
                <c:pt idx="4">
                  <c:v>0.82</c:v>
                </c:pt>
                <c:pt idx="5">
                  <c:v>0.82</c:v>
                </c:pt>
                <c:pt idx="6">
                  <c:v>0.82</c:v>
                </c:pt>
                <c:pt idx="7">
                  <c:v>0.82</c:v>
                </c:pt>
                <c:pt idx="8">
                  <c:v>0.82</c:v>
                </c:pt>
                <c:pt idx="9">
                  <c:v>0.82</c:v>
                </c:pt>
                <c:pt idx="10">
                  <c:v>0.82</c:v>
                </c:pt>
                <c:pt idx="11">
                  <c:v>0.82</c:v>
                </c:pt>
                <c:pt idx="12">
                  <c:v>0.82</c:v>
                </c:pt>
                <c:pt idx="13">
                  <c:v>0.82</c:v>
                </c:pt>
                <c:pt idx="14">
                  <c:v>0.82</c:v>
                </c:pt>
                <c:pt idx="15">
                  <c:v>0.79499999999999993</c:v>
                </c:pt>
                <c:pt idx="16">
                  <c:v>0.79499999999999993</c:v>
                </c:pt>
                <c:pt idx="17">
                  <c:v>0.76999999999999991</c:v>
                </c:pt>
                <c:pt idx="18">
                  <c:v>0.76999999999999991</c:v>
                </c:pt>
                <c:pt idx="19">
                  <c:v>0.74499999999999988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07-4CB1-A78D-52D4C3DEBFA7}"/>
            </c:ext>
          </c:extLst>
        </c:ser>
        <c:ser>
          <c:idx val="4"/>
          <c:order val="5"/>
          <c:tx>
            <c:strRef>
              <c:f>'PJM PeakCredits_ECR'!$P$30</c:f>
              <c:strCache>
                <c:ptCount val="1"/>
                <c:pt idx="0">
                  <c:v>8-Hour Storage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PeakCredits_ECR'!$I$79:$I$100</c:f>
              <c:numCache>
                <c:formatCode>General</c:formatCode>
                <c:ptCount val="2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</c:numCache>
            </c:numRef>
          </c:cat>
          <c:val>
            <c:numRef>
              <c:f>'PJM PeakCredits_ECR'!$P$79:$P$100</c:f>
              <c:numCache>
                <c:formatCode>0%</c:formatCode>
                <c:ptCount val="22"/>
                <c:pt idx="1">
                  <c:v>0.95</c:v>
                </c:pt>
                <c:pt idx="2">
                  <c:v>0.95</c:v>
                </c:pt>
                <c:pt idx="3">
                  <c:v>0.95</c:v>
                </c:pt>
                <c:pt idx="4">
                  <c:v>0.95</c:v>
                </c:pt>
                <c:pt idx="5">
                  <c:v>0.95</c:v>
                </c:pt>
                <c:pt idx="6">
                  <c:v>0.95</c:v>
                </c:pt>
                <c:pt idx="7">
                  <c:v>0.95</c:v>
                </c:pt>
                <c:pt idx="8">
                  <c:v>0.95</c:v>
                </c:pt>
                <c:pt idx="9">
                  <c:v>0.95</c:v>
                </c:pt>
                <c:pt idx="10">
                  <c:v>0.95</c:v>
                </c:pt>
                <c:pt idx="11">
                  <c:v>0.95</c:v>
                </c:pt>
                <c:pt idx="12">
                  <c:v>0.95</c:v>
                </c:pt>
                <c:pt idx="13">
                  <c:v>0.95</c:v>
                </c:pt>
                <c:pt idx="14">
                  <c:v>0.95</c:v>
                </c:pt>
                <c:pt idx="15">
                  <c:v>0.95</c:v>
                </c:pt>
                <c:pt idx="16">
                  <c:v>0.95</c:v>
                </c:pt>
                <c:pt idx="17">
                  <c:v>0.95</c:v>
                </c:pt>
                <c:pt idx="18">
                  <c:v>0.95</c:v>
                </c:pt>
                <c:pt idx="19">
                  <c:v>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B07-4CB1-A78D-52D4C3DEB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1110592"/>
        <c:axId val="831126368"/>
      </c:lineChart>
      <c:catAx>
        <c:axId val="83111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1126368"/>
        <c:crosses val="autoZero"/>
        <c:auto val="1"/>
        <c:lblAlgn val="ctr"/>
        <c:lblOffset val="100"/>
        <c:noMultiLvlLbl val="0"/>
      </c:catAx>
      <c:valAx>
        <c:axId val="83112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111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Onshore Wind ELCC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'Final ELCC'!$B$3</c:f>
              <c:strCache>
                <c:ptCount val="1"/>
                <c:pt idx="0">
                  <c:v>REF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'Final ELCC'!$A$28:$A$46</c:f>
              <c:numCache>
                <c:formatCode>General</c:formatCode>
                <c:ptCount val="1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</c:numCache>
            </c:numRef>
          </c:cat>
          <c:val>
            <c:numRef>
              <c:f>'Final ELCC'!$B$28:$B$46</c:f>
              <c:numCache>
                <c:formatCode>_(* #,##0.00_);_(* \(#,##0.00\);_(* "-"??_);_(@_)</c:formatCode>
                <c:ptCount val="19"/>
                <c:pt idx="0">
                  <c:v>0.16</c:v>
                </c:pt>
                <c:pt idx="1">
                  <c:v>0.16</c:v>
                </c:pt>
                <c:pt idx="2">
                  <c:v>0.16</c:v>
                </c:pt>
                <c:pt idx="3">
                  <c:v>0.1414965986394558</c:v>
                </c:pt>
                <c:pt idx="4">
                  <c:v>0.13333333333333336</c:v>
                </c:pt>
                <c:pt idx="5">
                  <c:v>0.1251700680272109</c:v>
                </c:pt>
                <c:pt idx="6">
                  <c:v>0.11700680272108845</c:v>
                </c:pt>
                <c:pt idx="7">
                  <c:v>0.11700680272108845</c:v>
                </c:pt>
                <c:pt idx="8">
                  <c:v>0.10884353741496602</c:v>
                </c:pt>
                <c:pt idx="9">
                  <c:v>0.10884353741496602</c:v>
                </c:pt>
                <c:pt idx="10">
                  <c:v>0.10884353741496602</c:v>
                </c:pt>
                <c:pt idx="11">
                  <c:v>0.10884353741496602</c:v>
                </c:pt>
                <c:pt idx="12">
                  <c:v>0.10884353741496602</c:v>
                </c:pt>
                <c:pt idx="13">
                  <c:v>0.10884353741496602</c:v>
                </c:pt>
                <c:pt idx="14">
                  <c:v>0.10884353741496602</c:v>
                </c:pt>
                <c:pt idx="15">
                  <c:v>0.10884353741496602</c:v>
                </c:pt>
                <c:pt idx="16">
                  <c:v>0.10884353741496602</c:v>
                </c:pt>
                <c:pt idx="17">
                  <c:v>0.10884353741496602</c:v>
                </c:pt>
                <c:pt idx="18">
                  <c:v>0.10884353741496602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0F-41FD-84FB-9058B306D3BD}"/>
            </c:ext>
          </c:extLst>
        </c:ser>
        <c:ser>
          <c:idx val="1"/>
          <c:order val="1"/>
          <c:tx>
            <c:strRef>
              <c:f>'Final ELCC'!$C$3</c:f>
              <c:strCache>
                <c:ptCount val="1"/>
                <c:pt idx="0">
                  <c:v>REF+HighCost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'Final ELCC'!$A$28:$A$46</c:f>
              <c:numCache>
                <c:formatCode>General</c:formatCode>
                <c:ptCount val="1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</c:numCache>
            </c:numRef>
          </c:cat>
          <c:val>
            <c:numRef>
              <c:f>'Final ELCC'!$C$28:$C$46</c:f>
              <c:numCache>
                <c:formatCode>_(* #,##0.00_);_(* \(#,##0.00\);_(* "-"??_);_(@_)</c:formatCode>
                <c:ptCount val="19"/>
                <c:pt idx="0">
                  <c:v>0.16</c:v>
                </c:pt>
                <c:pt idx="1">
                  <c:v>0.16</c:v>
                </c:pt>
                <c:pt idx="2">
                  <c:v>0.13550000000000001</c:v>
                </c:pt>
                <c:pt idx="3">
                  <c:v>0.1205</c:v>
                </c:pt>
                <c:pt idx="4">
                  <c:v>0.11300000000000002</c:v>
                </c:pt>
                <c:pt idx="5">
                  <c:v>0.11300000000000002</c:v>
                </c:pt>
                <c:pt idx="6">
                  <c:v>0.11300000000000002</c:v>
                </c:pt>
                <c:pt idx="7">
                  <c:v>0.11050000000000001</c:v>
                </c:pt>
                <c:pt idx="8">
                  <c:v>0.11800000000000002</c:v>
                </c:pt>
                <c:pt idx="9">
                  <c:v>0.11550000000000002</c:v>
                </c:pt>
                <c:pt idx="10">
                  <c:v>0.10884353741496602</c:v>
                </c:pt>
                <c:pt idx="11">
                  <c:v>0.10884353741496602</c:v>
                </c:pt>
                <c:pt idx="12">
                  <c:v>0.10884353741496602</c:v>
                </c:pt>
                <c:pt idx="13">
                  <c:v>0.10884353741496602</c:v>
                </c:pt>
                <c:pt idx="14">
                  <c:v>0.10884353741496602</c:v>
                </c:pt>
                <c:pt idx="15">
                  <c:v>0.10884353741496602</c:v>
                </c:pt>
                <c:pt idx="16">
                  <c:v>0.10884353741496602</c:v>
                </c:pt>
                <c:pt idx="17">
                  <c:v>0.10884353741496602</c:v>
                </c:pt>
                <c:pt idx="18">
                  <c:v>0.10884353741496602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0F-41FD-84FB-9058B306D3BD}"/>
            </c:ext>
          </c:extLst>
        </c:ser>
        <c:ser>
          <c:idx val="2"/>
          <c:order val="2"/>
          <c:tx>
            <c:strRef>
              <c:f>'Final ELCC'!$D$3</c:f>
              <c:strCache>
                <c:ptCount val="1"/>
                <c:pt idx="0">
                  <c:v>CETA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'Final ELCC'!$A$28:$A$46</c:f>
              <c:numCache>
                <c:formatCode>General</c:formatCode>
                <c:ptCount val="1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</c:numCache>
            </c:numRef>
          </c:cat>
          <c:val>
            <c:numRef>
              <c:f>'Final ELCC'!$D$28:$D$46</c:f>
              <c:numCache>
                <c:formatCode>_(* #,##0.00_);_(* \(#,##0.00\);_(* "-"??_);_(@_)</c:formatCode>
                <c:ptCount val="19"/>
                <c:pt idx="0">
                  <c:v>0.16</c:v>
                </c:pt>
                <c:pt idx="1">
                  <c:v>0.16</c:v>
                </c:pt>
                <c:pt idx="2">
                  <c:v>0.16</c:v>
                </c:pt>
                <c:pt idx="3">
                  <c:v>0.128</c:v>
                </c:pt>
                <c:pt idx="4">
                  <c:v>0.11300000000000002</c:v>
                </c:pt>
                <c:pt idx="5">
                  <c:v>0.11300000000000002</c:v>
                </c:pt>
                <c:pt idx="6">
                  <c:v>0.11300000000000002</c:v>
                </c:pt>
                <c:pt idx="7">
                  <c:v>0.11050000000000001</c:v>
                </c:pt>
                <c:pt idx="8">
                  <c:v>0.11800000000000002</c:v>
                </c:pt>
                <c:pt idx="9">
                  <c:v>0.11550000000000002</c:v>
                </c:pt>
                <c:pt idx="10">
                  <c:v>0.10884353741496602</c:v>
                </c:pt>
                <c:pt idx="11">
                  <c:v>0.10884353741496602</c:v>
                </c:pt>
                <c:pt idx="12">
                  <c:v>0.10884353741496602</c:v>
                </c:pt>
                <c:pt idx="13">
                  <c:v>0.10884353741496602</c:v>
                </c:pt>
                <c:pt idx="14">
                  <c:v>0.10884353741496602</c:v>
                </c:pt>
                <c:pt idx="15">
                  <c:v>0.10884353741496602</c:v>
                </c:pt>
                <c:pt idx="16">
                  <c:v>0.10884353741496602</c:v>
                </c:pt>
                <c:pt idx="17">
                  <c:v>0.10884353741496602</c:v>
                </c:pt>
                <c:pt idx="18">
                  <c:v>0.10884353741496602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0F-41FD-84FB-9058B306D3BD}"/>
            </c:ext>
          </c:extLst>
        </c:ser>
        <c:ser>
          <c:idx val="3"/>
          <c:order val="3"/>
          <c:tx>
            <c:strRef>
              <c:f>'Final ELCC'!$E$3</c:f>
              <c:strCache>
                <c:ptCount val="1"/>
                <c:pt idx="0">
                  <c:v>ECR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'Final ELCC'!$A$28:$A$46</c:f>
              <c:numCache>
                <c:formatCode>General</c:formatCode>
                <c:ptCount val="1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</c:numCache>
            </c:numRef>
          </c:cat>
          <c:val>
            <c:numRef>
              <c:f>'Final ELCC'!$E$28:$E$46</c:f>
              <c:numCache>
                <c:formatCode>_(* #,##0.00_);_(* \(#,##0.00\);_(* "-"??_);_(@_)</c:formatCode>
                <c:ptCount val="19"/>
                <c:pt idx="0">
                  <c:v>0.16</c:v>
                </c:pt>
                <c:pt idx="1">
                  <c:v>0.14300000000000002</c:v>
                </c:pt>
                <c:pt idx="2">
                  <c:v>0.14300000000000002</c:v>
                </c:pt>
                <c:pt idx="3">
                  <c:v>0.128</c:v>
                </c:pt>
                <c:pt idx="4">
                  <c:v>0.11300000000000002</c:v>
                </c:pt>
                <c:pt idx="5">
                  <c:v>0.11300000000000002</c:v>
                </c:pt>
                <c:pt idx="6">
                  <c:v>0.11300000000000002</c:v>
                </c:pt>
                <c:pt idx="7">
                  <c:v>0.11050000000000001</c:v>
                </c:pt>
                <c:pt idx="8">
                  <c:v>0.11800000000000002</c:v>
                </c:pt>
                <c:pt idx="9">
                  <c:v>0.11550000000000002</c:v>
                </c:pt>
                <c:pt idx="10">
                  <c:v>0.10884353741496602</c:v>
                </c:pt>
                <c:pt idx="11">
                  <c:v>0.10884353741496602</c:v>
                </c:pt>
                <c:pt idx="12">
                  <c:v>0.10884353741496602</c:v>
                </c:pt>
                <c:pt idx="13">
                  <c:v>0.10884353741496602</c:v>
                </c:pt>
                <c:pt idx="14">
                  <c:v>0.10884353741496602</c:v>
                </c:pt>
                <c:pt idx="15">
                  <c:v>0.10884353741496602</c:v>
                </c:pt>
                <c:pt idx="16">
                  <c:v>0.10884353741496602</c:v>
                </c:pt>
                <c:pt idx="17">
                  <c:v>0.10884353741496602</c:v>
                </c:pt>
                <c:pt idx="18">
                  <c:v>0.10884353741496602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0F-41FD-84FB-9058B306D3BD}"/>
            </c:ext>
          </c:extLst>
        </c:ser>
        <c:ser>
          <c:idx val="4"/>
          <c:order val="4"/>
          <c:tx>
            <c:strRef>
              <c:f>'Final ELCC'!$F$3</c:f>
              <c:strCache>
                <c:ptCount val="1"/>
                <c:pt idx="0">
                  <c:v>NCR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'Final ELCC'!$A$28:$A$46</c:f>
              <c:numCache>
                <c:formatCode>General</c:formatCode>
                <c:ptCount val="1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</c:numCache>
            </c:numRef>
          </c:cat>
          <c:val>
            <c:numRef>
              <c:f>'Final ELCC'!$F$28:$F$46</c:f>
              <c:numCache>
                <c:formatCode>_(* #,##0.00_);_(* \(#,##0.00\);_(* "-"??_);_(@_)</c:formatCode>
                <c:ptCount val="19"/>
                <c:pt idx="0">
                  <c:v>0.16</c:v>
                </c:pt>
                <c:pt idx="1">
                  <c:v>0.16</c:v>
                </c:pt>
                <c:pt idx="2">
                  <c:v>0.14300000000000002</c:v>
                </c:pt>
                <c:pt idx="3">
                  <c:v>0.14300000000000002</c:v>
                </c:pt>
                <c:pt idx="4">
                  <c:v>0.13550000000000001</c:v>
                </c:pt>
                <c:pt idx="5">
                  <c:v>0.13550000000000001</c:v>
                </c:pt>
                <c:pt idx="6">
                  <c:v>0.128</c:v>
                </c:pt>
                <c:pt idx="7">
                  <c:v>0.11799999999999999</c:v>
                </c:pt>
                <c:pt idx="8">
                  <c:v>0.11799999999999999</c:v>
                </c:pt>
                <c:pt idx="9">
                  <c:v>0.11549999999999999</c:v>
                </c:pt>
                <c:pt idx="10">
                  <c:v>0.10884353741496602</c:v>
                </c:pt>
                <c:pt idx="11">
                  <c:v>0.10884353741496602</c:v>
                </c:pt>
                <c:pt idx="12">
                  <c:v>0.10884353741496602</c:v>
                </c:pt>
                <c:pt idx="13">
                  <c:v>0.10884353741496602</c:v>
                </c:pt>
                <c:pt idx="14">
                  <c:v>0.10884353741496602</c:v>
                </c:pt>
                <c:pt idx="15">
                  <c:v>0.10884353741496602</c:v>
                </c:pt>
                <c:pt idx="16">
                  <c:v>0.10884353741496602</c:v>
                </c:pt>
                <c:pt idx="17">
                  <c:v>0.10884353741496602</c:v>
                </c:pt>
                <c:pt idx="18">
                  <c:v>0.10884353741496602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B0F-41FD-84FB-9058B306D3BD}"/>
            </c:ext>
          </c:extLst>
        </c:ser>
        <c:ser>
          <c:idx val="5"/>
          <c:order val="5"/>
          <c:tx>
            <c:strRef>
              <c:f>'Final ELCC'!$G$3</c:f>
              <c:strCache>
                <c:ptCount val="1"/>
                <c:pt idx="0">
                  <c:v>Winter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'Final ELCC'!$A$28:$A$46</c:f>
              <c:numCache>
                <c:formatCode>General</c:formatCode>
                <c:ptCount val="1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</c:numCache>
            </c:numRef>
          </c:cat>
          <c:val>
            <c:numRef>
              <c:f>'Final ELCC'!$G$28:$G$46</c:f>
              <c:numCache>
                <c:formatCode>_(* #,##0.00_);_(* \(#,##0.00\);_(* "-"??_);_(@_)</c:formatCode>
                <c:ptCount val="19"/>
                <c:pt idx="0">
                  <c:v>0.19039999999999999</c:v>
                </c:pt>
                <c:pt idx="1">
                  <c:v>0.19039999999999999</c:v>
                </c:pt>
                <c:pt idx="2">
                  <c:v>0.17017000000000002</c:v>
                </c:pt>
                <c:pt idx="3">
                  <c:v>0.17017000000000002</c:v>
                </c:pt>
                <c:pt idx="4">
                  <c:v>0.161245</c:v>
                </c:pt>
                <c:pt idx="5">
                  <c:v>0.161245</c:v>
                </c:pt>
                <c:pt idx="6">
                  <c:v>0.15231999999999998</c:v>
                </c:pt>
                <c:pt idx="7">
                  <c:v>0.14041999999999999</c:v>
                </c:pt>
                <c:pt idx="8">
                  <c:v>0.14041999999999999</c:v>
                </c:pt>
                <c:pt idx="9">
                  <c:v>0.13744499999999998</c:v>
                </c:pt>
                <c:pt idx="10">
                  <c:v>0.12952380952380957</c:v>
                </c:pt>
                <c:pt idx="11">
                  <c:v>0.12952380952380957</c:v>
                </c:pt>
                <c:pt idx="12">
                  <c:v>0.12952380952380957</c:v>
                </c:pt>
                <c:pt idx="13">
                  <c:v>0.12952380952380957</c:v>
                </c:pt>
                <c:pt idx="14">
                  <c:v>0.12952380952380957</c:v>
                </c:pt>
                <c:pt idx="15">
                  <c:v>0.12952380952380957</c:v>
                </c:pt>
                <c:pt idx="16">
                  <c:v>0.12952380952380957</c:v>
                </c:pt>
                <c:pt idx="17">
                  <c:v>0.12952380952380957</c:v>
                </c:pt>
                <c:pt idx="18">
                  <c:v>0.12952380952380957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88-451C-82A0-DE143258B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0491264"/>
        <c:axId val="570489632"/>
      </c:lineChart>
      <c:catAx>
        <c:axId val="57049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489632"/>
        <c:crosses val="autoZero"/>
        <c:auto val="1"/>
        <c:lblAlgn val="ctr"/>
        <c:lblOffset val="100"/>
        <c:noMultiLvlLbl val="0"/>
      </c:catAx>
      <c:valAx>
        <c:axId val="570489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49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4-hr</a:t>
            </a:r>
            <a:r>
              <a:rPr lang="en-US" baseline="0"/>
              <a:t> Storage</a:t>
            </a:r>
            <a:r>
              <a:rPr lang="en-US"/>
              <a:t> ELCC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'Final ELCC'!$O$3</c:f>
              <c:strCache>
                <c:ptCount val="1"/>
                <c:pt idx="0">
                  <c:v>REF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'Final ELCC'!$A$4:$A$22</c:f>
              <c:numCache>
                <c:formatCode>General</c:formatCode>
                <c:ptCount val="1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</c:numCache>
            </c:numRef>
          </c:cat>
          <c:val>
            <c:numRef>
              <c:f>'Final ELCC'!$O$4:$O$22</c:f>
              <c:numCache>
                <c:formatCode>_(* #,##0.00_);_(* \(#,##0.00\);_(* "-"??_);_(@_)</c:formatCode>
                <c:ptCount val="19"/>
                <c:pt idx="0">
                  <c:v>0.82</c:v>
                </c:pt>
                <c:pt idx="1">
                  <c:v>0.82</c:v>
                </c:pt>
                <c:pt idx="2">
                  <c:v>0.82</c:v>
                </c:pt>
                <c:pt idx="3">
                  <c:v>0.82</c:v>
                </c:pt>
                <c:pt idx="4">
                  <c:v>0.82</c:v>
                </c:pt>
                <c:pt idx="5">
                  <c:v>0.82</c:v>
                </c:pt>
                <c:pt idx="6">
                  <c:v>0.82</c:v>
                </c:pt>
                <c:pt idx="7">
                  <c:v>0.82</c:v>
                </c:pt>
                <c:pt idx="8">
                  <c:v>0.79266666666666652</c:v>
                </c:pt>
                <c:pt idx="9">
                  <c:v>0.76533333333333309</c:v>
                </c:pt>
                <c:pt idx="10">
                  <c:v>0.73799999999999977</c:v>
                </c:pt>
                <c:pt idx="11">
                  <c:v>0.71066666666666656</c:v>
                </c:pt>
                <c:pt idx="12">
                  <c:v>0.69426666666666648</c:v>
                </c:pt>
                <c:pt idx="13">
                  <c:v>0.69426666666666648</c:v>
                </c:pt>
                <c:pt idx="14">
                  <c:v>0.67786666666666651</c:v>
                </c:pt>
                <c:pt idx="15">
                  <c:v>0.66146666666666643</c:v>
                </c:pt>
                <c:pt idx="16">
                  <c:v>0.66146666666666643</c:v>
                </c:pt>
                <c:pt idx="17">
                  <c:v>0.64506666666666646</c:v>
                </c:pt>
                <c:pt idx="18">
                  <c:v>0.64506666666666646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96-488D-8CE2-CF7BE1ADE281}"/>
            </c:ext>
          </c:extLst>
        </c:ser>
        <c:ser>
          <c:idx val="1"/>
          <c:order val="1"/>
          <c:tx>
            <c:strRef>
              <c:f>'Final ELCC'!$P$3</c:f>
              <c:strCache>
                <c:ptCount val="1"/>
                <c:pt idx="0">
                  <c:v>REF+HighCost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'Final ELCC'!$A$4:$A$22</c:f>
              <c:numCache>
                <c:formatCode>General</c:formatCode>
                <c:ptCount val="1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</c:numCache>
            </c:numRef>
          </c:cat>
          <c:val>
            <c:numRef>
              <c:f>'Final ELCC'!$P$4:$P$22</c:f>
              <c:numCache>
                <c:formatCode>_(* #,##0.00_);_(* \(#,##0.00\);_(* "-"??_);_(@_)</c:formatCode>
                <c:ptCount val="19"/>
                <c:pt idx="0">
                  <c:v>0.82</c:v>
                </c:pt>
                <c:pt idx="1">
                  <c:v>0.82</c:v>
                </c:pt>
                <c:pt idx="2">
                  <c:v>0.82</c:v>
                </c:pt>
                <c:pt idx="3">
                  <c:v>0.82</c:v>
                </c:pt>
                <c:pt idx="4">
                  <c:v>0.82</c:v>
                </c:pt>
                <c:pt idx="5">
                  <c:v>0.82</c:v>
                </c:pt>
                <c:pt idx="6">
                  <c:v>0.82</c:v>
                </c:pt>
                <c:pt idx="7">
                  <c:v>0.82</c:v>
                </c:pt>
                <c:pt idx="8">
                  <c:v>0.82</c:v>
                </c:pt>
                <c:pt idx="9">
                  <c:v>0.82</c:v>
                </c:pt>
                <c:pt idx="10">
                  <c:v>0.82</c:v>
                </c:pt>
                <c:pt idx="11">
                  <c:v>0.82</c:v>
                </c:pt>
                <c:pt idx="12">
                  <c:v>0.79499999999999993</c:v>
                </c:pt>
                <c:pt idx="13">
                  <c:v>0.79499999999999993</c:v>
                </c:pt>
                <c:pt idx="14">
                  <c:v>0.74499999999999988</c:v>
                </c:pt>
                <c:pt idx="15">
                  <c:v>0.72</c:v>
                </c:pt>
                <c:pt idx="16">
                  <c:v>0.70499999999999996</c:v>
                </c:pt>
                <c:pt idx="17">
                  <c:v>0.70499999999999996</c:v>
                </c:pt>
                <c:pt idx="18">
                  <c:v>0.69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96-488D-8CE2-CF7BE1ADE281}"/>
            </c:ext>
          </c:extLst>
        </c:ser>
        <c:ser>
          <c:idx val="2"/>
          <c:order val="2"/>
          <c:tx>
            <c:strRef>
              <c:f>'Final ELCC'!$Q$3</c:f>
              <c:strCache>
                <c:ptCount val="1"/>
                <c:pt idx="0">
                  <c:v>CETA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'Final ELCC'!$A$4:$A$22</c:f>
              <c:numCache>
                <c:formatCode>General</c:formatCode>
                <c:ptCount val="1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</c:numCache>
            </c:numRef>
          </c:cat>
          <c:val>
            <c:numRef>
              <c:f>'Final ELCC'!$Q$4:$Q$22</c:f>
              <c:numCache>
                <c:formatCode>_(* #,##0.00_);_(* \(#,##0.00\);_(* "-"??_);_(@_)</c:formatCode>
                <c:ptCount val="19"/>
                <c:pt idx="0">
                  <c:v>0.82</c:v>
                </c:pt>
                <c:pt idx="1">
                  <c:v>0.82</c:v>
                </c:pt>
                <c:pt idx="2">
                  <c:v>0.82</c:v>
                </c:pt>
                <c:pt idx="3">
                  <c:v>0.82</c:v>
                </c:pt>
                <c:pt idx="4">
                  <c:v>0.76999999999999991</c:v>
                </c:pt>
                <c:pt idx="5">
                  <c:v>0.72</c:v>
                </c:pt>
                <c:pt idx="6">
                  <c:v>0.70499999999999996</c:v>
                </c:pt>
                <c:pt idx="7">
                  <c:v>0.69</c:v>
                </c:pt>
                <c:pt idx="8">
                  <c:v>0.69</c:v>
                </c:pt>
                <c:pt idx="9">
                  <c:v>0.69</c:v>
                </c:pt>
                <c:pt idx="10">
                  <c:v>0.69</c:v>
                </c:pt>
                <c:pt idx="11">
                  <c:v>0.69</c:v>
                </c:pt>
                <c:pt idx="12">
                  <c:v>0.65999999999999992</c:v>
                </c:pt>
                <c:pt idx="13">
                  <c:v>0.65999999999999992</c:v>
                </c:pt>
                <c:pt idx="14">
                  <c:v>0.65999999999999992</c:v>
                </c:pt>
                <c:pt idx="15">
                  <c:v>0.61499999999999988</c:v>
                </c:pt>
                <c:pt idx="16">
                  <c:v>0.58499999999999985</c:v>
                </c:pt>
                <c:pt idx="17">
                  <c:v>0.52999999999999992</c:v>
                </c:pt>
                <c:pt idx="18">
                  <c:v>0.46999999999999986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6-488D-8CE2-CF7BE1ADE281}"/>
            </c:ext>
          </c:extLst>
        </c:ser>
        <c:ser>
          <c:idx val="3"/>
          <c:order val="3"/>
          <c:tx>
            <c:strRef>
              <c:f>'Final ELCC'!$R$3</c:f>
              <c:strCache>
                <c:ptCount val="1"/>
                <c:pt idx="0">
                  <c:v>ECR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'Final ELCC'!$A$4:$A$22</c:f>
              <c:numCache>
                <c:formatCode>General</c:formatCode>
                <c:ptCount val="1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</c:numCache>
            </c:numRef>
          </c:cat>
          <c:val>
            <c:numRef>
              <c:f>'Final ELCC'!$R$4:$R$22</c:f>
              <c:numCache>
                <c:formatCode>_(* #,##0.00_);_(* \(#,##0.00\);_(* "-"??_);_(@_)</c:formatCode>
                <c:ptCount val="19"/>
                <c:pt idx="0">
                  <c:v>0.82</c:v>
                </c:pt>
                <c:pt idx="1">
                  <c:v>0.82</c:v>
                </c:pt>
                <c:pt idx="2">
                  <c:v>0.82</c:v>
                </c:pt>
                <c:pt idx="3">
                  <c:v>0.82</c:v>
                </c:pt>
                <c:pt idx="4">
                  <c:v>0.82</c:v>
                </c:pt>
                <c:pt idx="5">
                  <c:v>0.82</c:v>
                </c:pt>
                <c:pt idx="6">
                  <c:v>0.82</c:v>
                </c:pt>
                <c:pt idx="7">
                  <c:v>0.82</c:v>
                </c:pt>
                <c:pt idx="8">
                  <c:v>0.82</c:v>
                </c:pt>
                <c:pt idx="9">
                  <c:v>0.82</c:v>
                </c:pt>
                <c:pt idx="10">
                  <c:v>0.82</c:v>
                </c:pt>
                <c:pt idx="11">
                  <c:v>0.82</c:v>
                </c:pt>
                <c:pt idx="12">
                  <c:v>0.82</c:v>
                </c:pt>
                <c:pt idx="13">
                  <c:v>0.82</c:v>
                </c:pt>
                <c:pt idx="14">
                  <c:v>0.79499999999999993</c:v>
                </c:pt>
                <c:pt idx="15">
                  <c:v>0.79499999999999993</c:v>
                </c:pt>
                <c:pt idx="16">
                  <c:v>0.76999999999999991</c:v>
                </c:pt>
                <c:pt idx="17">
                  <c:v>0.76999999999999991</c:v>
                </c:pt>
                <c:pt idx="18">
                  <c:v>0.74499999999999988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6-488D-8CE2-CF7BE1ADE281}"/>
            </c:ext>
          </c:extLst>
        </c:ser>
        <c:ser>
          <c:idx val="4"/>
          <c:order val="4"/>
          <c:tx>
            <c:strRef>
              <c:f>'Final ELCC'!$S$3</c:f>
              <c:strCache>
                <c:ptCount val="1"/>
                <c:pt idx="0">
                  <c:v>NCR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'Final ELCC'!$A$4:$A$22</c:f>
              <c:numCache>
                <c:formatCode>General</c:formatCode>
                <c:ptCount val="1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</c:numCache>
            </c:numRef>
          </c:cat>
          <c:val>
            <c:numRef>
              <c:f>'Final ELCC'!$S$4:$S$22</c:f>
              <c:numCache>
                <c:formatCode>_(* #,##0.00_);_(* \(#,##0.00\);_(* "-"??_);_(@_)</c:formatCode>
                <c:ptCount val="19"/>
                <c:pt idx="0">
                  <c:v>0.82</c:v>
                </c:pt>
                <c:pt idx="1">
                  <c:v>0.82</c:v>
                </c:pt>
                <c:pt idx="2">
                  <c:v>0.82</c:v>
                </c:pt>
                <c:pt idx="3">
                  <c:v>0.82</c:v>
                </c:pt>
                <c:pt idx="4">
                  <c:v>0.82</c:v>
                </c:pt>
                <c:pt idx="5">
                  <c:v>0.79499999999999993</c:v>
                </c:pt>
                <c:pt idx="6">
                  <c:v>0.79499999999999993</c:v>
                </c:pt>
                <c:pt idx="7">
                  <c:v>0.79499999999999993</c:v>
                </c:pt>
                <c:pt idx="8">
                  <c:v>0.79499999999999993</c:v>
                </c:pt>
                <c:pt idx="9">
                  <c:v>0.79499999999999993</c:v>
                </c:pt>
                <c:pt idx="10">
                  <c:v>0.79499999999999993</c:v>
                </c:pt>
                <c:pt idx="11">
                  <c:v>0.79499999999999993</c:v>
                </c:pt>
                <c:pt idx="12">
                  <c:v>0.79499999999999993</c:v>
                </c:pt>
                <c:pt idx="13">
                  <c:v>0.79499999999999993</c:v>
                </c:pt>
                <c:pt idx="14">
                  <c:v>0.79499999999999993</c:v>
                </c:pt>
                <c:pt idx="15">
                  <c:v>0.76999999999999991</c:v>
                </c:pt>
                <c:pt idx="16">
                  <c:v>0.74499999999999988</c:v>
                </c:pt>
                <c:pt idx="17">
                  <c:v>0.74499999999999988</c:v>
                </c:pt>
                <c:pt idx="18">
                  <c:v>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196-488D-8CE2-CF7BE1ADE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0490720"/>
        <c:axId val="570492352"/>
      </c:lineChart>
      <c:catAx>
        <c:axId val="57049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492352"/>
        <c:crosses val="autoZero"/>
        <c:auto val="1"/>
        <c:lblAlgn val="ctr"/>
        <c:lblOffset val="100"/>
        <c:noMultiLvlLbl val="0"/>
      </c:catAx>
      <c:valAx>
        <c:axId val="57049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490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Offshore ELCC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'Final ELCC'!$O$3</c:f>
              <c:strCache>
                <c:ptCount val="1"/>
                <c:pt idx="0">
                  <c:v>REF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'Final ELCC'!$A$28:$A$46</c:f>
              <c:numCache>
                <c:formatCode>General</c:formatCode>
                <c:ptCount val="1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</c:numCache>
            </c:numRef>
          </c:cat>
          <c:val>
            <c:numRef>
              <c:f>'Final ELCC'!$O$28:$O$46</c:f>
              <c:numCache>
                <c:formatCode>_(* #,##0.00_);_(* \(#,##0.00\);_(* "-"??_);_(@_)</c:formatCode>
                <c:ptCount val="19"/>
                <c:pt idx="0">
                  <c:v>0.37</c:v>
                </c:pt>
                <c:pt idx="1">
                  <c:v>0.37</c:v>
                </c:pt>
                <c:pt idx="2">
                  <c:v>0.37</c:v>
                </c:pt>
                <c:pt idx="3">
                  <c:v>0.37</c:v>
                </c:pt>
                <c:pt idx="4">
                  <c:v>0.37</c:v>
                </c:pt>
                <c:pt idx="5">
                  <c:v>0.37</c:v>
                </c:pt>
                <c:pt idx="6">
                  <c:v>0.35355555555555557</c:v>
                </c:pt>
                <c:pt idx="7">
                  <c:v>0.33711111111111114</c:v>
                </c:pt>
                <c:pt idx="8">
                  <c:v>0.32066666666666666</c:v>
                </c:pt>
                <c:pt idx="9">
                  <c:v>0.30422222222222217</c:v>
                </c:pt>
                <c:pt idx="10">
                  <c:v>0.30422222222222217</c:v>
                </c:pt>
                <c:pt idx="11">
                  <c:v>0.30422222222222217</c:v>
                </c:pt>
                <c:pt idx="12">
                  <c:v>0.28777777777777774</c:v>
                </c:pt>
                <c:pt idx="13">
                  <c:v>0.2576296296296296</c:v>
                </c:pt>
                <c:pt idx="14">
                  <c:v>0.2576296296296296</c:v>
                </c:pt>
                <c:pt idx="15">
                  <c:v>0.24255555555555552</c:v>
                </c:pt>
                <c:pt idx="16">
                  <c:v>0.2425555555555555</c:v>
                </c:pt>
                <c:pt idx="17">
                  <c:v>0.2425555555555555</c:v>
                </c:pt>
                <c:pt idx="18">
                  <c:v>0.22748148148148142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E8-4F56-A286-F3BC2472BE3B}"/>
            </c:ext>
          </c:extLst>
        </c:ser>
        <c:ser>
          <c:idx val="1"/>
          <c:order val="1"/>
          <c:tx>
            <c:strRef>
              <c:f>'Final ELCC'!$P$3</c:f>
              <c:strCache>
                <c:ptCount val="1"/>
                <c:pt idx="0">
                  <c:v>REF+HighCost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'Final ELCC'!$A$28:$A$46</c:f>
              <c:numCache>
                <c:formatCode>General</c:formatCode>
                <c:ptCount val="1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</c:numCache>
            </c:numRef>
          </c:cat>
          <c:val>
            <c:numRef>
              <c:f>'Final ELCC'!$P$28:$P$46</c:f>
              <c:numCache>
                <c:formatCode>_(* #,##0.00_);_(* \(#,##0.00\);_(* "-"??_);_(@_)</c:formatCode>
                <c:ptCount val="19"/>
                <c:pt idx="0">
                  <c:v>0.37</c:v>
                </c:pt>
                <c:pt idx="1">
                  <c:v>0.37</c:v>
                </c:pt>
                <c:pt idx="2">
                  <c:v>0.37</c:v>
                </c:pt>
                <c:pt idx="3">
                  <c:v>0.37</c:v>
                </c:pt>
                <c:pt idx="4">
                  <c:v>0.37</c:v>
                </c:pt>
                <c:pt idx="5">
                  <c:v>0.37</c:v>
                </c:pt>
                <c:pt idx="6">
                  <c:v>0.35355555555555557</c:v>
                </c:pt>
                <c:pt idx="7">
                  <c:v>0.33711111111111114</c:v>
                </c:pt>
                <c:pt idx="8">
                  <c:v>0.32066666666666666</c:v>
                </c:pt>
                <c:pt idx="9">
                  <c:v>0.30422222222222217</c:v>
                </c:pt>
                <c:pt idx="10">
                  <c:v>0.30422222222222217</c:v>
                </c:pt>
                <c:pt idx="11">
                  <c:v>0.30422222222222217</c:v>
                </c:pt>
                <c:pt idx="12">
                  <c:v>0.28777777777777774</c:v>
                </c:pt>
                <c:pt idx="13">
                  <c:v>0.28777777777777774</c:v>
                </c:pt>
                <c:pt idx="14">
                  <c:v>0.25377777777777777</c:v>
                </c:pt>
                <c:pt idx="15">
                  <c:v>0.25377777777777777</c:v>
                </c:pt>
                <c:pt idx="16">
                  <c:v>0.25377777777777777</c:v>
                </c:pt>
                <c:pt idx="17">
                  <c:v>0.21977777777777777</c:v>
                </c:pt>
                <c:pt idx="18">
                  <c:v>0.21977777777777777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E8-4F56-A286-F3BC2472BE3B}"/>
            </c:ext>
          </c:extLst>
        </c:ser>
        <c:ser>
          <c:idx val="2"/>
          <c:order val="2"/>
          <c:tx>
            <c:strRef>
              <c:f>'Final ELCC'!$Q$3</c:f>
              <c:strCache>
                <c:ptCount val="1"/>
                <c:pt idx="0">
                  <c:v>CETA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'Final ELCC'!$A$28:$A$46</c:f>
              <c:numCache>
                <c:formatCode>General</c:formatCode>
                <c:ptCount val="1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</c:numCache>
            </c:numRef>
          </c:cat>
          <c:val>
            <c:numRef>
              <c:f>'Final ELCC'!$Q$28:$Q$46</c:f>
              <c:numCache>
                <c:formatCode>_(* #,##0.00_);_(* \(#,##0.00\);_(* "-"??_);_(@_)</c:formatCode>
                <c:ptCount val="19"/>
                <c:pt idx="0">
                  <c:v>0.37</c:v>
                </c:pt>
                <c:pt idx="1">
                  <c:v>0.37</c:v>
                </c:pt>
                <c:pt idx="2">
                  <c:v>0.37</c:v>
                </c:pt>
                <c:pt idx="3">
                  <c:v>0.37</c:v>
                </c:pt>
                <c:pt idx="4">
                  <c:v>0.37</c:v>
                </c:pt>
                <c:pt idx="5">
                  <c:v>0.37</c:v>
                </c:pt>
                <c:pt idx="6">
                  <c:v>0.35355555555555557</c:v>
                </c:pt>
                <c:pt idx="7">
                  <c:v>0.33711111111111114</c:v>
                </c:pt>
                <c:pt idx="8">
                  <c:v>0.32066666666666666</c:v>
                </c:pt>
                <c:pt idx="9">
                  <c:v>0.30422222222222217</c:v>
                </c:pt>
                <c:pt idx="10">
                  <c:v>0.30422222222222217</c:v>
                </c:pt>
                <c:pt idx="11">
                  <c:v>0.30422222222222217</c:v>
                </c:pt>
                <c:pt idx="12">
                  <c:v>0.25377777777777777</c:v>
                </c:pt>
                <c:pt idx="13">
                  <c:v>0.25377777777777777</c:v>
                </c:pt>
                <c:pt idx="14">
                  <c:v>0.25377777777777777</c:v>
                </c:pt>
                <c:pt idx="15">
                  <c:v>0.21977777777777777</c:v>
                </c:pt>
                <c:pt idx="16">
                  <c:v>0.21977777777777777</c:v>
                </c:pt>
                <c:pt idx="17">
                  <c:v>0.21977777777777777</c:v>
                </c:pt>
                <c:pt idx="18">
                  <c:v>0.18577777777777771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E8-4F56-A286-F3BC2472BE3B}"/>
            </c:ext>
          </c:extLst>
        </c:ser>
        <c:ser>
          <c:idx val="3"/>
          <c:order val="3"/>
          <c:tx>
            <c:strRef>
              <c:f>'Final ELCC'!$R$3</c:f>
              <c:strCache>
                <c:ptCount val="1"/>
                <c:pt idx="0">
                  <c:v>ECR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'Final ELCC'!$A$28:$A$46</c:f>
              <c:numCache>
                <c:formatCode>General</c:formatCode>
                <c:ptCount val="1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</c:numCache>
            </c:numRef>
          </c:cat>
          <c:val>
            <c:numRef>
              <c:f>'Final ELCC'!$R$28:$R$46</c:f>
              <c:numCache>
                <c:formatCode>_(* #,##0.00_);_(* \(#,##0.00\);_(* "-"??_);_(@_)</c:formatCode>
                <c:ptCount val="19"/>
                <c:pt idx="0">
                  <c:v>0.37</c:v>
                </c:pt>
                <c:pt idx="1">
                  <c:v>0.37</c:v>
                </c:pt>
                <c:pt idx="2">
                  <c:v>0.37</c:v>
                </c:pt>
                <c:pt idx="3">
                  <c:v>0.37</c:v>
                </c:pt>
                <c:pt idx="4">
                  <c:v>0.37</c:v>
                </c:pt>
                <c:pt idx="5">
                  <c:v>0.37</c:v>
                </c:pt>
                <c:pt idx="6">
                  <c:v>0.35355555555555557</c:v>
                </c:pt>
                <c:pt idx="7">
                  <c:v>0.33711111111111114</c:v>
                </c:pt>
                <c:pt idx="8">
                  <c:v>0.32066666666666666</c:v>
                </c:pt>
                <c:pt idx="9">
                  <c:v>0.30422222222222217</c:v>
                </c:pt>
                <c:pt idx="10">
                  <c:v>0.30422222222222217</c:v>
                </c:pt>
                <c:pt idx="11">
                  <c:v>0.30422222222222217</c:v>
                </c:pt>
                <c:pt idx="12">
                  <c:v>0.25377777777777777</c:v>
                </c:pt>
                <c:pt idx="13">
                  <c:v>0.25377777777777777</c:v>
                </c:pt>
                <c:pt idx="14">
                  <c:v>0.25377777777777777</c:v>
                </c:pt>
                <c:pt idx="15">
                  <c:v>0.21977777777777777</c:v>
                </c:pt>
                <c:pt idx="16">
                  <c:v>0.21977777777777777</c:v>
                </c:pt>
                <c:pt idx="17">
                  <c:v>0.18577777777777771</c:v>
                </c:pt>
                <c:pt idx="18">
                  <c:v>0.18577777777777771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FE8-4F56-A286-F3BC2472BE3B}"/>
            </c:ext>
          </c:extLst>
        </c:ser>
        <c:ser>
          <c:idx val="4"/>
          <c:order val="4"/>
          <c:tx>
            <c:strRef>
              <c:f>'Final ELCC'!$S$3</c:f>
              <c:strCache>
                <c:ptCount val="1"/>
                <c:pt idx="0">
                  <c:v>NCR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'Final ELCC'!$A$28:$A$46</c:f>
              <c:numCache>
                <c:formatCode>General</c:formatCode>
                <c:ptCount val="1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</c:numCache>
            </c:numRef>
          </c:cat>
          <c:val>
            <c:numRef>
              <c:f>'Final ELCC'!$S$28:$S$46</c:f>
              <c:numCache>
                <c:formatCode>_(* #,##0.00_);_(* \(#,##0.00\);_(* "-"??_);_(@_)</c:formatCode>
                <c:ptCount val="19"/>
                <c:pt idx="0">
                  <c:v>0.37</c:v>
                </c:pt>
                <c:pt idx="1">
                  <c:v>0.37</c:v>
                </c:pt>
                <c:pt idx="2">
                  <c:v>0.37</c:v>
                </c:pt>
                <c:pt idx="3">
                  <c:v>0.37</c:v>
                </c:pt>
                <c:pt idx="4">
                  <c:v>0.37</c:v>
                </c:pt>
                <c:pt idx="5">
                  <c:v>0.37</c:v>
                </c:pt>
                <c:pt idx="6">
                  <c:v>0.35355555555555557</c:v>
                </c:pt>
                <c:pt idx="7">
                  <c:v>0.33711111111111114</c:v>
                </c:pt>
                <c:pt idx="8">
                  <c:v>0.32066666666666666</c:v>
                </c:pt>
                <c:pt idx="9">
                  <c:v>0.30422222222222217</c:v>
                </c:pt>
                <c:pt idx="10">
                  <c:v>0.30422222222222217</c:v>
                </c:pt>
                <c:pt idx="11">
                  <c:v>0.30422222222222217</c:v>
                </c:pt>
                <c:pt idx="12">
                  <c:v>0.28777777777777774</c:v>
                </c:pt>
                <c:pt idx="13">
                  <c:v>0.28777777777777774</c:v>
                </c:pt>
                <c:pt idx="14">
                  <c:v>0.25377777777777777</c:v>
                </c:pt>
                <c:pt idx="15">
                  <c:v>0.25377777777777777</c:v>
                </c:pt>
                <c:pt idx="16">
                  <c:v>0.25377777777777777</c:v>
                </c:pt>
                <c:pt idx="17">
                  <c:v>0.21977777777777777</c:v>
                </c:pt>
                <c:pt idx="18">
                  <c:v>0.21977777777777777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FE8-4F56-A286-F3BC2472B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0491808"/>
        <c:axId val="570492896"/>
      </c:lineChart>
      <c:catAx>
        <c:axId val="57049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492896"/>
        <c:crosses val="autoZero"/>
        <c:auto val="1"/>
        <c:lblAlgn val="ctr"/>
        <c:lblOffset val="100"/>
        <c:noMultiLvlLbl val="0"/>
      </c:catAx>
      <c:valAx>
        <c:axId val="570492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491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'PJM PeakCredits_REF+HiCost'!$C$5</c:f>
              <c:strCache>
                <c:ptCount val="1"/>
                <c:pt idx="0">
                  <c:v>Solar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PeakCredits_REF+HiCost'!$B$6:$B$106</c:f>
              <c:numCache>
                <c:formatCode>0%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cat>
          <c:val>
            <c:numRef>
              <c:f>'PJM PeakCredits_REF+HiCost'!$C$6:$C$106</c:f>
              <c:numCache>
                <c:formatCode>0%</c:formatCode>
                <c:ptCount val="101"/>
                <c:pt idx="0">
                  <c:v>0.43507101620454747</c:v>
                </c:pt>
                <c:pt idx="1">
                  <c:v>0.47364367573102079</c:v>
                </c:pt>
                <c:pt idx="2">
                  <c:v>0.50147647472870549</c:v>
                </c:pt>
                <c:pt idx="3">
                  <c:v>0.5137166289716304</c:v>
                </c:pt>
                <c:pt idx="4">
                  <c:v>0.50854814912758173</c:v>
                </c:pt>
                <c:pt idx="5">
                  <c:v>0.49927407456379086</c:v>
                </c:pt>
                <c:pt idx="6">
                  <c:v>0.49</c:v>
                </c:pt>
                <c:pt idx="7">
                  <c:v>0.44260952297817258</c:v>
                </c:pt>
                <c:pt idx="8">
                  <c:v>0.39521904595634516</c:v>
                </c:pt>
                <c:pt idx="9">
                  <c:v>0.34782856893451775</c:v>
                </c:pt>
                <c:pt idx="10">
                  <c:v>0.30043809191269039</c:v>
                </c:pt>
                <c:pt idx="11">
                  <c:v>0.29791618731705588</c:v>
                </c:pt>
                <c:pt idx="12">
                  <c:v>0.29539428272142138</c:v>
                </c:pt>
                <c:pt idx="13">
                  <c:v>0.29287237812578687</c:v>
                </c:pt>
                <c:pt idx="14">
                  <c:v>0.29035047353015236</c:v>
                </c:pt>
                <c:pt idx="15">
                  <c:v>0.28782856893451786</c:v>
                </c:pt>
                <c:pt idx="16">
                  <c:v>0.28530666433888335</c:v>
                </c:pt>
                <c:pt idx="17">
                  <c:v>0.28278475974324885</c:v>
                </c:pt>
                <c:pt idx="18">
                  <c:v>0.28026285514761434</c:v>
                </c:pt>
                <c:pt idx="19">
                  <c:v>0.27774095055197984</c:v>
                </c:pt>
                <c:pt idx="20">
                  <c:v>0.27521904595634533</c:v>
                </c:pt>
                <c:pt idx="21">
                  <c:v>0.27269714136071083</c:v>
                </c:pt>
                <c:pt idx="22">
                  <c:v>0.27017523676507632</c:v>
                </c:pt>
                <c:pt idx="23">
                  <c:v>0.26765333216944182</c:v>
                </c:pt>
                <c:pt idx="24">
                  <c:v>0.26513142757380731</c:v>
                </c:pt>
                <c:pt idx="25">
                  <c:v>0.2626095229781728</c:v>
                </c:pt>
                <c:pt idx="26">
                  <c:v>0.2600876183825383</c:v>
                </c:pt>
                <c:pt idx="27">
                  <c:v>0.25756571378690379</c:v>
                </c:pt>
                <c:pt idx="28">
                  <c:v>0.25504380919126929</c:v>
                </c:pt>
                <c:pt idx="29">
                  <c:v>0.25252190459563478</c:v>
                </c:pt>
                <c:pt idx="30">
                  <c:v>0.25</c:v>
                </c:pt>
                <c:pt idx="31">
                  <c:v>0.2475</c:v>
                </c:pt>
                <c:pt idx="32">
                  <c:v>0.245</c:v>
                </c:pt>
                <c:pt idx="33">
                  <c:v>0.24249999999999999</c:v>
                </c:pt>
                <c:pt idx="34">
                  <c:v>0.24</c:v>
                </c:pt>
                <c:pt idx="35">
                  <c:v>0.23749999999999999</c:v>
                </c:pt>
                <c:pt idx="36">
                  <c:v>0.23499999999999999</c:v>
                </c:pt>
                <c:pt idx="37">
                  <c:v>0.23249999999999998</c:v>
                </c:pt>
                <c:pt idx="38">
                  <c:v>0.22999999999999998</c:v>
                </c:pt>
                <c:pt idx="39">
                  <c:v>0.22749999999999998</c:v>
                </c:pt>
                <c:pt idx="40">
                  <c:v>0.22499999999999998</c:v>
                </c:pt>
                <c:pt idx="41">
                  <c:v>0.22249999999999998</c:v>
                </c:pt>
                <c:pt idx="42">
                  <c:v>0.21999999999999997</c:v>
                </c:pt>
                <c:pt idx="43">
                  <c:v>0.21749999999999997</c:v>
                </c:pt>
                <c:pt idx="44">
                  <c:v>0.21499999999999997</c:v>
                </c:pt>
                <c:pt idx="45">
                  <c:v>0.21249999999999997</c:v>
                </c:pt>
                <c:pt idx="46">
                  <c:v>0.20999999999999996</c:v>
                </c:pt>
                <c:pt idx="47">
                  <c:v>0.20749999999999996</c:v>
                </c:pt>
                <c:pt idx="48">
                  <c:v>0.20499999999999996</c:v>
                </c:pt>
                <c:pt idx="49">
                  <c:v>0.20249999999999996</c:v>
                </c:pt>
                <c:pt idx="50">
                  <c:v>0.2</c:v>
                </c:pt>
                <c:pt idx="51">
                  <c:v>0.19500000000000001</c:v>
                </c:pt>
                <c:pt idx="52">
                  <c:v>0.19</c:v>
                </c:pt>
                <c:pt idx="53">
                  <c:v>0.185</c:v>
                </c:pt>
                <c:pt idx="54">
                  <c:v>0.18</c:v>
                </c:pt>
                <c:pt idx="55">
                  <c:v>0.17499999999999999</c:v>
                </c:pt>
                <c:pt idx="56">
                  <c:v>0.16999999999999998</c:v>
                </c:pt>
                <c:pt idx="57">
                  <c:v>0.16499999999999998</c:v>
                </c:pt>
                <c:pt idx="58">
                  <c:v>0.15999999999999998</c:v>
                </c:pt>
                <c:pt idx="59">
                  <c:v>0.15499999999999997</c:v>
                </c:pt>
                <c:pt idx="60">
                  <c:v>0.14999999999999997</c:v>
                </c:pt>
                <c:pt idx="61">
                  <c:v>0.14499999999999996</c:v>
                </c:pt>
                <c:pt idx="62">
                  <c:v>0.13999999999999996</c:v>
                </c:pt>
                <c:pt idx="63">
                  <c:v>0.13499999999999995</c:v>
                </c:pt>
                <c:pt idx="64">
                  <c:v>0.12999999999999995</c:v>
                </c:pt>
                <c:pt idx="65">
                  <c:v>0.12499999999999996</c:v>
                </c:pt>
                <c:pt idx="66">
                  <c:v>0.11999999999999997</c:v>
                </c:pt>
                <c:pt idx="67">
                  <c:v>0.11499999999999998</c:v>
                </c:pt>
                <c:pt idx="68">
                  <c:v>0.10999999999999999</c:v>
                </c:pt>
                <c:pt idx="69">
                  <c:v>0.105</c:v>
                </c:pt>
                <c:pt idx="70">
                  <c:v>0.1</c:v>
                </c:pt>
                <c:pt idx="71">
                  <c:v>0.1</c:v>
                </c:pt>
                <c:pt idx="72">
                  <c:v>0.1</c:v>
                </c:pt>
                <c:pt idx="73">
                  <c:v>0.1</c:v>
                </c:pt>
                <c:pt idx="74">
                  <c:v>0.1</c:v>
                </c:pt>
                <c:pt idx="75">
                  <c:v>0.1</c:v>
                </c:pt>
                <c:pt idx="76">
                  <c:v>0.1</c:v>
                </c:pt>
                <c:pt idx="77">
                  <c:v>0.1</c:v>
                </c:pt>
                <c:pt idx="78">
                  <c:v>0.1</c:v>
                </c:pt>
                <c:pt idx="79">
                  <c:v>0.1</c:v>
                </c:pt>
                <c:pt idx="80">
                  <c:v>0.1</c:v>
                </c:pt>
                <c:pt idx="81">
                  <c:v>0.1</c:v>
                </c:pt>
                <c:pt idx="82">
                  <c:v>0.1</c:v>
                </c:pt>
                <c:pt idx="83">
                  <c:v>0.1</c:v>
                </c:pt>
                <c:pt idx="84">
                  <c:v>0.1</c:v>
                </c:pt>
                <c:pt idx="85">
                  <c:v>0.1</c:v>
                </c:pt>
                <c:pt idx="86">
                  <c:v>0.1</c:v>
                </c:pt>
                <c:pt idx="87">
                  <c:v>0.1</c:v>
                </c:pt>
                <c:pt idx="88">
                  <c:v>0.1</c:v>
                </c:pt>
                <c:pt idx="89">
                  <c:v>0.1</c:v>
                </c:pt>
                <c:pt idx="90">
                  <c:v>0.1</c:v>
                </c:pt>
                <c:pt idx="91">
                  <c:v>0.1</c:v>
                </c:pt>
                <c:pt idx="92">
                  <c:v>0.1</c:v>
                </c:pt>
                <c:pt idx="93">
                  <c:v>0.1</c:v>
                </c:pt>
                <c:pt idx="94">
                  <c:v>0.1</c:v>
                </c:pt>
                <c:pt idx="95">
                  <c:v>0.1</c:v>
                </c:pt>
                <c:pt idx="96">
                  <c:v>0.1</c:v>
                </c:pt>
                <c:pt idx="97">
                  <c:v>0.1</c:v>
                </c:pt>
                <c:pt idx="98">
                  <c:v>0.1</c:v>
                </c:pt>
                <c:pt idx="99">
                  <c:v>0.1</c:v>
                </c:pt>
                <c:pt idx="100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84-4CA9-ACDC-7217E6F0A6F8}"/>
            </c:ext>
          </c:extLst>
        </c:ser>
        <c:ser>
          <c:idx val="1"/>
          <c:order val="1"/>
          <c:tx>
            <c:strRef>
              <c:f>'PJM PeakCredits_REF+HiCost'!$D$5</c:f>
              <c:strCache>
                <c:ptCount val="1"/>
                <c:pt idx="0">
                  <c:v>Wind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PeakCredits_REF+HiCost'!$B$6:$B$106</c:f>
              <c:numCache>
                <c:formatCode>0%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cat>
          <c:val>
            <c:numRef>
              <c:f>'PJM PeakCredits_REF+HiCost'!$D$6:$D$106</c:f>
              <c:numCache>
                <c:formatCode>0.0%</c:formatCode>
                <c:ptCount val="101"/>
                <c:pt idx="0">
                  <c:v>0.14699999999999999</c:v>
                </c:pt>
                <c:pt idx="1">
                  <c:v>0.14699999999999999</c:v>
                </c:pt>
                <c:pt idx="2">
                  <c:v>0.14699999999999999</c:v>
                </c:pt>
                <c:pt idx="3">
                  <c:v>0.14699999999999999</c:v>
                </c:pt>
                <c:pt idx="4">
                  <c:v>0.14699999999999999</c:v>
                </c:pt>
                <c:pt idx="5">
                  <c:v>0.14699999999999999</c:v>
                </c:pt>
                <c:pt idx="6">
                  <c:v>0.14699999999999999</c:v>
                </c:pt>
                <c:pt idx="7">
                  <c:v>0.14699999999999999</c:v>
                </c:pt>
                <c:pt idx="8">
                  <c:v>0.13</c:v>
                </c:pt>
                <c:pt idx="9">
                  <c:v>0.1225</c:v>
                </c:pt>
                <c:pt idx="10">
                  <c:v>0.11499999999999999</c:v>
                </c:pt>
                <c:pt idx="11">
                  <c:v>0.10749999999999998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0.1</c:v>
                </c:pt>
                <c:pt idx="26">
                  <c:v>0.1</c:v>
                </c:pt>
                <c:pt idx="27">
                  <c:v>0.1</c:v>
                </c:pt>
                <c:pt idx="28">
                  <c:v>0.1</c:v>
                </c:pt>
                <c:pt idx="29">
                  <c:v>0.1</c:v>
                </c:pt>
                <c:pt idx="30">
                  <c:v>0.1</c:v>
                </c:pt>
                <c:pt idx="31">
                  <c:v>0.1</c:v>
                </c:pt>
                <c:pt idx="32">
                  <c:v>0.1</c:v>
                </c:pt>
                <c:pt idx="33">
                  <c:v>0.1</c:v>
                </c:pt>
                <c:pt idx="34">
                  <c:v>0.1</c:v>
                </c:pt>
                <c:pt idx="35">
                  <c:v>0.1</c:v>
                </c:pt>
                <c:pt idx="36">
                  <c:v>0.1</c:v>
                </c:pt>
                <c:pt idx="37">
                  <c:v>0.1</c:v>
                </c:pt>
                <c:pt idx="38">
                  <c:v>0.1</c:v>
                </c:pt>
                <c:pt idx="39">
                  <c:v>0.1</c:v>
                </c:pt>
                <c:pt idx="40">
                  <c:v>0.1</c:v>
                </c:pt>
                <c:pt idx="41">
                  <c:v>0.1</c:v>
                </c:pt>
                <c:pt idx="42">
                  <c:v>0.1</c:v>
                </c:pt>
                <c:pt idx="43">
                  <c:v>0.1</c:v>
                </c:pt>
                <c:pt idx="44">
                  <c:v>0.1</c:v>
                </c:pt>
                <c:pt idx="45">
                  <c:v>0.1</c:v>
                </c:pt>
                <c:pt idx="46">
                  <c:v>0.1</c:v>
                </c:pt>
                <c:pt idx="47">
                  <c:v>0.1</c:v>
                </c:pt>
                <c:pt idx="48">
                  <c:v>0.1</c:v>
                </c:pt>
                <c:pt idx="49">
                  <c:v>0.1</c:v>
                </c:pt>
                <c:pt idx="50">
                  <c:v>0.1</c:v>
                </c:pt>
                <c:pt idx="51">
                  <c:v>0.1</c:v>
                </c:pt>
                <c:pt idx="52">
                  <c:v>0.1</c:v>
                </c:pt>
                <c:pt idx="53">
                  <c:v>0.1</c:v>
                </c:pt>
                <c:pt idx="54">
                  <c:v>0.1</c:v>
                </c:pt>
                <c:pt idx="55">
                  <c:v>0.1</c:v>
                </c:pt>
                <c:pt idx="56">
                  <c:v>0.1</c:v>
                </c:pt>
                <c:pt idx="57">
                  <c:v>0.1</c:v>
                </c:pt>
                <c:pt idx="58">
                  <c:v>0.1</c:v>
                </c:pt>
                <c:pt idx="59">
                  <c:v>0.1</c:v>
                </c:pt>
                <c:pt idx="60">
                  <c:v>0.1</c:v>
                </c:pt>
                <c:pt idx="61">
                  <c:v>0.1</c:v>
                </c:pt>
                <c:pt idx="62">
                  <c:v>0.1</c:v>
                </c:pt>
                <c:pt idx="63">
                  <c:v>0.1</c:v>
                </c:pt>
                <c:pt idx="64">
                  <c:v>0.1</c:v>
                </c:pt>
                <c:pt idx="65">
                  <c:v>0.1</c:v>
                </c:pt>
                <c:pt idx="66">
                  <c:v>0.1</c:v>
                </c:pt>
                <c:pt idx="67">
                  <c:v>0.1</c:v>
                </c:pt>
                <c:pt idx="68">
                  <c:v>0.1</c:v>
                </c:pt>
                <c:pt idx="69">
                  <c:v>0.1</c:v>
                </c:pt>
                <c:pt idx="70">
                  <c:v>0.1</c:v>
                </c:pt>
                <c:pt idx="71">
                  <c:v>0.1</c:v>
                </c:pt>
                <c:pt idx="72">
                  <c:v>0.1</c:v>
                </c:pt>
                <c:pt idx="73">
                  <c:v>0.1</c:v>
                </c:pt>
                <c:pt idx="74">
                  <c:v>0.1</c:v>
                </c:pt>
                <c:pt idx="75">
                  <c:v>0.1</c:v>
                </c:pt>
                <c:pt idx="76">
                  <c:v>0.1</c:v>
                </c:pt>
                <c:pt idx="77">
                  <c:v>0.1</c:v>
                </c:pt>
                <c:pt idx="78">
                  <c:v>0.1</c:v>
                </c:pt>
                <c:pt idx="79">
                  <c:v>0.1</c:v>
                </c:pt>
                <c:pt idx="80">
                  <c:v>0.1</c:v>
                </c:pt>
                <c:pt idx="81">
                  <c:v>0.1</c:v>
                </c:pt>
                <c:pt idx="82">
                  <c:v>0.1</c:v>
                </c:pt>
                <c:pt idx="83">
                  <c:v>0.1</c:v>
                </c:pt>
                <c:pt idx="84">
                  <c:v>0.1</c:v>
                </c:pt>
                <c:pt idx="85">
                  <c:v>0.1</c:v>
                </c:pt>
                <c:pt idx="86">
                  <c:v>0.1</c:v>
                </c:pt>
                <c:pt idx="87">
                  <c:v>0.1</c:v>
                </c:pt>
                <c:pt idx="88">
                  <c:v>0.1</c:v>
                </c:pt>
                <c:pt idx="89">
                  <c:v>0.1</c:v>
                </c:pt>
                <c:pt idx="90">
                  <c:v>0.1</c:v>
                </c:pt>
                <c:pt idx="91">
                  <c:v>0.1</c:v>
                </c:pt>
                <c:pt idx="92">
                  <c:v>0.1</c:v>
                </c:pt>
                <c:pt idx="93">
                  <c:v>0.1</c:v>
                </c:pt>
                <c:pt idx="94">
                  <c:v>0.1</c:v>
                </c:pt>
                <c:pt idx="95">
                  <c:v>0.1</c:v>
                </c:pt>
                <c:pt idx="96">
                  <c:v>0.1</c:v>
                </c:pt>
                <c:pt idx="97">
                  <c:v>0.1</c:v>
                </c:pt>
                <c:pt idx="98">
                  <c:v>0.1</c:v>
                </c:pt>
                <c:pt idx="99">
                  <c:v>0.1</c:v>
                </c:pt>
                <c:pt idx="100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84-4CA9-ACDC-7217E6F0A6F8}"/>
            </c:ext>
          </c:extLst>
        </c:ser>
        <c:ser>
          <c:idx val="2"/>
          <c:order val="2"/>
          <c:tx>
            <c:strRef>
              <c:f>'PJM PeakCredits_REF+HiCost'!$E$5</c:f>
              <c:strCache>
                <c:ptCount val="1"/>
                <c:pt idx="0">
                  <c:v>Offshore Wind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PeakCredits_REF+HiCost'!$B$6:$B$106</c:f>
              <c:numCache>
                <c:formatCode>0%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cat>
          <c:val>
            <c:numRef>
              <c:f>'PJM PeakCredits_REF+HiCost'!$E$6:$E$106</c:f>
              <c:numCache>
                <c:formatCode>0.0%</c:formatCode>
                <c:ptCount val="101"/>
                <c:pt idx="0">
                  <c:v>0.37</c:v>
                </c:pt>
                <c:pt idx="1">
                  <c:v>0.37</c:v>
                </c:pt>
                <c:pt idx="2">
                  <c:v>0.37</c:v>
                </c:pt>
                <c:pt idx="3">
                  <c:v>0.37</c:v>
                </c:pt>
                <c:pt idx="4">
                  <c:v>0.37</c:v>
                </c:pt>
                <c:pt idx="5">
                  <c:v>0.37</c:v>
                </c:pt>
                <c:pt idx="6">
                  <c:v>0.33600000000000002</c:v>
                </c:pt>
                <c:pt idx="7">
                  <c:v>0.30200000000000005</c:v>
                </c:pt>
                <c:pt idx="8">
                  <c:v>0.26800000000000007</c:v>
                </c:pt>
                <c:pt idx="9">
                  <c:v>0.23400000000000007</c:v>
                </c:pt>
                <c:pt idx="10">
                  <c:v>0.2</c:v>
                </c:pt>
                <c:pt idx="11">
                  <c:v>0.18000000000000002</c:v>
                </c:pt>
                <c:pt idx="12">
                  <c:v>0.16000000000000003</c:v>
                </c:pt>
                <c:pt idx="13">
                  <c:v>0.14000000000000004</c:v>
                </c:pt>
                <c:pt idx="14">
                  <c:v>0.12000000000000004</c:v>
                </c:pt>
                <c:pt idx="15">
                  <c:v>0.10000000000000003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0.1</c:v>
                </c:pt>
                <c:pt idx="26">
                  <c:v>0.1</c:v>
                </c:pt>
                <c:pt idx="27">
                  <c:v>0.1</c:v>
                </c:pt>
                <c:pt idx="28">
                  <c:v>0.1</c:v>
                </c:pt>
                <c:pt idx="29">
                  <c:v>0.1</c:v>
                </c:pt>
                <c:pt idx="30">
                  <c:v>0.1</c:v>
                </c:pt>
                <c:pt idx="31">
                  <c:v>0.1</c:v>
                </c:pt>
                <c:pt idx="32">
                  <c:v>0.1</c:v>
                </c:pt>
                <c:pt idx="33">
                  <c:v>0.1</c:v>
                </c:pt>
                <c:pt idx="34">
                  <c:v>0.1</c:v>
                </c:pt>
                <c:pt idx="35">
                  <c:v>0.1</c:v>
                </c:pt>
                <c:pt idx="36">
                  <c:v>0.1</c:v>
                </c:pt>
                <c:pt idx="37">
                  <c:v>0.1</c:v>
                </c:pt>
                <c:pt idx="38">
                  <c:v>0.1</c:v>
                </c:pt>
                <c:pt idx="39">
                  <c:v>0.1</c:v>
                </c:pt>
                <c:pt idx="40">
                  <c:v>0.1</c:v>
                </c:pt>
                <c:pt idx="41">
                  <c:v>0.1</c:v>
                </c:pt>
                <c:pt idx="42">
                  <c:v>0.1</c:v>
                </c:pt>
                <c:pt idx="43">
                  <c:v>0.1</c:v>
                </c:pt>
                <c:pt idx="44">
                  <c:v>0.1</c:v>
                </c:pt>
                <c:pt idx="45">
                  <c:v>0.1</c:v>
                </c:pt>
                <c:pt idx="46">
                  <c:v>0.1</c:v>
                </c:pt>
                <c:pt idx="47">
                  <c:v>0.1</c:v>
                </c:pt>
                <c:pt idx="48">
                  <c:v>0.1</c:v>
                </c:pt>
                <c:pt idx="49">
                  <c:v>0.1</c:v>
                </c:pt>
                <c:pt idx="50">
                  <c:v>0.1</c:v>
                </c:pt>
                <c:pt idx="51">
                  <c:v>0.1</c:v>
                </c:pt>
                <c:pt idx="52">
                  <c:v>0.1</c:v>
                </c:pt>
                <c:pt idx="53">
                  <c:v>0.1</c:v>
                </c:pt>
                <c:pt idx="54">
                  <c:v>0.1</c:v>
                </c:pt>
                <c:pt idx="55">
                  <c:v>0.1</c:v>
                </c:pt>
                <c:pt idx="56">
                  <c:v>0.1</c:v>
                </c:pt>
                <c:pt idx="57">
                  <c:v>0.1</c:v>
                </c:pt>
                <c:pt idx="58">
                  <c:v>0.1</c:v>
                </c:pt>
                <c:pt idx="59">
                  <c:v>0.1</c:v>
                </c:pt>
                <c:pt idx="60">
                  <c:v>0.1</c:v>
                </c:pt>
                <c:pt idx="61">
                  <c:v>0.1</c:v>
                </c:pt>
                <c:pt idx="62">
                  <c:v>0.1</c:v>
                </c:pt>
                <c:pt idx="63">
                  <c:v>0.1</c:v>
                </c:pt>
                <c:pt idx="64">
                  <c:v>0.1</c:v>
                </c:pt>
                <c:pt idx="65">
                  <c:v>0.1</c:v>
                </c:pt>
                <c:pt idx="66">
                  <c:v>0.1</c:v>
                </c:pt>
                <c:pt idx="67">
                  <c:v>0.1</c:v>
                </c:pt>
                <c:pt idx="68">
                  <c:v>0.1</c:v>
                </c:pt>
                <c:pt idx="69">
                  <c:v>0.1</c:v>
                </c:pt>
                <c:pt idx="70">
                  <c:v>0.1</c:v>
                </c:pt>
                <c:pt idx="71">
                  <c:v>0.1</c:v>
                </c:pt>
                <c:pt idx="72">
                  <c:v>0.1</c:v>
                </c:pt>
                <c:pt idx="73">
                  <c:v>0.1</c:v>
                </c:pt>
                <c:pt idx="74">
                  <c:v>0.1</c:v>
                </c:pt>
                <c:pt idx="75">
                  <c:v>0.1</c:v>
                </c:pt>
                <c:pt idx="76">
                  <c:v>0.1</c:v>
                </c:pt>
                <c:pt idx="77">
                  <c:v>0.1</c:v>
                </c:pt>
                <c:pt idx="78">
                  <c:v>0.1</c:v>
                </c:pt>
                <c:pt idx="79">
                  <c:v>0.1</c:v>
                </c:pt>
                <c:pt idx="80">
                  <c:v>0.1</c:v>
                </c:pt>
                <c:pt idx="81">
                  <c:v>0.1</c:v>
                </c:pt>
                <c:pt idx="82">
                  <c:v>0.1</c:v>
                </c:pt>
                <c:pt idx="83">
                  <c:v>0.1</c:v>
                </c:pt>
                <c:pt idx="84">
                  <c:v>0.1</c:v>
                </c:pt>
                <c:pt idx="85">
                  <c:v>0.1</c:v>
                </c:pt>
                <c:pt idx="86">
                  <c:v>0.1</c:v>
                </c:pt>
                <c:pt idx="87">
                  <c:v>0.1</c:v>
                </c:pt>
                <c:pt idx="88">
                  <c:v>0.1</c:v>
                </c:pt>
                <c:pt idx="89">
                  <c:v>0.1</c:v>
                </c:pt>
                <c:pt idx="90">
                  <c:v>0.1</c:v>
                </c:pt>
                <c:pt idx="91">
                  <c:v>0.1</c:v>
                </c:pt>
                <c:pt idx="92">
                  <c:v>0.1</c:v>
                </c:pt>
                <c:pt idx="93">
                  <c:v>0.1</c:v>
                </c:pt>
                <c:pt idx="94">
                  <c:v>0.1</c:v>
                </c:pt>
                <c:pt idx="95">
                  <c:v>0.1</c:v>
                </c:pt>
                <c:pt idx="96">
                  <c:v>0.1</c:v>
                </c:pt>
                <c:pt idx="97">
                  <c:v>0.1</c:v>
                </c:pt>
                <c:pt idx="98">
                  <c:v>0.1</c:v>
                </c:pt>
                <c:pt idx="99">
                  <c:v>0.1</c:v>
                </c:pt>
                <c:pt idx="100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84-4CA9-ACDC-7217E6F0A6F8}"/>
            </c:ext>
          </c:extLst>
        </c:ser>
        <c:ser>
          <c:idx val="3"/>
          <c:order val="3"/>
          <c:tx>
            <c:strRef>
              <c:f>'PJM PeakCredits_REF+HiCost'!$F$5</c:f>
              <c:strCache>
                <c:ptCount val="1"/>
                <c:pt idx="0">
                  <c:v>4-Hour Storage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PeakCredits_REF+HiCost'!$B$6:$B$106</c:f>
              <c:numCache>
                <c:formatCode>0%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cat>
          <c:val>
            <c:numRef>
              <c:f>'PJM PeakCredits_REF+HiCost'!$F$6:$F$106</c:f>
              <c:numCache>
                <c:formatCode>0.0%</c:formatCode>
                <c:ptCount val="101"/>
                <c:pt idx="0">
                  <c:v>0.75</c:v>
                </c:pt>
                <c:pt idx="1">
                  <c:v>0.75</c:v>
                </c:pt>
                <c:pt idx="2">
                  <c:v>0.72499999999999998</c:v>
                </c:pt>
                <c:pt idx="3">
                  <c:v>0.7</c:v>
                </c:pt>
                <c:pt idx="4">
                  <c:v>0.67499999999999993</c:v>
                </c:pt>
                <c:pt idx="5">
                  <c:v>0.65</c:v>
                </c:pt>
                <c:pt idx="6">
                  <c:v>0.63500000000000001</c:v>
                </c:pt>
                <c:pt idx="7">
                  <c:v>0.62</c:v>
                </c:pt>
                <c:pt idx="8">
                  <c:v>0.60499999999999998</c:v>
                </c:pt>
                <c:pt idx="9">
                  <c:v>0.59</c:v>
                </c:pt>
                <c:pt idx="10">
                  <c:v>0.57499999999999996</c:v>
                </c:pt>
                <c:pt idx="11">
                  <c:v>0.55999999999999994</c:v>
                </c:pt>
                <c:pt idx="12">
                  <c:v>0.54499999999999993</c:v>
                </c:pt>
                <c:pt idx="13">
                  <c:v>0.52999999999999992</c:v>
                </c:pt>
                <c:pt idx="14">
                  <c:v>0.5149999999999999</c:v>
                </c:pt>
                <c:pt idx="15">
                  <c:v>0.5</c:v>
                </c:pt>
                <c:pt idx="16">
                  <c:v>0.48</c:v>
                </c:pt>
                <c:pt idx="17">
                  <c:v>0.45999999999999996</c:v>
                </c:pt>
                <c:pt idx="18">
                  <c:v>0.43999999999999995</c:v>
                </c:pt>
                <c:pt idx="19">
                  <c:v>0.41999999999999993</c:v>
                </c:pt>
                <c:pt idx="20">
                  <c:v>0.39999999999999991</c:v>
                </c:pt>
                <c:pt idx="21">
                  <c:v>0.37999999999999989</c:v>
                </c:pt>
                <c:pt idx="22">
                  <c:v>0.35999999999999988</c:v>
                </c:pt>
                <c:pt idx="23">
                  <c:v>0.33999999999999986</c:v>
                </c:pt>
                <c:pt idx="24">
                  <c:v>0.31999999999999984</c:v>
                </c:pt>
                <c:pt idx="25">
                  <c:v>0.3</c:v>
                </c:pt>
                <c:pt idx="26">
                  <c:v>0.28666666666666668</c:v>
                </c:pt>
                <c:pt idx="27">
                  <c:v>0.27333333333333337</c:v>
                </c:pt>
                <c:pt idx="28">
                  <c:v>0.26000000000000006</c:v>
                </c:pt>
                <c:pt idx="29">
                  <c:v>0.24666666666666673</c:v>
                </c:pt>
                <c:pt idx="30">
                  <c:v>0.23333333333333339</c:v>
                </c:pt>
                <c:pt idx="31">
                  <c:v>0.22000000000000006</c:v>
                </c:pt>
                <c:pt idx="32">
                  <c:v>0.20666666666666672</c:v>
                </c:pt>
                <c:pt idx="33">
                  <c:v>0.19333333333333338</c:v>
                </c:pt>
                <c:pt idx="34">
                  <c:v>0.18000000000000005</c:v>
                </c:pt>
                <c:pt idx="35">
                  <c:v>0.16666666666666671</c:v>
                </c:pt>
                <c:pt idx="36">
                  <c:v>0.15333333333333338</c:v>
                </c:pt>
                <c:pt idx="37">
                  <c:v>0.14000000000000004</c:v>
                </c:pt>
                <c:pt idx="38">
                  <c:v>0.12666666666666671</c:v>
                </c:pt>
                <c:pt idx="39">
                  <c:v>0.11333333333333337</c:v>
                </c:pt>
                <c:pt idx="40">
                  <c:v>0.1</c:v>
                </c:pt>
                <c:pt idx="41">
                  <c:v>0.1</c:v>
                </c:pt>
                <c:pt idx="42">
                  <c:v>0.1</c:v>
                </c:pt>
                <c:pt idx="43">
                  <c:v>0.1</c:v>
                </c:pt>
                <c:pt idx="44">
                  <c:v>0.1</c:v>
                </c:pt>
                <c:pt idx="45">
                  <c:v>0.1</c:v>
                </c:pt>
                <c:pt idx="46">
                  <c:v>0.1</c:v>
                </c:pt>
                <c:pt idx="47">
                  <c:v>0.1</c:v>
                </c:pt>
                <c:pt idx="48">
                  <c:v>0.1</c:v>
                </c:pt>
                <c:pt idx="49">
                  <c:v>0.1</c:v>
                </c:pt>
                <c:pt idx="50">
                  <c:v>0.1</c:v>
                </c:pt>
                <c:pt idx="51">
                  <c:v>0.1</c:v>
                </c:pt>
                <c:pt idx="52">
                  <c:v>0.1</c:v>
                </c:pt>
                <c:pt idx="53">
                  <c:v>0.1</c:v>
                </c:pt>
                <c:pt idx="54">
                  <c:v>0.1</c:v>
                </c:pt>
                <c:pt idx="55">
                  <c:v>0.1</c:v>
                </c:pt>
                <c:pt idx="56">
                  <c:v>0.1</c:v>
                </c:pt>
                <c:pt idx="57">
                  <c:v>0.1</c:v>
                </c:pt>
                <c:pt idx="58">
                  <c:v>0.1</c:v>
                </c:pt>
                <c:pt idx="59">
                  <c:v>0.1</c:v>
                </c:pt>
                <c:pt idx="60">
                  <c:v>0.1</c:v>
                </c:pt>
                <c:pt idx="61">
                  <c:v>0.1</c:v>
                </c:pt>
                <c:pt idx="62">
                  <c:v>0.1</c:v>
                </c:pt>
                <c:pt idx="63">
                  <c:v>0.1</c:v>
                </c:pt>
                <c:pt idx="64">
                  <c:v>0.1</c:v>
                </c:pt>
                <c:pt idx="65">
                  <c:v>0.1</c:v>
                </c:pt>
                <c:pt idx="66">
                  <c:v>0.1</c:v>
                </c:pt>
                <c:pt idx="67">
                  <c:v>0.1</c:v>
                </c:pt>
                <c:pt idx="68">
                  <c:v>0.1</c:v>
                </c:pt>
                <c:pt idx="69">
                  <c:v>0.1</c:v>
                </c:pt>
                <c:pt idx="70">
                  <c:v>0.1</c:v>
                </c:pt>
                <c:pt idx="71">
                  <c:v>0.1</c:v>
                </c:pt>
                <c:pt idx="72">
                  <c:v>0.1</c:v>
                </c:pt>
                <c:pt idx="73">
                  <c:v>0.1</c:v>
                </c:pt>
                <c:pt idx="74">
                  <c:v>0.1</c:v>
                </c:pt>
                <c:pt idx="75">
                  <c:v>0.1</c:v>
                </c:pt>
                <c:pt idx="76">
                  <c:v>0.1</c:v>
                </c:pt>
                <c:pt idx="77">
                  <c:v>0.1</c:v>
                </c:pt>
                <c:pt idx="78">
                  <c:v>0.1</c:v>
                </c:pt>
                <c:pt idx="79">
                  <c:v>0.1</c:v>
                </c:pt>
                <c:pt idx="80">
                  <c:v>0.1</c:v>
                </c:pt>
                <c:pt idx="81">
                  <c:v>0.1</c:v>
                </c:pt>
                <c:pt idx="82">
                  <c:v>0.1</c:v>
                </c:pt>
                <c:pt idx="83">
                  <c:v>0.1</c:v>
                </c:pt>
                <c:pt idx="84">
                  <c:v>0.1</c:v>
                </c:pt>
                <c:pt idx="85">
                  <c:v>0.1</c:v>
                </c:pt>
                <c:pt idx="86">
                  <c:v>0.1</c:v>
                </c:pt>
                <c:pt idx="87">
                  <c:v>0.1</c:v>
                </c:pt>
                <c:pt idx="88">
                  <c:v>0.1</c:v>
                </c:pt>
                <c:pt idx="89">
                  <c:v>0.1</c:v>
                </c:pt>
                <c:pt idx="90">
                  <c:v>0.1</c:v>
                </c:pt>
                <c:pt idx="91">
                  <c:v>0.1</c:v>
                </c:pt>
                <c:pt idx="92">
                  <c:v>0.1</c:v>
                </c:pt>
                <c:pt idx="93">
                  <c:v>0.1</c:v>
                </c:pt>
                <c:pt idx="94">
                  <c:v>0.1</c:v>
                </c:pt>
                <c:pt idx="95">
                  <c:v>0.1</c:v>
                </c:pt>
                <c:pt idx="96">
                  <c:v>0.1</c:v>
                </c:pt>
                <c:pt idx="97">
                  <c:v>0.1</c:v>
                </c:pt>
                <c:pt idx="98">
                  <c:v>0.1</c:v>
                </c:pt>
                <c:pt idx="99">
                  <c:v>0.1</c:v>
                </c:pt>
                <c:pt idx="100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84-4CA9-ACDC-7217E6F0A6F8}"/>
            </c:ext>
          </c:extLst>
        </c:ser>
        <c:ser>
          <c:idx val="4"/>
          <c:order val="4"/>
          <c:tx>
            <c:strRef>
              <c:f>'PJM PeakCredits_REF+HiCost'!$G$5</c:f>
              <c:strCache>
                <c:ptCount val="1"/>
                <c:pt idx="0">
                  <c:v>8-Hour Storage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PeakCredits_REF+HiCost'!$B$6:$B$106</c:f>
              <c:numCache>
                <c:formatCode>0%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cat>
          <c:val>
            <c:numRef>
              <c:f>'PJM PeakCredits_REF+HiCost'!$G$6:$G$106</c:f>
              <c:numCache>
                <c:formatCode>0.0%</c:formatCode>
                <c:ptCount val="101"/>
                <c:pt idx="0">
                  <c:v>0.95</c:v>
                </c:pt>
                <c:pt idx="1">
                  <c:v>0.95</c:v>
                </c:pt>
                <c:pt idx="2">
                  <c:v>0.88749999999999996</c:v>
                </c:pt>
                <c:pt idx="3">
                  <c:v>0.82499999999999996</c:v>
                </c:pt>
                <c:pt idx="4">
                  <c:v>0.76249999999999996</c:v>
                </c:pt>
                <c:pt idx="5">
                  <c:v>0.7</c:v>
                </c:pt>
                <c:pt idx="6">
                  <c:v>0.69499999999999995</c:v>
                </c:pt>
                <c:pt idx="7">
                  <c:v>0.69</c:v>
                </c:pt>
                <c:pt idx="8">
                  <c:v>0.68499999999999994</c:v>
                </c:pt>
                <c:pt idx="9">
                  <c:v>0.67999999999999994</c:v>
                </c:pt>
                <c:pt idx="10">
                  <c:v>0.67499999999999993</c:v>
                </c:pt>
                <c:pt idx="11">
                  <c:v>0.66999999999999993</c:v>
                </c:pt>
                <c:pt idx="12">
                  <c:v>0.66499999999999992</c:v>
                </c:pt>
                <c:pt idx="13">
                  <c:v>0.65999999999999992</c:v>
                </c:pt>
                <c:pt idx="14">
                  <c:v>0.65499999999999992</c:v>
                </c:pt>
                <c:pt idx="15" formatCode="0.00%">
                  <c:v>0.65</c:v>
                </c:pt>
                <c:pt idx="16">
                  <c:v>0.63</c:v>
                </c:pt>
                <c:pt idx="17">
                  <c:v>0.61</c:v>
                </c:pt>
                <c:pt idx="18">
                  <c:v>0.59</c:v>
                </c:pt>
                <c:pt idx="19">
                  <c:v>0.56999999999999995</c:v>
                </c:pt>
                <c:pt idx="20">
                  <c:v>0.54999999999999993</c:v>
                </c:pt>
                <c:pt idx="21">
                  <c:v>0.52999999999999992</c:v>
                </c:pt>
                <c:pt idx="22">
                  <c:v>0.5099999999999999</c:v>
                </c:pt>
                <c:pt idx="23">
                  <c:v>0.48999999999999988</c:v>
                </c:pt>
                <c:pt idx="24">
                  <c:v>0.46999999999999986</c:v>
                </c:pt>
                <c:pt idx="25" formatCode="0.00%">
                  <c:v>0.44999999999999996</c:v>
                </c:pt>
                <c:pt idx="26">
                  <c:v>0.43666666666666665</c:v>
                </c:pt>
                <c:pt idx="27">
                  <c:v>0.42333333333333334</c:v>
                </c:pt>
                <c:pt idx="28">
                  <c:v>0.41000000000000003</c:v>
                </c:pt>
                <c:pt idx="29">
                  <c:v>0.39666666666666672</c:v>
                </c:pt>
                <c:pt idx="30">
                  <c:v>0.38333333333333341</c:v>
                </c:pt>
                <c:pt idx="31">
                  <c:v>0.37000000000000011</c:v>
                </c:pt>
                <c:pt idx="32">
                  <c:v>0.3566666666666668</c:v>
                </c:pt>
                <c:pt idx="33">
                  <c:v>0.34333333333333349</c:v>
                </c:pt>
                <c:pt idx="34">
                  <c:v>0.33000000000000018</c:v>
                </c:pt>
                <c:pt idx="35">
                  <c:v>0.31666666666666687</c:v>
                </c:pt>
                <c:pt idx="36">
                  <c:v>0.30333333333333357</c:v>
                </c:pt>
                <c:pt idx="37">
                  <c:v>0.29000000000000026</c:v>
                </c:pt>
                <c:pt idx="38">
                  <c:v>0.27666666666666695</c:v>
                </c:pt>
                <c:pt idx="39">
                  <c:v>0.26333333333333364</c:v>
                </c:pt>
                <c:pt idx="40" formatCode="0.00%">
                  <c:v>0.25</c:v>
                </c:pt>
                <c:pt idx="41">
                  <c:v>0.25</c:v>
                </c:pt>
                <c:pt idx="42">
                  <c:v>0.25</c:v>
                </c:pt>
                <c:pt idx="43">
                  <c:v>0.25</c:v>
                </c:pt>
                <c:pt idx="44">
                  <c:v>0.25</c:v>
                </c:pt>
                <c:pt idx="45">
                  <c:v>0.25</c:v>
                </c:pt>
                <c:pt idx="46">
                  <c:v>0.25</c:v>
                </c:pt>
                <c:pt idx="47">
                  <c:v>0.25</c:v>
                </c:pt>
                <c:pt idx="48">
                  <c:v>0.25</c:v>
                </c:pt>
                <c:pt idx="49">
                  <c:v>0.25</c:v>
                </c:pt>
                <c:pt idx="50">
                  <c:v>0.25</c:v>
                </c:pt>
                <c:pt idx="51">
                  <c:v>0.25</c:v>
                </c:pt>
                <c:pt idx="52">
                  <c:v>0.25</c:v>
                </c:pt>
                <c:pt idx="53">
                  <c:v>0.25</c:v>
                </c:pt>
                <c:pt idx="54">
                  <c:v>0.25</c:v>
                </c:pt>
                <c:pt idx="55">
                  <c:v>0.25</c:v>
                </c:pt>
                <c:pt idx="56">
                  <c:v>0.25</c:v>
                </c:pt>
                <c:pt idx="57">
                  <c:v>0.25</c:v>
                </c:pt>
                <c:pt idx="58">
                  <c:v>0.25</c:v>
                </c:pt>
                <c:pt idx="59">
                  <c:v>0.25</c:v>
                </c:pt>
                <c:pt idx="60">
                  <c:v>0.25</c:v>
                </c:pt>
                <c:pt idx="61">
                  <c:v>0.25</c:v>
                </c:pt>
                <c:pt idx="62">
                  <c:v>0.25</c:v>
                </c:pt>
                <c:pt idx="63">
                  <c:v>0.25</c:v>
                </c:pt>
                <c:pt idx="64">
                  <c:v>0.25</c:v>
                </c:pt>
                <c:pt idx="65">
                  <c:v>0.25</c:v>
                </c:pt>
                <c:pt idx="66">
                  <c:v>0.25</c:v>
                </c:pt>
                <c:pt idx="67">
                  <c:v>0.25</c:v>
                </c:pt>
                <c:pt idx="68">
                  <c:v>0.25</c:v>
                </c:pt>
                <c:pt idx="69">
                  <c:v>0.25</c:v>
                </c:pt>
                <c:pt idx="70">
                  <c:v>0.25</c:v>
                </c:pt>
                <c:pt idx="71">
                  <c:v>0.25</c:v>
                </c:pt>
                <c:pt idx="72">
                  <c:v>0.25</c:v>
                </c:pt>
                <c:pt idx="73">
                  <c:v>0.25</c:v>
                </c:pt>
                <c:pt idx="74">
                  <c:v>0.25</c:v>
                </c:pt>
                <c:pt idx="75">
                  <c:v>0.25</c:v>
                </c:pt>
                <c:pt idx="76">
                  <c:v>0.25</c:v>
                </c:pt>
                <c:pt idx="77">
                  <c:v>0.25</c:v>
                </c:pt>
                <c:pt idx="78">
                  <c:v>0.25</c:v>
                </c:pt>
                <c:pt idx="79">
                  <c:v>0.25</c:v>
                </c:pt>
                <c:pt idx="80">
                  <c:v>0.25</c:v>
                </c:pt>
                <c:pt idx="81">
                  <c:v>0.25</c:v>
                </c:pt>
                <c:pt idx="82">
                  <c:v>0.25</c:v>
                </c:pt>
                <c:pt idx="83">
                  <c:v>0.25</c:v>
                </c:pt>
                <c:pt idx="84">
                  <c:v>0.25</c:v>
                </c:pt>
                <c:pt idx="85">
                  <c:v>0.25</c:v>
                </c:pt>
                <c:pt idx="86">
                  <c:v>0.25</c:v>
                </c:pt>
                <c:pt idx="87">
                  <c:v>0.25</c:v>
                </c:pt>
                <c:pt idx="88">
                  <c:v>0.25</c:v>
                </c:pt>
                <c:pt idx="89">
                  <c:v>0.25</c:v>
                </c:pt>
                <c:pt idx="90">
                  <c:v>0.25</c:v>
                </c:pt>
                <c:pt idx="91">
                  <c:v>0.25</c:v>
                </c:pt>
                <c:pt idx="92">
                  <c:v>0.25</c:v>
                </c:pt>
                <c:pt idx="93">
                  <c:v>0.25</c:v>
                </c:pt>
                <c:pt idx="94">
                  <c:v>0.25</c:v>
                </c:pt>
                <c:pt idx="95">
                  <c:v>0.25</c:v>
                </c:pt>
                <c:pt idx="96">
                  <c:v>0.25</c:v>
                </c:pt>
                <c:pt idx="97">
                  <c:v>0.25</c:v>
                </c:pt>
                <c:pt idx="98">
                  <c:v>0.25</c:v>
                </c:pt>
                <c:pt idx="99">
                  <c:v>0.25</c:v>
                </c:pt>
                <c:pt idx="100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84-4CA9-ACDC-7217E6F0A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7260096"/>
        <c:axId val="387260640"/>
      </c:lineChart>
      <c:catAx>
        <c:axId val="3872600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Penetration % of Peak Demand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260640"/>
        <c:crosses val="autoZero"/>
        <c:auto val="1"/>
        <c:lblAlgn val="ctr"/>
        <c:lblOffset val="100"/>
        <c:noMultiLvlLbl val="0"/>
      </c:catAx>
      <c:valAx>
        <c:axId val="38726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ELCC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26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ELCC For KP (Preliminary)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'PJM PeakCredits_REF+HiCost'!$K$30</c:f>
              <c:strCache>
                <c:ptCount val="1"/>
                <c:pt idx="0">
                  <c:v>Solar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PeakCredits_REF+HiCost'!$I$31:$I$52</c:f>
              <c:numCache>
                <c:formatCode>General</c:formatCode>
                <c:ptCount val="2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'PJM PeakCredits_REF+HiCost'!$K$31:$K$52</c:f>
              <c:numCache>
                <c:formatCode>0%</c:formatCode>
                <c:ptCount val="22"/>
                <c:pt idx="0">
                  <c:v>0.5137166289716304</c:v>
                </c:pt>
                <c:pt idx="1">
                  <c:v>0.50854814912758173</c:v>
                </c:pt>
                <c:pt idx="2">
                  <c:v>0.49927407456379086</c:v>
                </c:pt>
                <c:pt idx="3">
                  <c:v>0.49927407456379086</c:v>
                </c:pt>
                <c:pt idx="4">
                  <c:v>0.44260952297817258</c:v>
                </c:pt>
                <c:pt idx="5">
                  <c:v>0.34782856893451775</c:v>
                </c:pt>
                <c:pt idx="6">
                  <c:v>0.29791618731705588</c:v>
                </c:pt>
                <c:pt idx="7">
                  <c:v>0.29287237812578687</c:v>
                </c:pt>
                <c:pt idx="8">
                  <c:v>0.28782856893451786</c:v>
                </c:pt>
                <c:pt idx="9">
                  <c:v>0.28278475974324885</c:v>
                </c:pt>
                <c:pt idx="10">
                  <c:v>0.27017523676507632</c:v>
                </c:pt>
                <c:pt idx="11">
                  <c:v>0.2626095229781728</c:v>
                </c:pt>
                <c:pt idx="12">
                  <c:v>0.25756571378690379</c:v>
                </c:pt>
                <c:pt idx="13">
                  <c:v>0.25756571378690379</c:v>
                </c:pt>
                <c:pt idx="14">
                  <c:v>0.25504380919126929</c:v>
                </c:pt>
                <c:pt idx="15">
                  <c:v>0.25252190459563478</c:v>
                </c:pt>
                <c:pt idx="16">
                  <c:v>0.245</c:v>
                </c:pt>
                <c:pt idx="17">
                  <c:v>0.24249999999999999</c:v>
                </c:pt>
                <c:pt idx="18">
                  <c:v>0.24</c:v>
                </c:pt>
                <c:pt idx="19">
                  <c:v>0.23499999999999999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BF-4582-B233-99C7D64FC42E}"/>
            </c:ext>
          </c:extLst>
        </c:ser>
        <c:ser>
          <c:idx val="1"/>
          <c:order val="1"/>
          <c:tx>
            <c:strRef>
              <c:f>'PJM PeakCredits_REF+HiCost'!$L$30</c:f>
              <c:strCache>
                <c:ptCount val="1"/>
                <c:pt idx="0">
                  <c:v>Wind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PeakCredits_REF+HiCost'!$I$31:$I$52</c:f>
              <c:numCache>
                <c:formatCode>General</c:formatCode>
                <c:ptCount val="2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'PJM PeakCredits_REF+HiCost'!$L$31:$L$52</c:f>
              <c:numCache>
                <c:formatCode>0%</c:formatCode>
                <c:ptCount val="22"/>
                <c:pt idx="0">
                  <c:v>0.14699999999999999</c:v>
                </c:pt>
                <c:pt idx="1">
                  <c:v>0.14699999999999999</c:v>
                </c:pt>
                <c:pt idx="2">
                  <c:v>0.14699999999999999</c:v>
                </c:pt>
                <c:pt idx="3">
                  <c:v>0.1225</c:v>
                </c:pt>
                <c:pt idx="4">
                  <c:v>0.10749999999999998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BF-4582-B233-99C7D64FC42E}"/>
            </c:ext>
          </c:extLst>
        </c:ser>
        <c:ser>
          <c:idx val="2"/>
          <c:order val="2"/>
          <c:tx>
            <c:strRef>
              <c:f>'PJM PeakCredits_REF+HiCost'!$M$30</c:f>
              <c:strCache>
                <c:ptCount val="1"/>
                <c:pt idx="0">
                  <c:v>Offshore Wind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PeakCredits_REF+HiCost'!$I$31:$I$52</c:f>
              <c:numCache>
                <c:formatCode>General</c:formatCode>
                <c:ptCount val="2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'PJM PeakCredits_REF+HiCost'!$M$31:$M$52</c:f>
              <c:numCache>
                <c:formatCode>0%</c:formatCode>
                <c:ptCount val="22"/>
                <c:pt idx="0">
                  <c:v>0.37</c:v>
                </c:pt>
                <c:pt idx="1">
                  <c:v>0.37</c:v>
                </c:pt>
                <c:pt idx="2">
                  <c:v>0.37</c:v>
                </c:pt>
                <c:pt idx="3">
                  <c:v>0.37</c:v>
                </c:pt>
                <c:pt idx="4">
                  <c:v>0.37</c:v>
                </c:pt>
                <c:pt idx="5">
                  <c:v>0.37</c:v>
                </c:pt>
                <c:pt idx="6">
                  <c:v>0.37</c:v>
                </c:pt>
                <c:pt idx="7">
                  <c:v>0.37</c:v>
                </c:pt>
                <c:pt idx="8">
                  <c:v>0.37</c:v>
                </c:pt>
                <c:pt idx="9">
                  <c:v>0.37</c:v>
                </c:pt>
                <c:pt idx="10">
                  <c:v>0.37</c:v>
                </c:pt>
                <c:pt idx="11">
                  <c:v>0.37</c:v>
                </c:pt>
                <c:pt idx="12">
                  <c:v>0.37</c:v>
                </c:pt>
                <c:pt idx="13">
                  <c:v>0.30200000000000005</c:v>
                </c:pt>
                <c:pt idx="14">
                  <c:v>0.30200000000000005</c:v>
                </c:pt>
                <c:pt idx="15">
                  <c:v>0.26800000000000007</c:v>
                </c:pt>
                <c:pt idx="16">
                  <c:v>0.26800000000000007</c:v>
                </c:pt>
                <c:pt idx="17">
                  <c:v>0.26800000000000007</c:v>
                </c:pt>
                <c:pt idx="18">
                  <c:v>0.23400000000000007</c:v>
                </c:pt>
                <c:pt idx="19">
                  <c:v>0.23400000000000007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BF-4582-B233-99C7D64FC42E}"/>
            </c:ext>
          </c:extLst>
        </c:ser>
        <c:ser>
          <c:idx val="5"/>
          <c:order val="3"/>
          <c:tx>
            <c:strRef>
              <c:f>'PJM PeakCredits_REF+HiCost'!$N$30</c:f>
              <c:strCache>
                <c:ptCount val="1"/>
                <c:pt idx="0">
                  <c:v>Storage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PeakCredits_REF+HiCost'!$I$31:$I$52</c:f>
              <c:numCache>
                <c:formatCode>General</c:formatCode>
                <c:ptCount val="2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'PJM PeakCredits_REF+HiCost'!$N$31:$N$52</c:f>
              <c:numCache>
                <c:formatCode>0%</c:formatCode>
                <c:ptCount val="22"/>
                <c:pt idx="0">
                  <c:v>0.75</c:v>
                </c:pt>
                <c:pt idx="1">
                  <c:v>0.75</c:v>
                </c:pt>
                <c:pt idx="2">
                  <c:v>0.75</c:v>
                </c:pt>
                <c:pt idx="3">
                  <c:v>0.75</c:v>
                </c:pt>
                <c:pt idx="4">
                  <c:v>0.75</c:v>
                </c:pt>
                <c:pt idx="5">
                  <c:v>0.75</c:v>
                </c:pt>
                <c:pt idx="6">
                  <c:v>0.75</c:v>
                </c:pt>
                <c:pt idx="7">
                  <c:v>0.75</c:v>
                </c:pt>
                <c:pt idx="8">
                  <c:v>0.75</c:v>
                </c:pt>
                <c:pt idx="9">
                  <c:v>0.75</c:v>
                </c:pt>
                <c:pt idx="10">
                  <c:v>0.75</c:v>
                </c:pt>
                <c:pt idx="11">
                  <c:v>0.75</c:v>
                </c:pt>
                <c:pt idx="12">
                  <c:v>0.75</c:v>
                </c:pt>
                <c:pt idx="13">
                  <c:v>0.72499999999999998</c:v>
                </c:pt>
                <c:pt idx="14">
                  <c:v>0.72499999999999998</c:v>
                </c:pt>
                <c:pt idx="15">
                  <c:v>0.67499999999999993</c:v>
                </c:pt>
                <c:pt idx="16">
                  <c:v>0.65</c:v>
                </c:pt>
                <c:pt idx="17">
                  <c:v>0.63500000000000001</c:v>
                </c:pt>
                <c:pt idx="18">
                  <c:v>0.63500000000000001</c:v>
                </c:pt>
                <c:pt idx="19">
                  <c:v>0.62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BF-4582-B233-99C7D64FC42E}"/>
            </c:ext>
          </c:extLst>
        </c:ser>
        <c:ser>
          <c:idx val="3"/>
          <c:order val="4"/>
          <c:tx>
            <c:strRef>
              <c:f>'PJM PeakCredits_REF+HiCost'!$O$30</c:f>
              <c:strCache>
                <c:ptCount val="1"/>
                <c:pt idx="0">
                  <c:v>4-Hour Storage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PeakCredits_REF+HiCost'!$I$31:$I$52</c:f>
              <c:numCache>
                <c:formatCode>General</c:formatCode>
                <c:ptCount val="2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'PJM PeakCredits_REF+HiCost'!$O$31:$O$52</c:f>
              <c:numCache>
                <c:formatCode>0%</c:formatCode>
                <c:ptCount val="22"/>
                <c:pt idx="0">
                  <c:v>0.75</c:v>
                </c:pt>
                <c:pt idx="1">
                  <c:v>0.75</c:v>
                </c:pt>
                <c:pt idx="2">
                  <c:v>0.75</c:v>
                </c:pt>
                <c:pt idx="3">
                  <c:v>0.75</c:v>
                </c:pt>
                <c:pt idx="4">
                  <c:v>0.75</c:v>
                </c:pt>
                <c:pt idx="5">
                  <c:v>0.75</c:v>
                </c:pt>
                <c:pt idx="6">
                  <c:v>0.75</c:v>
                </c:pt>
                <c:pt idx="7">
                  <c:v>0.75</c:v>
                </c:pt>
                <c:pt idx="8">
                  <c:v>0.75</c:v>
                </c:pt>
                <c:pt idx="9">
                  <c:v>0.75</c:v>
                </c:pt>
                <c:pt idx="10">
                  <c:v>0.75</c:v>
                </c:pt>
                <c:pt idx="11">
                  <c:v>0.75</c:v>
                </c:pt>
                <c:pt idx="12">
                  <c:v>0.75</c:v>
                </c:pt>
                <c:pt idx="13">
                  <c:v>0.72499999999999998</c:v>
                </c:pt>
                <c:pt idx="14">
                  <c:v>0.72499999999999998</c:v>
                </c:pt>
                <c:pt idx="15">
                  <c:v>0.67499999999999993</c:v>
                </c:pt>
                <c:pt idx="16">
                  <c:v>0.65</c:v>
                </c:pt>
                <c:pt idx="17">
                  <c:v>0.63500000000000001</c:v>
                </c:pt>
                <c:pt idx="18">
                  <c:v>0.63500000000000001</c:v>
                </c:pt>
                <c:pt idx="19">
                  <c:v>0.62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DBF-4582-B233-99C7D64FC42E}"/>
            </c:ext>
          </c:extLst>
        </c:ser>
        <c:ser>
          <c:idx val="4"/>
          <c:order val="5"/>
          <c:tx>
            <c:strRef>
              <c:f>'PJM PeakCredits_REF+HiCost'!$P$30</c:f>
              <c:strCache>
                <c:ptCount val="1"/>
                <c:pt idx="0">
                  <c:v>8-Hour Storage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PeakCredits_REF+HiCost'!$I$31:$I$52</c:f>
              <c:numCache>
                <c:formatCode>General</c:formatCode>
                <c:ptCount val="2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'PJM PeakCredits_REF+HiCost'!$P$31:$P$52</c:f>
              <c:numCache>
                <c:formatCode>0%</c:formatCode>
                <c:ptCount val="22"/>
                <c:pt idx="0">
                  <c:v>0.95</c:v>
                </c:pt>
                <c:pt idx="1">
                  <c:v>0.95</c:v>
                </c:pt>
                <c:pt idx="2">
                  <c:v>0.95</c:v>
                </c:pt>
                <c:pt idx="3">
                  <c:v>0.95</c:v>
                </c:pt>
                <c:pt idx="4">
                  <c:v>0.95</c:v>
                </c:pt>
                <c:pt idx="5">
                  <c:v>0.95</c:v>
                </c:pt>
                <c:pt idx="6">
                  <c:v>0.95</c:v>
                </c:pt>
                <c:pt idx="7">
                  <c:v>0.95</c:v>
                </c:pt>
                <c:pt idx="8">
                  <c:v>0.95</c:v>
                </c:pt>
                <c:pt idx="9">
                  <c:v>0.95</c:v>
                </c:pt>
                <c:pt idx="10">
                  <c:v>0.95</c:v>
                </c:pt>
                <c:pt idx="11">
                  <c:v>0.95</c:v>
                </c:pt>
                <c:pt idx="12">
                  <c:v>0.95</c:v>
                </c:pt>
                <c:pt idx="13">
                  <c:v>0.95</c:v>
                </c:pt>
                <c:pt idx="14">
                  <c:v>0.95</c:v>
                </c:pt>
                <c:pt idx="15">
                  <c:v>0.95</c:v>
                </c:pt>
                <c:pt idx="16">
                  <c:v>0.95</c:v>
                </c:pt>
                <c:pt idx="17">
                  <c:v>0.95</c:v>
                </c:pt>
                <c:pt idx="18">
                  <c:v>0.95</c:v>
                </c:pt>
                <c:pt idx="19">
                  <c:v>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DBF-4582-B233-99C7D64FC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1119296"/>
        <c:axId val="831125280"/>
      </c:lineChart>
      <c:catAx>
        <c:axId val="83111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1125280"/>
        <c:crosses val="autoZero"/>
        <c:auto val="1"/>
        <c:lblAlgn val="ctr"/>
        <c:lblOffset val="100"/>
        <c:noMultiLvlLbl val="0"/>
      </c:catAx>
      <c:valAx>
        <c:axId val="831125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1119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ELCC For KP (Final)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'PJM PeakCredits_REF+HiCost'!$K$30</c:f>
              <c:strCache>
                <c:ptCount val="1"/>
                <c:pt idx="0">
                  <c:v>Solar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PeakCredits_REF+HiCost'!$I$79:$I$100</c:f>
              <c:numCache>
                <c:formatCode>General</c:formatCode>
                <c:ptCount val="2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</c:numCache>
            </c:numRef>
          </c:cat>
          <c:val>
            <c:numRef>
              <c:f>'PJM PeakCredits_REF+HiCost'!$K$79:$K$100</c:f>
              <c:numCache>
                <c:formatCode>0%</c:formatCode>
                <c:ptCount val="22"/>
                <c:pt idx="1">
                  <c:v>0.54</c:v>
                </c:pt>
                <c:pt idx="2">
                  <c:v>0.53072592543620911</c:v>
                </c:pt>
                <c:pt idx="3">
                  <c:v>0.53072592543620911</c:v>
                </c:pt>
                <c:pt idx="4">
                  <c:v>0.47406137385059083</c:v>
                </c:pt>
                <c:pt idx="5">
                  <c:v>0.379280419806936</c:v>
                </c:pt>
                <c:pt idx="6">
                  <c:v>0.32936803818947413</c:v>
                </c:pt>
                <c:pt idx="7">
                  <c:v>0.32432422899820512</c:v>
                </c:pt>
                <c:pt idx="8">
                  <c:v>0.31928041980693611</c:v>
                </c:pt>
                <c:pt idx="9">
                  <c:v>0.3142366106156671</c:v>
                </c:pt>
                <c:pt idx="10">
                  <c:v>0.30162708763749457</c:v>
                </c:pt>
                <c:pt idx="11">
                  <c:v>0.29406137385059106</c:v>
                </c:pt>
                <c:pt idx="12">
                  <c:v>0.28901756465932205</c:v>
                </c:pt>
                <c:pt idx="13">
                  <c:v>0.28901756465932205</c:v>
                </c:pt>
                <c:pt idx="14">
                  <c:v>0.28649566006368754</c:v>
                </c:pt>
                <c:pt idx="15">
                  <c:v>0.28397375546805304</c:v>
                </c:pt>
                <c:pt idx="16">
                  <c:v>0.27645185087241825</c:v>
                </c:pt>
                <c:pt idx="17">
                  <c:v>0.27395185087241825</c:v>
                </c:pt>
                <c:pt idx="18">
                  <c:v>0.27145185087241824</c:v>
                </c:pt>
                <c:pt idx="19">
                  <c:v>0.26645185087241824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DD-46D7-9DC9-9EF3E4782556}"/>
            </c:ext>
          </c:extLst>
        </c:ser>
        <c:ser>
          <c:idx val="1"/>
          <c:order val="1"/>
          <c:tx>
            <c:strRef>
              <c:f>'PJM PeakCredits_REF+HiCost'!$L$30</c:f>
              <c:strCache>
                <c:ptCount val="1"/>
                <c:pt idx="0">
                  <c:v>Wind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PeakCredits_REF+HiCost'!$I$79:$I$100</c:f>
              <c:numCache>
                <c:formatCode>General</c:formatCode>
                <c:ptCount val="2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</c:numCache>
            </c:numRef>
          </c:cat>
          <c:val>
            <c:numRef>
              <c:f>'PJM PeakCredits_REF+HiCost'!$L$79:$L$100</c:f>
              <c:numCache>
                <c:formatCode>0%</c:formatCode>
                <c:ptCount val="22"/>
                <c:pt idx="1">
                  <c:v>0.16</c:v>
                </c:pt>
                <c:pt idx="2">
                  <c:v>0.16</c:v>
                </c:pt>
                <c:pt idx="3">
                  <c:v>0.13550000000000001</c:v>
                </c:pt>
                <c:pt idx="4">
                  <c:v>0.1205</c:v>
                </c:pt>
                <c:pt idx="5">
                  <c:v>0.11300000000000002</c:v>
                </c:pt>
                <c:pt idx="6">
                  <c:v>0.11300000000000002</c:v>
                </c:pt>
                <c:pt idx="7">
                  <c:v>0.11300000000000002</c:v>
                </c:pt>
                <c:pt idx="8">
                  <c:v>0.11300000000000002</c:v>
                </c:pt>
                <c:pt idx="9">
                  <c:v>0.11300000000000002</c:v>
                </c:pt>
                <c:pt idx="10">
                  <c:v>0.11300000000000002</c:v>
                </c:pt>
                <c:pt idx="11">
                  <c:v>0.11300000000000002</c:v>
                </c:pt>
                <c:pt idx="12">
                  <c:v>0.11300000000000002</c:v>
                </c:pt>
                <c:pt idx="13">
                  <c:v>0.11300000000000002</c:v>
                </c:pt>
                <c:pt idx="14">
                  <c:v>0.11300000000000002</c:v>
                </c:pt>
                <c:pt idx="15">
                  <c:v>0.11300000000000002</c:v>
                </c:pt>
                <c:pt idx="16">
                  <c:v>0.11300000000000002</c:v>
                </c:pt>
                <c:pt idx="17">
                  <c:v>0.11300000000000002</c:v>
                </c:pt>
                <c:pt idx="18">
                  <c:v>0.11300000000000002</c:v>
                </c:pt>
                <c:pt idx="19">
                  <c:v>0.11300000000000002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DD-46D7-9DC9-9EF3E4782556}"/>
            </c:ext>
          </c:extLst>
        </c:ser>
        <c:ser>
          <c:idx val="2"/>
          <c:order val="2"/>
          <c:tx>
            <c:strRef>
              <c:f>'PJM PeakCredits_REF+HiCost'!$M$30</c:f>
              <c:strCache>
                <c:ptCount val="1"/>
                <c:pt idx="0">
                  <c:v>Offshore Wind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PeakCredits_REF+HiCost'!$I$79:$I$100</c:f>
              <c:numCache>
                <c:formatCode>General</c:formatCode>
                <c:ptCount val="2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</c:numCache>
            </c:numRef>
          </c:cat>
          <c:val>
            <c:numRef>
              <c:f>'PJM PeakCredits_REF+HiCost'!$M$79:$M$100</c:f>
              <c:numCache>
                <c:formatCode>0%</c:formatCode>
                <c:ptCount val="22"/>
                <c:pt idx="1">
                  <c:v>0.37</c:v>
                </c:pt>
                <c:pt idx="2">
                  <c:v>0.37</c:v>
                </c:pt>
                <c:pt idx="3">
                  <c:v>0.37</c:v>
                </c:pt>
                <c:pt idx="4">
                  <c:v>0.37</c:v>
                </c:pt>
                <c:pt idx="5">
                  <c:v>0.37</c:v>
                </c:pt>
                <c:pt idx="6">
                  <c:v>0.37</c:v>
                </c:pt>
                <c:pt idx="7">
                  <c:v>0.37</c:v>
                </c:pt>
                <c:pt idx="8">
                  <c:v>0.37</c:v>
                </c:pt>
                <c:pt idx="9">
                  <c:v>0.37</c:v>
                </c:pt>
                <c:pt idx="10">
                  <c:v>0.37</c:v>
                </c:pt>
                <c:pt idx="11">
                  <c:v>0.37</c:v>
                </c:pt>
                <c:pt idx="12">
                  <c:v>0.37</c:v>
                </c:pt>
                <c:pt idx="13">
                  <c:v>0.30200000000000005</c:v>
                </c:pt>
                <c:pt idx="14">
                  <c:v>0.30200000000000005</c:v>
                </c:pt>
                <c:pt idx="15">
                  <c:v>0.26800000000000007</c:v>
                </c:pt>
                <c:pt idx="16">
                  <c:v>0.26800000000000007</c:v>
                </c:pt>
                <c:pt idx="17">
                  <c:v>0.26800000000000007</c:v>
                </c:pt>
                <c:pt idx="18">
                  <c:v>0.23400000000000007</c:v>
                </c:pt>
                <c:pt idx="19">
                  <c:v>0.23400000000000007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DD-46D7-9DC9-9EF3E4782556}"/>
            </c:ext>
          </c:extLst>
        </c:ser>
        <c:ser>
          <c:idx val="5"/>
          <c:order val="3"/>
          <c:tx>
            <c:strRef>
              <c:f>'PJM PeakCredits_REF+HiCost'!$N$30</c:f>
              <c:strCache>
                <c:ptCount val="1"/>
                <c:pt idx="0">
                  <c:v>Storage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PeakCredits_REF+HiCost'!$I$79:$I$100</c:f>
              <c:numCache>
                <c:formatCode>General</c:formatCode>
                <c:ptCount val="2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</c:numCache>
            </c:numRef>
          </c:cat>
          <c:val>
            <c:numRef>
              <c:f>'PJM PeakCredits_REF+HiCost'!$N$79:$N$100</c:f>
              <c:numCache>
                <c:formatCode>0%</c:formatCode>
                <c:ptCount val="22"/>
                <c:pt idx="1">
                  <c:v>0.82</c:v>
                </c:pt>
                <c:pt idx="2">
                  <c:v>0.82</c:v>
                </c:pt>
                <c:pt idx="3">
                  <c:v>0.82</c:v>
                </c:pt>
                <c:pt idx="4">
                  <c:v>0.82</c:v>
                </c:pt>
                <c:pt idx="5">
                  <c:v>0.82</c:v>
                </c:pt>
                <c:pt idx="6">
                  <c:v>0.82</c:v>
                </c:pt>
                <c:pt idx="7">
                  <c:v>0.82</c:v>
                </c:pt>
                <c:pt idx="8">
                  <c:v>0.82</c:v>
                </c:pt>
                <c:pt idx="9">
                  <c:v>0.82</c:v>
                </c:pt>
                <c:pt idx="10">
                  <c:v>0.82</c:v>
                </c:pt>
                <c:pt idx="11">
                  <c:v>0.82</c:v>
                </c:pt>
                <c:pt idx="12">
                  <c:v>0.82</c:v>
                </c:pt>
                <c:pt idx="13">
                  <c:v>0.79499999999999993</c:v>
                </c:pt>
                <c:pt idx="14">
                  <c:v>0.79499999999999993</c:v>
                </c:pt>
                <c:pt idx="15">
                  <c:v>0.74499999999999988</c:v>
                </c:pt>
                <c:pt idx="16">
                  <c:v>0.72</c:v>
                </c:pt>
                <c:pt idx="17">
                  <c:v>0.70499999999999996</c:v>
                </c:pt>
                <c:pt idx="18">
                  <c:v>0.70499999999999996</c:v>
                </c:pt>
                <c:pt idx="19">
                  <c:v>0.69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DD-46D7-9DC9-9EF3E4782556}"/>
            </c:ext>
          </c:extLst>
        </c:ser>
        <c:ser>
          <c:idx val="3"/>
          <c:order val="4"/>
          <c:tx>
            <c:strRef>
              <c:f>'PJM PeakCredits_REF+HiCost'!$O$30</c:f>
              <c:strCache>
                <c:ptCount val="1"/>
                <c:pt idx="0">
                  <c:v>4-Hour Storage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PeakCredits_REF+HiCost'!$I$79:$I$100</c:f>
              <c:numCache>
                <c:formatCode>General</c:formatCode>
                <c:ptCount val="2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</c:numCache>
            </c:numRef>
          </c:cat>
          <c:val>
            <c:numRef>
              <c:f>'PJM PeakCredits_REF+HiCost'!$O$79:$O$100</c:f>
              <c:numCache>
                <c:formatCode>0%</c:formatCode>
                <c:ptCount val="22"/>
                <c:pt idx="1">
                  <c:v>0.82</c:v>
                </c:pt>
                <c:pt idx="2">
                  <c:v>0.82</c:v>
                </c:pt>
                <c:pt idx="3">
                  <c:v>0.82</c:v>
                </c:pt>
                <c:pt idx="4">
                  <c:v>0.82</c:v>
                </c:pt>
                <c:pt idx="5">
                  <c:v>0.82</c:v>
                </c:pt>
                <c:pt idx="6">
                  <c:v>0.82</c:v>
                </c:pt>
                <c:pt idx="7">
                  <c:v>0.82</c:v>
                </c:pt>
                <c:pt idx="8">
                  <c:v>0.82</c:v>
                </c:pt>
                <c:pt idx="9">
                  <c:v>0.82</c:v>
                </c:pt>
                <c:pt idx="10">
                  <c:v>0.82</c:v>
                </c:pt>
                <c:pt idx="11">
                  <c:v>0.82</c:v>
                </c:pt>
                <c:pt idx="12">
                  <c:v>0.82</c:v>
                </c:pt>
                <c:pt idx="13">
                  <c:v>0.79499999999999993</c:v>
                </c:pt>
                <c:pt idx="14">
                  <c:v>0.79499999999999993</c:v>
                </c:pt>
                <c:pt idx="15">
                  <c:v>0.74499999999999988</c:v>
                </c:pt>
                <c:pt idx="16">
                  <c:v>0.72</c:v>
                </c:pt>
                <c:pt idx="17">
                  <c:v>0.70499999999999996</c:v>
                </c:pt>
                <c:pt idx="18">
                  <c:v>0.70499999999999996</c:v>
                </c:pt>
                <c:pt idx="19">
                  <c:v>0.69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DD-46D7-9DC9-9EF3E4782556}"/>
            </c:ext>
          </c:extLst>
        </c:ser>
        <c:ser>
          <c:idx val="4"/>
          <c:order val="5"/>
          <c:tx>
            <c:strRef>
              <c:f>'PJM PeakCredits_REF+HiCost'!$P$30</c:f>
              <c:strCache>
                <c:ptCount val="1"/>
                <c:pt idx="0">
                  <c:v>8-Hour Storage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PeakCredits_REF+HiCost'!$I$79:$I$100</c:f>
              <c:numCache>
                <c:formatCode>General</c:formatCode>
                <c:ptCount val="2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</c:numCache>
            </c:numRef>
          </c:cat>
          <c:val>
            <c:numRef>
              <c:f>'PJM PeakCredits_REF+HiCost'!$P$79:$P$100</c:f>
              <c:numCache>
                <c:formatCode>0%</c:formatCode>
                <c:ptCount val="22"/>
                <c:pt idx="1">
                  <c:v>0.95</c:v>
                </c:pt>
                <c:pt idx="2">
                  <c:v>0.95</c:v>
                </c:pt>
                <c:pt idx="3">
                  <c:v>0.95</c:v>
                </c:pt>
                <c:pt idx="4">
                  <c:v>0.95</c:v>
                </c:pt>
                <c:pt idx="5">
                  <c:v>0.95</c:v>
                </c:pt>
                <c:pt idx="6">
                  <c:v>0.95</c:v>
                </c:pt>
                <c:pt idx="7">
                  <c:v>0.95</c:v>
                </c:pt>
                <c:pt idx="8">
                  <c:v>0.95</c:v>
                </c:pt>
                <c:pt idx="9">
                  <c:v>0.95</c:v>
                </c:pt>
                <c:pt idx="10">
                  <c:v>0.95</c:v>
                </c:pt>
                <c:pt idx="11">
                  <c:v>0.95</c:v>
                </c:pt>
                <c:pt idx="12">
                  <c:v>0.95</c:v>
                </c:pt>
                <c:pt idx="13">
                  <c:v>0.95</c:v>
                </c:pt>
                <c:pt idx="14">
                  <c:v>0.95</c:v>
                </c:pt>
                <c:pt idx="15">
                  <c:v>0.95</c:v>
                </c:pt>
                <c:pt idx="16">
                  <c:v>0.95</c:v>
                </c:pt>
                <c:pt idx="17">
                  <c:v>0.95</c:v>
                </c:pt>
                <c:pt idx="18">
                  <c:v>0.95</c:v>
                </c:pt>
                <c:pt idx="19">
                  <c:v>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DD-46D7-9DC9-9EF3E4782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1110592"/>
        <c:axId val="831126368"/>
      </c:lineChart>
      <c:catAx>
        <c:axId val="83111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1126368"/>
        <c:crosses val="autoZero"/>
        <c:auto val="1"/>
        <c:lblAlgn val="ctr"/>
        <c:lblOffset val="100"/>
        <c:noMultiLvlLbl val="0"/>
      </c:catAx>
      <c:valAx>
        <c:axId val="83112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111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'PJM PeakCredits_NCR'!$C$5</c:f>
              <c:strCache>
                <c:ptCount val="1"/>
                <c:pt idx="0">
                  <c:v>Solar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PeakCredits_NCR'!$B$6:$B$106</c:f>
              <c:numCache>
                <c:formatCode>0%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cat>
          <c:val>
            <c:numRef>
              <c:f>'PJM PeakCredits_NCR'!$C$6:$C$106</c:f>
              <c:numCache>
                <c:formatCode>0%</c:formatCode>
                <c:ptCount val="101"/>
                <c:pt idx="0">
                  <c:v>0.43507101620454747</c:v>
                </c:pt>
                <c:pt idx="1">
                  <c:v>0.47364367573102079</c:v>
                </c:pt>
                <c:pt idx="2">
                  <c:v>0.50147647472870549</c:v>
                </c:pt>
                <c:pt idx="3">
                  <c:v>0.50290692901254042</c:v>
                </c:pt>
                <c:pt idx="4">
                  <c:v>0.49463419595349722</c:v>
                </c:pt>
                <c:pt idx="5">
                  <c:v>0.49231709797674861</c:v>
                </c:pt>
                <c:pt idx="6">
                  <c:v>0.49</c:v>
                </c:pt>
                <c:pt idx="7">
                  <c:v>0.44289687747026069</c:v>
                </c:pt>
                <c:pt idx="8">
                  <c:v>0.39579375494052138</c:v>
                </c:pt>
                <c:pt idx="9">
                  <c:v>0.34869063241078208</c:v>
                </c:pt>
                <c:pt idx="10">
                  <c:v>0.30158750988104277</c:v>
                </c:pt>
                <c:pt idx="11">
                  <c:v>0.29900813438699064</c:v>
                </c:pt>
                <c:pt idx="12">
                  <c:v>0.29642875889293852</c:v>
                </c:pt>
                <c:pt idx="13">
                  <c:v>0.29384938339888639</c:v>
                </c:pt>
                <c:pt idx="14">
                  <c:v>0.29127000790483426</c:v>
                </c:pt>
                <c:pt idx="15">
                  <c:v>0.28869063241078213</c:v>
                </c:pt>
                <c:pt idx="16">
                  <c:v>0.28611125691673001</c:v>
                </c:pt>
                <c:pt idx="17">
                  <c:v>0.28353188142267788</c:v>
                </c:pt>
                <c:pt idx="18">
                  <c:v>0.28095250592862575</c:v>
                </c:pt>
                <c:pt idx="19">
                  <c:v>0.27837313043457362</c:v>
                </c:pt>
                <c:pt idx="20">
                  <c:v>0.2757937549405215</c:v>
                </c:pt>
                <c:pt idx="21">
                  <c:v>0.27321437944646937</c:v>
                </c:pt>
                <c:pt idx="22">
                  <c:v>0.27063500395241724</c:v>
                </c:pt>
                <c:pt idx="23">
                  <c:v>0.26805562845836511</c:v>
                </c:pt>
                <c:pt idx="24">
                  <c:v>0.26547625296431299</c:v>
                </c:pt>
                <c:pt idx="25">
                  <c:v>0.26289687747026086</c:v>
                </c:pt>
                <c:pt idx="26">
                  <c:v>0.26031750197620873</c:v>
                </c:pt>
                <c:pt idx="27">
                  <c:v>0.2577381264821566</c:v>
                </c:pt>
                <c:pt idx="28">
                  <c:v>0.25515875098810448</c:v>
                </c:pt>
                <c:pt idx="29">
                  <c:v>0.25257937549405235</c:v>
                </c:pt>
                <c:pt idx="30">
                  <c:v>0.25</c:v>
                </c:pt>
                <c:pt idx="31">
                  <c:v>0.2475</c:v>
                </c:pt>
                <c:pt idx="32">
                  <c:v>0.245</c:v>
                </c:pt>
                <c:pt idx="33">
                  <c:v>0.24249999999999999</c:v>
                </c:pt>
                <c:pt idx="34">
                  <c:v>0.24</c:v>
                </c:pt>
                <c:pt idx="35">
                  <c:v>0.23749999999999999</c:v>
                </c:pt>
                <c:pt idx="36">
                  <c:v>0.23499999999999999</c:v>
                </c:pt>
                <c:pt idx="37">
                  <c:v>0.23249999999999998</c:v>
                </c:pt>
                <c:pt idx="38">
                  <c:v>0.22999999999999998</c:v>
                </c:pt>
                <c:pt idx="39">
                  <c:v>0.22749999999999998</c:v>
                </c:pt>
                <c:pt idx="40">
                  <c:v>0.22499999999999998</c:v>
                </c:pt>
                <c:pt idx="41">
                  <c:v>0.22249999999999998</c:v>
                </c:pt>
                <c:pt idx="42">
                  <c:v>0.21999999999999997</c:v>
                </c:pt>
                <c:pt idx="43">
                  <c:v>0.21749999999999997</c:v>
                </c:pt>
                <c:pt idx="44">
                  <c:v>0.21499999999999997</c:v>
                </c:pt>
                <c:pt idx="45">
                  <c:v>0.21249999999999997</c:v>
                </c:pt>
                <c:pt idx="46">
                  <c:v>0.20999999999999996</c:v>
                </c:pt>
                <c:pt idx="47">
                  <c:v>0.20749999999999996</c:v>
                </c:pt>
                <c:pt idx="48">
                  <c:v>0.20499999999999996</c:v>
                </c:pt>
                <c:pt idx="49">
                  <c:v>0.20249999999999996</c:v>
                </c:pt>
                <c:pt idx="50">
                  <c:v>0.2</c:v>
                </c:pt>
                <c:pt idx="51">
                  <c:v>0.19500000000000001</c:v>
                </c:pt>
                <c:pt idx="52">
                  <c:v>0.19</c:v>
                </c:pt>
                <c:pt idx="53">
                  <c:v>0.185</c:v>
                </c:pt>
                <c:pt idx="54">
                  <c:v>0.18</c:v>
                </c:pt>
                <c:pt idx="55">
                  <c:v>0.17499999999999999</c:v>
                </c:pt>
                <c:pt idx="56">
                  <c:v>0.16999999999999998</c:v>
                </c:pt>
                <c:pt idx="57">
                  <c:v>0.16499999999999998</c:v>
                </c:pt>
                <c:pt idx="58">
                  <c:v>0.15999999999999998</c:v>
                </c:pt>
                <c:pt idx="59">
                  <c:v>0.15499999999999997</c:v>
                </c:pt>
                <c:pt idx="60">
                  <c:v>0.14999999999999997</c:v>
                </c:pt>
                <c:pt idx="61">
                  <c:v>0.14499999999999996</c:v>
                </c:pt>
                <c:pt idx="62">
                  <c:v>0.13999999999999996</c:v>
                </c:pt>
                <c:pt idx="63">
                  <c:v>0.13499999999999995</c:v>
                </c:pt>
                <c:pt idx="64">
                  <c:v>0.12999999999999995</c:v>
                </c:pt>
                <c:pt idx="65">
                  <c:v>0.12499999999999996</c:v>
                </c:pt>
                <c:pt idx="66">
                  <c:v>0.11999999999999997</c:v>
                </c:pt>
                <c:pt idx="67">
                  <c:v>0.11499999999999998</c:v>
                </c:pt>
                <c:pt idx="68">
                  <c:v>0.10999999999999999</c:v>
                </c:pt>
                <c:pt idx="69">
                  <c:v>0.105</c:v>
                </c:pt>
                <c:pt idx="70">
                  <c:v>0.1</c:v>
                </c:pt>
                <c:pt idx="71">
                  <c:v>0.1</c:v>
                </c:pt>
                <c:pt idx="72">
                  <c:v>0.1</c:v>
                </c:pt>
                <c:pt idx="73">
                  <c:v>0.1</c:v>
                </c:pt>
                <c:pt idx="74">
                  <c:v>0.1</c:v>
                </c:pt>
                <c:pt idx="75">
                  <c:v>0.1</c:v>
                </c:pt>
                <c:pt idx="76">
                  <c:v>0.1</c:v>
                </c:pt>
                <c:pt idx="77">
                  <c:v>0.1</c:v>
                </c:pt>
                <c:pt idx="78">
                  <c:v>0.1</c:v>
                </c:pt>
                <c:pt idx="79">
                  <c:v>0.1</c:v>
                </c:pt>
                <c:pt idx="80">
                  <c:v>0.1</c:v>
                </c:pt>
                <c:pt idx="81">
                  <c:v>0.1</c:v>
                </c:pt>
                <c:pt idx="82">
                  <c:v>0.1</c:v>
                </c:pt>
                <c:pt idx="83">
                  <c:v>0.1</c:v>
                </c:pt>
                <c:pt idx="84">
                  <c:v>0.1</c:v>
                </c:pt>
                <c:pt idx="85">
                  <c:v>0.1</c:v>
                </c:pt>
                <c:pt idx="86">
                  <c:v>0.1</c:v>
                </c:pt>
                <c:pt idx="87">
                  <c:v>0.1</c:v>
                </c:pt>
                <c:pt idx="88">
                  <c:v>0.1</c:v>
                </c:pt>
                <c:pt idx="89">
                  <c:v>0.1</c:v>
                </c:pt>
                <c:pt idx="90">
                  <c:v>0.1</c:v>
                </c:pt>
                <c:pt idx="91">
                  <c:v>0.1</c:v>
                </c:pt>
                <c:pt idx="92">
                  <c:v>0.1</c:v>
                </c:pt>
                <c:pt idx="93">
                  <c:v>0.1</c:v>
                </c:pt>
                <c:pt idx="94">
                  <c:v>0.1</c:v>
                </c:pt>
                <c:pt idx="95">
                  <c:v>0.1</c:v>
                </c:pt>
                <c:pt idx="96">
                  <c:v>0.1</c:v>
                </c:pt>
                <c:pt idx="97">
                  <c:v>0.1</c:v>
                </c:pt>
                <c:pt idx="98">
                  <c:v>0.1</c:v>
                </c:pt>
                <c:pt idx="99">
                  <c:v>0.1</c:v>
                </c:pt>
                <c:pt idx="100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74-4165-A1F8-5AECB9FE0B51}"/>
            </c:ext>
          </c:extLst>
        </c:ser>
        <c:ser>
          <c:idx val="1"/>
          <c:order val="1"/>
          <c:tx>
            <c:strRef>
              <c:f>'PJM PeakCredits_NCR'!$D$5</c:f>
              <c:strCache>
                <c:ptCount val="1"/>
                <c:pt idx="0">
                  <c:v>Wind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PeakCredits_NCR'!$B$6:$B$106</c:f>
              <c:numCache>
                <c:formatCode>0%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cat>
          <c:val>
            <c:numRef>
              <c:f>'PJM PeakCredits_NCR'!$D$6:$D$106</c:f>
              <c:numCache>
                <c:formatCode>0.0%</c:formatCode>
                <c:ptCount val="101"/>
                <c:pt idx="0">
                  <c:v>0.14699999999999999</c:v>
                </c:pt>
                <c:pt idx="1">
                  <c:v>0.14699999999999999</c:v>
                </c:pt>
                <c:pt idx="2">
                  <c:v>0.14699999999999999</c:v>
                </c:pt>
                <c:pt idx="3">
                  <c:v>0.14699999999999999</c:v>
                </c:pt>
                <c:pt idx="4">
                  <c:v>0.14699999999999999</c:v>
                </c:pt>
                <c:pt idx="5">
                  <c:v>0.14699999999999999</c:v>
                </c:pt>
                <c:pt idx="6">
                  <c:v>0.14699999999999999</c:v>
                </c:pt>
                <c:pt idx="7">
                  <c:v>0.14699999999999999</c:v>
                </c:pt>
                <c:pt idx="8">
                  <c:v>0.13</c:v>
                </c:pt>
                <c:pt idx="9">
                  <c:v>0.1225</c:v>
                </c:pt>
                <c:pt idx="10">
                  <c:v>0.11499999999999999</c:v>
                </c:pt>
                <c:pt idx="11">
                  <c:v>0.10749999999999998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0.1</c:v>
                </c:pt>
                <c:pt idx="26">
                  <c:v>0.1</c:v>
                </c:pt>
                <c:pt idx="27">
                  <c:v>0.1</c:v>
                </c:pt>
                <c:pt idx="28">
                  <c:v>0.1</c:v>
                </c:pt>
                <c:pt idx="29">
                  <c:v>0.1</c:v>
                </c:pt>
                <c:pt idx="30">
                  <c:v>0.1</c:v>
                </c:pt>
                <c:pt idx="31">
                  <c:v>0.1</c:v>
                </c:pt>
                <c:pt idx="32">
                  <c:v>0.1</c:v>
                </c:pt>
                <c:pt idx="33">
                  <c:v>0.1</c:v>
                </c:pt>
                <c:pt idx="34">
                  <c:v>0.1</c:v>
                </c:pt>
                <c:pt idx="35">
                  <c:v>0.1</c:v>
                </c:pt>
                <c:pt idx="36">
                  <c:v>0.1</c:v>
                </c:pt>
                <c:pt idx="37">
                  <c:v>0.1</c:v>
                </c:pt>
                <c:pt idx="38">
                  <c:v>0.1</c:v>
                </c:pt>
                <c:pt idx="39">
                  <c:v>0.1</c:v>
                </c:pt>
                <c:pt idx="40">
                  <c:v>0.1</c:v>
                </c:pt>
                <c:pt idx="41">
                  <c:v>0.1</c:v>
                </c:pt>
                <c:pt idx="42">
                  <c:v>0.1</c:v>
                </c:pt>
                <c:pt idx="43">
                  <c:v>0.1</c:v>
                </c:pt>
                <c:pt idx="44">
                  <c:v>0.1</c:v>
                </c:pt>
                <c:pt idx="45">
                  <c:v>0.1</c:v>
                </c:pt>
                <c:pt idx="46">
                  <c:v>0.1</c:v>
                </c:pt>
                <c:pt idx="47">
                  <c:v>0.1</c:v>
                </c:pt>
                <c:pt idx="48">
                  <c:v>0.1</c:v>
                </c:pt>
                <c:pt idx="49">
                  <c:v>0.1</c:v>
                </c:pt>
                <c:pt idx="50">
                  <c:v>0.1</c:v>
                </c:pt>
                <c:pt idx="51">
                  <c:v>0.1</c:v>
                </c:pt>
                <c:pt idx="52">
                  <c:v>0.1</c:v>
                </c:pt>
                <c:pt idx="53">
                  <c:v>0.1</c:v>
                </c:pt>
                <c:pt idx="54">
                  <c:v>0.1</c:v>
                </c:pt>
                <c:pt idx="55">
                  <c:v>0.1</c:v>
                </c:pt>
                <c:pt idx="56">
                  <c:v>0.1</c:v>
                </c:pt>
                <c:pt idx="57">
                  <c:v>0.1</c:v>
                </c:pt>
                <c:pt idx="58">
                  <c:v>0.1</c:v>
                </c:pt>
                <c:pt idx="59">
                  <c:v>0.1</c:v>
                </c:pt>
                <c:pt idx="60">
                  <c:v>0.1</c:v>
                </c:pt>
                <c:pt idx="61">
                  <c:v>0.1</c:v>
                </c:pt>
                <c:pt idx="62">
                  <c:v>0.1</c:v>
                </c:pt>
                <c:pt idx="63">
                  <c:v>0.1</c:v>
                </c:pt>
                <c:pt idx="64">
                  <c:v>0.1</c:v>
                </c:pt>
                <c:pt idx="65">
                  <c:v>0.1</c:v>
                </c:pt>
                <c:pt idx="66">
                  <c:v>0.1</c:v>
                </c:pt>
                <c:pt idx="67">
                  <c:v>0.1</c:v>
                </c:pt>
                <c:pt idx="68">
                  <c:v>0.1</c:v>
                </c:pt>
                <c:pt idx="69">
                  <c:v>0.1</c:v>
                </c:pt>
                <c:pt idx="70">
                  <c:v>0.1</c:v>
                </c:pt>
                <c:pt idx="71">
                  <c:v>0.1</c:v>
                </c:pt>
                <c:pt idx="72">
                  <c:v>0.1</c:v>
                </c:pt>
                <c:pt idx="73">
                  <c:v>0.1</c:v>
                </c:pt>
                <c:pt idx="74">
                  <c:v>0.1</c:v>
                </c:pt>
                <c:pt idx="75">
                  <c:v>0.1</c:v>
                </c:pt>
                <c:pt idx="76">
                  <c:v>0.1</c:v>
                </c:pt>
                <c:pt idx="77">
                  <c:v>0.1</c:v>
                </c:pt>
                <c:pt idx="78">
                  <c:v>0.1</c:v>
                </c:pt>
                <c:pt idx="79">
                  <c:v>0.1</c:v>
                </c:pt>
                <c:pt idx="80">
                  <c:v>0.1</c:v>
                </c:pt>
                <c:pt idx="81">
                  <c:v>0.1</c:v>
                </c:pt>
                <c:pt idx="82">
                  <c:v>0.1</c:v>
                </c:pt>
                <c:pt idx="83">
                  <c:v>0.1</c:v>
                </c:pt>
                <c:pt idx="84">
                  <c:v>0.1</c:v>
                </c:pt>
                <c:pt idx="85">
                  <c:v>0.1</c:v>
                </c:pt>
                <c:pt idx="86">
                  <c:v>0.1</c:v>
                </c:pt>
                <c:pt idx="87">
                  <c:v>0.1</c:v>
                </c:pt>
                <c:pt idx="88">
                  <c:v>0.1</c:v>
                </c:pt>
                <c:pt idx="89">
                  <c:v>0.1</c:v>
                </c:pt>
                <c:pt idx="90">
                  <c:v>0.1</c:v>
                </c:pt>
                <c:pt idx="91">
                  <c:v>0.1</c:v>
                </c:pt>
                <c:pt idx="92">
                  <c:v>0.1</c:v>
                </c:pt>
                <c:pt idx="93">
                  <c:v>0.1</c:v>
                </c:pt>
                <c:pt idx="94">
                  <c:v>0.1</c:v>
                </c:pt>
                <c:pt idx="95">
                  <c:v>0.1</c:v>
                </c:pt>
                <c:pt idx="96">
                  <c:v>0.1</c:v>
                </c:pt>
                <c:pt idx="97">
                  <c:v>0.1</c:v>
                </c:pt>
                <c:pt idx="98">
                  <c:v>0.1</c:v>
                </c:pt>
                <c:pt idx="99">
                  <c:v>0.1</c:v>
                </c:pt>
                <c:pt idx="100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74-4165-A1F8-5AECB9FE0B51}"/>
            </c:ext>
          </c:extLst>
        </c:ser>
        <c:ser>
          <c:idx val="2"/>
          <c:order val="2"/>
          <c:tx>
            <c:strRef>
              <c:f>'PJM PeakCredits_NCR'!$E$5</c:f>
              <c:strCache>
                <c:ptCount val="1"/>
                <c:pt idx="0">
                  <c:v>Offshore Wind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PeakCredits_NCR'!$B$6:$B$106</c:f>
              <c:numCache>
                <c:formatCode>0%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cat>
          <c:val>
            <c:numRef>
              <c:f>'PJM PeakCredits_NCR'!$E$6:$E$106</c:f>
              <c:numCache>
                <c:formatCode>0.0%</c:formatCode>
                <c:ptCount val="101"/>
                <c:pt idx="0">
                  <c:v>0.37</c:v>
                </c:pt>
                <c:pt idx="1">
                  <c:v>0.37</c:v>
                </c:pt>
                <c:pt idx="2">
                  <c:v>0.37</c:v>
                </c:pt>
                <c:pt idx="3">
                  <c:v>0.37</c:v>
                </c:pt>
                <c:pt idx="4">
                  <c:v>0.37</c:v>
                </c:pt>
                <c:pt idx="5">
                  <c:v>0.37</c:v>
                </c:pt>
                <c:pt idx="6">
                  <c:v>0.33600000000000002</c:v>
                </c:pt>
                <c:pt idx="7">
                  <c:v>0.30200000000000005</c:v>
                </c:pt>
                <c:pt idx="8">
                  <c:v>0.26800000000000007</c:v>
                </c:pt>
                <c:pt idx="9">
                  <c:v>0.23400000000000007</c:v>
                </c:pt>
                <c:pt idx="10">
                  <c:v>0.2</c:v>
                </c:pt>
                <c:pt idx="11">
                  <c:v>0.18000000000000002</c:v>
                </c:pt>
                <c:pt idx="12">
                  <c:v>0.16000000000000003</c:v>
                </c:pt>
                <c:pt idx="13">
                  <c:v>0.14000000000000004</c:v>
                </c:pt>
                <c:pt idx="14">
                  <c:v>0.12000000000000004</c:v>
                </c:pt>
                <c:pt idx="15">
                  <c:v>0.10000000000000003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0.1</c:v>
                </c:pt>
                <c:pt idx="26">
                  <c:v>0.1</c:v>
                </c:pt>
                <c:pt idx="27">
                  <c:v>0.1</c:v>
                </c:pt>
                <c:pt idx="28">
                  <c:v>0.1</c:v>
                </c:pt>
                <c:pt idx="29">
                  <c:v>0.1</c:v>
                </c:pt>
                <c:pt idx="30">
                  <c:v>0.1</c:v>
                </c:pt>
                <c:pt idx="31">
                  <c:v>0.1</c:v>
                </c:pt>
                <c:pt idx="32">
                  <c:v>0.1</c:v>
                </c:pt>
                <c:pt idx="33">
                  <c:v>0.1</c:v>
                </c:pt>
                <c:pt idx="34">
                  <c:v>0.1</c:v>
                </c:pt>
                <c:pt idx="35">
                  <c:v>0.1</c:v>
                </c:pt>
                <c:pt idx="36">
                  <c:v>0.1</c:v>
                </c:pt>
                <c:pt idx="37">
                  <c:v>0.1</c:v>
                </c:pt>
                <c:pt idx="38">
                  <c:v>0.1</c:v>
                </c:pt>
                <c:pt idx="39">
                  <c:v>0.1</c:v>
                </c:pt>
                <c:pt idx="40">
                  <c:v>0.1</c:v>
                </c:pt>
                <c:pt idx="41">
                  <c:v>0.1</c:v>
                </c:pt>
                <c:pt idx="42">
                  <c:v>0.1</c:v>
                </c:pt>
                <c:pt idx="43">
                  <c:v>0.1</c:v>
                </c:pt>
                <c:pt idx="44">
                  <c:v>0.1</c:v>
                </c:pt>
                <c:pt idx="45">
                  <c:v>0.1</c:v>
                </c:pt>
                <c:pt idx="46">
                  <c:v>0.1</c:v>
                </c:pt>
                <c:pt idx="47">
                  <c:v>0.1</c:v>
                </c:pt>
                <c:pt idx="48">
                  <c:v>0.1</c:v>
                </c:pt>
                <c:pt idx="49">
                  <c:v>0.1</c:v>
                </c:pt>
                <c:pt idx="50">
                  <c:v>0.1</c:v>
                </c:pt>
                <c:pt idx="51">
                  <c:v>0.1</c:v>
                </c:pt>
                <c:pt idx="52">
                  <c:v>0.1</c:v>
                </c:pt>
                <c:pt idx="53">
                  <c:v>0.1</c:v>
                </c:pt>
                <c:pt idx="54">
                  <c:v>0.1</c:v>
                </c:pt>
                <c:pt idx="55">
                  <c:v>0.1</c:v>
                </c:pt>
                <c:pt idx="56">
                  <c:v>0.1</c:v>
                </c:pt>
                <c:pt idx="57">
                  <c:v>0.1</c:v>
                </c:pt>
                <c:pt idx="58">
                  <c:v>0.1</c:v>
                </c:pt>
                <c:pt idx="59">
                  <c:v>0.1</c:v>
                </c:pt>
                <c:pt idx="60">
                  <c:v>0.1</c:v>
                </c:pt>
                <c:pt idx="61">
                  <c:v>0.1</c:v>
                </c:pt>
                <c:pt idx="62">
                  <c:v>0.1</c:v>
                </c:pt>
                <c:pt idx="63">
                  <c:v>0.1</c:v>
                </c:pt>
                <c:pt idx="64">
                  <c:v>0.1</c:v>
                </c:pt>
                <c:pt idx="65">
                  <c:v>0.1</c:v>
                </c:pt>
                <c:pt idx="66">
                  <c:v>0.1</c:v>
                </c:pt>
                <c:pt idx="67">
                  <c:v>0.1</c:v>
                </c:pt>
                <c:pt idx="68">
                  <c:v>0.1</c:v>
                </c:pt>
                <c:pt idx="69">
                  <c:v>0.1</c:v>
                </c:pt>
                <c:pt idx="70">
                  <c:v>0.1</c:v>
                </c:pt>
                <c:pt idx="71">
                  <c:v>0.1</c:v>
                </c:pt>
                <c:pt idx="72">
                  <c:v>0.1</c:v>
                </c:pt>
                <c:pt idx="73">
                  <c:v>0.1</c:v>
                </c:pt>
                <c:pt idx="74">
                  <c:v>0.1</c:v>
                </c:pt>
                <c:pt idx="75">
                  <c:v>0.1</c:v>
                </c:pt>
                <c:pt idx="76">
                  <c:v>0.1</c:v>
                </c:pt>
                <c:pt idx="77">
                  <c:v>0.1</c:v>
                </c:pt>
                <c:pt idx="78">
                  <c:v>0.1</c:v>
                </c:pt>
                <c:pt idx="79">
                  <c:v>0.1</c:v>
                </c:pt>
                <c:pt idx="80">
                  <c:v>0.1</c:v>
                </c:pt>
                <c:pt idx="81">
                  <c:v>0.1</c:v>
                </c:pt>
                <c:pt idx="82">
                  <c:v>0.1</c:v>
                </c:pt>
                <c:pt idx="83">
                  <c:v>0.1</c:v>
                </c:pt>
                <c:pt idx="84">
                  <c:v>0.1</c:v>
                </c:pt>
                <c:pt idx="85">
                  <c:v>0.1</c:v>
                </c:pt>
                <c:pt idx="86">
                  <c:v>0.1</c:v>
                </c:pt>
                <c:pt idx="87">
                  <c:v>0.1</c:v>
                </c:pt>
                <c:pt idx="88">
                  <c:v>0.1</c:v>
                </c:pt>
                <c:pt idx="89">
                  <c:v>0.1</c:v>
                </c:pt>
                <c:pt idx="90">
                  <c:v>0.1</c:v>
                </c:pt>
                <c:pt idx="91">
                  <c:v>0.1</c:v>
                </c:pt>
                <c:pt idx="92">
                  <c:v>0.1</c:v>
                </c:pt>
                <c:pt idx="93">
                  <c:v>0.1</c:v>
                </c:pt>
                <c:pt idx="94">
                  <c:v>0.1</c:v>
                </c:pt>
                <c:pt idx="95">
                  <c:v>0.1</c:v>
                </c:pt>
                <c:pt idx="96">
                  <c:v>0.1</c:v>
                </c:pt>
                <c:pt idx="97">
                  <c:v>0.1</c:v>
                </c:pt>
                <c:pt idx="98">
                  <c:v>0.1</c:v>
                </c:pt>
                <c:pt idx="99">
                  <c:v>0.1</c:v>
                </c:pt>
                <c:pt idx="100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74-4165-A1F8-5AECB9FE0B51}"/>
            </c:ext>
          </c:extLst>
        </c:ser>
        <c:ser>
          <c:idx val="3"/>
          <c:order val="3"/>
          <c:tx>
            <c:strRef>
              <c:f>'PJM PeakCredits_NCR'!$F$5</c:f>
              <c:strCache>
                <c:ptCount val="1"/>
                <c:pt idx="0">
                  <c:v>4-Hour Storage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PeakCredits_NCR'!$B$6:$B$106</c:f>
              <c:numCache>
                <c:formatCode>0%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cat>
          <c:val>
            <c:numRef>
              <c:f>'PJM PeakCredits_NCR'!$F$6:$F$106</c:f>
              <c:numCache>
                <c:formatCode>0.0%</c:formatCode>
                <c:ptCount val="101"/>
                <c:pt idx="0">
                  <c:v>0.75</c:v>
                </c:pt>
                <c:pt idx="1">
                  <c:v>0.75</c:v>
                </c:pt>
                <c:pt idx="2">
                  <c:v>0.72499999999999998</c:v>
                </c:pt>
                <c:pt idx="3">
                  <c:v>0.7</c:v>
                </c:pt>
                <c:pt idx="4">
                  <c:v>0.67499999999999993</c:v>
                </c:pt>
                <c:pt idx="5">
                  <c:v>0.65</c:v>
                </c:pt>
                <c:pt idx="6">
                  <c:v>0.63500000000000001</c:v>
                </c:pt>
                <c:pt idx="7">
                  <c:v>0.62</c:v>
                </c:pt>
                <c:pt idx="8">
                  <c:v>0.60499999999999998</c:v>
                </c:pt>
                <c:pt idx="9">
                  <c:v>0.59</c:v>
                </c:pt>
                <c:pt idx="10">
                  <c:v>0.57499999999999996</c:v>
                </c:pt>
                <c:pt idx="11">
                  <c:v>0.55999999999999994</c:v>
                </c:pt>
                <c:pt idx="12">
                  <c:v>0.54499999999999993</c:v>
                </c:pt>
                <c:pt idx="13">
                  <c:v>0.52999999999999992</c:v>
                </c:pt>
                <c:pt idx="14">
                  <c:v>0.5149999999999999</c:v>
                </c:pt>
                <c:pt idx="15">
                  <c:v>0.5</c:v>
                </c:pt>
                <c:pt idx="16">
                  <c:v>0.48</c:v>
                </c:pt>
                <c:pt idx="17">
                  <c:v>0.45999999999999996</c:v>
                </c:pt>
                <c:pt idx="18">
                  <c:v>0.43999999999999995</c:v>
                </c:pt>
                <c:pt idx="19">
                  <c:v>0.41999999999999993</c:v>
                </c:pt>
                <c:pt idx="20">
                  <c:v>0.39999999999999991</c:v>
                </c:pt>
                <c:pt idx="21">
                  <c:v>0.37999999999999989</c:v>
                </c:pt>
                <c:pt idx="22">
                  <c:v>0.35999999999999988</c:v>
                </c:pt>
                <c:pt idx="23">
                  <c:v>0.33999999999999986</c:v>
                </c:pt>
                <c:pt idx="24">
                  <c:v>0.31999999999999984</c:v>
                </c:pt>
                <c:pt idx="25">
                  <c:v>0.3</c:v>
                </c:pt>
                <c:pt idx="26">
                  <c:v>0.28666666666666668</c:v>
                </c:pt>
                <c:pt idx="27">
                  <c:v>0.27333333333333337</c:v>
                </c:pt>
                <c:pt idx="28">
                  <c:v>0.26000000000000006</c:v>
                </c:pt>
                <c:pt idx="29">
                  <c:v>0.24666666666666673</c:v>
                </c:pt>
                <c:pt idx="30">
                  <c:v>0.23333333333333339</c:v>
                </c:pt>
                <c:pt idx="31">
                  <c:v>0.22000000000000006</c:v>
                </c:pt>
                <c:pt idx="32">
                  <c:v>0.20666666666666672</c:v>
                </c:pt>
                <c:pt idx="33">
                  <c:v>0.19333333333333338</c:v>
                </c:pt>
                <c:pt idx="34">
                  <c:v>0.18000000000000005</c:v>
                </c:pt>
                <c:pt idx="35">
                  <c:v>0.16666666666666671</c:v>
                </c:pt>
                <c:pt idx="36">
                  <c:v>0.15333333333333338</c:v>
                </c:pt>
                <c:pt idx="37">
                  <c:v>0.14000000000000004</c:v>
                </c:pt>
                <c:pt idx="38">
                  <c:v>0.12666666666666671</c:v>
                </c:pt>
                <c:pt idx="39">
                  <c:v>0.11333333333333337</c:v>
                </c:pt>
                <c:pt idx="40">
                  <c:v>0.1</c:v>
                </c:pt>
                <c:pt idx="41">
                  <c:v>0.1</c:v>
                </c:pt>
                <c:pt idx="42">
                  <c:v>0.1</c:v>
                </c:pt>
                <c:pt idx="43">
                  <c:v>0.1</c:v>
                </c:pt>
                <c:pt idx="44">
                  <c:v>0.1</c:v>
                </c:pt>
                <c:pt idx="45">
                  <c:v>0.1</c:v>
                </c:pt>
                <c:pt idx="46">
                  <c:v>0.1</c:v>
                </c:pt>
                <c:pt idx="47">
                  <c:v>0.1</c:v>
                </c:pt>
                <c:pt idx="48">
                  <c:v>0.1</c:v>
                </c:pt>
                <c:pt idx="49">
                  <c:v>0.1</c:v>
                </c:pt>
                <c:pt idx="50">
                  <c:v>0.1</c:v>
                </c:pt>
                <c:pt idx="51">
                  <c:v>0.1</c:v>
                </c:pt>
                <c:pt idx="52">
                  <c:v>0.1</c:v>
                </c:pt>
                <c:pt idx="53">
                  <c:v>0.1</c:v>
                </c:pt>
                <c:pt idx="54">
                  <c:v>0.1</c:v>
                </c:pt>
                <c:pt idx="55">
                  <c:v>0.1</c:v>
                </c:pt>
                <c:pt idx="56">
                  <c:v>0.1</c:v>
                </c:pt>
                <c:pt idx="57">
                  <c:v>0.1</c:v>
                </c:pt>
                <c:pt idx="58">
                  <c:v>0.1</c:v>
                </c:pt>
                <c:pt idx="59">
                  <c:v>0.1</c:v>
                </c:pt>
                <c:pt idx="60">
                  <c:v>0.1</c:v>
                </c:pt>
                <c:pt idx="61">
                  <c:v>0.1</c:v>
                </c:pt>
                <c:pt idx="62">
                  <c:v>0.1</c:v>
                </c:pt>
                <c:pt idx="63">
                  <c:v>0.1</c:v>
                </c:pt>
                <c:pt idx="64">
                  <c:v>0.1</c:v>
                </c:pt>
                <c:pt idx="65">
                  <c:v>0.1</c:v>
                </c:pt>
                <c:pt idx="66">
                  <c:v>0.1</c:v>
                </c:pt>
                <c:pt idx="67">
                  <c:v>0.1</c:v>
                </c:pt>
                <c:pt idx="68">
                  <c:v>0.1</c:v>
                </c:pt>
                <c:pt idx="69">
                  <c:v>0.1</c:v>
                </c:pt>
                <c:pt idx="70">
                  <c:v>0.1</c:v>
                </c:pt>
                <c:pt idx="71">
                  <c:v>0.1</c:v>
                </c:pt>
                <c:pt idx="72">
                  <c:v>0.1</c:v>
                </c:pt>
                <c:pt idx="73">
                  <c:v>0.1</c:v>
                </c:pt>
                <c:pt idx="74">
                  <c:v>0.1</c:v>
                </c:pt>
                <c:pt idx="75">
                  <c:v>0.1</c:v>
                </c:pt>
                <c:pt idx="76">
                  <c:v>0.1</c:v>
                </c:pt>
                <c:pt idx="77">
                  <c:v>0.1</c:v>
                </c:pt>
                <c:pt idx="78">
                  <c:v>0.1</c:v>
                </c:pt>
                <c:pt idx="79">
                  <c:v>0.1</c:v>
                </c:pt>
                <c:pt idx="80">
                  <c:v>0.1</c:v>
                </c:pt>
                <c:pt idx="81">
                  <c:v>0.1</c:v>
                </c:pt>
                <c:pt idx="82">
                  <c:v>0.1</c:v>
                </c:pt>
                <c:pt idx="83">
                  <c:v>0.1</c:v>
                </c:pt>
                <c:pt idx="84">
                  <c:v>0.1</c:v>
                </c:pt>
                <c:pt idx="85">
                  <c:v>0.1</c:v>
                </c:pt>
                <c:pt idx="86">
                  <c:v>0.1</c:v>
                </c:pt>
                <c:pt idx="87">
                  <c:v>0.1</c:v>
                </c:pt>
                <c:pt idx="88">
                  <c:v>0.1</c:v>
                </c:pt>
                <c:pt idx="89">
                  <c:v>0.1</c:v>
                </c:pt>
                <c:pt idx="90">
                  <c:v>0.1</c:v>
                </c:pt>
                <c:pt idx="91">
                  <c:v>0.1</c:v>
                </c:pt>
                <c:pt idx="92">
                  <c:v>0.1</c:v>
                </c:pt>
                <c:pt idx="93">
                  <c:v>0.1</c:v>
                </c:pt>
                <c:pt idx="94">
                  <c:v>0.1</c:v>
                </c:pt>
                <c:pt idx="95">
                  <c:v>0.1</c:v>
                </c:pt>
                <c:pt idx="96">
                  <c:v>0.1</c:v>
                </c:pt>
                <c:pt idx="97">
                  <c:v>0.1</c:v>
                </c:pt>
                <c:pt idx="98">
                  <c:v>0.1</c:v>
                </c:pt>
                <c:pt idx="99">
                  <c:v>0.1</c:v>
                </c:pt>
                <c:pt idx="100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74-4165-A1F8-5AECB9FE0B51}"/>
            </c:ext>
          </c:extLst>
        </c:ser>
        <c:ser>
          <c:idx val="4"/>
          <c:order val="4"/>
          <c:tx>
            <c:strRef>
              <c:f>'PJM PeakCredits_NCR'!$G$5</c:f>
              <c:strCache>
                <c:ptCount val="1"/>
                <c:pt idx="0">
                  <c:v>8-Hour Storage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PeakCredits_NCR'!$B$6:$B$106</c:f>
              <c:numCache>
                <c:formatCode>0%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cat>
          <c:val>
            <c:numRef>
              <c:f>'PJM PeakCredits_NCR'!$G$6:$G$106</c:f>
              <c:numCache>
                <c:formatCode>0.0%</c:formatCode>
                <c:ptCount val="101"/>
                <c:pt idx="0">
                  <c:v>0.95</c:v>
                </c:pt>
                <c:pt idx="1">
                  <c:v>0.95</c:v>
                </c:pt>
                <c:pt idx="2">
                  <c:v>0.88749999999999996</c:v>
                </c:pt>
                <c:pt idx="3">
                  <c:v>0.82499999999999996</c:v>
                </c:pt>
                <c:pt idx="4">
                  <c:v>0.76249999999999996</c:v>
                </c:pt>
                <c:pt idx="5">
                  <c:v>0.7</c:v>
                </c:pt>
                <c:pt idx="6">
                  <c:v>0.69499999999999995</c:v>
                </c:pt>
                <c:pt idx="7">
                  <c:v>0.69</c:v>
                </c:pt>
                <c:pt idx="8">
                  <c:v>0.68499999999999994</c:v>
                </c:pt>
                <c:pt idx="9">
                  <c:v>0.67999999999999994</c:v>
                </c:pt>
                <c:pt idx="10">
                  <c:v>0.67499999999999993</c:v>
                </c:pt>
                <c:pt idx="11">
                  <c:v>0.66999999999999993</c:v>
                </c:pt>
                <c:pt idx="12">
                  <c:v>0.66499999999999992</c:v>
                </c:pt>
                <c:pt idx="13">
                  <c:v>0.65999999999999992</c:v>
                </c:pt>
                <c:pt idx="14">
                  <c:v>0.65499999999999992</c:v>
                </c:pt>
                <c:pt idx="15" formatCode="0.00%">
                  <c:v>0.65</c:v>
                </c:pt>
                <c:pt idx="16">
                  <c:v>0.63</c:v>
                </c:pt>
                <c:pt idx="17">
                  <c:v>0.61</c:v>
                </c:pt>
                <c:pt idx="18">
                  <c:v>0.59</c:v>
                </c:pt>
                <c:pt idx="19">
                  <c:v>0.56999999999999995</c:v>
                </c:pt>
                <c:pt idx="20">
                  <c:v>0.54999999999999993</c:v>
                </c:pt>
                <c:pt idx="21">
                  <c:v>0.52999999999999992</c:v>
                </c:pt>
                <c:pt idx="22">
                  <c:v>0.5099999999999999</c:v>
                </c:pt>
                <c:pt idx="23">
                  <c:v>0.48999999999999988</c:v>
                </c:pt>
                <c:pt idx="24">
                  <c:v>0.46999999999999986</c:v>
                </c:pt>
                <c:pt idx="25" formatCode="0.00%">
                  <c:v>0.44999999999999996</c:v>
                </c:pt>
                <c:pt idx="26">
                  <c:v>0.43666666666666665</c:v>
                </c:pt>
                <c:pt idx="27">
                  <c:v>0.42333333333333334</c:v>
                </c:pt>
                <c:pt idx="28">
                  <c:v>0.41000000000000003</c:v>
                </c:pt>
                <c:pt idx="29">
                  <c:v>0.39666666666666672</c:v>
                </c:pt>
                <c:pt idx="30">
                  <c:v>0.38333333333333341</c:v>
                </c:pt>
                <c:pt idx="31">
                  <c:v>0.37000000000000011</c:v>
                </c:pt>
                <c:pt idx="32">
                  <c:v>0.3566666666666668</c:v>
                </c:pt>
                <c:pt idx="33">
                  <c:v>0.34333333333333349</c:v>
                </c:pt>
                <c:pt idx="34">
                  <c:v>0.33000000000000018</c:v>
                </c:pt>
                <c:pt idx="35">
                  <c:v>0.31666666666666687</c:v>
                </c:pt>
                <c:pt idx="36">
                  <c:v>0.30333333333333357</c:v>
                </c:pt>
                <c:pt idx="37">
                  <c:v>0.29000000000000026</c:v>
                </c:pt>
                <c:pt idx="38">
                  <c:v>0.27666666666666695</c:v>
                </c:pt>
                <c:pt idx="39">
                  <c:v>0.26333333333333364</c:v>
                </c:pt>
                <c:pt idx="40" formatCode="0.00%">
                  <c:v>0.25</c:v>
                </c:pt>
                <c:pt idx="41">
                  <c:v>0.25</c:v>
                </c:pt>
                <c:pt idx="42">
                  <c:v>0.25</c:v>
                </c:pt>
                <c:pt idx="43">
                  <c:v>0.25</c:v>
                </c:pt>
                <c:pt idx="44">
                  <c:v>0.25</c:v>
                </c:pt>
                <c:pt idx="45">
                  <c:v>0.25</c:v>
                </c:pt>
                <c:pt idx="46">
                  <c:v>0.25</c:v>
                </c:pt>
                <c:pt idx="47">
                  <c:v>0.25</c:v>
                </c:pt>
                <c:pt idx="48">
                  <c:v>0.25</c:v>
                </c:pt>
                <c:pt idx="49">
                  <c:v>0.25</c:v>
                </c:pt>
                <c:pt idx="50">
                  <c:v>0.25</c:v>
                </c:pt>
                <c:pt idx="51">
                  <c:v>0.25</c:v>
                </c:pt>
                <c:pt idx="52">
                  <c:v>0.25</c:v>
                </c:pt>
                <c:pt idx="53">
                  <c:v>0.25</c:v>
                </c:pt>
                <c:pt idx="54">
                  <c:v>0.25</c:v>
                </c:pt>
                <c:pt idx="55">
                  <c:v>0.25</c:v>
                </c:pt>
                <c:pt idx="56">
                  <c:v>0.25</c:v>
                </c:pt>
                <c:pt idx="57">
                  <c:v>0.25</c:v>
                </c:pt>
                <c:pt idx="58">
                  <c:v>0.25</c:v>
                </c:pt>
                <c:pt idx="59">
                  <c:v>0.25</c:v>
                </c:pt>
                <c:pt idx="60">
                  <c:v>0.25</c:v>
                </c:pt>
                <c:pt idx="61">
                  <c:v>0.25</c:v>
                </c:pt>
                <c:pt idx="62">
                  <c:v>0.25</c:v>
                </c:pt>
                <c:pt idx="63">
                  <c:v>0.25</c:v>
                </c:pt>
                <c:pt idx="64">
                  <c:v>0.25</c:v>
                </c:pt>
                <c:pt idx="65">
                  <c:v>0.25</c:v>
                </c:pt>
                <c:pt idx="66">
                  <c:v>0.25</c:v>
                </c:pt>
                <c:pt idx="67">
                  <c:v>0.25</c:v>
                </c:pt>
                <c:pt idx="68">
                  <c:v>0.25</c:v>
                </c:pt>
                <c:pt idx="69">
                  <c:v>0.25</c:v>
                </c:pt>
                <c:pt idx="70">
                  <c:v>0.25</c:v>
                </c:pt>
                <c:pt idx="71">
                  <c:v>0.25</c:v>
                </c:pt>
                <c:pt idx="72">
                  <c:v>0.25</c:v>
                </c:pt>
                <c:pt idx="73">
                  <c:v>0.25</c:v>
                </c:pt>
                <c:pt idx="74">
                  <c:v>0.25</c:v>
                </c:pt>
                <c:pt idx="75">
                  <c:v>0.25</c:v>
                </c:pt>
                <c:pt idx="76">
                  <c:v>0.25</c:v>
                </c:pt>
                <c:pt idx="77">
                  <c:v>0.25</c:v>
                </c:pt>
                <c:pt idx="78">
                  <c:v>0.25</c:v>
                </c:pt>
                <c:pt idx="79">
                  <c:v>0.25</c:v>
                </c:pt>
                <c:pt idx="80">
                  <c:v>0.25</c:v>
                </c:pt>
                <c:pt idx="81">
                  <c:v>0.25</c:v>
                </c:pt>
                <c:pt idx="82">
                  <c:v>0.25</c:v>
                </c:pt>
                <c:pt idx="83">
                  <c:v>0.25</c:v>
                </c:pt>
                <c:pt idx="84">
                  <c:v>0.25</c:v>
                </c:pt>
                <c:pt idx="85">
                  <c:v>0.25</c:v>
                </c:pt>
                <c:pt idx="86">
                  <c:v>0.25</c:v>
                </c:pt>
                <c:pt idx="87">
                  <c:v>0.25</c:v>
                </c:pt>
                <c:pt idx="88">
                  <c:v>0.25</c:v>
                </c:pt>
                <c:pt idx="89">
                  <c:v>0.25</c:v>
                </c:pt>
                <c:pt idx="90">
                  <c:v>0.25</c:v>
                </c:pt>
                <c:pt idx="91">
                  <c:v>0.25</c:v>
                </c:pt>
                <c:pt idx="92">
                  <c:v>0.25</c:v>
                </c:pt>
                <c:pt idx="93">
                  <c:v>0.25</c:v>
                </c:pt>
                <c:pt idx="94">
                  <c:v>0.25</c:v>
                </c:pt>
                <c:pt idx="95">
                  <c:v>0.25</c:v>
                </c:pt>
                <c:pt idx="96">
                  <c:v>0.25</c:v>
                </c:pt>
                <c:pt idx="97">
                  <c:v>0.25</c:v>
                </c:pt>
                <c:pt idx="98">
                  <c:v>0.25</c:v>
                </c:pt>
                <c:pt idx="99">
                  <c:v>0.25</c:v>
                </c:pt>
                <c:pt idx="100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E74-4165-A1F8-5AECB9FE0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7260096"/>
        <c:axId val="387260640"/>
      </c:lineChart>
      <c:catAx>
        <c:axId val="3872600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Penetration % of Peak Demand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260640"/>
        <c:crosses val="autoZero"/>
        <c:auto val="1"/>
        <c:lblAlgn val="ctr"/>
        <c:lblOffset val="100"/>
        <c:noMultiLvlLbl val="0"/>
      </c:catAx>
      <c:valAx>
        <c:axId val="38726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ELCC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26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ELCC For KP (Preliminary)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'PJM PeakCredits_NCR'!$K$30</c:f>
              <c:strCache>
                <c:ptCount val="1"/>
                <c:pt idx="0">
                  <c:v>Solar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PeakCredits_NCR'!$I$31:$I$52</c:f>
              <c:numCache>
                <c:formatCode>General</c:formatCode>
                <c:ptCount val="2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'PJM PeakCredits_NCR'!$K$31:$K$52</c:f>
              <c:numCache>
                <c:formatCode>0%</c:formatCode>
                <c:ptCount val="22"/>
                <c:pt idx="0">
                  <c:v>0.50290692901254042</c:v>
                </c:pt>
                <c:pt idx="1">
                  <c:v>0.49463419595349722</c:v>
                </c:pt>
                <c:pt idx="2">
                  <c:v>0.49231709797674861</c:v>
                </c:pt>
                <c:pt idx="3">
                  <c:v>0.49231709797674861</c:v>
                </c:pt>
                <c:pt idx="4">
                  <c:v>0.49</c:v>
                </c:pt>
                <c:pt idx="5">
                  <c:v>0.39579375494052138</c:v>
                </c:pt>
                <c:pt idx="6">
                  <c:v>0.29900813438699064</c:v>
                </c:pt>
                <c:pt idx="7">
                  <c:v>0.29384938339888639</c:v>
                </c:pt>
                <c:pt idx="8">
                  <c:v>0.28353188142267788</c:v>
                </c:pt>
                <c:pt idx="9">
                  <c:v>0.2757937549405215</c:v>
                </c:pt>
                <c:pt idx="10">
                  <c:v>0.26289687747026086</c:v>
                </c:pt>
                <c:pt idx="11">
                  <c:v>0.25257937549405235</c:v>
                </c:pt>
                <c:pt idx="12">
                  <c:v>0.245</c:v>
                </c:pt>
                <c:pt idx="13">
                  <c:v>0.23749999999999999</c:v>
                </c:pt>
                <c:pt idx="14">
                  <c:v>0.23749999999999999</c:v>
                </c:pt>
                <c:pt idx="15">
                  <c:v>0.23749999999999999</c:v>
                </c:pt>
                <c:pt idx="16">
                  <c:v>0.23499999999999999</c:v>
                </c:pt>
                <c:pt idx="17">
                  <c:v>0.23249999999999998</c:v>
                </c:pt>
                <c:pt idx="18">
                  <c:v>0.22999999999999998</c:v>
                </c:pt>
                <c:pt idx="19">
                  <c:v>0.22999999999999998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14-45B3-BA22-7C7930908C39}"/>
            </c:ext>
          </c:extLst>
        </c:ser>
        <c:ser>
          <c:idx val="1"/>
          <c:order val="1"/>
          <c:tx>
            <c:strRef>
              <c:f>'PJM PeakCredits_NCR'!$L$30</c:f>
              <c:strCache>
                <c:ptCount val="1"/>
                <c:pt idx="0">
                  <c:v>Wind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PeakCredits_NCR'!$I$31:$I$52</c:f>
              <c:numCache>
                <c:formatCode>General</c:formatCode>
                <c:ptCount val="2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'PJM PeakCredits_NCR'!$L$31:$L$52</c:f>
              <c:numCache>
                <c:formatCode>0%</c:formatCode>
                <c:ptCount val="22"/>
                <c:pt idx="0">
                  <c:v>0.14699999999999999</c:v>
                </c:pt>
                <c:pt idx="1">
                  <c:v>0.14699999999999999</c:v>
                </c:pt>
                <c:pt idx="2">
                  <c:v>0.14699999999999999</c:v>
                </c:pt>
                <c:pt idx="3">
                  <c:v>0.13</c:v>
                </c:pt>
                <c:pt idx="4">
                  <c:v>0.13</c:v>
                </c:pt>
                <c:pt idx="5">
                  <c:v>0.1225</c:v>
                </c:pt>
                <c:pt idx="6">
                  <c:v>0.1225</c:v>
                </c:pt>
                <c:pt idx="7">
                  <c:v>0.11499999999999999</c:v>
                </c:pt>
                <c:pt idx="8">
                  <c:v>0.10749999999999998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14-45B3-BA22-7C7930908C39}"/>
            </c:ext>
          </c:extLst>
        </c:ser>
        <c:ser>
          <c:idx val="2"/>
          <c:order val="2"/>
          <c:tx>
            <c:strRef>
              <c:f>'PJM PeakCredits_NCR'!$M$30</c:f>
              <c:strCache>
                <c:ptCount val="1"/>
                <c:pt idx="0">
                  <c:v>Offshore Wind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PeakCredits_NCR'!$I$31:$I$52</c:f>
              <c:numCache>
                <c:formatCode>General</c:formatCode>
                <c:ptCount val="2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'PJM PeakCredits_NCR'!$M$31:$M$52</c:f>
              <c:numCache>
                <c:formatCode>0%</c:formatCode>
                <c:ptCount val="22"/>
                <c:pt idx="0">
                  <c:v>0.37</c:v>
                </c:pt>
                <c:pt idx="1">
                  <c:v>0.37</c:v>
                </c:pt>
                <c:pt idx="2">
                  <c:v>0.37</c:v>
                </c:pt>
                <c:pt idx="3">
                  <c:v>0.37</c:v>
                </c:pt>
                <c:pt idx="4">
                  <c:v>0.37</c:v>
                </c:pt>
                <c:pt idx="5">
                  <c:v>0.37</c:v>
                </c:pt>
                <c:pt idx="6">
                  <c:v>0.37</c:v>
                </c:pt>
                <c:pt idx="7">
                  <c:v>0.37</c:v>
                </c:pt>
                <c:pt idx="8">
                  <c:v>0.37</c:v>
                </c:pt>
                <c:pt idx="9">
                  <c:v>0.37</c:v>
                </c:pt>
                <c:pt idx="10">
                  <c:v>0.37</c:v>
                </c:pt>
                <c:pt idx="11">
                  <c:v>0.37</c:v>
                </c:pt>
                <c:pt idx="12">
                  <c:v>0.37</c:v>
                </c:pt>
                <c:pt idx="13">
                  <c:v>0.30200000000000005</c:v>
                </c:pt>
                <c:pt idx="14">
                  <c:v>0.30200000000000005</c:v>
                </c:pt>
                <c:pt idx="15">
                  <c:v>0.26800000000000007</c:v>
                </c:pt>
                <c:pt idx="16">
                  <c:v>0.26800000000000007</c:v>
                </c:pt>
                <c:pt idx="17">
                  <c:v>0.26800000000000007</c:v>
                </c:pt>
                <c:pt idx="18">
                  <c:v>0.23400000000000007</c:v>
                </c:pt>
                <c:pt idx="19">
                  <c:v>0.23400000000000007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14-45B3-BA22-7C7930908C39}"/>
            </c:ext>
          </c:extLst>
        </c:ser>
        <c:ser>
          <c:idx val="5"/>
          <c:order val="3"/>
          <c:tx>
            <c:strRef>
              <c:f>'PJM PeakCredits_NCR'!$N$30</c:f>
              <c:strCache>
                <c:ptCount val="1"/>
                <c:pt idx="0">
                  <c:v>Storage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PeakCredits_NCR'!$I$31:$I$52</c:f>
              <c:numCache>
                <c:formatCode>General</c:formatCode>
                <c:ptCount val="2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'PJM PeakCredits_NCR'!$N$31:$N$52</c:f>
              <c:numCache>
                <c:formatCode>0%</c:formatCode>
                <c:ptCount val="22"/>
                <c:pt idx="0">
                  <c:v>0.75</c:v>
                </c:pt>
                <c:pt idx="1">
                  <c:v>0.75</c:v>
                </c:pt>
                <c:pt idx="2">
                  <c:v>0.75</c:v>
                </c:pt>
                <c:pt idx="3">
                  <c:v>0.75</c:v>
                </c:pt>
                <c:pt idx="4">
                  <c:v>0.75</c:v>
                </c:pt>
                <c:pt idx="5">
                  <c:v>0.75</c:v>
                </c:pt>
                <c:pt idx="6">
                  <c:v>0.72499999999999998</c:v>
                </c:pt>
                <c:pt idx="7">
                  <c:v>0.72499999999999998</c:v>
                </c:pt>
                <c:pt idx="8">
                  <c:v>0.72499999999999998</c:v>
                </c:pt>
                <c:pt idx="9">
                  <c:v>0.72499999999999998</c:v>
                </c:pt>
                <c:pt idx="10">
                  <c:v>0.72499999999999998</c:v>
                </c:pt>
                <c:pt idx="11">
                  <c:v>0.72499999999999998</c:v>
                </c:pt>
                <c:pt idx="12">
                  <c:v>0.72499999999999998</c:v>
                </c:pt>
                <c:pt idx="13">
                  <c:v>0.72499999999999998</c:v>
                </c:pt>
                <c:pt idx="14">
                  <c:v>0.72499999999999998</c:v>
                </c:pt>
                <c:pt idx="15">
                  <c:v>0.72499999999999998</c:v>
                </c:pt>
                <c:pt idx="16">
                  <c:v>0.7</c:v>
                </c:pt>
                <c:pt idx="17">
                  <c:v>0.67499999999999993</c:v>
                </c:pt>
                <c:pt idx="18">
                  <c:v>0.67499999999999993</c:v>
                </c:pt>
                <c:pt idx="19">
                  <c:v>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14-45B3-BA22-7C7930908C39}"/>
            </c:ext>
          </c:extLst>
        </c:ser>
        <c:ser>
          <c:idx val="3"/>
          <c:order val="4"/>
          <c:tx>
            <c:strRef>
              <c:f>'PJM PeakCredits_NCR'!$O$30</c:f>
              <c:strCache>
                <c:ptCount val="1"/>
                <c:pt idx="0">
                  <c:v>4-Hour Storage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PeakCredits_NCR'!$I$31:$I$52</c:f>
              <c:numCache>
                <c:formatCode>General</c:formatCode>
                <c:ptCount val="2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'PJM PeakCredits_NCR'!$O$31:$O$52</c:f>
              <c:numCache>
                <c:formatCode>0%</c:formatCode>
                <c:ptCount val="22"/>
                <c:pt idx="0">
                  <c:v>0.75</c:v>
                </c:pt>
                <c:pt idx="1">
                  <c:v>0.75</c:v>
                </c:pt>
                <c:pt idx="2">
                  <c:v>0.75</c:v>
                </c:pt>
                <c:pt idx="3">
                  <c:v>0.75</c:v>
                </c:pt>
                <c:pt idx="4">
                  <c:v>0.75</c:v>
                </c:pt>
                <c:pt idx="5">
                  <c:v>0.75</c:v>
                </c:pt>
                <c:pt idx="6">
                  <c:v>0.72499999999999998</c:v>
                </c:pt>
                <c:pt idx="7">
                  <c:v>0.72499999999999998</c:v>
                </c:pt>
                <c:pt idx="8">
                  <c:v>0.72499999999999998</c:v>
                </c:pt>
                <c:pt idx="9">
                  <c:v>0.72499999999999998</c:v>
                </c:pt>
                <c:pt idx="10">
                  <c:v>0.72499999999999998</c:v>
                </c:pt>
                <c:pt idx="11">
                  <c:v>0.72499999999999998</c:v>
                </c:pt>
                <c:pt idx="12">
                  <c:v>0.72499999999999998</c:v>
                </c:pt>
                <c:pt idx="13">
                  <c:v>0.72499999999999998</c:v>
                </c:pt>
                <c:pt idx="14">
                  <c:v>0.72499999999999998</c:v>
                </c:pt>
                <c:pt idx="15">
                  <c:v>0.72499999999999998</c:v>
                </c:pt>
                <c:pt idx="16">
                  <c:v>0.7</c:v>
                </c:pt>
                <c:pt idx="17">
                  <c:v>0.67499999999999993</c:v>
                </c:pt>
                <c:pt idx="18">
                  <c:v>0.67499999999999993</c:v>
                </c:pt>
                <c:pt idx="19">
                  <c:v>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914-45B3-BA22-7C7930908C39}"/>
            </c:ext>
          </c:extLst>
        </c:ser>
        <c:ser>
          <c:idx val="4"/>
          <c:order val="5"/>
          <c:tx>
            <c:strRef>
              <c:f>'PJM PeakCredits_NCR'!$P$30</c:f>
              <c:strCache>
                <c:ptCount val="1"/>
                <c:pt idx="0">
                  <c:v>8-Hour Storage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'PJM PeakCredits_NCR'!$I$31:$I$52</c:f>
              <c:numCache>
                <c:formatCode>General</c:formatCode>
                <c:ptCount val="2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'PJM PeakCredits_NCR'!$P$31:$P$52</c:f>
              <c:numCache>
                <c:formatCode>0%</c:formatCode>
                <c:ptCount val="22"/>
                <c:pt idx="0">
                  <c:v>0.95</c:v>
                </c:pt>
                <c:pt idx="1">
                  <c:v>0.95</c:v>
                </c:pt>
                <c:pt idx="2">
                  <c:v>0.95</c:v>
                </c:pt>
                <c:pt idx="3">
                  <c:v>0.95</c:v>
                </c:pt>
                <c:pt idx="4">
                  <c:v>0.95</c:v>
                </c:pt>
                <c:pt idx="5">
                  <c:v>0.95</c:v>
                </c:pt>
                <c:pt idx="6">
                  <c:v>0.95</c:v>
                </c:pt>
                <c:pt idx="7">
                  <c:v>0.95</c:v>
                </c:pt>
                <c:pt idx="8">
                  <c:v>0.95</c:v>
                </c:pt>
                <c:pt idx="9">
                  <c:v>0.95</c:v>
                </c:pt>
                <c:pt idx="10">
                  <c:v>0.95</c:v>
                </c:pt>
                <c:pt idx="11">
                  <c:v>0.95</c:v>
                </c:pt>
                <c:pt idx="12">
                  <c:v>0.95</c:v>
                </c:pt>
                <c:pt idx="13">
                  <c:v>0.95</c:v>
                </c:pt>
                <c:pt idx="14">
                  <c:v>0.95</c:v>
                </c:pt>
                <c:pt idx="15">
                  <c:v>0.95</c:v>
                </c:pt>
                <c:pt idx="16">
                  <c:v>0.95</c:v>
                </c:pt>
                <c:pt idx="17">
                  <c:v>0.95</c:v>
                </c:pt>
                <c:pt idx="18">
                  <c:v>0.95</c:v>
                </c:pt>
                <c:pt idx="19">
                  <c:v>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914-45B3-BA22-7C7930908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1119296"/>
        <c:axId val="831125280"/>
      </c:lineChart>
      <c:catAx>
        <c:axId val="83111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1125280"/>
        <c:crosses val="autoZero"/>
        <c:auto val="1"/>
        <c:lblAlgn val="ctr"/>
        <c:lblOffset val="100"/>
        <c:noMultiLvlLbl val="0"/>
      </c:catAx>
      <c:valAx>
        <c:axId val="831125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1119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image" Target="../media/image2.png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image" Target="../media/image2.png"/><Relationship Id="rId4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image" Target="../media/image2.png"/><Relationship Id="rId4" Type="http://schemas.openxmlformats.org/officeDocument/2006/relationships/chart" Target="../charts/chart1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5" Type="http://schemas.openxmlformats.org/officeDocument/2006/relationships/image" Target="../media/image2.png"/><Relationship Id="rId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130881</xdr:colOff>
      <xdr:row>2</xdr:row>
      <xdr:rowOff>161572</xdr:rowOff>
    </xdr:from>
    <xdr:to>
      <xdr:col>12</xdr:col>
      <xdr:colOff>442736</xdr:colOff>
      <xdr:row>17</xdr:row>
      <xdr:rowOff>142522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191509</xdr:colOff>
      <xdr:row>26</xdr:row>
      <xdr:rowOff>155827</xdr:rowOff>
    </xdr:from>
    <xdr:to>
      <xdr:col>14</xdr:col>
      <xdr:colOff>496308</xdr:colOff>
      <xdr:row>41</xdr:row>
      <xdr:rowOff>136777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0</xdr:colOff>
      <xdr:row>1</xdr:row>
      <xdr:rowOff>0</xdr:rowOff>
    </xdr:from>
    <xdr:to>
      <xdr:col>26</xdr:col>
      <xdr:colOff>304800</xdr:colOff>
      <xdr:row>15</xdr:row>
      <xdr:rowOff>165100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27</xdr:row>
      <xdr:rowOff>0</xdr:rowOff>
    </xdr:from>
    <xdr:to>
      <xdr:col>27</xdr:col>
      <xdr:colOff>304800</xdr:colOff>
      <xdr:row>41</xdr:row>
      <xdr:rowOff>165100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22406</xdr:colOff>
      <xdr:row>0</xdr:row>
      <xdr:rowOff>96052</xdr:rowOff>
    </xdr:from>
    <xdr:to>
      <xdr:col>31</xdr:col>
      <xdr:colOff>339376</xdr:colOff>
      <xdr:row>27</xdr:row>
      <xdr:rowOff>145826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92DDEC0-FE43-49A1-86A4-7C02F09BF9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552218</xdr:colOff>
      <xdr:row>29</xdr:row>
      <xdr:rowOff>41922</xdr:rowOff>
    </xdr:from>
    <xdr:to>
      <xdr:col>27</xdr:col>
      <xdr:colOff>231996</xdr:colOff>
      <xdr:row>54</xdr:row>
      <xdr:rowOff>57255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DE3DD0E-EE66-489D-A5A2-63012F6448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26</xdr:col>
      <xdr:colOff>601917</xdr:colOff>
      <xdr:row>29</xdr:row>
      <xdr:rowOff>185695</xdr:rowOff>
    </xdr:from>
    <xdr:to>
      <xdr:col>37</xdr:col>
      <xdr:colOff>378757</xdr:colOff>
      <xdr:row>50</xdr:row>
      <xdr:rowOff>163602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BF44CC3-80FF-45AE-835A-390D818FA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686592" y="5506995"/>
          <a:ext cx="6904715" cy="3930782"/>
        </a:xfrm>
        <a:prstGeom prst="rect">
          <a:avLst/>
        </a:prstGeom>
      </xdr:spPr>
    </xdr:pic>
    <xdr:clientData/>
  </xdr:twoCellAnchor>
  <xdr:twoCellAnchor>
    <xdr:from>
      <xdr:col>16</xdr:col>
      <xdr:colOff>619125</xdr:colOff>
      <xdr:row>75</xdr:row>
      <xdr:rowOff>107156</xdr:rowOff>
    </xdr:from>
    <xdr:to>
      <xdr:col>26</xdr:col>
      <xdr:colOff>272370</xdr:colOff>
      <xdr:row>101</xdr:row>
      <xdr:rowOff>94820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F59E5C6-8DAC-490F-9AC4-F6C346074A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28</xdr:col>
      <xdr:colOff>0</xdr:colOff>
      <xdr:row>53</xdr:row>
      <xdr:rowOff>0</xdr:rowOff>
    </xdr:from>
    <xdr:to>
      <xdr:col>36</xdr:col>
      <xdr:colOff>322211</xdr:colOff>
      <xdr:row>79</xdr:row>
      <xdr:rowOff>27463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F7F26E6-13A1-42B5-86D6-BC4B2F4E5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8383250" y="9820275"/>
          <a:ext cx="5503811" cy="50407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22406</xdr:colOff>
      <xdr:row>0</xdr:row>
      <xdr:rowOff>96052</xdr:rowOff>
    </xdr:from>
    <xdr:to>
      <xdr:col>31</xdr:col>
      <xdr:colOff>339376</xdr:colOff>
      <xdr:row>27</xdr:row>
      <xdr:rowOff>145826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88C5EE-BA53-4AA1-9267-5F387C36D6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552218</xdr:colOff>
      <xdr:row>29</xdr:row>
      <xdr:rowOff>41922</xdr:rowOff>
    </xdr:from>
    <xdr:to>
      <xdr:col>27</xdr:col>
      <xdr:colOff>231996</xdr:colOff>
      <xdr:row>54</xdr:row>
      <xdr:rowOff>57255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F05BC89-F568-46DD-8250-81395E7B01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26</xdr:col>
      <xdr:colOff>601917</xdr:colOff>
      <xdr:row>29</xdr:row>
      <xdr:rowOff>185695</xdr:rowOff>
    </xdr:from>
    <xdr:to>
      <xdr:col>37</xdr:col>
      <xdr:colOff>378757</xdr:colOff>
      <xdr:row>50</xdr:row>
      <xdr:rowOff>163602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58FF0C3-A6E7-4437-A9B1-3A9A5E826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686592" y="5506995"/>
          <a:ext cx="6904715" cy="3930782"/>
        </a:xfrm>
        <a:prstGeom prst="rect">
          <a:avLst/>
        </a:prstGeom>
      </xdr:spPr>
    </xdr:pic>
    <xdr:clientData/>
  </xdr:twoCellAnchor>
  <xdr:twoCellAnchor>
    <xdr:from>
      <xdr:col>16</xdr:col>
      <xdr:colOff>619125</xdr:colOff>
      <xdr:row>75</xdr:row>
      <xdr:rowOff>107156</xdr:rowOff>
    </xdr:from>
    <xdr:to>
      <xdr:col>26</xdr:col>
      <xdr:colOff>272370</xdr:colOff>
      <xdr:row>101</xdr:row>
      <xdr:rowOff>94820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DA2D685-D5DE-4D3E-B33E-86AAE06218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28</xdr:col>
      <xdr:colOff>0</xdr:colOff>
      <xdr:row>53</xdr:row>
      <xdr:rowOff>0</xdr:rowOff>
    </xdr:from>
    <xdr:to>
      <xdr:col>36</xdr:col>
      <xdr:colOff>322211</xdr:colOff>
      <xdr:row>79</xdr:row>
      <xdr:rowOff>27463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3463EEA-FA62-4F90-B0AE-222331838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8383250" y="9820275"/>
          <a:ext cx="5503811" cy="50407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22406</xdr:colOff>
      <xdr:row>0</xdr:row>
      <xdr:rowOff>96052</xdr:rowOff>
    </xdr:from>
    <xdr:to>
      <xdr:col>31</xdr:col>
      <xdr:colOff>339376</xdr:colOff>
      <xdr:row>27</xdr:row>
      <xdr:rowOff>145826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342C6FF-3FAA-44F1-A77F-76325E105F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448236</xdr:colOff>
      <xdr:row>28</xdr:row>
      <xdr:rowOff>172891</xdr:rowOff>
    </xdr:from>
    <xdr:to>
      <xdr:col>26</xdr:col>
      <xdr:colOff>121664</xdr:colOff>
      <xdr:row>54</xdr:row>
      <xdr:rowOff>12805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7F00990-DD3F-4113-B49C-EC6BB56F6B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26</xdr:col>
      <xdr:colOff>601917</xdr:colOff>
      <xdr:row>29</xdr:row>
      <xdr:rowOff>185695</xdr:rowOff>
    </xdr:from>
    <xdr:to>
      <xdr:col>37</xdr:col>
      <xdr:colOff>378757</xdr:colOff>
      <xdr:row>50</xdr:row>
      <xdr:rowOff>160427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F8E329A-8A5F-40C7-9619-5FD2BF88FF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686592" y="5506995"/>
          <a:ext cx="6904715" cy="3933957"/>
        </a:xfrm>
        <a:prstGeom prst="rect">
          <a:avLst/>
        </a:prstGeom>
      </xdr:spPr>
    </xdr:pic>
    <xdr:clientData/>
  </xdr:twoCellAnchor>
  <xdr:twoCellAnchor>
    <xdr:from>
      <xdr:col>16</xdr:col>
      <xdr:colOff>619125</xdr:colOff>
      <xdr:row>75</xdr:row>
      <xdr:rowOff>107156</xdr:rowOff>
    </xdr:from>
    <xdr:to>
      <xdr:col>26</xdr:col>
      <xdr:colOff>272370</xdr:colOff>
      <xdr:row>101</xdr:row>
      <xdr:rowOff>94820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FD042D3-4A80-4C04-997A-9425146AA0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28</xdr:col>
      <xdr:colOff>0</xdr:colOff>
      <xdr:row>54</xdr:row>
      <xdr:rowOff>0</xdr:rowOff>
    </xdr:from>
    <xdr:to>
      <xdr:col>36</xdr:col>
      <xdr:colOff>322211</xdr:colOff>
      <xdr:row>81</xdr:row>
      <xdr:rowOff>10000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8B2BC47-A18C-433D-9527-A704B92BF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8383250" y="10153650"/>
          <a:ext cx="5503811" cy="50455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22406</xdr:colOff>
      <xdr:row>0</xdr:row>
      <xdr:rowOff>96052</xdr:rowOff>
    </xdr:from>
    <xdr:to>
      <xdr:col>31</xdr:col>
      <xdr:colOff>339376</xdr:colOff>
      <xdr:row>27</xdr:row>
      <xdr:rowOff>145826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4FC105B-ADB3-46E3-986E-4F9565B865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552218</xdr:colOff>
      <xdr:row>29</xdr:row>
      <xdr:rowOff>41922</xdr:rowOff>
    </xdr:from>
    <xdr:to>
      <xdr:col>27</xdr:col>
      <xdr:colOff>231996</xdr:colOff>
      <xdr:row>54</xdr:row>
      <xdr:rowOff>57255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AED73E9-A923-4500-900A-8D5F1EAAF0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26</xdr:col>
      <xdr:colOff>601917</xdr:colOff>
      <xdr:row>29</xdr:row>
      <xdr:rowOff>185695</xdr:rowOff>
    </xdr:from>
    <xdr:to>
      <xdr:col>37</xdr:col>
      <xdr:colOff>378757</xdr:colOff>
      <xdr:row>50</xdr:row>
      <xdr:rowOff>163602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8A65110-FBED-4A0C-B400-FFFFEE652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686592" y="5506995"/>
          <a:ext cx="6904715" cy="3930782"/>
        </a:xfrm>
        <a:prstGeom prst="rect">
          <a:avLst/>
        </a:prstGeom>
      </xdr:spPr>
    </xdr:pic>
    <xdr:clientData/>
  </xdr:twoCellAnchor>
  <xdr:twoCellAnchor>
    <xdr:from>
      <xdr:col>16</xdr:col>
      <xdr:colOff>619125</xdr:colOff>
      <xdr:row>75</xdr:row>
      <xdr:rowOff>107156</xdr:rowOff>
    </xdr:from>
    <xdr:to>
      <xdr:col>26</xdr:col>
      <xdr:colOff>272370</xdr:colOff>
      <xdr:row>101</xdr:row>
      <xdr:rowOff>94820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0D6039C-3B52-4E88-9171-81B5C499BB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28</xdr:col>
      <xdr:colOff>0</xdr:colOff>
      <xdr:row>54</xdr:row>
      <xdr:rowOff>0</xdr:rowOff>
    </xdr:from>
    <xdr:to>
      <xdr:col>36</xdr:col>
      <xdr:colOff>322211</xdr:colOff>
      <xdr:row>81</xdr:row>
      <xdr:rowOff>10000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B03E9E7-F2C3-46D8-8A95-D698A0E8F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8383250" y="10153650"/>
          <a:ext cx="5503811" cy="5045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C46"/>
  <sheetViews>
    <sheetView tabSelected="1" zoomScale="90" zoomScaleNormal="90" workbookViewId="0">
      <selection activeCell="C2" sqref="C2"/>
    </sheetView>
  </sheetViews>
  <sheetFormatPr defaultRowHeight="14.5" x14ac:dyDescent="0.35"/>
  <sheetData>
    <row r="2" spans="1:29" ht="15.5" x14ac:dyDescent="0.35">
      <c r="A2" s="3" t="s">
        <v>0</v>
      </c>
      <c r="N2" s="3" t="s">
        <v>1</v>
      </c>
    </row>
    <row r="3" spans="1:29" x14ac:dyDescent="0.35"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  <c r="O3" t="s">
        <v>2</v>
      </c>
      <c r="P3" t="s">
        <v>3</v>
      </c>
      <c r="Q3" t="s">
        <v>4</v>
      </c>
      <c r="R3" t="s">
        <v>5</v>
      </c>
      <c r="S3" t="s">
        <v>6</v>
      </c>
      <c r="AC3">
        <v>1</v>
      </c>
    </row>
    <row r="4" spans="1:29" x14ac:dyDescent="0.35">
      <c r="A4">
        <v>2022</v>
      </c>
      <c r="B4" s="1">
        <v>0.54</v>
      </c>
      <c r="C4" s="1">
        <v>0.54</v>
      </c>
      <c r="D4" s="2">
        <v>0.54</v>
      </c>
      <c r="E4" s="2">
        <v>0.54</v>
      </c>
      <c r="F4" s="2">
        <v>0.54</v>
      </c>
      <c r="G4" s="4">
        <v>0.02</v>
      </c>
      <c r="N4">
        <v>2022</v>
      </c>
      <c r="O4" s="1">
        <v>0.82</v>
      </c>
      <c r="P4" s="1">
        <v>0.82</v>
      </c>
      <c r="Q4" s="2">
        <v>0.82</v>
      </c>
      <c r="R4" s="2">
        <v>0.82</v>
      </c>
      <c r="S4" s="2">
        <v>0.82</v>
      </c>
    </row>
    <row r="5" spans="1:29" x14ac:dyDescent="0.35">
      <c r="A5">
        <v>2023</v>
      </c>
      <c r="B5" s="1">
        <v>0.54</v>
      </c>
      <c r="C5" s="1">
        <v>0.54</v>
      </c>
      <c r="D5" s="2">
        <v>0.54</v>
      </c>
      <c r="E5" s="2">
        <v>0.53691191928565507</v>
      </c>
      <c r="F5" s="2">
        <v>0.53768290202325142</v>
      </c>
      <c r="G5" s="4">
        <v>0.02</v>
      </c>
      <c r="N5">
        <v>2023</v>
      </c>
      <c r="O5" s="1">
        <v>0.82</v>
      </c>
      <c r="P5" s="1">
        <v>0.82</v>
      </c>
      <c r="Q5" s="2">
        <v>0.82</v>
      </c>
      <c r="R5" s="2">
        <v>0.82</v>
      </c>
      <c r="S5" s="2">
        <v>0.82</v>
      </c>
    </row>
    <row r="6" spans="1:29" x14ac:dyDescent="0.35">
      <c r="A6">
        <v>2024</v>
      </c>
      <c r="B6" s="1">
        <v>0.54</v>
      </c>
      <c r="C6" s="1">
        <v>0.54</v>
      </c>
      <c r="D6" s="2">
        <v>0.54</v>
      </c>
      <c r="E6" s="2">
        <v>0.53691191928565507</v>
      </c>
      <c r="F6" s="2">
        <v>0.53768290202325142</v>
      </c>
      <c r="G6" s="4">
        <v>0.02</v>
      </c>
      <c r="N6">
        <v>2024</v>
      </c>
      <c r="O6" s="1">
        <v>0.82</v>
      </c>
      <c r="P6" s="1">
        <v>0.82</v>
      </c>
      <c r="Q6" s="2">
        <v>0.82</v>
      </c>
      <c r="R6" s="2">
        <v>0.82</v>
      </c>
      <c r="S6" s="2">
        <v>0.82</v>
      </c>
    </row>
    <row r="7" spans="1:29" x14ac:dyDescent="0.35">
      <c r="A7">
        <v>2025</v>
      </c>
      <c r="B7" s="1">
        <v>0.50233631451978666</v>
      </c>
      <c r="C7" s="1">
        <v>0.53072592543620911</v>
      </c>
      <c r="D7" s="2">
        <v>0.52969364975659039</v>
      </c>
      <c r="E7" s="2">
        <v>0.53382383857131011</v>
      </c>
      <c r="F7" s="2">
        <v>0.5353658040465028</v>
      </c>
      <c r="G7" s="4">
        <v>0.02</v>
      </c>
      <c r="N7">
        <v>2025</v>
      </c>
      <c r="O7" s="1">
        <v>0.82</v>
      </c>
      <c r="P7" s="1">
        <v>0.82</v>
      </c>
      <c r="Q7" s="2">
        <v>0.82</v>
      </c>
      <c r="R7" s="2">
        <v>0.82</v>
      </c>
      <c r="S7" s="2">
        <v>0.82</v>
      </c>
    </row>
    <row r="8" spans="1:29" x14ac:dyDescent="0.35">
      <c r="A8">
        <v>2026</v>
      </c>
      <c r="B8" s="1">
        <v>0.42700894355935998</v>
      </c>
      <c r="C8" s="1">
        <v>0.47406137385059083</v>
      </c>
      <c r="D8" s="2">
        <v>0.47278141061892354</v>
      </c>
      <c r="E8" s="2">
        <v>0.48639897444159508</v>
      </c>
      <c r="F8" s="2">
        <v>0.44115955898702419</v>
      </c>
      <c r="G8" s="4">
        <v>0.02</v>
      </c>
      <c r="N8">
        <v>2026</v>
      </c>
      <c r="O8" s="1">
        <v>0.82</v>
      </c>
      <c r="P8" s="1">
        <v>0.82</v>
      </c>
      <c r="Q8" s="2">
        <v>0.76999999999999991</v>
      </c>
      <c r="R8" s="2">
        <v>0.82</v>
      </c>
      <c r="S8" s="2">
        <v>0.82</v>
      </c>
    </row>
    <row r="9" spans="1:29" x14ac:dyDescent="0.35">
      <c r="A9">
        <v>2027</v>
      </c>
      <c r="B9" s="1">
        <v>0.38934525807914666</v>
      </c>
      <c r="C9" s="1">
        <v>0.379280419806936</v>
      </c>
      <c r="D9" s="2">
        <v>0.37956963283040912</v>
      </c>
      <c r="E9" s="2">
        <v>0.34412438205244988</v>
      </c>
      <c r="F9" s="2">
        <v>0.34437393843349351</v>
      </c>
      <c r="G9" s="4">
        <v>0.02</v>
      </c>
      <c r="N9">
        <v>2027</v>
      </c>
      <c r="O9" s="1">
        <v>0.82</v>
      </c>
      <c r="P9" s="1">
        <v>0.82</v>
      </c>
      <c r="Q9" s="2">
        <v>0.72</v>
      </c>
      <c r="R9" s="2">
        <v>0.82</v>
      </c>
      <c r="S9" s="2">
        <v>0.79499999999999993</v>
      </c>
    </row>
    <row r="10" spans="1:29" x14ac:dyDescent="0.35">
      <c r="A10">
        <v>2028</v>
      </c>
      <c r="B10" s="1">
        <v>0.35168157259893335</v>
      </c>
      <c r="C10" s="1">
        <v>0.32936803818947419</v>
      </c>
      <c r="D10" s="2">
        <v>0.32760609949385489</v>
      </c>
      <c r="E10" s="2">
        <v>0.3390943277043359</v>
      </c>
      <c r="F10" s="2">
        <v>0.33921518744538925</v>
      </c>
      <c r="G10" s="4">
        <v>0.02</v>
      </c>
      <c r="N10">
        <v>2028</v>
      </c>
      <c r="O10" s="1">
        <v>0.82</v>
      </c>
      <c r="P10" s="1">
        <v>0.82</v>
      </c>
      <c r="Q10" s="2">
        <v>0.70499999999999996</v>
      </c>
      <c r="R10" s="2">
        <v>0.82</v>
      </c>
      <c r="S10" s="2">
        <v>0.79499999999999993</v>
      </c>
    </row>
    <row r="11" spans="1:29" x14ac:dyDescent="0.35">
      <c r="A11">
        <v>2029</v>
      </c>
      <c r="B11" s="1">
        <v>0.31401788711872003</v>
      </c>
      <c r="C11" s="1">
        <v>0.32432422899820518</v>
      </c>
      <c r="D11" s="2">
        <v>0.31956963283040918</v>
      </c>
      <c r="E11" s="2">
        <v>0.32653421900810792</v>
      </c>
      <c r="F11" s="2">
        <v>0.32639768546918069</v>
      </c>
      <c r="G11" s="4">
        <v>0.02</v>
      </c>
      <c r="N11">
        <v>2029</v>
      </c>
      <c r="O11" s="1">
        <v>0.82</v>
      </c>
      <c r="P11" s="1">
        <v>0.82</v>
      </c>
      <c r="Q11" s="2">
        <v>0.69</v>
      </c>
      <c r="R11" s="2">
        <v>0.82</v>
      </c>
      <c r="S11" s="2">
        <v>0.79499999999999993</v>
      </c>
    </row>
    <row r="12" spans="1:29" x14ac:dyDescent="0.35">
      <c r="A12">
        <v>2030</v>
      </c>
      <c r="B12" s="1">
        <v>0.30896471366728412</v>
      </c>
      <c r="C12" s="1">
        <v>0.31678041980693611</v>
      </c>
      <c r="D12" s="2">
        <v>0.3063543439458149</v>
      </c>
      <c r="E12" s="2">
        <v>0.32648913748593694</v>
      </c>
      <c r="F12" s="2">
        <v>0.32615955898702431</v>
      </c>
      <c r="G12" s="4">
        <v>0.02</v>
      </c>
      <c r="N12">
        <v>2030</v>
      </c>
      <c r="O12" s="1">
        <v>0.79266666666666652</v>
      </c>
      <c r="P12" s="1">
        <v>0.82</v>
      </c>
      <c r="Q12" s="2">
        <v>0.69</v>
      </c>
      <c r="R12" s="2">
        <v>0.82</v>
      </c>
      <c r="S12" s="2">
        <v>0.79499999999999993</v>
      </c>
    </row>
    <row r="13" spans="1:29" x14ac:dyDescent="0.35">
      <c r="A13">
        <v>2031</v>
      </c>
      <c r="B13" s="1">
        <v>0.30391154021584821</v>
      </c>
      <c r="C13" s="1">
        <v>0.3192366106156671</v>
      </c>
      <c r="D13" s="2">
        <v>0.29778141061892349</v>
      </c>
      <c r="E13" s="2">
        <v>0.31392902878970896</v>
      </c>
      <c r="F13" s="2">
        <v>0.31076268151676367</v>
      </c>
      <c r="G13" s="4">
        <v>0.02</v>
      </c>
      <c r="N13">
        <v>2031</v>
      </c>
      <c r="O13" s="1">
        <v>0.76533333333333309</v>
      </c>
      <c r="P13" s="1">
        <v>0.82</v>
      </c>
      <c r="Q13" s="2">
        <v>0.69</v>
      </c>
      <c r="R13" s="2">
        <v>0.82</v>
      </c>
      <c r="S13" s="2">
        <v>0.79499999999999993</v>
      </c>
    </row>
    <row r="14" spans="1:29" x14ac:dyDescent="0.35">
      <c r="A14">
        <v>2032</v>
      </c>
      <c r="B14" s="1">
        <v>0.29633178003869431</v>
      </c>
      <c r="C14" s="1">
        <v>0.30412708763749458</v>
      </c>
      <c r="D14" s="2">
        <v>0.28188729951318076</v>
      </c>
      <c r="E14" s="2">
        <v>0.30388394726753798</v>
      </c>
      <c r="F14" s="2">
        <v>0.29794517954055516</v>
      </c>
      <c r="G14" s="4">
        <v>0.02</v>
      </c>
      <c r="N14">
        <v>2032</v>
      </c>
      <c r="O14" s="1">
        <v>0.73799999999999977</v>
      </c>
      <c r="P14" s="1">
        <v>0.82</v>
      </c>
      <c r="Q14" s="2">
        <v>0.69</v>
      </c>
      <c r="R14" s="2">
        <v>0.82</v>
      </c>
      <c r="S14" s="2">
        <v>0.79499999999999993</v>
      </c>
    </row>
    <row r="15" spans="1:29" x14ac:dyDescent="0.35">
      <c r="A15">
        <v>2033</v>
      </c>
      <c r="B15" s="1">
        <v>0.28875201986154042</v>
      </c>
      <c r="C15" s="1">
        <v>0.29406137385059106</v>
      </c>
      <c r="D15" s="2">
        <v>0.26438729951318074</v>
      </c>
      <c r="E15" s="2">
        <v>0.29382383857131011</v>
      </c>
      <c r="F15" s="2">
        <v>0.29036580404650281</v>
      </c>
      <c r="G15" s="4">
        <v>0.02</v>
      </c>
      <c r="N15">
        <v>2033</v>
      </c>
      <c r="O15" s="1">
        <v>0.71066666666666656</v>
      </c>
      <c r="P15" s="1">
        <v>0.82</v>
      </c>
      <c r="Q15" s="2">
        <v>0.69</v>
      </c>
      <c r="R15" s="2">
        <v>0.82</v>
      </c>
      <c r="S15" s="2">
        <v>0.79499999999999993</v>
      </c>
    </row>
    <row r="16" spans="1:29" x14ac:dyDescent="0.35">
      <c r="A16">
        <v>2034</v>
      </c>
      <c r="B16" s="1">
        <v>0.28117225968438653</v>
      </c>
      <c r="C16" s="1">
        <v>0.28901756465932205</v>
      </c>
      <c r="D16" s="2">
        <v>0.24688729951318072</v>
      </c>
      <c r="E16" s="2">
        <v>0.29132383857131011</v>
      </c>
      <c r="F16" s="2">
        <v>0.2828658040465028</v>
      </c>
      <c r="G16" s="4">
        <v>0.02</v>
      </c>
      <c r="N16">
        <v>2034</v>
      </c>
      <c r="O16" s="1">
        <v>0.69426666666666648</v>
      </c>
      <c r="P16" s="1">
        <v>0.79499999999999993</v>
      </c>
      <c r="Q16" s="2">
        <v>0.65999999999999992</v>
      </c>
      <c r="R16" s="2">
        <v>0.82</v>
      </c>
      <c r="S16" s="2">
        <v>0.79499999999999993</v>
      </c>
    </row>
    <row r="17" spans="1:19" x14ac:dyDescent="0.35">
      <c r="A17">
        <v>2035</v>
      </c>
      <c r="B17" s="1">
        <v>0.27359249950723269</v>
      </c>
      <c r="C17" s="1">
        <v>0.28901756465932205</v>
      </c>
      <c r="D17" s="2">
        <v>0.24688729951318072</v>
      </c>
      <c r="E17" s="2">
        <v>0.28632383857131011</v>
      </c>
      <c r="F17" s="2">
        <v>0.2828658040465028</v>
      </c>
      <c r="G17" s="4">
        <v>0.02</v>
      </c>
      <c r="N17">
        <v>2035</v>
      </c>
      <c r="O17" s="1">
        <v>0.69426666666666648</v>
      </c>
      <c r="P17" s="1">
        <v>0.79499999999999993</v>
      </c>
      <c r="Q17" s="2">
        <v>0.65999999999999992</v>
      </c>
      <c r="R17" s="2">
        <v>0.82</v>
      </c>
      <c r="S17" s="2">
        <v>0.79499999999999993</v>
      </c>
    </row>
    <row r="18" spans="1:19" x14ac:dyDescent="0.35">
      <c r="A18">
        <v>2036</v>
      </c>
      <c r="B18" s="1">
        <v>0.26601273933007885</v>
      </c>
      <c r="C18" s="1">
        <v>0.28649566006368754</v>
      </c>
      <c r="D18" s="2">
        <v>0.24188729951318072</v>
      </c>
      <c r="E18" s="2">
        <v>0.2763238385713101</v>
      </c>
      <c r="F18" s="2">
        <v>0.2828658040465028</v>
      </c>
      <c r="G18" s="4">
        <v>0.02</v>
      </c>
      <c r="N18">
        <v>2036</v>
      </c>
      <c r="O18" s="1">
        <v>0.67786666666666651</v>
      </c>
      <c r="P18" s="1">
        <v>0.74499999999999988</v>
      </c>
      <c r="Q18" s="2">
        <v>0.65999999999999992</v>
      </c>
      <c r="R18" s="2">
        <v>0.79499999999999993</v>
      </c>
      <c r="S18" s="2">
        <v>0.79499999999999993</v>
      </c>
    </row>
    <row r="19" spans="1:19" x14ac:dyDescent="0.35">
      <c r="A19">
        <v>2037</v>
      </c>
      <c r="B19" s="1">
        <v>0.25821642955227397</v>
      </c>
      <c r="C19" s="1">
        <v>0.28397375546805304</v>
      </c>
      <c r="D19" s="2">
        <v>0.22938729951318076</v>
      </c>
      <c r="E19" s="2">
        <v>0.26882383857131009</v>
      </c>
      <c r="F19" s="2">
        <v>0.2803658040465028</v>
      </c>
      <c r="G19" s="4">
        <v>0.02</v>
      </c>
      <c r="N19">
        <v>2037</v>
      </c>
      <c r="O19" s="1">
        <v>0.66146666666666643</v>
      </c>
      <c r="P19" s="1">
        <v>0.72</v>
      </c>
      <c r="Q19" s="2">
        <v>0.61499999999999988</v>
      </c>
      <c r="R19" s="2">
        <v>0.79499999999999993</v>
      </c>
      <c r="S19" s="2">
        <v>0.76999999999999991</v>
      </c>
    </row>
    <row r="20" spans="1:19" x14ac:dyDescent="0.35">
      <c r="A20">
        <v>2038</v>
      </c>
      <c r="B20" s="1">
        <v>0.25031184497414311</v>
      </c>
      <c r="C20" s="1">
        <v>0.27645185087241825</v>
      </c>
      <c r="D20" s="2">
        <v>0.19938729951318074</v>
      </c>
      <c r="E20" s="2">
        <v>0.25882383857131008</v>
      </c>
      <c r="F20" s="2">
        <v>0.2778658040465028</v>
      </c>
      <c r="G20" s="4">
        <v>0.02</v>
      </c>
      <c r="N20">
        <v>2038</v>
      </c>
      <c r="O20" s="1">
        <v>0.66146666666666643</v>
      </c>
      <c r="P20" s="1">
        <v>0.70499999999999996</v>
      </c>
      <c r="Q20" s="2">
        <v>0.58499999999999985</v>
      </c>
      <c r="R20" s="2">
        <v>0.76999999999999991</v>
      </c>
      <c r="S20" s="2">
        <v>0.74499999999999988</v>
      </c>
    </row>
    <row r="21" spans="1:19" x14ac:dyDescent="0.35">
      <c r="A21">
        <v>2039</v>
      </c>
      <c r="B21" s="1">
        <v>0.23977239886996865</v>
      </c>
      <c r="C21" s="1">
        <v>0.27395185087241825</v>
      </c>
      <c r="D21" s="2">
        <v>0.17938729951318072</v>
      </c>
      <c r="E21" s="2">
        <v>0.25132383857131008</v>
      </c>
      <c r="F21" s="2">
        <v>0.27536580404650279</v>
      </c>
      <c r="G21" s="4">
        <v>0.02</v>
      </c>
      <c r="N21">
        <v>2039</v>
      </c>
      <c r="O21" s="1">
        <v>0.64506666666666646</v>
      </c>
      <c r="P21" s="1">
        <v>0.70499999999999996</v>
      </c>
      <c r="Q21" s="2">
        <v>0.52999999999999992</v>
      </c>
      <c r="R21" s="2">
        <v>0.76999999999999991</v>
      </c>
      <c r="S21" s="2">
        <v>0.74499999999999988</v>
      </c>
    </row>
    <row r="22" spans="1:19" x14ac:dyDescent="0.35">
      <c r="A22">
        <v>2040</v>
      </c>
      <c r="B22" s="1">
        <v>0.22923295276579417</v>
      </c>
      <c r="C22" s="1">
        <v>0.27145185087241824</v>
      </c>
      <c r="D22" s="2">
        <v>0.17438729951318072</v>
      </c>
      <c r="E22" s="2">
        <v>0.24632383857131007</v>
      </c>
      <c r="F22" s="2">
        <v>0.27536580404650279</v>
      </c>
      <c r="G22" s="4">
        <v>0.02</v>
      </c>
      <c r="N22">
        <v>2040</v>
      </c>
      <c r="O22" s="1">
        <v>0.64506666666666646</v>
      </c>
      <c r="P22" s="1">
        <v>0.69</v>
      </c>
      <c r="Q22" s="2">
        <v>0.46999999999999986</v>
      </c>
      <c r="R22" s="2">
        <v>0.74499999999999988</v>
      </c>
      <c r="S22" s="2">
        <v>0.72</v>
      </c>
    </row>
    <row r="26" spans="1:19" ht="15.5" x14ac:dyDescent="0.35">
      <c r="A26" s="3" t="s">
        <v>8</v>
      </c>
      <c r="N26" s="3" t="s">
        <v>9</v>
      </c>
    </row>
    <row r="27" spans="1:19" x14ac:dyDescent="0.35">
      <c r="B27" t="s">
        <v>2</v>
      </c>
      <c r="C27" t="s">
        <v>3</v>
      </c>
      <c r="D27" t="s">
        <v>4</v>
      </c>
      <c r="E27" t="s">
        <v>5</v>
      </c>
      <c r="F27" t="s">
        <v>6</v>
      </c>
      <c r="G27" s="4" t="s">
        <v>10</v>
      </c>
      <c r="O27" t="s">
        <v>2</v>
      </c>
      <c r="P27" t="s">
        <v>3</v>
      </c>
      <c r="Q27" t="s">
        <v>4</v>
      </c>
      <c r="R27" t="s">
        <v>5</v>
      </c>
      <c r="S27" t="s">
        <v>6</v>
      </c>
    </row>
    <row r="28" spans="1:19" x14ac:dyDescent="0.35">
      <c r="A28">
        <v>2022</v>
      </c>
      <c r="B28" s="1">
        <v>0.16</v>
      </c>
      <c r="C28" s="1">
        <v>0.16</v>
      </c>
      <c r="D28" s="2">
        <v>0.16</v>
      </c>
      <c r="E28" s="2">
        <v>0.16</v>
      </c>
      <c r="F28" s="2">
        <v>0.16</v>
      </c>
      <c r="G28" s="7">
        <v>0.19039999999999999</v>
      </c>
      <c r="N28">
        <v>2022</v>
      </c>
      <c r="O28" s="1">
        <v>0.37</v>
      </c>
      <c r="P28" s="1">
        <v>0.37</v>
      </c>
      <c r="Q28" s="1">
        <v>0.37</v>
      </c>
      <c r="R28" s="1">
        <v>0.37</v>
      </c>
      <c r="S28" s="1">
        <v>0.37</v>
      </c>
    </row>
    <row r="29" spans="1:19" x14ac:dyDescent="0.35">
      <c r="A29">
        <v>2023</v>
      </c>
      <c r="B29" s="1">
        <v>0.16</v>
      </c>
      <c r="C29" s="1">
        <v>0.16</v>
      </c>
      <c r="D29" s="2">
        <v>0.16</v>
      </c>
      <c r="E29" s="2">
        <v>0.14300000000000002</v>
      </c>
      <c r="F29" s="2">
        <v>0.16</v>
      </c>
      <c r="G29" s="7">
        <v>0.19039999999999999</v>
      </c>
      <c r="N29">
        <v>2023</v>
      </c>
      <c r="O29" s="1">
        <v>0.37</v>
      </c>
      <c r="P29" s="1">
        <v>0.37</v>
      </c>
      <c r="Q29" s="1">
        <v>0.37</v>
      </c>
      <c r="R29" s="1">
        <v>0.37</v>
      </c>
      <c r="S29" s="1">
        <v>0.37</v>
      </c>
    </row>
    <row r="30" spans="1:19" x14ac:dyDescent="0.35">
      <c r="A30">
        <v>2024</v>
      </c>
      <c r="B30" s="1">
        <v>0.16</v>
      </c>
      <c r="C30" s="1">
        <v>0.13550000000000001</v>
      </c>
      <c r="D30" s="2">
        <v>0.16</v>
      </c>
      <c r="E30" s="2">
        <v>0.14300000000000002</v>
      </c>
      <c r="F30" s="2">
        <v>0.14300000000000002</v>
      </c>
      <c r="G30" s="7">
        <v>0.17017000000000002</v>
      </c>
      <c r="N30">
        <v>2024</v>
      </c>
      <c r="O30" s="1">
        <v>0.37</v>
      </c>
      <c r="P30" s="1">
        <v>0.37</v>
      </c>
      <c r="Q30" s="1">
        <v>0.37</v>
      </c>
      <c r="R30" s="1">
        <v>0.37</v>
      </c>
      <c r="S30" s="1">
        <v>0.37</v>
      </c>
    </row>
    <row r="31" spans="1:19" x14ac:dyDescent="0.35">
      <c r="A31">
        <v>2025</v>
      </c>
      <c r="B31" s="1">
        <v>0.1414965986394558</v>
      </c>
      <c r="C31" s="1">
        <v>0.1205</v>
      </c>
      <c r="D31" s="2">
        <v>0.128</v>
      </c>
      <c r="E31" s="2">
        <v>0.128</v>
      </c>
      <c r="F31" s="2">
        <v>0.14300000000000002</v>
      </c>
      <c r="G31" s="7">
        <v>0.17017000000000002</v>
      </c>
      <c r="N31">
        <v>2025</v>
      </c>
      <c r="O31" s="1">
        <v>0.37</v>
      </c>
      <c r="P31" s="1">
        <v>0.37</v>
      </c>
      <c r="Q31" s="1">
        <v>0.37</v>
      </c>
      <c r="R31" s="1">
        <v>0.37</v>
      </c>
      <c r="S31" s="1">
        <v>0.37</v>
      </c>
    </row>
    <row r="32" spans="1:19" x14ac:dyDescent="0.35">
      <c r="A32">
        <v>2026</v>
      </c>
      <c r="B32" s="1">
        <v>0.13333333333333336</v>
      </c>
      <c r="C32" s="1">
        <v>0.11300000000000002</v>
      </c>
      <c r="D32" s="2">
        <v>0.11300000000000002</v>
      </c>
      <c r="E32" s="2">
        <v>0.11300000000000002</v>
      </c>
      <c r="F32" s="2">
        <v>0.13550000000000001</v>
      </c>
      <c r="G32" s="7">
        <v>0.161245</v>
      </c>
      <c r="N32">
        <v>2026</v>
      </c>
      <c r="O32" s="1">
        <v>0.37</v>
      </c>
      <c r="P32" s="1">
        <v>0.37</v>
      </c>
      <c r="Q32" s="1">
        <v>0.37</v>
      </c>
      <c r="R32" s="1">
        <v>0.37</v>
      </c>
      <c r="S32" s="1">
        <v>0.37</v>
      </c>
    </row>
    <row r="33" spans="1:19" x14ac:dyDescent="0.35">
      <c r="A33">
        <v>2027</v>
      </c>
      <c r="B33" s="1">
        <v>0.1251700680272109</v>
      </c>
      <c r="C33" s="1">
        <v>0.11300000000000002</v>
      </c>
      <c r="D33" s="2">
        <v>0.11300000000000002</v>
      </c>
      <c r="E33" s="2">
        <v>0.11300000000000002</v>
      </c>
      <c r="F33" s="2">
        <v>0.13550000000000001</v>
      </c>
      <c r="G33" s="7">
        <v>0.161245</v>
      </c>
      <c r="N33">
        <v>2027</v>
      </c>
      <c r="O33" s="1">
        <v>0.37</v>
      </c>
      <c r="P33" s="1">
        <v>0.37</v>
      </c>
      <c r="Q33" s="1">
        <v>0.37</v>
      </c>
      <c r="R33" s="1">
        <v>0.37</v>
      </c>
      <c r="S33" s="1">
        <v>0.37</v>
      </c>
    </row>
    <row r="34" spans="1:19" x14ac:dyDescent="0.35">
      <c r="A34">
        <v>2028</v>
      </c>
      <c r="B34" s="1">
        <v>0.11700680272108845</v>
      </c>
      <c r="C34" s="1">
        <v>0.11300000000000002</v>
      </c>
      <c r="D34" s="2">
        <v>0.11300000000000002</v>
      </c>
      <c r="E34" s="2">
        <v>0.11300000000000002</v>
      </c>
      <c r="F34" s="2">
        <v>0.128</v>
      </c>
      <c r="G34" s="7">
        <v>0.15231999999999998</v>
      </c>
      <c r="N34">
        <v>2028</v>
      </c>
      <c r="O34" s="1">
        <v>0.35355555555555557</v>
      </c>
      <c r="P34" s="1">
        <v>0.35355555555555557</v>
      </c>
      <c r="Q34" s="1">
        <v>0.35355555555555557</v>
      </c>
      <c r="R34" s="1">
        <v>0.35355555555555557</v>
      </c>
      <c r="S34" s="1">
        <v>0.35355555555555557</v>
      </c>
    </row>
    <row r="35" spans="1:19" x14ac:dyDescent="0.35">
      <c r="A35">
        <v>2029</v>
      </c>
      <c r="B35" s="1">
        <v>0.11700680272108845</v>
      </c>
      <c r="C35" s="1">
        <v>0.11050000000000001</v>
      </c>
      <c r="D35" s="2">
        <v>0.11050000000000001</v>
      </c>
      <c r="E35" s="2">
        <v>0.11050000000000001</v>
      </c>
      <c r="F35" s="2">
        <v>0.11799999999999999</v>
      </c>
      <c r="G35" s="7">
        <v>0.14041999999999999</v>
      </c>
      <c r="N35">
        <v>2029</v>
      </c>
      <c r="O35" s="1">
        <v>0.33711111111111114</v>
      </c>
      <c r="P35" s="1">
        <v>0.33711111111111114</v>
      </c>
      <c r="Q35" s="1">
        <v>0.33711111111111114</v>
      </c>
      <c r="R35" s="1">
        <v>0.33711111111111114</v>
      </c>
      <c r="S35" s="1">
        <v>0.33711111111111114</v>
      </c>
    </row>
    <row r="36" spans="1:19" x14ac:dyDescent="0.35">
      <c r="A36">
        <v>2030</v>
      </c>
      <c r="B36" s="1">
        <v>0.10884353741496602</v>
      </c>
      <c r="C36" s="1">
        <v>0.11800000000000002</v>
      </c>
      <c r="D36" s="2">
        <v>0.11800000000000002</v>
      </c>
      <c r="E36" s="2">
        <v>0.11800000000000002</v>
      </c>
      <c r="F36" s="2">
        <v>0.11799999999999999</v>
      </c>
      <c r="G36" s="7">
        <v>0.14041999999999999</v>
      </c>
      <c r="N36">
        <v>2030</v>
      </c>
      <c r="O36" s="1">
        <v>0.32066666666666666</v>
      </c>
      <c r="P36" s="1">
        <v>0.32066666666666666</v>
      </c>
      <c r="Q36" s="1">
        <v>0.32066666666666666</v>
      </c>
      <c r="R36" s="1">
        <v>0.32066666666666666</v>
      </c>
      <c r="S36" s="1">
        <v>0.32066666666666666</v>
      </c>
    </row>
    <row r="37" spans="1:19" x14ac:dyDescent="0.35">
      <c r="A37">
        <v>2031</v>
      </c>
      <c r="B37" s="1">
        <v>0.10884353741496602</v>
      </c>
      <c r="C37" s="1">
        <v>0.11550000000000002</v>
      </c>
      <c r="D37" s="2">
        <v>0.11550000000000002</v>
      </c>
      <c r="E37" s="2">
        <v>0.11550000000000002</v>
      </c>
      <c r="F37" s="2">
        <v>0.11549999999999999</v>
      </c>
      <c r="G37" s="7">
        <v>0.13744499999999998</v>
      </c>
      <c r="N37">
        <v>2031</v>
      </c>
      <c r="O37" s="1">
        <v>0.30422222222222217</v>
      </c>
      <c r="P37" s="1">
        <v>0.30422222222222217</v>
      </c>
      <c r="Q37" s="1">
        <v>0.30422222222222217</v>
      </c>
      <c r="R37" s="1">
        <v>0.30422222222222217</v>
      </c>
      <c r="S37" s="1">
        <v>0.30422222222222217</v>
      </c>
    </row>
    <row r="38" spans="1:19" x14ac:dyDescent="0.35">
      <c r="A38">
        <v>2032</v>
      </c>
      <c r="B38" s="1">
        <v>0.10884353741496602</v>
      </c>
      <c r="C38" s="1">
        <v>0.10884353741496602</v>
      </c>
      <c r="D38" s="2">
        <v>0.10884353741496602</v>
      </c>
      <c r="E38" s="2">
        <v>0.10884353741496602</v>
      </c>
      <c r="F38" s="2">
        <v>0.10884353741496602</v>
      </c>
      <c r="G38" s="7">
        <v>0.12952380952380957</v>
      </c>
      <c r="N38">
        <v>2032</v>
      </c>
      <c r="O38" s="1">
        <v>0.30422222222222217</v>
      </c>
      <c r="P38" s="1">
        <v>0.30422222222222217</v>
      </c>
      <c r="Q38" s="1">
        <v>0.30422222222222217</v>
      </c>
      <c r="R38" s="1">
        <v>0.30422222222222217</v>
      </c>
      <c r="S38" s="1">
        <v>0.30422222222222217</v>
      </c>
    </row>
    <row r="39" spans="1:19" x14ac:dyDescent="0.35">
      <c r="A39">
        <v>2033</v>
      </c>
      <c r="B39" s="1">
        <v>0.10884353741496602</v>
      </c>
      <c r="C39" s="1">
        <v>0.10884353741496602</v>
      </c>
      <c r="D39" s="2">
        <v>0.10884353741496602</v>
      </c>
      <c r="E39" s="2">
        <v>0.10884353741496602</v>
      </c>
      <c r="F39" s="2">
        <v>0.10884353741496602</v>
      </c>
      <c r="G39" s="7">
        <v>0.12952380952380957</v>
      </c>
      <c r="N39">
        <v>2033</v>
      </c>
      <c r="O39" s="1">
        <v>0.30422222222222217</v>
      </c>
      <c r="P39" s="1">
        <v>0.30422222222222217</v>
      </c>
      <c r="Q39" s="1">
        <v>0.30422222222222217</v>
      </c>
      <c r="R39" s="1">
        <v>0.30422222222222217</v>
      </c>
      <c r="S39" s="1">
        <v>0.30422222222222217</v>
      </c>
    </row>
    <row r="40" spans="1:19" x14ac:dyDescent="0.35">
      <c r="A40">
        <v>2034</v>
      </c>
      <c r="B40" s="1">
        <v>0.10884353741496602</v>
      </c>
      <c r="C40" s="1">
        <v>0.10884353741496602</v>
      </c>
      <c r="D40" s="2">
        <v>0.10884353741496602</v>
      </c>
      <c r="E40" s="2">
        <v>0.10884353741496602</v>
      </c>
      <c r="F40" s="2">
        <v>0.10884353741496602</v>
      </c>
      <c r="G40" s="7">
        <v>0.12952380952380957</v>
      </c>
      <c r="N40">
        <v>2034</v>
      </c>
      <c r="O40" s="1">
        <v>0.28777777777777774</v>
      </c>
      <c r="P40" s="1">
        <v>0.28777777777777774</v>
      </c>
      <c r="Q40" s="1">
        <v>0.25377777777777777</v>
      </c>
      <c r="R40" s="1">
        <v>0.25377777777777777</v>
      </c>
      <c r="S40" s="1">
        <v>0.28777777777777774</v>
      </c>
    </row>
    <row r="41" spans="1:19" x14ac:dyDescent="0.35">
      <c r="A41">
        <v>2035</v>
      </c>
      <c r="B41" s="1">
        <v>0.10884353741496602</v>
      </c>
      <c r="C41" s="1">
        <v>0.10884353741496602</v>
      </c>
      <c r="D41" s="2">
        <v>0.10884353741496602</v>
      </c>
      <c r="E41" s="2">
        <v>0.10884353741496602</v>
      </c>
      <c r="F41" s="2">
        <v>0.10884353741496602</v>
      </c>
      <c r="G41" s="7">
        <v>0.12952380952380957</v>
      </c>
      <c r="N41">
        <v>2035</v>
      </c>
      <c r="O41" s="1">
        <v>0.2576296296296296</v>
      </c>
      <c r="P41" s="1">
        <v>0.28777777777777774</v>
      </c>
      <c r="Q41" s="1">
        <v>0.25377777777777777</v>
      </c>
      <c r="R41" s="1">
        <v>0.25377777777777777</v>
      </c>
      <c r="S41" s="1">
        <v>0.28777777777777774</v>
      </c>
    </row>
    <row r="42" spans="1:19" x14ac:dyDescent="0.35">
      <c r="A42">
        <v>2036</v>
      </c>
      <c r="B42" s="1">
        <v>0.10884353741496602</v>
      </c>
      <c r="C42" s="1">
        <v>0.10884353741496602</v>
      </c>
      <c r="D42" s="2">
        <v>0.10884353741496602</v>
      </c>
      <c r="E42" s="2">
        <v>0.10884353741496602</v>
      </c>
      <c r="F42" s="2">
        <v>0.10884353741496602</v>
      </c>
      <c r="G42" s="7">
        <v>0.12952380952380957</v>
      </c>
      <c r="N42">
        <v>2036</v>
      </c>
      <c r="O42" s="1">
        <v>0.2576296296296296</v>
      </c>
      <c r="P42" s="1">
        <v>0.25377777777777777</v>
      </c>
      <c r="Q42" s="1">
        <v>0.25377777777777777</v>
      </c>
      <c r="R42" s="1">
        <v>0.25377777777777777</v>
      </c>
      <c r="S42" s="1">
        <v>0.25377777777777777</v>
      </c>
    </row>
    <row r="43" spans="1:19" x14ac:dyDescent="0.35">
      <c r="A43">
        <v>2037</v>
      </c>
      <c r="B43" s="1">
        <v>0.10884353741496602</v>
      </c>
      <c r="C43" s="1">
        <v>0.10884353741496602</v>
      </c>
      <c r="D43" s="2">
        <v>0.10884353741496602</v>
      </c>
      <c r="E43" s="2">
        <v>0.10884353741496602</v>
      </c>
      <c r="F43" s="2">
        <v>0.10884353741496602</v>
      </c>
      <c r="G43" s="7">
        <v>0.12952380952380957</v>
      </c>
      <c r="N43">
        <v>2037</v>
      </c>
      <c r="O43" s="1">
        <v>0.24255555555555552</v>
      </c>
      <c r="P43" s="1">
        <v>0.25377777777777777</v>
      </c>
      <c r="Q43" s="1">
        <v>0.21977777777777777</v>
      </c>
      <c r="R43" s="1">
        <v>0.21977777777777777</v>
      </c>
      <c r="S43" s="1">
        <v>0.25377777777777777</v>
      </c>
    </row>
    <row r="44" spans="1:19" x14ac:dyDescent="0.35">
      <c r="A44">
        <v>2038</v>
      </c>
      <c r="B44" s="1">
        <v>0.10884353741496602</v>
      </c>
      <c r="C44" s="1">
        <v>0.10884353741496602</v>
      </c>
      <c r="D44" s="2">
        <v>0.10884353741496602</v>
      </c>
      <c r="E44" s="2">
        <v>0.10884353741496602</v>
      </c>
      <c r="F44" s="2">
        <v>0.10884353741496602</v>
      </c>
      <c r="G44" s="7">
        <v>0.12952380952380957</v>
      </c>
      <c r="N44">
        <v>2038</v>
      </c>
      <c r="O44" s="1">
        <v>0.2425555555555555</v>
      </c>
      <c r="P44" s="1">
        <v>0.25377777777777777</v>
      </c>
      <c r="Q44" s="1">
        <v>0.21977777777777777</v>
      </c>
      <c r="R44" s="1">
        <v>0.21977777777777777</v>
      </c>
      <c r="S44" s="1">
        <v>0.25377777777777777</v>
      </c>
    </row>
    <row r="45" spans="1:19" x14ac:dyDescent="0.35">
      <c r="A45">
        <v>2039</v>
      </c>
      <c r="B45" s="1">
        <v>0.10884353741496602</v>
      </c>
      <c r="C45" s="1">
        <v>0.10884353741496602</v>
      </c>
      <c r="D45" s="2">
        <v>0.10884353741496602</v>
      </c>
      <c r="E45" s="2">
        <v>0.10884353741496602</v>
      </c>
      <c r="F45" s="2">
        <v>0.10884353741496602</v>
      </c>
      <c r="G45" s="7">
        <v>0.12952380952380957</v>
      </c>
      <c r="N45">
        <v>2039</v>
      </c>
      <c r="O45" s="1">
        <v>0.2425555555555555</v>
      </c>
      <c r="P45" s="1">
        <v>0.21977777777777777</v>
      </c>
      <c r="Q45" s="1">
        <v>0.21977777777777777</v>
      </c>
      <c r="R45" s="1">
        <v>0.18577777777777771</v>
      </c>
      <c r="S45" s="1">
        <v>0.21977777777777777</v>
      </c>
    </row>
    <row r="46" spans="1:19" x14ac:dyDescent="0.35">
      <c r="A46">
        <v>2040</v>
      </c>
      <c r="B46" s="1">
        <v>0.10884353741496602</v>
      </c>
      <c r="C46" s="1">
        <v>0.10884353741496602</v>
      </c>
      <c r="D46" s="2">
        <v>0.10884353741496602</v>
      </c>
      <c r="E46" s="2">
        <v>0.10884353741496602</v>
      </c>
      <c r="F46" s="2">
        <v>0.10884353741496602</v>
      </c>
      <c r="G46" s="7">
        <v>0.12952380952380957</v>
      </c>
      <c r="N46">
        <v>2040</v>
      </c>
      <c r="O46" s="1">
        <v>0.22748148148148142</v>
      </c>
      <c r="P46" s="1">
        <v>0.21977777777777777</v>
      </c>
      <c r="Q46" s="1">
        <v>0.18577777777777771</v>
      </c>
      <c r="R46" s="1">
        <v>0.18577777777777771</v>
      </c>
      <c r="S46" s="1">
        <v>0.21977777777777777</v>
      </c>
    </row>
  </sheetData>
  <pageMargins left="0.7" right="0.7" top="0.75" bottom="0.75" header="0.3" footer="0.3"/>
  <pageSetup orientation="portrait" r:id="rId1"/>
  <headerFooter>
    <oddHeader xml:space="preserve">&amp;RKPSC Case No. 2023-00092
Joint Intervenors First Set of Data Requests
Dated May 22, 2023
Item No. 54
Attachment 1
Page &amp;P of 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69368-01D3-43C2-B778-DF6E610A946C}">
  <dimension ref="B3:U108"/>
  <sheetViews>
    <sheetView showGridLines="0" view="pageLayout" topLeftCell="S46" zoomScaleNormal="80" workbookViewId="0">
      <selection activeCell="X73" sqref="X73"/>
    </sheetView>
  </sheetViews>
  <sheetFormatPr defaultColWidth="9.26953125" defaultRowHeight="12.5" x14ac:dyDescent="0.25"/>
  <cols>
    <col min="1" max="1" width="9.26953125" style="9"/>
    <col min="2" max="2" width="11.453125" style="9" customWidth="1"/>
    <col min="3" max="7" width="9.54296875" style="9" customWidth="1"/>
    <col min="8" max="16384" width="9.26953125" style="9"/>
  </cols>
  <sheetData>
    <row r="3" spans="2:21" ht="13" x14ac:dyDescent="0.3">
      <c r="B3" s="8" t="s">
        <v>11</v>
      </c>
    </row>
    <row r="4" spans="2:21" ht="13" x14ac:dyDescent="0.3">
      <c r="J4" s="22" t="s">
        <v>12</v>
      </c>
      <c r="K4" s="22"/>
      <c r="L4" s="22"/>
      <c r="M4" s="22"/>
      <c r="N4" s="22"/>
      <c r="O4" s="22"/>
      <c r="Q4" s="22" t="s">
        <v>13</v>
      </c>
      <c r="R4" s="22"/>
      <c r="S4" s="22"/>
      <c r="T4" s="22"/>
      <c r="U4" s="22"/>
    </row>
    <row r="5" spans="2:21" ht="26" x14ac:dyDescent="0.3">
      <c r="B5" s="10" t="s">
        <v>13</v>
      </c>
      <c r="C5" s="10" t="s">
        <v>0</v>
      </c>
      <c r="D5" s="10" t="s">
        <v>14</v>
      </c>
      <c r="E5" s="10" t="s">
        <v>9</v>
      </c>
      <c r="F5" s="10" t="s">
        <v>15</v>
      </c>
      <c r="G5" s="10" t="s">
        <v>16</v>
      </c>
      <c r="I5" s="10" t="s">
        <v>17</v>
      </c>
      <c r="J5" s="10" t="s">
        <v>18</v>
      </c>
      <c r="K5" s="10" t="s">
        <v>0</v>
      </c>
      <c r="L5" s="10" t="s">
        <v>14</v>
      </c>
      <c r="M5" s="10" t="s">
        <v>9</v>
      </c>
      <c r="N5" s="10" t="s">
        <v>15</v>
      </c>
      <c r="O5" s="10" t="s">
        <v>16</v>
      </c>
      <c r="Q5" s="10" t="s">
        <v>0</v>
      </c>
      <c r="R5" s="10" t="s">
        <v>14</v>
      </c>
      <c r="S5" s="10" t="s">
        <v>9</v>
      </c>
      <c r="T5" s="10" t="s">
        <v>15</v>
      </c>
      <c r="U5" s="10" t="s">
        <v>16</v>
      </c>
    </row>
    <row r="6" spans="2:21" ht="14.5" x14ac:dyDescent="0.35">
      <c r="B6" s="11">
        <v>0</v>
      </c>
      <c r="C6" s="12">
        <f>(2500*0.29+(K6-2500)*0.6)/K6</f>
        <v>0.43507101620454747</v>
      </c>
      <c r="D6" s="13">
        <v>0.14699999999999999</v>
      </c>
      <c r="E6" s="13">
        <v>0.37</v>
      </c>
      <c r="F6" s="13">
        <v>0.75</v>
      </c>
      <c r="G6" s="13">
        <v>0.95</v>
      </c>
      <c r="I6" s="14">
        <v>2021</v>
      </c>
      <c r="J6" s="15">
        <v>149224</v>
      </c>
      <c r="K6" s="15">
        <v>4698.9921490158886</v>
      </c>
      <c r="L6" s="15">
        <v>10925.814629554749</v>
      </c>
      <c r="M6" s="15">
        <v>24</v>
      </c>
      <c r="N6" s="15">
        <v>79.799999237060547</v>
      </c>
      <c r="O6" s="15">
        <v>0</v>
      </c>
      <c r="Q6" s="16">
        <f>K6/$J6</f>
        <v>3.1489520110812526E-2</v>
      </c>
      <c r="R6" s="16">
        <f t="shared" ref="R6:U24" si="0">L6/$J6</f>
        <v>7.3217542952572962E-2</v>
      </c>
      <c r="S6" s="16">
        <f t="shared" si="0"/>
        <v>1.608320377419182E-4</v>
      </c>
      <c r="T6" s="16">
        <f t="shared" si="0"/>
        <v>5.3476652037916521E-4</v>
      </c>
      <c r="U6" s="16">
        <f t="shared" si="0"/>
        <v>0</v>
      </c>
    </row>
    <row r="7" spans="2:21" ht="14.5" x14ac:dyDescent="0.35">
      <c r="B7" s="11">
        <f>B6+1%</f>
        <v>0.01</v>
      </c>
      <c r="C7" s="12">
        <f>(2500*0.29+(K7-2500)*0.6)/K7</f>
        <v>0.47364367573102079</v>
      </c>
      <c r="D7" s="13">
        <v>0.14699999999999999</v>
      </c>
      <c r="E7" s="13">
        <v>0.37</v>
      </c>
      <c r="F7" s="13">
        <v>0.75</v>
      </c>
      <c r="G7" s="13">
        <v>0.95</v>
      </c>
      <c r="I7" s="14">
        <f>I6+1</f>
        <v>2022</v>
      </c>
      <c r="J7" s="15">
        <v>147813.65625</v>
      </c>
      <c r="K7" s="15">
        <v>6133.4484402239323</v>
      </c>
      <c r="L7" s="15">
        <v>11503.338192939758</v>
      </c>
      <c r="M7" s="15">
        <v>24</v>
      </c>
      <c r="N7" s="15">
        <v>95.676711559295654</v>
      </c>
      <c r="O7" s="15">
        <v>0</v>
      </c>
      <c r="Q7" s="16">
        <f t="shared" ref="Q7:U25" si="1">K7/$J7</f>
        <v>4.1494464015221409E-2</v>
      </c>
      <c r="R7" s="16">
        <f t="shared" si="0"/>
        <v>7.78232437027601E-2</v>
      </c>
      <c r="S7" s="16">
        <f t="shared" si="0"/>
        <v>1.6236659459534884E-4</v>
      </c>
      <c r="T7" s="16">
        <f t="shared" si="0"/>
        <v>6.4727924324851178E-4</v>
      </c>
      <c r="U7" s="16">
        <f t="shared" si="0"/>
        <v>0</v>
      </c>
    </row>
    <row r="8" spans="2:21" ht="14.5" x14ac:dyDescent="0.35">
      <c r="B8" s="11">
        <f t="shared" ref="B8:B71" si="2">B7+1%</f>
        <v>0.02</v>
      </c>
      <c r="C8" s="12">
        <f>(2500*0.29+(K8-2500)*0.6)/K8</f>
        <v>0.50147647472870549</v>
      </c>
      <c r="D8" s="13">
        <v>0.14699999999999999</v>
      </c>
      <c r="E8" s="13">
        <v>0.37</v>
      </c>
      <c r="F8" s="13">
        <f>F7+(F$11-F$7)/4</f>
        <v>0.72499999999999998</v>
      </c>
      <c r="G8" s="13">
        <f t="shared" ref="G8:G10" si="3">G7+(G$11-G$7)/4</f>
        <v>0.88749999999999996</v>
      </c>
      <c r="I8" s="14">
        <f t="shared" ref="I8:I25" si="4">I7+1</f>
        <v>2023</v>
      </c>
      <c r="J8" s="15">
        <v>148440.03125</v>
      </c>
      <c r="K8" s="15">
        <v>7866.1415927410126</v>
      </c>
      <c r="L8" s="15">
        <v>11634.289975166321</v>
      </c>
      <c r="M8" s="15">
        <v>24</v>
      </c>
      <c r="N8" s="15">
        <v>135.21095848083496</v>
      </c>
      <c r="O8" s="15">
        <v>0</v>
      </c>
      <c r="Q8" s="16">
        <f t="shared" si="1"/>
        <v>5.2992050234030197E-2</v>
      </c>
      <c r="R8" s="16">
        <f t="shared" si="0"/>
        <v>7.8377038034787669E-2</v>
      </c>
      <c r="S8" s="16">
        <f t="shared" si="0"/>
        <v>1.6168145343205725E-4</v>
      </c>
      <c r="T8" s="16">
        <f t="shared" si="0"/>
        <v>9.1087934529678939E-4</v>
      </c>
      <c r="U8" s="16">
        <f t="shared" si="0"/>
        <v>0</v>
      </c>
    </row>
    <row r="9" spans="2:21" ht="14.5" x14ac:dyDescent="0.35">
      <c r="B9" s="11">
        <f t="shared" si="2"/>
        <v>0.03</v>
      </c>
      <c r="C9" s="12">
        <f>(2500*0.29+(K9-2500)*0.6)/K9</f>
        <v>0.5137166289716304</v>
      </c>
      <c r="D9" s="13">
        <v>0.14699999999999999</v>
      </c>
      <c r="E9" s="13">
        <v>0.37</v>
      </c>
      <c r="F9" s="13">
        <f t="shared" ref="F9:F10" si="5">F8+(F$11-F$7)/4</f>
        <v>0.7</v>
      </c>
      <c r="G9" s="13">
        <f t="shared" si="3"/>
        <v>0.82499999999999996</v>
      </c>
      <c r="I9" s="14">
        <f t="shared" si="4"/>
        <v>2024</v>
      </c>
      <c r="J9" s="15">
        <v>149702.828125</v>
      </c>
      <c r="K9" s="15">
        <v>8982.0320041179657</v>
      </c>
      <c r="L9" s="15">
        <v>14034.289975166321</v>
      </c>
      <c r="M9" s="15">
        <v>274</v>
      </c>
      <c r="N9" s="15">
        <v>164.79999923706055</v>
      </c>
      <c r="O9" s="15">
        <v>0</v>
      </c>
      <c r="Q9" s="16">
        <f t="shared" si="1"/>
        <v>5.9999080288704237E-2</v>
      </c>
      <c r="R9" s="16">
        <f t="shared" si="0"/>
        <v>9.3747660955662532E-2</v>
      </c>
      <c r="S9" s="16">
        <f t="shared" si="0"/>
        <v>1.8302927435092503E-3</v>
      </c>
      <c r="T9" s="16">
        <f t="shared" si="0"/>
        <v>1.100847601218693E-3</v>
      </c>
      <c r="U9" s="16">
        <f t="shared" si="0"/>
        <v>0</v>
      </c>
    </row>
    <row r="10" spans="2:21" ht="14.5" x14ac:dyDescent="0.35">
      <c r="B10" s="11">
        <f t="shared" si="2"/>
        <v>0.04</v>
      </c>
      <c r="C10" s="17">
        <f>(2500*0.29+(K10-2500)*0.57)/K10</f>
        <v>0.50854814912758173</v>
      </c>
      <c r="D10" s="13">
        <v>0.14699999999999999</v>
      </c>
      <c r="E10" s="13">
        <v>0.37</v>
      </c>
      <c r="F10" s="13">
        <f t="shared" si="5"/>
        <v>0.67499999999999993</v>
      </c>
      <c r="G10" s="13">
        <f t="shared" si="3"/>
        <v>0.76249999999999996</v>
      </c>
      <c r="I10" s="14">
        <f t="shared" si="4"/>
        <v>2025</v>
      </c>
      <c r="J10" s="15">
        <v>150369.234375</v>
      </c>
      <c r="K10" s="15">
        <v>11391.032004117966</v>
      </c>
      <c r="L10" s="15">
        <v>17734.289975166321</v>
      </c>
      <c r="M10" s="15">
        <v>669</v>
      </c>
      <c r="N10" s="15">
        <v>996.79999923706055</v>
      </c>
      <c r="O10" s="15">
        <v>0</v>
      </c>
      <c r="Q10" s="16">
        <f t="shared" si="1"/>
        <v>7.5753740793215132E-2</v>
      </c>
      <c r="R10" s="16">
        <f t="shared" si="0"/>
        <v>0.11793828736894053</v>
      </c>
      <c r="S10" s="16">
        <f t="shared" si="0"/>
        <v>4.4490483893241542E-3</v>
      </c>
      <c r="T10" s="16">
        <f t="shared" si="0"/>
        <v>6.6290155920537552E-3</v>
      </c>
      <c r="U10" s="16">
        <f t="shared" si="0"/>
        <v>0</v>
      </c>
    </row>
    <row r="11" spans="2:21" ht="14.5" x14ac:dyDescent="0.35">
      <c r="B11" s="11">
        <f t="shared" si="2"/>
        <v>0.05</v>
      </c>
      <c r="C11" s="16">
        <f>AVERAGE(C10,C12)</f>
        <v>0.49927407456379086</v>
      </c>
      <c r="D11" s="13">
        <v>0.14699999999999999</v>
      </c>
      <c r="E11" s="13">
        <v>0.37</v>
      </c>
      <c r="F11" s="18">
        <v>0.65</v>
      </c>
      <c r="G11" s="13">
        <v>0.7</v>
      </c>
      <c r="I11" s="14">
        <f t="shared" si="4"/>
        <v>2026</v>
      </c>
      <c r="J11" s="15">
        <v>151169.8125</v>
      </c>
      <c r="K11" s="15">
        <v>14300.032004117966</v>
      </c>
      <c r="L11" s="15">
        <v>21434.289975166321</v>
      </c>
      <c r="M11" s="15">
        <v>1492</v>
      </c>
      <c r="N11" s="15">
        <v>1828.7999992370605</v>
      </c>
      <c r="O11" s="15">
        <v>0</v>
      </c>
      <c r="Q11" s="16">
        <f t="shared" si="1"/>
        <v>9.4595817561908838E-2</v>
      </c>
      <c r="R11" s="16">
        <f t="shared" si="0"/>
        <v>0.14178948574912284</v>
      </c>
      <c r="S11" s="16">
        <f t="shared" si="0"/>
        <v>9.8696953798232696E-3</v>
      </c>
      <c r="T11" s="16">
        <f t="shared" si="0"/>
        <v>1.2097653420302156E-2</v>
      </c>
      <c r="U11" s="16">
        <f t="shared" si="0"/>
        <v>0</v>
      </c>
    </row>
    <row r="12" spans="2:21" ht="14.5" x14ac:dyDescent="0.35">
      <c r="B12" s="11">
        <f t="shared" si="2"/>
        <v>6.0000000000000005E-2</v>
      </c>
      <c r="C12" s="16">
        <v>0.49</v>
      </c>
      <c r="D12" s="13">
        <v>0.14699999999999999</v>
      </c>
      <c r="E12" s="13">
        <f>E11+(E$16-E$11)/5</f>
        <v>0.33600000000000002</v>
      </c>
      <c r="F12" s="13">
        <f>F11+(F$21-F$11)/10</f>
        <v>0.63500000000000001</v>
      </c>
      <c r="G12" s="13">
        <f>G11+(G$21-G$11)/10</f>
        <v>0.69499999999999995</v>
      </c>
      <c r="I12" s="14">
        <f t="shared" si="4"/>
        <v>2027</v>
      </c>
      <c r="J12" s="15">
        <v>151417.1875</v>
      </c>
      <c r="K12" s="15">
        <v>17383.032004117966</v>
      </c>
      <c r="L12" s="15">
        <v>25134.289975166321</v>
      </c>
      <c r="M12" s="15">
        <v>2292</v>
      </c>
      <c r="N12" s="15">
        <v>1828.7999992370605</v>
      </c>
      <c r="O12" s="15">
        <v>0</v>
      </c>
      <c r="Q12" s="16">
        <f t="shared" si="1"/>
        <v>0.11480223804921727</v>
      </c>
      <c r="R12" s="16">
        <f t="shared" si="0"/>
        <v>0.16599363909837725</v>
      </c>
      <c r="S12" s="16">
        <f t="shared" si="0"/>
        <v>1.5136987008162465E-2</v>
      </c>
      <c r="T12" s="16">
        <f t="shared" si="0"/>
        <v>1.2077889105139142E-2</v>
      </c>
      <c r="U12" s="16">
        <f t="shared" si="0"/>
        <v>0</v>
      </c>
    </row>
    <row r="13" spans="2:21" ht="14.5" x14ac:dyDescent="0.35">
      <c r="B13" s="11">
        <f t="shared" si="2"/>
        <v>7.0000000000000007E-2</v>
      </c>
      <c r="C13" s="16">
        <f>C12+(C$16-C$12)/(100*($B$16-$B$12))</f>
        <v>0.44260952297817258</v>
      </c>
      <c r="D13" s="13">
        <v>0.14699999999999999</v>
      </c>
      <c r="E13" s="13">
        <f t="shared" ref="E13:E15" si="6">E12+(E$16-E$11)/5</f>
        <v>0.30200000000000005</v>
      </c>
      <c r="F13" s="13">
        <f t="shared" ref="F13:G20" si="7">F12+(F$21-F$11)/10</f>
        <v>0.62</v>
      </c>
      <c r="G13" s="13">
        <f t="shared" si="7"/>
        <v>0.69</v>
      </c>
      <c r="I13" s="14">
        <f t="shared" si="4"/>
        <v>2028</v>
      </c>
      <c r="J13" s="15">
        <v>151763.171875</v>
      </c>
      <c r="K13" s="15">
        <v>20383.032004117966</v>
      </c>
      <c r="L13" s="15">
        <v>28834.289975166321</v>
      </c>
      <c r="M13" s="15">
        <v>3442</v>
      </c>
      <c r="N13" s="15">
        <v>1828.7999992370605</v>
      </c>
      <c r="O13" s="15">
        <v>0</v>
      </c>
      <c r="Q13" s="19">
        <f t="shared" si="1"/>
        <v>0.1343081575871812</v>
      </c>
      <c r="R13" s="16">
        <f>L13/$J13</f>
        <v>0.18999530399190478</v>
      </c>
      <c r="S13" s="16">
        <f t="shared" si="0"/>
        <v>2.268007420690317E-2</v>
      </c>
      <c r="T13" s="16">
        <f t="shared" si="0"/>
        <v>1.2050354355688842E-2</v>
      </c>
      <c r="U13" s="16">
        <f t="shared" si="0"/>
        <v>0</v>
      </c>
    </row>
    <row r="14" spans="2:21" ht="14.5" x14ac:dyDescent="0.35">
      <c r="B14" s="11">
        <f t="shared" si="2"/>
        <v>0.08</v>
      </c>
      <c r="C14" s="16">
        <f t="shared" ref="C14:C15" si="8">C13+(C$16-C$12)/(100*($B$16-$B$12))</f>
        <v>0.39521904595634516</v>
      </c>
      <c r="D14" s="13">
        <v>0.13</v>
      </c>
      <c r="E14" s="13">
        <f t="shared" si="6"/>
        <v>0.26800000000000007</v>
      </c>
      <c r="F14" s="13">
        <f t="shared" si="7"/>
        <v>0.60499999999999998</v>
      </c>
      <c r="G14" s="13">
        <f t="shared" si="7"/>
        <v>0.68499999999999994</v>
      </c>
      <c r="I14" s="14">
        <f t="shared" si="4"/>
        <v>2029</v>
      </c>
      <c r="J14" s="15">
        <v>152772.90625</v>
      </c>
      <c r="K14" s="15">
        <v>23674.032004117966</v>
      </c>
      <c r="L14" s="15">
        <v>32534.289975166321</v>
      </c>
      <c r="M14" s="15">
        <v>5892</v>
      </c>
      <c r="N14" s="15">
        <v>1828.7999992370605</v>
      </c>
      <c r="O14" s="15">
        <v>0</v>
      </c>
      <c r="Q14" s="16">
        <f t="shared" si="1"/>
        <v>0.15496224157297503</v>
      </c>
      <c r="R14" s="16">
        <f t="shared" si="0"/>
        <v>0.21295850667347188</v>
      </c>
      <c r="S14" s="16">
        <f t="shared" si="0"/>
        <v>3.8567047944733326E-2</v>
      </c>
      <c r="T14" s="16">
        <f t="shared" si="0"/>
        <v>1.1970708970112693E-2</v>
      </c>
      <c r="U14" s="16">
        <f t="shared" si="0"/>
        <v>0</v>
      </c>
    </row>
    <row r="15" spans="2:21" ht="14.5" x14ac:dyDescent="0.35">
      <c r="B15" s="11">
        <f t="shared" si="2"/>
        <v>0.09</v>
      </c>
      <c r="C15" s="16">
        <f t="shared" si="8"/>
        <v>0.34782856893451775</v>
      </c>
      <c r="D15" s="13">
        <f>D14+(D$18-D$14)/(100*($B$18-$B$14))</f>
        <v>0.1225</v>
      </c>
      <c r="E15" s="13">
        <f t="shared" si="6"/>
        <v>0.23400000000000007</v>
      </c>
      <c r="F15" s="13">
        <f t="shared" si="7"/>
        <v>0.59</v>
      </c>
      <c r="G15" s="13">
        <f t="shared" si="7"/>
        <v>0.67999999999999994</v>
      </c>
      <c r="I15" s="14">
        <f t="shared" si="4"/>
        <v>2030</v>
      </c>
      <c r="J15" s="15">
        <v>153330.59375</v>
      </c>
      <c r="K15" s="15">
        <v>27423.032004117966</v>
      </c>
      <c r="L15" s="15">
        <v>36234.289975166321</v>
      </c>
      <c r="M15" s="15">
        <v>7242</v>
      </c>
      <c r="N15" s="15">
        <v>1828.7999992370605</v>
      </c>
      <c r="O15" s="15">
        <v>0</v>
      </c>
      <c r="Q15" s="16">
        <f t="shared" si="1"/>
        <v>0.17884905636529544</v>
      </c>
      <c r="R15" s="16">
        <f t="shared" si="0"/>
        <v>0.23631480899529433</v>
      </c>
      <c r="S15" s="16">
        <f t="shared" si="0"/>
        <v>4.7231278656677089E-2</v>
      </c>
      <c r="T15" s="16">
        <f t="shared" si="0"/>
        <v>1.1927169617687994E-2</v>
      </c>
      <c r="U15" s="16">
        <f t="shared" si="0"/>
        <v>0</v>
      </c>
    </row>
    <row r="16" spans="2:21" ht="14.5" x14ac:dyDescent="0.35">
      <c r="B16" s="12">
        <f t="shared" si="2"/>
        <v>9.9999999999999992E-2</v>
      </c>
      <c r="C16" s="12">
        <f>(2500*0.18+(K16-2500)*0.31)/K16</f>
        <v>0.30043809191269039</v>
      </c>
      <c r="D16" s="13">
        <f t="shared" ref="D16:D17" si="9">D15+(D$18-D$14)/(100*($B$18-$B$14))</f>
        <v>0.11499999999999999</v>
      </c>
      <c r="E16" s="13">
        <v>0.2</v>
      </c>
      <c r="F16" s="13">
        <f t="shared" si="7"/>
        <v>0.57499999999999996</v>
      </c>
      <c r="G16" s="13">
        <f t="shared" si="7"/>
        <v>0.67499999999999993</v>
      </c>
      <c r="I16" s="14">
        <f t="shared" si="4"/>
        <v>2031</v>
      </c>
      <c r="J16" s="15">
        <v>153652.234375</v>
      </c>
      <c r="K16" s="15">
        <v>33989.032004117966</v>
      </c>
      <c r="L16" s="15">
        <v>39934.289975166321</v>
      </c>
      <c r="M16" s="15">
        <v>7242</v>
      </c>
      <c r="N16" s="15">
        <v>1828.7999992370605</v>
      </c>
      <c r="O16" s="15">
        <v>0</v>
      </c>
      <c r="Q16" s="16">
        <f t="shared" si="1"/>
        <v>0.22120753494000706</v>
      </c>
      <c r="R16" s="16">
        <f t="shared" si="0"/>
        <v>0.25990048330637117</v>
      </c>
      <c r="S16" s="16">
        <f t="shared" si="0"/>
        <v>4.7132409297253347E-2</v>
      </c>
      <c r="T16" s="16">
        <f t="shared" si="0"/>
        <v>1.1902202442261494E-2</v>
      </c>
      <c r="U16" s="16">
        <f t="shared" si="0"/>
        <v>0</v>
      </c>
    </row>
    <row r="17" spans="2:21" ht="14.5" x14ac:dyDescent="0.35">
      <c r="B17" s="11">
        <f t="shared" si="2"/>
        <v>0.10999999999999999</v>
      </c>
      <c r="C17" s="16">
        <f>C16+(C$36-C$16)/(100*($B$36-$B$16))</f>
        <v>0.29791618731705588</v>
      </c>
      <c r="D17" s="13">
        <f t="shared" si="9"/>
        <v>0.10749999999999998</v>
      </c>
      <c r="E17" s="13">
        <f>MAX(10%,E16-2%)</f>
        <v>0.18000000000000002</v>
      </c>
      <c r="F17" s="13">
        <f t="shared" si="7"/>
        <v>0.55999999999999994</v>
      </c>
      <c r="G17" s="13">
        <f t="shared" si="7"/>
        <v>0.66999999999999993</v>
      </c>
      <c r="I17" s="14">
        <f t="shared" si="4"/>
        <v>2032</v>
      </c>
      <c r="J17" s="15">
        <v>153864.671875</v>
      </c>
      <c r="K17" s="15">
        <v>38984.032004117966</v>
      </c>
      <c r="L17" s="15">
        <v>43634.289975166321</v>
      </c>
      <c r="M17" s="15">
        <v>7242</v>
      </c>
      <c r="N17" s="15">
        <v>1828.7999992370605</v>
      </c>
      <c r="O17" s="15">
        <v>0</v>
      </c>
      <c r="Q17" s="16">
        <f t="shared" si="1"/>
        <v>0.2533657111087117</v>
      </c>
      <c r="R17" s="16">
        <f t="shared" si="0"/>
        <v>0.2835887500583299</v>
      </c>
      <c r="S17" s="16">
        <f t="shared" si="0"/>
        <v>4.7067334637306585E-2</v>
      </c>
      <c r="T17" s="16">
        <f t="shared" si="0"/>
        <v>1.1885769338414355E-2</v>
      </c>
      <c r="U17" s="16">
        <f t="shared" si="0"/>
        <v>0</v>
      </c>
    </row>
    <row r="18" spans="2:21" ht="14.5" x14ac:dyDescent="0.35">
      <c r="B18" s="11">
        <f t="shared" si="2"/>
        <v>0.11999999999999998</v>
      </c>
      <c r="C18" s="16">
        <f t="shared" ref="C18:C35" si="10">C17+(C$36-C$16)/(100*($B$36-$B$16))</f>
        <v>0.29539428272142138</v>
      </c>
      <c r="D18" s="13">
        <v>0.1</v>
      </c>
      <c r="E18" s="13">
        <f t="shared" ref="E18:E81" si="11">MAX(10%,E17-2%)</f>
        <v>0.16000000000000003</v>
      </c>
      <c r="F18" s="13">
        <f t="shared" si="7"/>
        <v>0.54499999999999993</v>
      </c>
      <c r="G18" s="13">
        <f t="shared" si="7"/>
        <v>0.66499999999999992</v>
      </c>
      <c r="I18" s="14">
        <f t="shared" si="4"/>
        <v>2033</v>
      </c>
      <c r="J18" s="15">
        <v>154290.828125</v>
      </c>
      <c r="K18" s="15">
        <v>41922.032004117966</v>
      </c>
      <c r="L18" s="15">
        <v>47334.289975166321</v>
      </c>
      <c r="M18" s="15">
        <v>8442</v>
      </c>
      <c r="N18" s="15">
        <v>1828.7999992370605</v>
      </c>
      <c r="O18" s="15">
        <v>0</v>
      </c>
      <c r="Q18" s="16">
        <f t="shared" si="1"/>
        <v>0.27170786827428578</v>
      </c>
      <c r="R18" s="16">
        <f t="shared" si="0"/>
        <v>0.30678615540787718</v>
      </c>
      <c r="S18" s="16">
        <f t="shared" si="0"/>
        <v>5.4714853128927689E-2</v>
      </c>
      <c r="T18" s="16">
        <f t="shared" si="0"/>
        <v>1.185294045965871E-2</v>
      </c>
      <c r="U18" s="16">
        <f t="shared" si="0"/>
        <v>0</v>
      </c>
    </row>
    <row r="19" spans="2:21" ht="14.5" x14ac:dyDescent="0.35">
      <c r="B19" s="11">
        <f t="shared" si="2"/>
        <v>0.12999999999999998</v>
      </c>
      <c r="C19" s="16">
        <f t="shared" si="10"/>
        <v>0.29287237812578687</v>
      </c>
      <c r="D19" s="13">
        <v>0.1</v>
      </c>
      <c r="E19" s="13">
        <f t="shared" si="11"/>
        <v>0.14000000000000004</v>
      </c>
      <c r="F19" s="13">
        <f t="shared" si="7"/>
        <v>0.52999999999999992</v>
      </c>
      <c r="G19" s="13">
        <f t="shared" si="7"/>
        <v>0.65999999999999992</v>
      </c>
      <c r="I19" s="14">
        <f t="shared" si="4"/>
        <v>2034</v>
      </c>
      <c r="J19" s="15">
        <v>154663</v>
      </c>
      <c r="K19" s="15">
        <v>43028.032004117966</v>
      </c>
      <c r="L19" s="15">
        <v>49034.289975166321</v>
      </c>
      <c r="M19" s="15">
        <v>11792</v>
      </c>
      <c r="N19" s="15">
        <v>3557.7999992370605</v>
      </c>
      <c r="O19" s="15">
        <v>0</v>
      </c>
      <c r="Q19" s="16">
        <f t="shared" si="1"/>
        <v>0.27820507816425366</v>
      </c>
      <c r="R19" s="16">
        <f t="shared" si="0"/>
        <v>0.31703956327735994</v>
      </c>
      <c r="S19" s="16">
        <f t="shared" si="0"/>
        <v>7.6243186799687057E-2</v>
      </c>
      <c r="T19" s="16">
        <f t="shared" si="0"/>
        <v>2.3003562579524905E-2</v>
      </c>
      <c r="U19" s="16">
        <f t="shared" si="0"/>
        <v>0</v>
      </c>
    </row>
    <row r="20" spans="2:21" ht="14.5" x14ac:dyDescent="0.35">
      <c r="B20" s="11">
        <f t="shared" si="2"/>
        <v>0.13999999999999999</v>
      </c>
      <c r="C20" s="16">
        <f t="shared" si="10"/>
        <v>0.29035047353015236</v>
      </c>
      <c r="D20" s="13">
        <v>0.1</v>
      </c>
      <c r="E20" s="13">
        <f t="shared" si="11"/>
        <v>0.12000000000000004</v>
      </c>
      <c r="F20" s="13">
        <f t="shared" si="7"/>
        <v>0.5149999999999999</v>
      </c>
      <c r="G20" s="13">
        <f t="shared" si="7"/>
        <v>0.65499999999999992</v>
      </c>
      <c r="I20" s="14">
        <f t="shared" si="4"/>
        <v>2035</v>
      </c>
      <c r="J20" s="15">
        <v>155794.8125</v>
      </c>
      <c r="K20" s="15">
        <v>44391.032004117966</v>
      </c>
      <c r="L20" s="15">
        <v>49034.289975166321</v>
      </c>
      <c r="M20" s="15">
        <v>11792</v>
      </c>
      <c r="N20" s="15">
        <v>4552.7999992370605</v>
      </c>
      <c r="O20" s="15">
        <v>0</v>
      </c>
      <c r="Q20" s="16">
        <f t="shared" si="1"/>
        <v>0.28493267068258749</v>
      </c>
      <c r="R20" s="16">
        <f t="shared" si="0"/>
        <v>0.31473634576354281</v>
      </c>
      <c r="S20" s="16">
        <f t="shared" si="0"/>
        <v>7.5689298063117472E-2</v>
      </c>
      <c r="T20" s="16">
        <f t="shared" si="0"/>
        <v>2.9223052591927992E-2</v>
      </c>
      <c r="U20" s="16">
        <f t="shared" si="0"/>
        <v>0</v>
      </c>
    </row>
    <row r="21" spans="2:21" ht="14.5" x14ac:dyDescent="0.35">
      <c r="B21" s="11">
        <f t="shared" si="2"/>
        <v>0.15</v>
      </c>
      <c r="C21" s="16">
        <f t="shared" si="10"/>
        <v>0.28782856893451786</v>
      </c>
      <c r="D21" s="13">
        <v>0.1</v>
      </c>
      <c r="E21" s="13">
        <f t="shared" si="11"/>
        <v>0.10000000000000003</v>
      </c>
      <c r="F21" s="18">
        <v>0.5</v>
      </c>
      <c r="G21" s="20">
        <f>F21+15%</f>
        <v>0.65</v>
      </c>
      <c r="I21" s="14">
        <f t="shared" si="4"/>
        <v>2036</v>
      </c>
      <c r="J21" s="15">
        <v>156392.75</v>
      </c>
      <c r="K21" s="15">
        <v>46873.032004117966</v>
      </c>
      <c r="L21" s="15">
        <v>49234.289975166321</v>
      </c>
      <c r="M21" s="15">
        <v>12992</v>
      </c>
      <c r="N21" s="15">
        <v>6262.7999992370605</v>
      </c>
      <c r="O21" s="15">
        <v>0</v>
      </c>
      <c r="Q21" s="16">
        <f t="shared" si="1"/>
        <v>0.29971358649373431</v>
      </c>
      <c r="R21" s="16">
        <f t="shared" si="0"/>
        <v>0.31481184374062304</v>
      </c>
      <c r="S21" s="16">
        <f t="shared" si="0"/>
        <v>8.307290459436259E-2</v>
      </c>
      <c r="T21" s="16">
        <f t="shared" si="0"/>
        <v>4.0045334577447231E-2</v>
      </c>
      <c r="U21" s="16">
        <f t="shared" si="0"/>
        <v>0</v>
      </c>
    </row>
    <row r="22" spans="2:21" ht="14.5" x14ac:dyDescent="0.35">
      <c r="B22" s="11">
        <f t="shared" si="2"/>
        <v>0.16</v>
      </c>
      <c r="C22" s="16">
        <f t="shared" si="10"/>
        <v>0.28530666433888335</v>
      </c>
      <c r="D22" s="13">
        <v>0.1</v>
      </c>
      <c r="E22" s="13">
        <f t="shared" si="11"/>
        <v>0.1</v>
      </c>
      <c r="F22" s="13">
        <f>F21+(F$31-F$21)/10</f>
        <v>0.48</v>
      </c>
      <c r="G22" s="13">
        <f>G21+(G$31-G$21)/10</f>
        <v>0.63</v>
      </c>
      <c r="I22" s="14">
        <f t="shared" si="4"/>
        <v>2037</v>
      </c>
      <c r="J22" s="15">
        <v>156940.609375</v>
      </c>
      <c r="K22" s="15">
        <v>50623.032004117966</v>
      </c>
      <c r="L22" s="15">
        <v>49334.289975166321</v>
      </c>
      <c r="M22" s="15">
        <v>12992</v>
      </c>
      <c r="N22" s="15">
        <v>8662.7999992370605</v>
      </c>
      <c r="O22" s="15">
        <v>0</v>
      </c>
      <c r="Q22" s="16">
        <f t="shared" si="1"/>
        <v>0.32256171430529701</v>
      </c>
      <c r="R22" s="16">
        <f t="shared" si="0"/>
        <v>0.31435006001082261</v>
      </c>
      <c r="S22" s="16">
        <f t="shared" si="0"/>
        <v>8.2782907825701177E-2</v>
      </c>
      <c r="T22" s="16">
        <f t="shared" si="0"/>
        <v>5.5197950573377917E-2</v>
      </c>
      <c r="U22" s="16">
        <f t="shared" si="0"/>
        <v>0</v>
      </c>
    </row>
    <row r="23" spans="2:21" ht="14.5" x14ac:dyDescent="0.35">
      <c r="B23" s="11">
        <f t="shared" si="2"/>
        <v>0.17</v>
      </c>
      <c r="C23" s="16">
        <f t="shared" si="10"/>
        <v>0.28278475974324885</v>
      </c>
      <c r="D23" s="13">
        <v>0.1</v>
      </c>
      <c r="E23" s="13">
        <f t="shared" si="11"/>
        <v>0.1</v>
      </c>
      <c r="F23" s="13">
        <f t="shared" ref="F23:G30" si="12">F22+(F$31-F$21)/10</f>
        <v>0.45999999999999996</v>
      </c>
      <c r="G23" s="13">
        <f t="shared" si="12"/>
        <v>0.61</v>
      </c>
      <c r="I23" s="14">
        <f t="shared" si="4"/>
        <v>2038</v>
      </c>
      <c r="J23" s="15">
        <v>157551.65625</v>
      </c>
      <c r="K23" s="15">
        <v>52431.032004117966</v>
      </c>
      <c r="L23" s="15">
        <v>49334.289975166321</v>
      </c>
      <c r="M23" s="15">
        <v>13392</v>
      </c>
      <c r="N23" s="15">
        <v>9638.7999992370605</v>
      </c>
      <c r="O23" s="15">
        <v>0</v>
      </c>
      <c r="Q23" s="16">
        <f t="shared" si="1"/>
        <v>0.33278629531460713</v>
      </c>
      <c r="R23" s="16">
        <f t="shared" si="0"/>
        <v>0.31313088766825531</v>
      </c>
      <c r="S23" s="16">
        <f t="shared" si="0"/>
        <v>8.5000693225019658E-2</v>
      </c>
      <c r="T23" s="16">
        <f t="shared" si="0"/>
        <v>6.1178665008398227E-2</v>
      </c>
      <c r="U23" s="16">
        <f t="shared" si="0"/>
        <v>0</v>
      </c>
    </row>
    <row r="24" spans="2:21" ht="14.5" x14ac:dyDescent="0.35">
      <c r="B24" s="11">
        <f t="shared" si="2"/>
        <v>0.18000000000000002</v>
      </c>
      <c r="C24" s="16">
        <f t="shared" si="10"/>
        <v>0.28026285514761434</v>
      </c>
      <c r="D24" s="13">
        <v>0.1</v>
      </c>
      <c r="E24" s="13">
        <f t="shared" si="11"/>
        <v>0.1</v>
      </c>
      <c r="F24" s="13">
        <f t="shared" si="12"/>
        <v>0.43999999999999995</v>
      </c>
      <c r="G24" s="13">
        <f t="shared" si="12"/>
        <v>0.59</v>
      </c>
      <c r="I24" s="14">
        <f t="shared" si="4"/>
        <v>2039</v>
      </c>
      <c r="J24" s="15">
        <v>158233.203125</v>
      </c>
      <c r="K24" s="15">
        <v>54807.032004117966</v>
      </c>
      <c r="L24" s="15">
        <v>49334.289975166321</v>
      </c>
      <c r="M24" s="15">
        <v>14992</v>
      </c>
      <c r="N24" s="15">
        <v>10718.799999237061</v>
      </c>
      <c r="O24" s="15">
        <v>0</v>
      </c>
      <c r="Q24" s="16">
        <f t="shared" si="1"/>
        <v>0.34636871984966311</v>
      </c>
      <c r="R24" s="16">
        <f t="shared" si="0"/>
        <v>0.31178216076554771</v>
      </c>
      <c r="S24" s="16">
        <f t="shared" si="0"/>
        <v>9.4746233432162277E-2</v>
      </c>
      <c r="T24" s="16">
        <f t="shared" si="0"/>
        <v>6.7740523401839337E-2</v>
      </c>
      <c r="U24" s="16">
        <f t="shared" si="0"/>
        <v>0</v>
      </c>
    </row>
    <row r="25" spans="2:21" ht="14.5" x14ac:dyDescent="0.35">
      <c r="B25" s="11">
        <f t="shared" si="2"/>
        <v>0.19000000000000003</v>
      </c>
      <c r="C25" s="16">
        <f t="shared" si="10"/>
        <v>0.27774095055197984</v>
      </c>
      <c r="D25" s="13">
        <v>0.1</v>
      </c>
      <c r="E25" s="13">
        <f t="shared" si="11"/>
        <v>0.1</v>
      </c>
      <c r="F25" s="13">
        <f t="shared" si="12"/>
        <v>0.41999999999999993</v>
      </c>
      <c r="G25" s="13">
        <f t="shared" si="12"/>
        <v>0.56999999999999995</v>
      </c>
      <c r="I25" s="14">
        <f t="shared" si="4"/>
        <v>2040</v>
      </c>
      <c r="J25" s="15">
        <v>158846.65625</v>
      </c>
      <c r="K25" s="15">
        <v>57340.032004117966</v>
      </c>
      <c r="L25" s="15">
        <v>49334.289975166321</v>
      </c>
      <c r="M25" s="15">
        <v>14992</v>
      </c>
      <c r="N25" s="15">
        <v>11847.799999237061</v>
      </c>
      <c r="O25" s="15">
        <v>0</v>
      </c>
      <c r="Q25" s="16">
        <f t="shared" si="1"/>
        <v>0.36097726800036412</v>
      </c>
      <c r="R25" s="16">
        <f t="shared" si="1"/>
        <v>0.31057808291237682</v>
      </c>
      <c r="S25" s="16">
        <f t="shared" si="1"/>
        <v>9.4380331030732664E-2</v>
      </c>
      <c r="T25" s="16">
        <f t="shared" si="1"/>
        <v>7.4586398473446378E-2</v>
      </c>
      <c r="U25" s="16">
        <f t="shared" si="1"/>
        <v>0</v>
      </c>
    </row>
    <row r="26" spans="2:21" ht="14.5" x14ac:dyDescent="0.35">
      <c r="B26" s="11">
        <f t="shared" si="2"/>
        <v>0.20000000000000004</v>
      </c>
      <c r="C26" s="16">
        <f t="shared" si="10"/>
        <v>0.27521904595634533</v>
      </c>
      <c r="D26" s="13">
        <v>0.1</v>
      </c>
      <c r="E26" s="13">
        <f t="shared" si="11"/>
        <v>0.1</v>
      </c>
      <c r="F26" s="13">
        <f t="shared" si="12"/>
        <v>0.39999999999999991</v>
      </c>
      <c r="G26" s="13">
        <f t="shared" si="12"/>
        <v>0.54999999999999993</v>
      </c>
      <c r="I26" s="14"/>
      <c r="J26" s="15"/>
      <c r="K26" s="15"/>
      <c r="L26" s="15"/>
      <c r="M26" s="15"/>
      <c r="N26" s="15"/>
      <c r="O26" s="15"/>
      <c r="Q26" s="16"/>
      <c r="R26" s="16"/>
      <c r="S26" s="16"/>
      <c r="T26" s="16"/>
      <c r="U26" s="16"/>
    </row>
    <row r="27" spans="2:21" ht="14.5" x14ac:dyDescent="0.35">
      <c r="B27" s="11">
        <f t="shared" si="2"/>
        <v>0.21000000000000005</v>
      </c>
      <c r="C27" s="16">
        <f t="shared" si="10"/>
        <v>0.27269714136071083</v>
      </c>
      <c r="D27" s="13">
        <v>0.1</v>
      </c>
      <c r="E27" s="13">
        <f t="shared" si="11"/>
        <v>0.1</v>
      </c>
      <c r="F27" s="13">
        <f t="shared" si="12"/>
        <v>0.37999999999999989</v>
      </c>
      <c r="G27" s="13">
        <f t="shared" si="12"/>
        <v>0.52999999999999992</v>
      </c>
      <c r="I27" s="14"/>
      <c r="J27" s="15"/>
      <c r="K27" s="15"/>
      <c r="L27" s="15"/>
      <c r="M27" s="15"/>
      <c r="N27" s="15"/>
      <c r="O27" s="15"/>
      <c r="Q27" s="16"/>
      <c r="R27" s="16"/>
      <c r="S27" s="16"/>
      <c r="T27" s="16"/>
      <c r="U27" s="16"/>
    </row>
    <row r="28" spans="2:21" ht="14.5" x14ac:dyDescent="0.35">
      <c r="B28" s="11">
        <f t="shared" si="2"/>
        <v>0.22000000000000006</v>
      </c>
      <c r="C28" s="16">
        <f t="shared" si="10"/>
        <v>0.27017523676507632</v>
      </c>
      <c r="D28" s="13">
        <v>0.1</v>
      </c>
      <c r="E28" s="13">
        <f t="shared" si="11"/>
        <v>0.1</v>
      </c>
      <c r="F28" s="13">
        <f t="shared" si="12"/>
        <v>0.35999999999999988</v>
      </c>
      <c r="G28" s="13">
        <f t="shared" si="12"/>
        <v>0.5099999999999999</v>
      </c>
    </row>
    <row r="29" spans="2:21" ht="14.5" x14ac:dyDescent="0.35">
      <c r="B29" s="11">
        <f t="shared" si="2"/>
        <v>0.23000000000000007</v>
      </c>
      <c r="C29" s="16">
        <f t="shared" si="10"/>
        <v>0.26765333216944182</v>
      </c>
      <c r="D29" s="13">
        <v>0.1</v>
      </c>
      <c r="E29" s="13">
        <f t="shared" si="11"/>
        <v>0.1</v>
      </c>
      <c r="F29" s="13">
        <f t="shared" si="12"/>
        <v>0.33999999999999986</v>
      </c>
      <c r="G29" s="13">
        <f t="shared" si="12"/>
        <v>0.48999999999999988</v>
      </c>
      <c r="J29" s="23" t="s">
        <v>19</v>
      </c>
      <c r="K29" s="23"/>
      <c r="L29" s="23"/>
      <c r="M29" s="23"/>
      <c r="N29" s="23"/>
      <c r="O29" s="23"/>
      <c r="Q29" s="8"/>
      <c r="R29" s="8"/>
      <c r="S29" s="8"/>
      <c r="T29" s="8"/>
      <c r="U29" s="8"/>
    </row>
    <row r="30" spans="2:21" ht="26.5" x14ac:dyDescent="0.35">
      <c r="B30" s="11">
        <f t="shared" si="2"/>
        <v>0.24000000000000007</v>
      </c>
      <c r="C30" s="16">
        <f t="shared" si="10"/>
        <v>0.26513142757380731</v>
      </c>
      <c r="D30" s="13">
        <v>0.1</v>
      </c>
      <c r="E30" s="13">
        <f t="shared" si="11"/>
        <v>0.1</v>
      </c>
      <c r="F30" s="13">
        <f t="shared" si="12"/>
        <v>0.31999999999999984</v>
      </c>
      <c r="G30" s="13">
        <f t="shared" si="12"/>
        <v>0.46999999999999986</v>
      </c>
      <c r="I30" s="10" t="s">
        <v>17</v>
      </c>
      <c r="J30" s="10" t="s">
        <v>18</v>
      </c>
      <c r="K30" s="10" t="s">
        <v>0</v>
      </c>
      <c r="L30" s="10" t="s">
        <v>14</v>
      </c>
      <c r="M30" s="10" t="s">
        <v>9</v>
      </c>
      <c r="N30" s="10" t="s">
        <v>20</v>
      </c>
      <c r="O30" s="10" t="s">
        <v>15</v>
      </c>
      <c r="P30" s="10" t="s">
        <v>16</v>
      </c>
      <c r="Q30" s="21"/>
      <c r="R30" s="21"/>
      <c r="S30" s="21"/>
      <c r="T30" s="21"/>
      <c r="U30" s="21"/>
    </row>
    <row r="31" spans="2:21" ht="14.5" x14ac:dyDescent="0.35">
      <c r="B31" s="11">
        <f t="shared" si="2"/>
        <v>0.25000000000000006</v>
      </c>
      <c r="C31" s="16">
        <f t="shared" si="10"/>
        <v>0.2626095229781728</v>
      </c>
      <c r="D31" s="13">
        <v>0.1</v>
      </c>
      <c r="E31" s="13">
        <f t="shared" si="11"/>
        <v>0.1</v>
      </c>
      <c r="F31" s="18">
        <v>0.3</v>
      </c>
      <c r="G31" s="20">
        <f>F31+15%</f>
        <v>0.44999999999999996</v>
      </c>
      <c r="I31" s="14">
        <v>2021</v>
      </c>
      <c r="J31" s="15"/>
      <c r="K31" s="16">
        <f t="shared" ref="K31:M50" si="13">VLOOKUP(Q6,$B$6:$G$106,MATCH(K$30,$B$5:$G$5,0),1)</f>
        <v>0.5137166289716304</v>
      </c>
      <c r="L31" s="16">
        <f t="shared" si="13"/>
        <v>0.14699999999999999</v>
      </c>
      <c r="M31" s="19">
        <f t="shared" si="13"/>
        <v>0.37</v>
      </c>
      <c r="N31" s="16">
        <f t="shared" ref="N31:N50" si="14">(O31*N6+P31*O6)/SUM(N6:O6)</f>
        <v>0.75</v>
      </c>
      <c r="O31" s="16">
        <f t="shared" ref="O31:P50" si="15">VLOOKUP(T6,$B$6:$G$106,MATCH(O$30,$B$5:$G$5,0),1)</f>
        <v>0.75</v>
      </c>
      <c r="P31" s="16">
        <f t="shared" si="15"/>
        <v>0.95</v>
      </c>
      <c r="Q31" s="16">
        <v>0.75</v>
      </c>
      <c r="R31" s="16"/>
      <c r="S31" s="16"/>
      <c r="T31" s="16"/>
      <c r="U31" s="16"/>
    </row>
    <row r="32" spans="2:21" ht="14.5" x14ac:dyDescent="0.35">
      <c r="B32" s="11">
        <f t="shared" si="2"/>
        <v>0.26000000000000006</v>
      </c>
      <c r="C32" s="16">
        <f t="shared" si="10"/>
        <v>0.2600876183825383</v>
      </c>
      <c r="D32" s="13">
        <v>0.1</v>
      </c>
      <c r="E32" s="13">
        <f t="shared" si="11"/>
        <v>0.1</v>
      </c>
      <c r="F32" s="13">
        <f>F31+(F$46-F$31)/15</f>
        <v>0.28666666666666668</v>
      </c>
      <c r="G32" s="13">
        <f>G31+(G$46-G$31)/15</f>
        <v>0.43666666666666665</v>
      </c>
      <c r="I32" s="14">
        <f>I31+1</f>
        <v>2022</v>
      </c>
      <c r="J32" s="15"/>
      <c r="K32" s="16">
        <f t="shared" si="13"/>
        <v>0.50854814912758173</v>
      </c>
      <c r="L32" s="16">
        <f t="shared" si="13"/>
        <v>0.14699999999999999</v>
      </c>
      <c r="M32" s="19">
        <f t="shared" si="13"/>
        <v>0.37</v>
      </c>
      <c r="N32" s="16">
        <f t="shared" si="14"/>
        <v>0.75</v>
      </c>
      <c r="O32" s="16">
        <f t="shared" si="15"/>
        <v>0.75</v>
      </c>
      <c r="P32" s="16">
        <f t="shared" si="15"/>
        <v>0.95</v>
      </c>
      <c r="Q32" s="16">
        <v>0.75</v>
      </c>
      <c r="R32" s="16"/>
      <c r="S32" s="16"/>
      <c r="T32" s="16"/>
      <c r="U32" s="16"/>
    </row>
    <row r="33" spans="2:21" ht="14.5" x14ac:dyDescent="0.35">
      <c r="B33" s="11">
        <f t="shared" si="2"/>
        <v>0.27000000000000007</v>
      </c>
      <c r="C33" s="16">
        <f t="shared" si="10"/>
        <v>0.25756571378690379</v>
      </c>
      <c r="D33" s="13">
        <v>0.1</v>
      </c>
      <c r="E33" s="13">
        <f t="shared" si="11"/>
        <v>0.1</v>
      </c>
      <c r="F33" s="13">
        <f t="shared" ref="F33:G45" si="16">F32+(F$46-F$31)/15</f>
        <v>0.27333333333333337</v>
      </c>
      <c r="G33" s="13">
        <f t="shared" si="16"/>
        <v>0.42333333333333334</v>
      </c>
      <c r="I33" s="14">
        <f t="shared" ref="I33:I50" si="17">I32+1</f>
        <v>2023</v>
      </c>
      <c r="J33" s="15"/>
      <c r="K33" s="16">
        <f t="shared" si="13"/>
        <v>0.49927407456379086</v>
      </c>
      <c r="L33" s="16">
        <f t="shared" si="13"/>
        <v>0.14699999999999999</v>
      </c>
      <c r="M33" s="19">
        <f t="shared" si="13"/>
        <v>0.37</v>
      </c>
      <c r="N33" s="16">
        <f t="shared" si="14"/>
        <v>0.75</v>
      </c>
      <c r="O33" s="16">
        <f t="shared" si="15"/>
        <v>0.75</v>
      </c>
      <c r="P33" s="16">
        <f t="shared" si="15"/>
        <v>0.95</v>
      </c>
      <c r="Q33" s="16">
        <v>0.75</v>
      </c>
      <c r="R33" s="16"/>
      <c r="S33" s="16"/>
      <c r="T33" s="16"/>
      <c r="U33" s="16"/>
    </row>
    <row r="34" spans="2:21" ht="14.5" x14ac:dyDescent="0.35">
      <c r="B34" s="11">
        <f t="shared" si="2"/>
        <v>0.28000000000000008</v>
      </c>
      <c r="C34" s="16">
        <f t="shared" si="10"/>
        <v>0.25504380919126929</v>
      </c>
      <c r="D34" s="13">
        <v>0.1</v>
      </c>
      <c r="E34" s="13">
        <f t="shared" si="11"/>
        <v>0.1</v>
      </c>
      <c r="F34" s="13">
        <f t="shared" si="16"/>
        <v>0.26000000000000006</v>
      </c>
      <c r="G34" s="13">
        <f t="shared" si="16"/>
        <v>0.41000000000000003</v>
      </c>
      <c r="I34" s="14">
        <f t="shared" si="17"/>
        <v>2024</v>
      </c>
      <c r="J34" s="15"/>
      <c r="K34" s="16">
        <f t="shared" si="13"/>
        <v>0.49927407456379086</v>
      </c>
      <c r="L34" s="16">
        <f t="shared" si="13"/>
        <v>0.1225</v>
      </c>
      <c r="M34" s="19">
        <f t="shared" si="13"/>
        <v>0.37</v>
      </c>
      <c r="N34" s="16">
        <f t="shared" si="14"/>
        <v>0.75</v>
      </c>
      <c r="O34" s="16">
        <f t="shared" si="15"/>
        <v>0.75</v>
      </c>
      <c r="P34" s="16">
        <f t="shared" si="15"/>
        <v>0.95</v>
      </c>
      <c r="Q34" s="16">
        <v>0.75</v>
      </c>
      <c r="R34" s="16"/>
      <c r="S34" s="16"/>
      <c r="T34" s="16"/>
      <c r="U34" s="16"/>
    </row>
    <row r="35" spans="2:21" ht="14.5" x14ac:dyDescent="0.35">
      <c r="B35" s="11">
        <f t="shared" si="2"/>
        <v>0.29000000000000009</v>
      </c>
      <c r="C35" s="16">
        <f t="shared" si="10"/>
        <v>0.25252190459563478</v>
      </c>
      <c r="D35" s="13">
        <v>0.1</v>
      </c>
      <c r="E35" s="13">
        <f t="shared" si="11"/>
        <v>0.1</v>
      </c>
      <c r="F35" s="13">
        <f t="shared" si="16"/>
        <v>0.24666666666666673</v>
      </c>
      <c r="G35" s="13">
        <f t="shared" si="16"/>
        <v>0.39666666666666672</v>
      </c>
      <c r="I35" s="14">
        <f t="shared" si="17"/>
        <v>2025</v>
      </c>
      <c r="J35" s="15"/>
      <c r="K35" s="16">
        <f t="shared" si="13"/>
        <v>0.44260952297817258</v>
      </c>
      <c r="L35" s="16">
        <f t="shared" si="13"/>
        <v>0.10749999999999998</v>
      </c>
      <c r="M35" s="19">
        <f t="shared" si="13"/>
        <v>0.37</v>
      </c>
      <c r="N35" s="16">
        <f t="shared" si="14"/>
        <v>0.75</v>
      </c>
      <c r="O35" s="16">
        <f t="shared" si="15"/>
        <v>0.75</v>
      </c>
      <c r="P35" s="16">
        <f t="shared" si="15"/>
        <v>0.95</v>
      </c>
      <c r="Q35" s="16">
        <v>0.75</v>
      </c>
      <c r="R35" s="16"/>
      <c r="S35" s="16"/>
      <c r="T35" s="16"/>
      <c r="U35" s="16"/>
    </row>
    <row r="36" spans="2:21" ht="14.5" x14ac:dyDescent="0.35">
      <c r="B36" s="12">
        <f t="shared" si="2"/>
        <v>0.3000000000000001</v>
      </c>
      <c r="C36" s="19">
        <v>0.25</v>
      </c>
      <c r="D36" s="13">
        <v>0.1</v>
      </c>
      <c r="E36" s="13">
        <f t="shared" si="11"/>
        <v>0.1</v>
      </c>
      <c r="F36" s="13">
        <f t="shared" si="16"/>
        <v>0.23333333333333339</v>
      </c>
      <c r="G36" s="13">
        <f t="shared" si="16"/>
        <v>0.38333333333333341</v>
      </c>
      <c r="I36" s="14">
        <f t="shared" si="17"/>
        <v>2026</v>
      </c>
      <c r="J36" s="15"/>
      <c r="K36" s="16">
        <f t="shared" si="13"/>
        <v>0.34782856893451775</v>
      </c>
      <c r="L36" s="16">
        <f t="shared" si="13"/>
        <v>0.1</v>
      </c>
      <c r="M36" s="19">
        <f t="shared" si="13"/>
        <v>0.37</v>
      </c>
      <c r="N36" s="16">
        <f t="shared" si="14"/>
        <v>0.75</v>
      </c>
      <c r="O36" s="16">
        <f t="shared" si="15"/>
        <v>0.75</v>
      </c>
      <c r="P36" s="16">
        <f t="shared" si="15"/>
        <v>0.95</v>
      </c>
      <c r="Q36" s="16">
        <v>0.75</v>
      </c>
      <c r="R36" s="16"/>
      <c r="S36" s="16"/>
      <c r="T36" s="16"/>
      <c r="U36" s="16"/>
    </row>
    <row r="37" spans="2:21" ht="14.5" x14ac:dyDescent="0.35">
      <c r="B37" s="11">
        <f t="shared" si="2"/>
        <v>0.31000000000000011</v>
      </c>
      <c r="C37" s="16">
        <f>C36+(C$56-C$36)/(100*($B$56-$B$36))</f>
        <v>0.2475</v>
      </c>
      <c r="D37" s="13">
        <v>0.1</v>
      </c>
      <c r="E37" s="13">
        <f t="shared" si="11"/>
        <v>0.1</v>
      </c>
      <c r="F37" s="13">
        <f t="shared" si="16"/>
        <v>0.22000000000000006</v>
      </c>
      <c r="G37" s="13">
        <f t="shared" si="16"/>
        <v>0.37000000000000011</v>
      </c>
      <c r="I37" s="14">
        <f t="shared" si="17"/>
        <v>2027</v>
      </c>
      <c r="J37" s="15"/>
      <c r="K37" s="16">
        <f t="shared" si="13"/>
        <v>0.29791618731705588</v>
      </c>
      <c r="L37" s="16">
        <f t="shared" si="13"/>
        <v>0.1</v>
      </c>
      <c r="M37" s="19">
        <f t="shared" si="13"/>
        <v>0.37</v>
      </c>
      <c r="N37" s="16">
        <f t="shared" si="14"/>
        <v>0.75</v>
      </c>
      <c r="O37" s="16">
        <f t="shared" si="15"/>
        <v>0.75</v>
      </c>
      <c r="P37" s="16">
        <f t="shared" si="15"/>
        <v>0.95</v>
      </c>
      <c r="Q37" s="16">
        <v>0.75</v>
      </c>
      <c r="R37" s="16"/>
      <c r="S37" s="16"/>
      <c r="T37" s="16"/>
      <c r="U37" s="16"/>
    </row>
    <row r="38" spans="2:21" ht="14.5" x14ac:dyDescent="0.35">
      <c r="B38" s="11">
        <f t="shared" si="2"/>
        <v>0.32000000000000012</v>
      </c>
      <c r="C38" s="16">
        <f t="shared" ref="C38:C55" si="18">C37+(C$56-C$36)/(100*($B$56-$B$36))</f>
        <v>0.245</v>
      </c>
      <c r="D38" s="13">
        <v>0.1</v>
      </c>
      <c r="E38" s="13">
        <f t="shared" si="11"/>
        <v>0.1</v>
      </c>
      <c r="F38" s="13">
        <f t="shared" si="16"/>
        <v>0.20666666666666672</v>
      </c>
      <c r="G38" s="13">
        <f t="shared" si="16"/>
        <v>0.3566666666666668</v>
      </c>
      <c r="I38" s="14">
        <f t="shared" si="17"/>
        <v>2028</v>
      </c>
      <c r="J38" s="15"/>
      <c r="K38" s="16">
        <f t="shared" si="13"/>
        <v>0.29287237812578687</v>
      </c>
      <c r="L38" s="16">
        <f t="shared" si="13"/>
        <v>0.1</v>
      </c>
      <c r="M38" s="19">
        <f t="shared" si="13"/>
        <v>0.37</v>
      </c>
      <c r="N38" s="16">
        <f t="shared" si="14"/>
        <v>0.75</v>
      </c>
      <c r="O38" s="16">
        <f t="shared" si="15"/>
        <v>0.75</v>
      </c>
      <c r="P38" s="16">
        <f t="shared" si="15"/>
        <v>0.95</v>
      </c>
      <c r="Q38" s="16">
        <v>0.75</v>
      </c>
      <c r="R38" s="16"/>
      <c r="S38" s="16"/>
      <c r="T38" s="16"/>
      <c r="U38" s="16"/>
    </row>
    <row r="39" spans="2:21" ht="14.5" x14ac:dyDescent="0.35">
      <c r="B39" s="11">
        <f t="shared" si="2"/>
        <v>0.33000000000000013</v>
      </c>
      <c r="C39" s="16">
        <f t="shared" si="18"/>
        <v>0.24249999999999999</v>
      </c>
      <c r="D39" s="13">
        <v>0.1</v>
      </c>
      <c r="E39" s="13">
        <f t="shared" si="11"/>
        <v>0.1</v>
      </c>
      <c r="F39" s="13">
        <f t="shared" si="16"/>
        <v>0.19333333333333338</v>
      </c>
      <c r="G39" s="13">
        <f t="shared" si="16"/>
        <v>0.34333333333333349</v>
      </c>
      <c r="I39" s="14">
        <f t="shared" si="17"/>
        <v>2029</v>
      </c>
      <c r="J39" s="15"/>
      <c r="K39" s="16">
        <f t="shared" si="13"/>
        <v>0.28782856893451786</v>
      </c>
      <c r="L39" s="16">
        <f t="shared" si="13"/>
        <v>0.1</v>
      </c>
      <c r="M39" s="19">
        <f t="shared" si="13"/>
        <v>0.37</v>
      </c>
      <c r="N39" s="16">
        <f t="shared" si="14"/>
        <v>0.75</v>
      </c>
      <c r="O39" s="16">
        <f t="shared" si="15"/>
        <v>0.75</v>
      </c>
      <c r="P39" s="16">
        <f t="shared" si="15"/>
        <v>0.95</v>
      </c>
      <c r="Q39" s="16">
        <v>0.75</v>
      </c>
      <c r="R39" s="16"/>
      <c r="S39" s="16"/>
      <c r="T39" s="16"/>
      <c r="U39" s="16"/>
    </row>
    <row r="40" spans="2:21" ht="14.5" x14ac:dyDescent="0.35">
      <c r="B40" s="11">
        <f t="shared" si="2"/>
        <v>0.34000000000000014</v>
      </c>
      <c r="C40" s="16">
        <f t="shared" si="18"/>
        <v>0.24</v>
      </c>
      <c r="D40" s="13">
        <v>0.1</v>
      </c>
      <c r="E40" s="13">
        <f t="shared" si="11"/>
        <v>0.1</v>
      </c>
      <c r="F40" s="13">
        <f t="shared" si="16"/>
        <v>0.18000000000000005</v>
      </c>
      <c r="G40" s="13">
        <f t="shared" si="16"/>
        <v>0.33000000000000018</v>
      </c>
      <c r="I40" s="14">
        <f t="shared" si="17"/>
        <v>2030</v>
      </c>
      <c r="J40" s="15"/>
      <c r="K40" s="16">
        <f t="shared" si="13"/>
        <v>0.28278475974324885</v>
      </c>
      <c r="L40" s="16">
        <f t="shared" si="13"/>
        <v>0.1</v>
      </c>
      <c r="M40" s="19">
        <f t="shared" si="13"/>
        <v>0.37</v>
      </c>
      <c r="N40" s="16">
        <f t="shared" si="14"/>
        <v>0.75</v>
      </c>
      <c r="O40" s="16">
        <f t="shared" si="15"/>
        <v>0.75</v>
      </c>
      <c r="P40" s="16">
        <f t="shared" si="15"/>
        <v>0.95</v>
      </c>
      <c r="Q40" s="16">
        <v>0.75</v>
      </c>
      <c r="R40" s="16"/>
      <c r="S40" s="16"/>
      <c r="T40" s="16"/>
      <c r="U40" s="16"/>
    </row>
    <row r="41" spans="2:21" ht="14.5" x14ac:dyDescent="0.35">
      <c r="B41" s="11">
        <f t="shared" si="2"/>
        <v>0.35000000000000014</v>
      </c>
      <c r="C41" s="16">
        <f t="shared" si="18"/>
        <v>0.23749999999999999</v>
      </c>
      <c r="D41" s="13">
        <v>0.1</v>
      </c>
      <c r="E41" s="13">
        <f t="shared" si="11"/>
        <v>0.1</v>
      </c>
      <c r="F41" s="13">
        <f t="shared" si="16"/>
        <v>0.16666666666666671</v>
      </c>
      <c r="G41" s="13">
        <f t="shared" si="16"/>
        <v>0.31666666666666687</v>
      </c>
      <c r="I41" s="14">
        <f t="shared" si="17"/>
        <v>2031</v>
      </c>
      <c r="J41" s="15"/>
      <c r="K41" s="16">
        <f t="shared" si="13"/>
        <v>0.27017523676507632</v>
      </c>
      <c r="L41" s="16">
        <f t="shared" si="13"/>
        <v>0.1</v>
      </c>
      <c r="M41" s="19">
        <f t="shared" si="13"/>
        <v>0.37</v>
      </c>
      <c r="N41" s="16">
        <f t="shared" si="14"/>
        <v>0.75</v>
      </c>
      <c r="O41" s="16">
        <f t="shared" si="15"/>
        <v>0.75</v>
      </c>
      <c r="P41" s="16">
        <f t="shared" si="15"/>
        <v>0.95</v>
      </c>
      <c r="Q41" s="16">
        <v>0.75</v>
      </c>
      <c r="R41" s="16"/>
      <c r="S41" s="16"/>
      <c r="T41" s="16"/>
      <c r="U41" s="16"/>
    </row>
    <row r="42" spans="2:21" ht="14.5" x14ac:dyDescent="0.35">
      <c r="B42" s="11">
        <f t="shared" si="2"/>
        <v>0.36000000000000015</v>
      </c>
      <c r="C42" s="16">
        <f t="shared" si="18"/>
        <v>0.23499999999999999</v>
      </c>
      <c r="D42" s="13">
        <v>0.1</v>
      </c>
      <c r="E42" s="13">
        <f t="shared" si="11"/>
        <v>0.1</v>
      </c>
      <c r="F42" s="13">
        <f t="shared" si="16"/>
        <v>0.15333333333333338</v>
      </c>
      <c r="G42" s="13">
        <f t="shared" si="16"/>
        <v>0.30333333333333357</v>
      </c>
      <c r="I42" s="14">
        <f t="shared" si="17"/>
        <v>2032</v>
      </c>
      <c r="J42" s="15"/>
      <c r="K42" s="16">
        <f t="shared" si="13"/>
        <v>0.2626095229781728</v>
      </c>
      <c r="L42" s="16">
        <f t="shared" si="13"/>
        <v>0.1</v>
      </c>
      <c r="M42" s="19">
        <f t="shared" si="13"/>
        <v>0.37</v>
      </c>
      <c r="N42" s="16">
        <f t="shared" si="14"/>
        <v>0.75</v>
      </c>
      <c r="O42" s="16">
        <f t="shared" si="15"/>
        <v>0.75</v>
      </c>
      <c r="P42" s="16">
        <f t="shared" si="15"/>
        <v>0.95</v>
      </c>
      <c r="Q42" s="16">
        <v>0.75</v>
      </c>
      <c r="R42" s="16"/>
      <c r="S42" s="16"/>
      <c r="T42" s="16"/>
      <c r="U42" s="16"/>
    </row>
    <row r="43" spans="2:21" ht="14.5" x14ac:dyDescent="0.35">
      <c r="B43" s="11">
        <f t="shared" si="2"/>
        <v>0.37000000000000016</v>
      </c>
      <c r="C43" s="16">
        <f t="shared" si="18"/>
        <v>0.23249999999999998</v>
      </c>
      <c r="D43" s="13">
        <v>0.1</v>
      </c>
      <c r="E43" s="13">
        <f t="shared" si="11"/>
        <v>0.1</v>
      </c>
      <c r="F43" s="13">
        <f t="shared" si="16"/>
        <v>0.14000000000000004</v>
      </c>
      <c r="G43" s="13">
        <f t="shared" si="16"/>
        <v>0.29000000000000026</v>
      </c>
      <c r="I43" s="14">
        <f t="shared" si="17"/>
        <v>2033</v>
      </c>
      <c r="J43" s="15"/>
      <c r="K43" s="16">
        <f t="shared" si="13"/>
        <v>0.25756571378690379</v>
      </c>
      <c r="L43" s="16">
        <f t="shared" si="13"/>
        <v>0.1</v>
      </c>
      <c r="M43" s="19">
        <f t="shared" si="13"/>
        <v>0.37</v>
      </c>
      <c r="N43" s="16">
        <f t="shared" si="14"/>
        <v>0.75</v>
      </c>
      <c r="O43" s="16">
        <f t="shared" si="15"/>
        <v>0.75</v>
      </c>
      <c r="P43" s="16">
        <f t="shared" si="15"/>
        <v>0.95</v>
      </c>
      <c r="Q43" s="16">
        <v>0.75</v>
      </c>
      <c r="R43" s="16"/>
      <c r="S43" s="16"/>
      <c r="T43" s="16"/>
      <c r="U43" s="16"/>
    </row>
    <row r="44" spans="2:21" ht="14.5" x14ac:dyDescent="0.35">
      <c r="B44" s="11">
        <f t="shared" si="2"/>
        <v>0.38000000000000017</v>
      </c>
      <c r="C44" s="16">
        <f t="shared" si="18"/>
        <v>0.22999999999999998</v>
      </c>
      <c r="D44" s="13">
        <v>0.1</v>
      </c>
      <c r="E44" s="13">
        <f t="shared" si="11"/>
        <v>0.1</v>
      </c>
      <c r="F44" s="13">
        <f t="shared" si="16"/>
        <v>0.12666666666666671</v>
      </c>
      <c r="G44" s="13">
        <f t="shared" si="16"/>
        <v>0.27666666666666695</v>
      </c>
      <c r="I44" s="14">
        <f t="shared" si="17"/>
        <v>2034</v>
      </c>
      <c r="J44" s="15"/>
      <c r="K44" s="16">
        <f t="shared" si="13"/>
        <v>0.25756571378690379</v>
      </c>
      <c r="L44" s="16">
        <f t="shared" si="13"/>
        <v>0.1</v>
      </c>
      <c r="M44" s="19">
        <f t="shared" si="13"/>
        <v>0.30200000000000005</v>
      </c>
      <c r="N44" s="16">
        <f t="shared" si="14"/>
        <v>0.72499999999999998</v>
      </c>
      <c r="O44" s="16">
        <f t="shared" si="15"/>
        <v>0.72499999999999998</v>
      </c>
      <c r="P44" s="16">
        <f t="shared" si="15"/>
        <v>0.95</v>
      </c>
      <c r="Q44" s="16">
        <v>0.75</v>
      </c>
      <c r="R44" s="16"/>
      <c r="S44" s="16"/>
      <c r="T44" s="16"/>
      <c r="U44" s="16"/>
    </row>
    <row r="45" spans="2:21" ht="14.5" x14ac:dyDescent="0.35">
      <c r="B45" s="11">
        <f t="shared" si="2"/>
        <v>0.39000000000000018</v>
      </c>
      <c r="C45" s="16">
        <f t="shared" si="18"/>
        <v>0.22749999999999998</v>
      </c>
      <c r="D45" s="13">
        <v>0.1</v>
      </c>
      <c r="E45" s="13">
        <f t="shared" si="11"/>
        <v>0.1</v>
      </c>
      <c r="F45" s="13">
        <f t="shared" si="16"/>
        <v>0.11333333333333337</v>
      </c>
      <c r="G45" s="13">
        <f t="shared" si="16"/>
        <v>0.26333333333333364</v>
      </c>
      <c r="I45" s="14">
        <f t="shared" si="17"/>
        <v>2035</v>
      </c>
      <c r="J45" s="15"/>
      <c r="K45" s="16">
        <f t="shared" si="13"/>
        <v>0.25504380919126929</v>
      </c>
      <c r="L45" s="16">
        <f t="shared" si="13"/>
        <v>0.1</v>
      </c>
      <c r="M45" s="19">
        <f t="shared" si="13"/>
        <v>0.30200000000000005</v>
      </c>
      <c r="N45" s="16">
        <f t="shared" si="14"/>
        <v>0.72499999999999998</v>
      </c>
      <c r="O45" s="16">
        <f t="shared" si="15"/>
        <v>0.72499999999999998</v>
      </c>
      <c r="P45" s="16">
        <f t="shared" si="15"/>
        <v>0.95</v>
      </c>
      <c r="Q45" s="16">
        <v>0.75</v>
      </c>
      <c r="R45" s="16"/>
      <c r="S45" s="16"/>
      <c r="T45" s="16"/>
      <c r="U45" s="16"/>
    </row>
    <row r="46" spans="2:21" ht="14.5" x14ac:dyDescent="0.35">
      <c r="B46" s="11">
        <f t="shared" si="2"/>
        <v>0.40000000000000019</v>
      </c>
      <c r="C46" s="16">
        <f t="shared" si="18"/>
        <v>0.22499999999999998</v>
      </c>
      <c r="D46" s="13">
        <v>0.1</v>
      </c>
      <c r="E46" s="13">
        <f t="shared" si="11"/>
        <v>0.1</v>
      </c>
      <c r="F46" s="18">
        <v>0.1</v>
      </c>
      <c r="G46" s="20">
        <f>F46+15%</f>
        <v>0.25</v>
      </c>
      <c r="I46" s="14">
        <f t="shared" si="17"/>
        <v>2036</v>
      </c>
      <c r="J46" s="15"/>
      <c r="K46" s="16">
        <f t="shared" si="13"/>
        <v>0.25252190459563478</v>
      </c>
      <c r="L46" s="16">
        <f t="shared" si="13"/>
        <v>0.1</v>
      </c>
      <c r="M46" s="19">
        <f t="shared" si="13"/>
        <v>0.26800000000000007</v>
      </c>
      <c r="N46" s="16">
        <f t="shared" si="14"/>
        <v>0.67499999999999993</v>
      </c>
      <c r="O46" s="16">
        <f t="shared" si="15"/>
        <v>0.67499999999999993</v>
      </c>
      <c r="P46" s="16">
        <f t="shared" si="15"/>
        <v>0.95</v>
      </c>
      <c r="Q46" s="16">
        <v>0.72499999999999998</v>
      </c>
      <c r="R46" s="16"/>
      <c r="S46" s="16"/>
      <c r="T46" s="16"/>
      <c r="U46" s="16"/>
    </row>
    <row r="47" spans="2:21" ht="14.5" x14ac:dyDescent="0.35">
      <c r="B47" s="11">
        <f t="shared" si="2"/>
        <v>0.4100000000000002</v>
      </c>
      <c r="C47" s="16">
        <f t="shared" si="18"/>
        <v>0.22249999999999998</v>
      </c>
      <c r="D47" s="13">
        <v>0.1</v>
      </c>
      <c r="E47" s="13">
        <f t="shared" si="11"/>
        <v>0.1</v>
      </c>
      <c r="F47" s="13">
        <f>F46</f>
        <v>0.1</v>
      </c>
      <c r="G47" s="13">
        <f t="shared" ref="G47:G106" si="19">G46</f>
        <v>0.25</v>
      </c>
      <c r="I47" s="14">
        <f t="shared" si="17"/>
        <v>2037</v>
      </c>
      <c r="J47" s="15"/>
      <c r="K47" s="16">
        <f t="shared" si="13"/>
        <v>0.245</v>
      </c>
      <c r="L47" s="16">
        <f t="shared" si="13"/>
        <v>0.1</v>
      </c>
      <c r="M47" s="19">
        <f t="shared" si="13"/>
        <v>0.26800000000000007</v>
      </c>
      <c r="N47" s="16">
        <f t="shared" si="14"/>
        <v>0.65</v>
      </c>
      <c r="O47" s="16">
        <f t="shared" si="15"/>
        <v>0.65</v>
      </c>
      <c r="P47" s="16">
        <f t="shared" si="15"/>
        <v>0.95</v>
      </c>
      <c r="Q47" s="16">
        <v>0.72499999999999998</v>
      </c>
      <c r="R47" s="16"/>
      <c r="S47" s="16"/>
      <c r="T47" s="16"/>
      <c r="U47" s="16"/>
    </row>
    <row r="48" spans="2:21" ht="14.5" x14ac:dyDescent="0.35">
      <c r="B48" s="11">
        <f t="shared" si="2"/>
        <v>0.42000000000000021</v>
      </c>
      <c r="C48" s="16">
        <f t="shared" si="18"/>
        <v>0.21999999999999997</v>
      </c>
      <c r="D48" s="13">
        <v>0.1</v>
      </c>
      <c r="E48" s="13">
        <f t="shared" si="11"/>
        <v>0.1</v>
      </c>
      <c r="F48" s="13">
        <f t="shared" ref="F48:F106" si="20">F47</f>
        <v>0.1</v>
      </c>
      <c r="G48" s="13">
        <f t="shared" si="19"/>
        <v>0.25</v>
      </c>
      <c r="I48" s="14">
        <f t="shared" si="17"/>
        <v>2038</v>
      </c>
      <c r="J48" s="15"/>
      <c r="K48" s="16">
        <f t="shared" si="13"/>
        <v>0.24249999999999999</v>
      </c>
      <c r="L48" s="16">
        <f t="shared" si="13"/>
        <v>0.1</v>
      </c>
      <c r="M48" s="19">
        <f t="shared" si="13"/>
        <v>0.26800000000000007</v>
      </c>
      <c r="N48" s="16">
        <f t="shared" si="14"/>
        <v>0.63500000000000001</v>
      </c>
      <c r="O48" s="16">
        <f t="shared" si="15"/>
        <v>0.63500000000000001</v>
      </c>
      <c r="P48" s="16">
        <f t="shared" si="15"/>
        <v>0.95</v>
      </c>
      <c r="Q48" s="16">
        <v>0.7</v>
      </c>
      <c r="R48" s="16"/>
      <c r="S48" s="16"/>
      <c r="T48" s="16"/>
      <c r="U48" s="16"/>
    </row>
    <row r="49" spans="2:21" ht="14.5" x14ac:dyDescent="0.35">
      <c r="B49" s="11">
        <f t="shared" si="2"/>
        <v>0.43000000000000022</v>
      </c>
      <c r="C49" s="16">
        <f t="shared" si="18"/>
        <v>0.21749999999999997</v>
      </c>
      <c r="D49" s="13">
        <v>0.1</v>
      </c>
      <c r="E49" s="13">
        <f t="shared" si="11"/>
        <v>0.1</v>
      </c>
      <c r="F49" s="13">
        <f t="shared" si="20"/>
        <v>0.1</v>
      </c>
      <c r="G49" s="13">
        <f t="shared" si="19"/>
        <v>0.25</v>
      </c>
      <c r="I49" s="14">
        <f t="shared" si="17"/>
        <v>2039</v>
      </c>
      <c r="J49" s="15"/>
      <c r="K49" s="16">
        <f t="shared" si="13"/>
        <v>0.24</v>
      </c>
      <c r="L49" s="16">
        <f t="shared" si="13"/>
        <v>0.1</v>
      </c>
      <c r="M49" s="19">
        <f t="shared" si="13"/>
        <v>0.23400000000000007</v>
      </c>
      <c r="N49" s="16">
        <f t="shared" si="14"/>
        <v>0.63500000000000001</v>
      </c>
      <c r="O49" s="16">
        <f t="shared" si="15"/>
        <v>0.63500000000000001</v>
      </c>
      <c r="P49" s="16">
        <f t="shared" si="15"/>
        <v>0.95</v>
      </c>
      <c r="Q49" s="16">
        <v>0.7</v>
      </c>
      <c r="R49" s="16"/>
      <c r="S49" s="16"/>
      <c r="T49" s="16"/>
      <c r="U49" s="16"/>
    </row>
    <row r="50" spans="2:21" ht="14.5" x14ac:dyDescent="0.35">
      <c r="B50" s="11">
        <f t="shared" si="2"/>
        <v>0.44000000000000022</v>
      </c>
      <c r="C50" s="16">
        <f t="shared" si="18"/>
        <v>0.21499999999999997</v>
      </c>
      <c r="D50" s="13">
        <v>0.1</v>
      </c>
      <c r="E50" s="13">
        <f t="shared" si="11"/>
        <v>0.1</v>
      </c>
      <c r="F50" s="13">
        <f t="shared" si="20"/>
        <v>0.1</v>
      </c>
      <c r="G50" s="13">
        <f t="shared" si="19"/>
        <v>0.25</v>
      </c>
      <c r="I50" s="14">
        <f t="shared" si="17"/>
        <v>2040</v>
      </c>
      <c r="J50" s="15"/>
      <c r="K50" s="16">
        <f>VLOOKUP(Q25,$B$6:$G$106,MATCH(K$30,$B$5:$G$5,0),1)</f>
        <v>0.23499999999999999</v>
      </c>
      <c r="L50" s="16">
        <f t="shared" si="13"/>
        <v>0.1</v>
      </c>
      <c r="M50" s="19">
        <f t="shared" si="13"/>
        <v>0.23400000000000007</v>
      </c>
      <c r="N50" s="16">
        <f t="shared" si="14"/>
        <v>0.62</v>
      </c>
      <c r="O50" s="16">
        <f t="shared" si="15"/>
        <v>0.62</v>
      </c>
      <c r="P50" s="16">
        <f t="shared" si="15"/>
        <v>0.95</v>
      </c>
      <c r="Q50" s="16">
        <v>0.67499999999999993</v>
      </c>
      <c r="R50" s="16"/>
      <c r="S50" s="16"/>
      <c r="T50" s="16"/>
      <c r="U50" s="16"/>
    </row>
    <row r="51" spans="2:21" ht="14.5" x14ac:dyDescent="0.35">
      <c r="B51" s="11">
        <f t="shared" si="2"/>
        <v>0.45000000000000023</v>
      </c>
      <c r="C51" s="16">
        <f t="shared" si="18"/>
        <v>0.21249999999999997</v>
      </c>
      <c r="D51" s="13">
        <v>0.1</v>
      </c>
      <c r="E51" s="13">
        <f t="shared" si="11"/>
        <v>0.1</v>
      </c>
      <c r="F51" s="13">
        <f t="shared" si="20"/>
        <v>0.1</v>
      </c>
      <c r="G51" s="13">
        <f t="shared" si="19"/>
        <v>0.25</v>
      </c>
      <c r="I51" s="14"/>
      <c r="J51" s="15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</row>
    <row r="52" spans="2:21" ht="14.5" x14ac:dyDescent="0.35">
      <c r="B52" s="11">
        <f t="shared" si="2"/>
        <v>0.46000000000000024</v>
      </c>
      <c r="C52" s="16">
        <f t="shared" si="18"/>
        <v>0.20999999999999996</v>
      </c>
      <c r="D52" s="13">
        <v>0.1</v>
      </c>
      <c r="E52" s="13">
        <f t="shared" si="11"/>
        <v>0.1</v>
      </c>
      <c r="F52" s="13">
        <f t="shared" si="20"/>
        <v>0.1</v>
      </c>
      <c r="G52" s="13">
        <f t="shared" si="19"/>
        <v>0.25</v>
      </c>
      <c r="I52" s="14"/>
      <c r="J52" s="15"/>
      <c r="K52" s="16"/>
      <c r="L52" s="16"/>
      <c r="M52" s="16"/>
      <c r="N52" s="16"/>
      <c r="O52" s="16"/>
      <c r="P52" s="16"/>
    </row>
    <row r="53" spans="2:21" ht="14.5" x14ac:dyDescent="0.35">
      <c r="B53" s="11">
        <f t="shared" si="2"/>
        <v>0.47000000000000025</v>
      </c>
      <c r="C53" s="16">
        <f t="shared" si="18"/>
        <v>0.20749999999999996</v>
      </c>
      <c r="D53" s="13">
        <v>0.1</v>
      </c>
      <c r="E53" s="13">
        <f t="shared" si="11"/>
        <v>0.1</v>
      </c>
      <c r="F53" s="13">
        <f t="shared" si="20"/>
        <v>0.1</v>
      </c>
      <c r="G53" s="13">
        <f t="shared" si="19"/>
        <v>0.25</v>
      </c>
      <c r="J53" s="23" t="s">
        <v>21</v>
      </c>
      <c r="K53" s="23"/>
      <c r="L53" s="23"/>
      <c r="M53" s="23"/>
      <c r="N53" s="23"/>
      <c r="O53" s="23"/>
    </row>
    <row r="54" spans="2:21" ht="26.5" x14ac:dyDescent="0.35">
      <c r="B54" s="11">
        <f t="shared" si="2"/>
        <v>0.48000000000000026</v>
      </c>
      <c r="C54" s="16">
        <f t="shared" si="18"/>
        <v>0.20499999999999996</v>
      </c>
      <c r="D54" s="13">
        <v>0.1</v>
      </c>
      <c r="E54" s="13">
        <f t="shared" si="11"/>
        <v>0.1</v>
      </c>
      <c r="F54" s="13">
        <f t="shared" si="20"/>
        <v>0.1</v>
      </c>
      <c r="G54" s="13">
        <f t="shared" si="19"/>
        <v>0.25</v>
      </c>
      <c r="I54" s="10" t="s">
        <v>17</v>
      </c>
      <c r="J54" s="10" t="s">
        <v>18</v>
      </c>
      <c r="K54" s="10" t="s">
        <v>0</v>
      </c>
      <c r="L54" s="10" t="s">
        <v>14</v>
      </c>
      <c r="M54" s="10" t="s">
        <v>9</v>
      </c>
      <c r="N54" s="10" t="s">
        <v>20</v>
      </c>
      <c r="O54" s="10" t="s">
        <v>15</v>
      </c>
      <c r="P54" s="10" t="s">
        <v>16</v>
      </c>
    </row>
    <row r="55" spans="2:21" ht="14.5" x14ac:dyDescent="0.35">
      <c r="B55" s="11">
        <f t="shared" si="2"/>
        <v>0.49000000000000027</v>
      </c>
      <c r="C55" s="16">
        <f t="shared" si="18"/>
        <v>0.20249999999999996</v>
      </c>
      <c r="D55" s="13">
        <v>0.1</v>
      </c>
      <c r="E55" s="13">
        <f t="shared" si="11"/>
        <v>0.1</v>
      </c>
      <c r="F55" s="13">
        <f t="shared" si="20"/>
        <v>0.1</v>
      </c>
      <c r="G55" s="13">
        <f t="shared" si="19"/>
        <v>0.25</v>
      </c>
      <c r="I55" s="14">
        <v>2021</v>
      </c>
      <c r="J55" s="15"/>
      <c r="K55" s="16"/>
      <c r="L55" s="16"/>
      <c r="M55" s="19"/>
      <c r="N55" s="16"/>
      <c r="O55" s="16"/>
      <c r="P55" s="16"/>
    </row>
    <row r="56" spans="2:21" ht="14.5" x14ac:dyDescent="0.35">
      <c r="B56" s="12">
        <f t="shared" si="2"/>
        <v>0.50000000000000022</v>
      </c>
      <c r="C56" s="12">
        <v>0.2</v>
      </c>
      <c r="D56" s="13">
        <v>0.1</v>
      </c>
      <c r="E56" s="13">
        <f t="shared" si="11"/>
        <v>0.1</v>
      </c>
      <c r="F56" s="13">
        <f t="shared" si="20"/>
        <v>0.1</v>
      </c>
      <c r="G56" s="13">
        <f t="shared" si="19"/>
        <v>0.25</v>
      </c>
      <c r="I56" s="14">
        <f>I55+1</f>
        <v>2022</v>
      </c>
      <c r="J56" s="15"/>
      <c r="K56" s="16">
        <f>K32-K31</f>
        <v>-5.1684798440486679E-3</v>
      </c>
      <c r="L56" s="16">
        <f>L32-L31</f>
        <v>0</v>
      </c>
      <c r="M56" s="19">
        <f>M32-M31</f>
        <v>0</v>
      </c>
      <c r="N56" s="16">
        <f>N32-N31</f>
        <v>0</v>
      </c>
      <c r="O56" s="16">
        <f t="shared" ref="O56:P56" si="21">O32-O31</f>
        <v>0</v>
      </c>
      <c r="P56" s="16">
        <f t="shared" si="21"/>
        <v>0</v>
      </c>
    </row>
    <row r="57" spans="2:21" ht="14.5" x14ac:dyDescent="0.35">
      <c r="B57" s="11">
        <f t="shared" si="2"/>
        <v>0.51000000000000023</v>
      </c>
      <c r="C57" s="16">
        <f>C56+(C$76-C$56)/(100*($B$76-$B$56))</f>
        <v>0.19500000000000001</v>
      </c>
      <c r="D57" s="13">
        <v>0.1</v>
      </c>
      <c r="E57" s="13">
        <f t="shared" si="11"/>
        <v>0.1</v>
      </c>
      <c r="F57" s="13">
        <f t="shared" si="20"/>
        <v>0.1</v>
      </c>
      <c r="G57" s="13">
        <f t="shared" si="19"/>
        <v>0.25</v>
      </c>
      <c r="I57" s="14">
        <f t="shared" ref="I57:I76" si="22">I56+1</f>
        <v>2023</v>
      </c>
      <c r="J57" s="15"/>
      <c r="K57" s="16">
        <f t="shared" ref="K57:P72" si="23">K33-K32</f>
        <v>-9.2740745637908684E-3</v>
      </c>
      <c r="L57" s="16">
        <f t="shared" si="23"/>
        <v>0</v>
      </c>
      <c r="M57" s="19">
        <f t="shared" si="23"/>
        <v>0</v>
      </c>
      <c r="N57" s="16">
        <f t="shared" si="23"/>
        <v>0</v>
      </c>
      <c r="O57" s="16">
        <f t="shared" si="23"/>
        <v>0</v>
      </c>
      <c r="P57" s="16">
        <f t="shared" si="23"/>
        <v>0</v>
      </c>
    </row>
    <row r="58" spans="2:21" ht="14.5" x14ac:dyDescent="0.35">
      <c r="B58" s="11">
        <f t="shared" si="2"/>
        <v>0.52000000000000024</v>
      </c>
      <c r="C58" s="16">
        <f t="shared" ref="C58:C75" si="24">C57+(C$76-C$56)/(100*($B$76-$B$56))</f>
        <v>0.19</v>
      </c>
      <c r="D58" s="13">
        <v>0.1</v>
      </c>
      <c r="E58" s="13">
        <f t="shared" si="11"/>
        <v>0.1</v>
      </c>
      <c r="F58" s="13">
        <f t="shared" si="20"/>
        <v>0.1</v>
      </c>
      <c r="G58" s="13">
        <f t="shared" si="19"/>
        <v>0.25</v>
      </c>
      <c r="I58" s="14">
        <f t="shared" si="22"/>
        <v>2024</v>
      </c>
      <c r="J58" s="15"/>
      <c r="K58" s="16">
        <f t="shared" si="23"/>
        <v>0</v>
      </c>
      <c r="L58" s="16">
        <f t="shared" si="23"/>
        <v>-2.4499999999999994E-2</v>
      </c>
      <c r="M58" s="19">
        <f t="shared" si="23"/>
        <v>0</v>
      </c>
      <c r="N58" s="16">
        <f t="shared" si="23"/>
        <v>0</v>
      </c>
      <c r="O58" s="16">
        <f t="shared" si="23"/>
        <v>0</v>
      </c>
      <c r="P58" s="16">
        <f t="shared" si="23"/>
        <v>0</v>
      </c>
    </row>
    <row r="59" spans="2:21" ht="14.5" x14ac:dyDescent="0.35">
      <c r="B59" s="11">
        <f t="shared" si="2"/>
        <v>0.53000000000000025</v>
      </c>
      <c r="C59" s="16">
        <f t="shared" si="24"/>
        <v>0.185</v>
      </c>
      <c r="D59" s="13">
        <v>0.1</v>
      </c>
      <c r="E59" s="13">
        <f t="shared" si="11"/>
        <v>0.1</v>
      </c>
      <c r="F59" s="13">
        <f t="shared" si="20"/>
        <v>0.1</v>
      </c>
      <c r="G59" s="13">
        <f t="shared" si="19"/>
        <v>0.25</v>
      </c>
      <c r="I59" s="14">
        <f t="shared" si="22"/>
        <v>2025</v>
      </c>
      <c r="J59" s="15"/>
      <c r="K59" s="16">
        <f t="shared" si="23"/>
        <v>-5.6664551585618284E-2</v>
      </c>
      <c r="L59" s="16">
        <f t="shared" si="23"/>
        <v>-1.5000000000000013E-2</v>
      </c>
      <c r="M59" s="19">
        <f t="shared" si="23"/>
        <v>0</v>
      </c>
      <c r="N59" s="16">
        <f t="shared" si="23"/>
        <v>0</v>
      </c>
      <c r="O59" s="16">
        <f t="shared" si="23"/>
        <v>0</v>
      </c>
      <c r="P59" s="16">
        <f t="shared" si="23"/>
        <v>0</v>
      </c>
    </row>
    <row r="60" spans="2:21" ht="14.5" x14ac:dyDescent="0.35">
      <c r="B60" s="11">
        <f t="shared" si="2"/>
        <v>0.54000000000000026</v>
      </c>
      <c r="C60" s="16">
        <f t="shared" si="24"/>
        <v>0.18</v>
      </c>
      <c r="D60" s="13">
        <v>0.1</v>
      </c>
      <c r="E60" s="13">
        <f t="shared" si="11"/>
        <v>0.1</v>
      </c>
      <c r="F60" s="13">
        <f t="shared" si="20"/>
        <v>0.1</v>
      </c>
      <c r="G60" s="13">
        <f t="shared" si="19"/>
        <v>0.25</v>
      </c>
      <c r="I60" s="14">
        <f t="shared" si="22"/>
        <v>2026</v>
      </c>
      <c r="J60" s="15"/>
      <c r="K60" s="16">
        <f t="shared" si="23"/>
        <v>-9.478095404365483E-2</v>
      </c>
      <c r="L60" s="16">
        <f t="shared" si="23"/>
        <v>-7.4999999999999789E-3</v>
      </c>
      <c r="M60" s="19">
        <f t="shared" si="23"/>
        <v>0</v>
      </c>
      <c r="N60" s="16">
        <f t="shared" si="23"/>
        <v>0</v>
      </c>
      <c r="O60" s="16">
        <f t="shared" si="23"/>
        <v>0</v>
      </c>
      <c r="P60" s="16">
        <f t="shared" si="23"/>
        <v>0</v>
      </c>
    </row>
    <row r="61" spans="2:21" ht="14.5" x14ac:dyDescent="0.35">
      <c r="B61" s="11">
        <f t="shared" si="2"/>
        <v>0.55000000000000027</v>
      </c>
      <c r="C61" s="16">
        <f t="shared" si="24"/>
        <v>0.17499999999999999</v>
      </c>
      <c r="D61" s="13">
        <v>0.1</v>
      </c>
      <c r="E61" s="13">
        <f t="shared" si="11"/>
        <v>0.1</v>
      </c>
      <c r="F61" s="13">
        <f t="shared" si="20"/>
        <v>0.1</v>
      </c>
      <c r="G61" s="13">
        <f t="shared" si="19"/>
        <v>0.25</v>
      </c>
      <c r="I61" s="14">
        <f t="shared" si="22"/>
        <v>2027</v>
      </c>
      <c r="J61" s="15"/>
      <c r="K61" s="16">
        <f t="shared" si="23"/>
        <v>-4.9912381617461865E-2</v>
      </c>
      <c r="L61" s="16">
        <f t="shared" si="23"/>
        <v>0</v>
      </c>
      <c r="M61" s="19">
        <f t="shared" si="23"/>
        <v>0</v>
      </c>
      <c r="N61" s="16">
        <f t="shared" si="23"/>
        <v>0</v>
      </c>
      <c r="O61" s="16">
        <f t="shared" si="23"/>
        <v>0</v>
      </c>
      <c r="P61" s="16">
        <f t="shared" si="23"/>
        <v>0</v>
      </c>
    </row>
    <row r="62" spans="2:21" ht="14.5" x14ac:dyDescent="0.35">
      <c r="B62" s="11">
        <f t="shared" si="2"/>
        <v>0.56000000000000028</v>
      </c>
      <c r="C62" s="16">
        <f t="shared" si="24"/>
        <v>0.16999999999999998</v>
      </c>
      <c r="D62" s="13">
        <v>0.1</v>
      </c>
      <c r="E62" s="13">
        <f t="shared" si="11"/>
        <v>0.1</v>
      </c>
      <c r="F62" s="13">
        <f t="shared" si="20"/>
        <v>0.1</v>
      </c>
      <c r="G62" s="13">
        <f t="shared" si="19"/>
        <v>0.25</v>
      </c>
      <c r="I62" s="14">
        <f t="shared" si="22"/>
        <v>2028</v>
      </c>
      <c r="J62" s="15"/>
      <c r="K62" s="16">
        <f t="shared" si="23"/>
        <v>-5.0438091912690108E-3</v>
      </c>
      <c r="L62" s="16">
        <f t="shared" si="23"/>
        <v>0</v>
      </c>
      <c r="M62" s="19">
        <f t="shared" si="23"/>
        <v>0</v>
      </c>
      <c r="N62" s="16">
        <f t="shared" si="23"/>
        <v>0</v>
      </c>
      <c r="O62" s="16">
        <f t="shared" si="23"/>
        <v>0</v>
      </c>
      <c r="P62" s="16">
        <f t="shared" si="23"/>
        <v>0</v>
      </c>
    </row>
    <row r="63" spans="2:21" ht="14.5" x14ac:dyDescent="0.35">
      <c r="B63" s="11">
        <f t="shared" si="2"/>
        <v>0.57000000000000028</v>
      </c>
      <c r="C63" s="16">
        <f t="shared" si="24"/>
        <v>0.16499999999999998</v>
      </c>
      <c r="D63" s="13">
        <v>0.1</v>
      </c>
      <c r="E63" s="13">
        <f t="shared" si="11"/>
        <v>0.1</v>
      </c>
      <c r="F63" s="13">
        <f t="shared" si="20"/>
        <v>0.1</v>
      </c>
      <c r="G63" s="13">
        <f t="shared" si="19"/>
        <v>0.25</v>
      </c>
      <c r="I63" s="14">
        <f t="shared" si="22"/>
        <v>2029</v>
      </c>
      <c r="J63" s="15"/>
      <c r="K63" s="16">
        <f t="shared" si="23"/>
        <v>-5.0438091912690108E-3</v>
      </c>
      <c r="L63" s="16">
        <f t="shared" si="23"/>
        <v>0</v>
      </c>
      <c r="M63" s="19">
        <f t="shared" si="23"/>
        <v>0</v>
      </c>
      <c r="N63" s="16">
        <f t="shared" si="23"/>
        <v>0</v>
      </c>
      <c r="O63" s="16">
        <f t="shared" si="23"/>
        <v>0</v>
      </c>
      <c r="P63" s="16">
        <f t="shared" si="23"/>
        <v>0</v>
      </c>
    </row>
    <row r="64" spans="2:21" ht="14.5" x14ac:dyDescent="0.35">
      <c r="B64" s="11">
        <f t="shared" si="2"/>
        <v>0.58000000000000029</v>
      </c>
      <c r="C64" s="16">
        <f t="shared" si="24"/>
        <v>0.15999999999999998</v>
      </c>
      <c r="D64" s="13">
        <v>0.1</v>
      </c>
      <c r="E64" s="13">
        <f t="shared" si="11"/>
        <v>0.1</v>
      </c>
      <c r="F64" s="13">
        <f t="shared" si="20"/>
        <v>0.1</v>
      </c>
      <c r="G64" s="13">
        <f t="shared" si="19"/>
        <v>0.25</v>
      </c>
      <c r="I64" s="14">
        <f t="shared" si="22"/>
        <v>2030</v>
      </c>
      <c r="J64" s="15"/>
      <c r="K64" s="16">
        <f t="shared" si="23"/>
        <v>-5.0438091912690108E-3</v>
      </c>
      <c r="L64" s="16">
        <f t="shared" si="23"/>
        <v>0</v>
      </c>
      <c r="M64" s="19">
        <f t="shared" si="23"/>
        <v>0</v>
      </c>
      <c r="N64" s="16">
        <f t="shared" si="23"/>
        <v>0</v>
      </c>
      <c r="O64" s="16">
        <f t="shared" si="23"/>
        <v>0</v>
      </c>
      <c r="P64" s="16">
        <f t="shared" si="23"/>
        <v>0</v>
      </c>
    </row>
    <row r="65" spans="2:16" ht="14.5" x14ac:dyDescent="0.35">
      <c r="B65" s="11">
        <f t="shared" si="2"/>
        <v>0.5900000000000003</v>
      </c>
      <c r="C65" s="16">
        <f t="shared" si="24"/>
        <v>0.15499999999999997</v>
      </c>
      <c r="D65" s="13">
        <v>0.1</v>
      </c>
      <c r="E65" s="13">
        <f t="shared" si="11"/>
        <v>0.1</v>
      </c>
      <c r="F65" s="13">
        <f t="shared" si="20"/>
        <v>0.1</v>
      </c>
      <c r="G65" s="13">
        <f t="shared" si="19"/>
        <v>0.25</v>
      </c>
      <c r="I65" s="14">
        <f t="shared" si="22"/>
        <v>2031</v>
      </c>
      <c r="J65" s="15"/>
      <c r="K65" s="16">
        <f t="shared" si="23"/>
        <v>-1.2609522978172527E-2</v>
      </c>
      <c r="L65" s="16">
        <f t="shared" si="23"/>
        <v>0</v>
      </c>
      <c r="M65" s="19">
        <f t="shared" si="23"/>
        <v>0</v>
      </c>
      <c r="N65" s="16">
        <f t="shared" si="23"/>
        <v>0</v>
      </c>
      <c r="O65" s="16">
        <f t="shared" si="23"/>
        <v>0</v>
      </c>
      <c r="P65" s="16">
        <f t="shared" si="23"/>
        <v>0</v>
      </c>
    </row>
    <row r="66" spans="2:16" ht="14.5" x14ac:dyDescent="0.35">
      <c r="B66" s="11">
        <f t="shared" si="2"/>
        <v>0.60000000000000031</v>
      </c>
      <c r="C66" s="16">
        <f t="shared" si="24"/>
        <v>0.14999999999999997</v>
      </c>
      <c r="D66" s="13">
        <v>0.1</v>
      </c>
      <c r="E66" s="13">
        <f t="shared" si="11"/>
        <v>0.1</v>
      </c>
      <c r="F66" s="13">
        <f t="shared" si="20"/>
        <v>0.1</v>
      </c>
      <c r="G66" s="13">
        <f t="shared" si="19"/>
        <v>0.25</v>
      </c>
      <c r="I66" s="14">
        <f t="shared" si="22"/>
        <v>2032</v>
      </c>
      <c r="J66" s="15"/>
      <c r="K66" s="16">
        <f t="shared" si="23"/>
        <v>-7.5657137869035163E-3</v>
      </c>
      <c r="L66" s="16">
        <f t="shared" si="23"/>
        <v>0</v>
      </c>
      <c r="M66" s="19">
        <f t="shared" si="23"/>
        <v>0</v>
      </c>
      <c r="N66" s="16">
        <f t="shared" si="23"/>
        <v>0</v>
      </c>
      <c r="O66" s="16">
        <f t="shared" si="23"/>
        <v>0</v>
      </c>
      <c r="P66" s="16">
        <f t="shared" si="23"/>
        <v>0</v>
      </c>
    </row>
    <row r="67" spans="2:16" ht="14.5" x14ac:dyDescent="0.35">
      <c r="B67" s="11">
        <f t="shared" si="2"/>
        <v>0.61000000000000032</v>
      </c>
      <c r="C67" s="16">
        <f t="shared" si="24"/>
        <v>0.14499999999999996</v>
      </c>
      <c r="D67" s="13">
        <v>0.1</v>
      </c>
      <c r="E67" s="13">
        <f t="shared" si="11"/>
        <v>0.1</v>
      </c>
      <c r="F67" s="13">
        <f t="shared" si="20"/>
        <v>0.1</v>
      </c>
      <c r="G67" s="13">
        <f t="shared" si="19"/>
        <v>0.25</v>
      </c>
      <c r="I67" s="14">
        <f t="shared" si="22"/>
        <v>2033</v>
      </c>
      <c r="J67" s="15"/>
      <c r="K67" s="16">
        <f t="shared" si="23"/>
        <v>-5.0438091912690108E-3</v>
      </c>
      <c r="L67" s="16">
        <f t="shared" si="23"/>
        <v>0</v>
      </c>
      <c r="M67" s="19">
        <f t="shared" si="23"/>
        <v>0</v>
      </c>
      <c r="N67" s="16">
        <f t="shared" si="23"/>
        <v>0</v>
      </c>
      <c r="O67" s="16">
        <f t="shared" si="23"/>
        <v>0</v>
      </c>
      <c r="P67" s="16">
        <f t="shared" si="23"/>
        <v>0</v>
      </c>
    </row>
    <row r="68" spans="2:16" ht="14.5" x14ac:dyDescent="0.35">
      <c r="B68" s="11">
        <f t="shared" si="2"/>
        <v>0.62000000000000033</v>
      </c>
      <c r="C68" s="16">
        <f t="shared" si="24"/>
        <v>0.13999999999999996</v>
      </c>
      <c r="D68" s="13">
        <v>0.1</v>
      </c>
      <c r="E68" s="13">
        <f t="shared" si="11"/>
        <v>0.1</v>
      </c>
      <c r="F68" s="13">
        <f t="shared" si="20"/>
        <v>0.1</v>
      </c>
      <c r="G68" s="13">
        <f t="shared" si="19"/>
        <v>0.25</v>
      </c>
      <c r="I68" s="14">
        <f t="shared" si="22"/>
        <v>2034</v>
      </c>
      <c r="J68" s="15"/>
      <c r="K68" s="16">
        <f t="shared" si="23"/>
        <v>0</v>
      </c>
      <c r="L68" s="16">
        <f t="shared" si="23"/>
        <v>0</v>
      </c>
      <c r="M68" s="19">
        <f t="shared" si="23"/>
        <v>-6.7999999999999949E-2</v>
      </c>
      <c r="N68" s="16">
        <f t="shared" si="23"/>
        <v>-2.5000000000000022E-2</v>
      </c>
      <c r="O68" s="16">
        <f t="shared" si="23"/>
        <v>-2.5000000000000022E-2</v>
      </c>
      <c r="P68" s="16">
        <f t="shared" si="23"/>
        <v>0</v>
      </c>
    </row>
    <row r="69" spans="2:16" ht="14.5" x14ac:dyDescent="0.35">
      <c r="B69" s="11">
        <f t="shared" si="2"/>
        <v>0.63000000000000034</v>
      </c>
      <c r="C69" s="16">
        <f t="shared" si="24"/>
        <v>0.13499999999999995</v>
      </c>
      <c r="D69" s="13">
        <v>0.1</v>
      </c>
      <c r="E69" s="13">
        <f t="shared" si="11"/>
        <v>0.1</v>
      </c>
      <c r="F69" s="13">
        <f t="shared" si="20"/>
        <v>0.1</v>
      </c>
      <c r="G69" s="13">
        <f t="shared" si="19"/>
        <v>0.25</v>
      </c>
      <c r="I69" s="14">
        <f t="shared" si="22"/>
        <v>2035</v>
      </c>
      <c r="J69" s="15"/>
      <c r="K69" s="16">
        <f t="shared" si="23"/>
        <v>-2.5219045956345054E-3</v>
      </c>
      <c r="L69" s="16">
        <f t="shared" si="23"/>
        <v>0</v>
      </c>
      <c r="M69" s="19">
        <f t="shared" si="23"/>
        <v>0</v>
      </c>
      <c r="N69" s="16">
        <f t="shared" si="23"/>
        <v>0</v>
      </c>
      <c r="O69" s="16">
        <f t="shared" si="23"/>
        <v>0</v>
      </c>
      <c r="P69" s="16">
        <f t="shared" si="23"/>
        <v>0</v>
      </c>
    </row>
    <row r="70" spans="2:16" ht="14.5" x14ac:dyDescent="0.35">
      <c r="B70" s="11">
        <f t="shared" si="2"/>
        <v>0.64000000000000035</v>
      </c>
      <c r="C70" s="16">
        <f t="shared" si="24"/>
        <v>0.12999999999999995</v>
      </c>
      <c r="D70" s="13">
        <v>0.1</v>
      </c>
      <c r="E70" s="13">
        <f t="shared" si="11"/>
        <v>0.1</v>
      </c>
      <c r="F70" s="13">
        <f t="shared" si="20"/>
        <v>0.1</v>
      </c>
      <c r="G70" s="13">
        <f t="shared" si="19"/>
        <v>0.25</v>
      </c>
      <c r="I70" s="14">
        <f t="shared" si="22"/>
        <v>2036</v>
      </c>
      <c r="J70" s="15"/>
      <c r="K70" s="16">
        <f t="shared" si="23"/>
        <v>-2.5219045956345054E-3</v>
      </c>
      <c r="L70" s="16">
        <f t="shared" si="23"/>
        <v>0</v>
      </c>
      <c r="M70" s="19">
        <f t="shared" si="23"/>
        <v>-3.3999999999999975E-2</v>
      </c>
      <c r="N70" s="16">
        <f t="shared" si="23"/>
        <v>-5.0000000000000044E-2</v>
      </c>
      <c r="O70" s="16">
        <f t="shared" si="23"/>
        <v>-5.0000000000000044E-2</v>
      </c>
      <c r="P70" s="16">
        <f t="shared" si="23"/>
        <v>0</v>
      </c>
    </row>
    <row r="71" spans="2:16" ht="14.5" x14ac:dyDescent="0.35">
      <c r="B71" s="11">
        <f t="shared" si="2"/>
        <v>0.65000000000000036</v>
      </c>
      <c r="C71" s="16">
        <f t="shared" si="24"/>
        <v>0.12499999999999996</v>
      </c>
      <c r="D71" s="13">
        <v>0.1</v>
      </c>
      <c r="E71" s="13">
        <f t="shared" si="11"/>
        <v>0.1</v>
      </c>
      <c r="F71" s="13">
        <f t="shared" si="20"/>
        <v>0.1</v>
      </c>
      <c r="G71" s="13">
        <f t="shared" si="19"/>
        <v>0.25</v>
      </c>
      <c r="I71" s="14">
        <f t="shared" si="22"/>
        <v>2037</v>
      </c>
      <c r="J71" s="15"/>
      <c r="K71" s="16">
        <f t="shared" si="23"/>
        <v>-7.5219045956347874E-3</v>
      </c>
      <c r="L71" s="16">
        <f t="shared" si="23"/>
        <v>0</v>
      </c>
      <c r="M71" s="19">
        <f t="shared" si="23"/>
        <v>0</v>
      </c>
      <c r="N71" s="16">
        <f t="shared" si="23"/>
        <v>-2.4999999999999911E-2</v>
      </c>
      <c r="O71" s="16">
        <f t="shared" si="23"/>
        <v>-2.4999999999999911E-2</v>
      </c>
      <c r="P71" s="16">
        <f t="shared" si="23"/>
        <v>0</v>
      </c>
    </row>
    <row r="72" spans="2:16" ht="14.5" x14ac:dyDescent="0.35">
      <c r="B72" s="11">
        <f t="shared" ref="B72:B106" si="25">B71+1%</f>
        <v>0.66000000000000036</v>
      </c>
      <c r="C72" s="16">
        <f t="shared" si="24"/>
        <v>0.11999999999999997</v>
      </c>
      <c r="D72" s="13">
        <v>0.1</v>
      </c>
      <c r="E72" s="13">
        <f t="shared" si="11"/>
        <v>0.1</v>
      </c>
      <c r="F72" s="13">
        <f t="shared" si="20"/>
        <v>0.1</v>
      </c>
      <c r="G72" s="13">
        <f t="shared" si="19"/>
        <v>0.25</v>
      </c>
      <c r="I72" s="14">
        <f t="shared" si="22"/>
        <v>2038</v>
      </c>
      <c r="J72" s="15"/>
      <c r="K72" s="16">
        <f t="shared" si="23"/>
        <v>-2.5000000000000022E-3</v>
      </c>
      <c r="L72" s="16">
        <f t="shared" si="23"/>
        <v>0</v>
      </c>
      <c r="M72" s="19">
        <f t="shared" si="23"/>
        <v>0</v>
      </c>
      <c r="N72" s="16">
        <f t="shared" si="23"/>
        <v>-1.5000000000000013E-2</v>
      </c>
      <c r="O72" s="16">
        <f t="shared" si="23"/>
        <v>-1.5000000000000013E-2</v>
      </c>
      <c r="P72" s="16">
        <f t="shared" si="23"/>
        <v>0</v>
      </c>
    </row>
    <row r="73" spans="2:16" ht="14.5" x14ac:dyDescent="0.35">
      <c r="B73" s="11">
        <f t="shared" si="25"/>
        <v>0.67000000000000037</v>
      </c>
      <c r="C73" s="16">
        <f t="shared" si="24"/>
        <v>0.11499999999999998</v>
      </c>
      <c r="D73" s="13">
        <v>0.1</v>
      </c>
      <c r="E73" s="13">
        <f t="shared" si="11"/>
        <v>0.1</v>
      </c>
      <c r="F73" s="13">
        <f t="shared" si="20"/>
        <v>0.1</v>
      </c>
      <c r="G73" s="13">
        <f t="shared" si="19"/>
        <v>0.25</v>
      </c>
      <c r="I73" s="14">
        <f t="shared" si="22"/>
        <v>2039</v>
      </c>
      <c r="J73" s="15"/>
      <c r="K73" s="16">
        <f t="shared" ref="K73:P74" si="26">K49-K48</f>
        <v>-2.5000000000000022E-3</v>
      </c>
      <c r="L73" s="16">
        <f t="shared" si="26"/>
        <v>0</v>
      </c>
      <c r="M73" s="19">
        <f t="shared" si="26"/>
        <v>-3.4000000000000002E-2</v>
      </c>
      <c r="N73" s="16">
        <f t="shared" si="26"/>
        <v>0</v>
      </c>
      <c r="O73" s="16">
        <f t="shared" si="26"/>
        <v>0</v>
      </c>
      <c r="P73" s="16">
        <f t="shared" si="26"/>
        <v>0</v>
      </c>
    </row>
    <row r="74" spans="2:16" ht="14.5" x14ac:dyDescent="0.35">
      <c r="B74" s="11">
        <f t="shared" si="25"/>
        <v>0.68000000000000038</v>
      </c>
      <c r="C74" s="16">
        <f t="shared" si="24"/>
        <v>0.10999999999999999</v>
      </c>
      <c r="D74" s="13">
        <v>0.1</v>
      </c>
      <c r="E74" s="13">
        <f t="shared" si="11"/>
        <v>0.1</v>
      </c>
      <c r="F74" s="13">
        <f t="shared" si="20"/>
        <v>0.1</v>
      </c>
      <c r="G74" s="13">
        <f t="shared" si="19"/>
        <v>0.25</v>
      </c>
      <c r="I74" s="14">
        <f t="shared" si="22"/>
        <v>2040</v>
      </c>
      <c r="J74" s="15"/>
      <c r="K74" s="16">
        <f t="shared" si="26"/>
        <v>-5.0000000000000044E-3</v>
      </c>
      <c r="L74" s="16">
        <f t="shared" si="26"/>
        <v>0</v>
      </c>
      <c r="M74" s="19">
        <f t="shared" si="26"/>
        <v>0</v>
      </c>
      <c r="N74" s="16">
        <f t="shared" si="26"/>
        <v>-1.5000000000000013E-2</v>
      </c>
      <c r="O74" s="16">
        <f t="shared" si="26"/>
        <v>-1.5000000000000013E-2</v>
      </c>
      <c r="P74" s="16">
        <f t="shared" si="26"/>
        <v>0</v>
      </c>
    </row>
    <row r="75" spans="2:16" ht="14.5" x14ac:dyDescent="0.35">
      <c r="B75" s="11">
        <f t="shared" si="25"/>
        <v>0.69000000000000039</v>
      </c>
      <c r="C75" s="16">
        <f t="shared" si="24"/>
        <v>0.105</v>
      </c>
      <c r="D75" s="13">
        <v>0.1</v>
      </c>
      <c r="E75" s="13">
        <f t="shared" si="11"/>
        <v>0.1</v>
      </c>
      <c r="F75" s="13">
        <f t="shared" si="20"/>
        <v>0.1</v>
      </c>
      <c r="G75" s="13">
        <f t="shared" si="19"/>
        <v>0.25</v>
      </c>
      <c r="I75" s="14">
        <f t="shared" si="22"/>
        <v>2041</v>
      </c>
      <c r="J75" s="15"/>
      <c r="K75" s="16"/>
      <c r="L75" s="16"/>
      <c r="M75" s="16"/>
      <c r="N75" s="16"/>
      <c r="O75" s="16"/>
      <c r="P75" s="16"/>
    </row>
    <row r="76" spans="2:16" ht="14.5" x14ac:dyDescent="0.35">
      <c r="B76" s="12">
        <f t="shared" si="25"/>
        <v>0.7000000000000004</v>
      </c>
      <c r="C76" s="12">
        <v>0.1</v>
      </c>
      <c r="D76" s="13">
        <v>0.1</v>
      </c>
      <c r="E76" s="13">
        <f t="shared" si="11"/>
        <v>0.1</v>
      </c>
      <c r="F76" s="13">
        <f t="shared" si="20"/>
        <v>0.1</v>
      </c>
      <c r="G76" s="13">
        <f t="shared" si="19"/>
        <v>0.25</v>
      </c>
      <c r="I76" s="14">
        <f t="shared" si="22"/>
        <v>2042</v>
      </c>
      <c r="J76" s="15"/>
      <c r="K76" s="16"/>
      <c r="L76" s="16"/>
      <c r="M76" s="16"/>
      <c r="N76" s="16"/>
      <c r="O76" s="16"/>
      <c r="P76" s="16"/>
    </row>
    <row r="77" spans="2:16" ht="14.5" x14ac:dyDescent="0.35">
      <c r="B77" s="11">
        <f t="shared" si="25"/>
        <v>0.71000000000000041</v>
      </c>
      <c r="C77" s="11">
        <f t="shared" ref="C77:C106" si="27">MAX(C76-0.005,10%)</f>
        <v>0.1</v>
      </c>
      <c r="D77" s="13">
        <v>0.1</v>
      </c>
      <c r="E77" s="13">
        <f t="shared" si="11"/>
        <v>0.1</v>
      </c>
      <c r="F77" s="13">
        <f t="shared" si="20"/>
        <v>0.1</v>
      </c>
      <c r="G77" s="13">
        <f t="shared" si="19"/>
        <v>0.25</v>
      </c>
      <c r="J77" s="23" t="s">
        <v>22</v>
      </c>
      <c r="K77" s="23"/>
      <c r="L77" s="23"/>
      <c r="M77" s="23"/>
      <c r="N77" s="23"/>
      <c r="O77" s="23"/>
    </row>
    <row r="78" spans="2:16" ht="26.5" x14ac:dyDescent="0.35">
      <c r="B78" s="11">
        <f t="shared" si="25"/>
        <v>0.72000000000000042</v>
      </c>
      <c r="C78" s="11">
        <f t="shared" si="27"/>
        <v>0.1</v>
      </c>
      <c r="D78" s="13">
        <v>0.1</v>
      </c>
      <c r="E78" s="13">
        <f t="shared" si="11"/>
        <v>0.1</v>
      </c>
      <c r="F78" s="13">
        <f t="shared" si="20"/>
        <v>0.1</v>
      </c>
      <c r="G78" s="13">
        <f t="shared" si="19"/>
        <v>0.25</v>
      </c>
      <c r="I78" s="10" t="s">
        <v>17</v>
      </c>
      <c r="J78" s="10" t="s">
        <v>18</v>
      </c>
      <c r="K78" s="10" t="s">
        <v>0</v>
      </c>
      <c r="L78" s="10" t="s">
        <v>14</v>
      </c>
      <c r="M78" s="10" t="s">
        <v>9</v>
      </c>
      <c r="N78" s="10" t="s">
        <v>20</v>
      </c>
      <c r="O78" s="10" t="s">
        <v>15</v>
      </c>
      <c r="P78" s="10" t="s">
        <v>16</v>
      </c>
    </row>
    <row r="79" spans="2:16" ht="14.5" x14ac:dyDescent="0.35">
      <c r="B79" s="11">
        <f t="shared" si="25"/>
        <v>0.73000000000000043</v>
      </c>
      <c r="C79" s="11">
        <f t="shared" si="27"/>
        <v>0.1</v>
      </c>
      <c r="D79" s="13">
        <v>0.1</v>
      </c>
      <c r="E79" s="13">
        <f t="shared" si="11"/>
        <v>0.1</v>
      </c>
      <c r="F79" s="13">
        <f t="shared" si="20"/>
        <v>0.1</v>
      </c>
      <c r="G79" s="13">
        <f t="shared" si="19"/>
        <v>0.25</v>
      </c>
      <c r="I79" s="14">
        <v>2021</v>
      </c>
      <c r="J79" s="15"/>
      <c r="K79" s="16"/>
      <c r="L79" s="16"/>
      <c r="M79" s="19"/>
      <c r="N79" s="16"/>
      <c r="O79" s="16"/>
      <c r="P79" s="16"/>
    </row>
    <row r="80" spans="2:16" ht="14.5" x14ac:dyDescent="0.35">
      <c r="B80" s="11">
        <f t="shared" si="25"/>
        <v>0.74000000000000044</v>
      </c>
      <c r="C80" s="11">
        <f t="shared" si="27"/>
        <v>0.1</v>
      </c>
      <c r="D80" s="13">
        <v>0.1</v>
      </c>
      <c r="E80" s="13">
        <f t="shared" si="11"/>
        <v>0.1</v>
      </c>
      <c r="F80" s="13">
        <f t="shared" si="20"/>
        <v>0.1</v>
      </c>
      <c r="G80" s="13">
        <f t="shared" si="19"/>
        <v>0.25</v>
      </c>
      <c r="I80" s="14">
        <f>I79+1</f>
        <v>2022</v>
      </c>
      <c r="J80" s="15"/>
      <c r="K80" s="16">
        <v>0.54</v>
      </c>
      <c r="L80" s="16">
        <v>0.16</v>
      </c>
      <c r="M80" s="19">
        <v>0.37</v>
      </c>
      <c r="N80" s="16">
        <v>0.82</v>
      </c>
      <c r="O80" s="16">
        <v>0.82</v>
      </c>
      <c r="P80" s="16">
        <f t="shared" ref="P80" si="28">P32+P56</f>
        <v>0.95</v>
      </c>
    </row>
    <row r="81" spans="2:16" ht="14.5" x14ac:dyDescent="0.35">
      <c r="B81" s="11">
        <f t="shared" si="25"/>
        <v>0.75000000000000044</v>
      </c>
      <c r="C81" s="11">
        <f t="shared" si="27"/>
        <v>0.1</v>
      </c>
      <c r="D81" s="13">
        <v>0.1</v>
      </c>
      <c r="E81" s="13">
        <f t="shared" si="11"/>
        <v>0.1</v>
      </c>
      <c r="F81" s="13">
        <f t="shared" si="20"/>
        <v>0.1</v>
      </c>
      <c r="G81" s="13">
        <f t="shared" si="19"/>
        <v>0.25</v>
      </c>
      <c r="I81" s="14">
        <f t="shared" ref="I81:I100" si="29">I80+1</f>
        <v>2023</v>
      </c>
      <c r="J81" s="15"/>
      <c r="K81" s="16">
        <f>K80+K57</f>
        <v>0.53072592543620911</v>
      </c>
      <c r="L81" s="16">
        <f t="shared" ref="L81:P96" si="30">L80+L57</f>
        <v>0.16</v>
      </c>
      <c r="M81" s="19">
        <f t="shared" si="30"/>
        <v>0.37</v>
      </c>
      <c r="N81" s="16">
        <f t="shared" si="30"/>
        <v>0.82</v>
      </c>
      <c r="O81" s="16">
        <f t="shared" si="30"/>
        <v>0.82</v>
      </c>
      <c r="P81" s="16">
        <f t="shared" si="30"/>
        <v>0.95</v>
      </c>
    </row>
    <row r="82" spans="2:16" ht="14.5" x14ac:dyDescent="0.35">
      <c r="B82" s="11">
        <f t="shared" si="25"/>
        <v>0.76000000000000045</v>
      </c>
      <c r="C82" s="11">
        <f t="shared" si="27"/>
        <v>0.1</v>
      </c>
      <c r="D82" s="13">
        <v>0.1</v>
      </c>
      <c r="E82" s="13">
        <f t="shared" ref="E82:E106" si="31">MAX(10%,E81-2%)</f>
        <v>0.1</v>
      </c>
      <c r="F82" s="13">
        <f t="shared" si="20"/>
        <v>0.1</v>
      </c>
      <c r="G82" s="13">
        <f t="shared" si="19"/>
        <v>0.25</v>
      </c>
      <c r="I82" s="14">
        <f t="shared" si="29"/>
        <v>2024</v>
      </c>
      <c r="J82" s="15"/>
      <c r="K82" s="16">
        <f t="shared" ref="K82:P97" si="32">K81+K58</f>
        <v>0.53072592543620911</v>
      </c>
      <c r="L82" s="16">
        <f t="shared" si="30"/>
        <v>0.13550000000000001</v>
      </c>
      <c r="M82" s="19">
        <f t="shared" si="30"/>
        <v>0.37</v>
      </c>
      <c r="N82" s="16">
        <f t="shared" si="30"/>
        <v>0.82</v>
      </c>
      <c r="O82" s="16">
        <f t="shared" si="30"/>
        <v>0.82</v>
      </c>
      <c r="P82" s="16">
        <f t="shared" si="30"/>
        <v>0.95</v>
      </c>
    </row>
    <row r="83" spans="2:16" ht="14.5" x14ac:dyDescent="0.35">
      <c r="B83" s="11">
        <f t="shared" si="25"/>
        <v>0.77000000000000046</v>
      </c>
      <c r="C83" s="11">
        <f t="shared" si="27"/>
        <v>0.1</v>
      </c>
      <c r="D83" s="13">
        <v>0.1</v>
      </c>
      <c r="E83" s="13">
        <f t="shared" si="31"/>
        <v>0.1</v>
      </c>
      <c r="F83" s="13">
        <f t="shared" si="20"/>
        <v>0.1</v>
      </c>
      <c r="G83" s="13">
        <f t="shared" si="19"/>
        <v>0.25</v>
      </c>
      <c r="I83" s="14">
        <f t="shared" si="29"/>
        <v>2025</v>
      </c>
      <c r="J83" s="15"/>
      <c r="K83" s="16">
        <f t="shared" si="32"/>
        <v>0.47406137385059083</v>
      </c>
      <c r="L83" s="16">
        <f t="shared" si="30"/>
        <v>0.1205</v>
      </c>
      <c r="M83" s="19">
        <f t="shared" si="30"/>
        <v>0.37</v>
      </c>
      <c r="N83" s="16">
        <f t="shared" si="30"/>
        <v>0.82</v>
      </c>
      <c r="O83" s="16">
        <f t="shared" si="30"/>
        <v>0.82</v>
      </c>
      <c r="P83" s="16">
        <f t="shared" si="30"/>
        <v>0.95</v>
      </c>
    </row>
    <row r="84" spans="2:16" ht="14.5" x14ac:dyDescent="0.35">
      <c r="B84" s="11">
        <f t="shared" si="25"/>
        <v>0.78000000000000047</v>
      </c>
      <c r="C84" s="11">
        <f t="shared" si="27"/>
        <v>0.1</v>
      </c>
      <c r="D84" s="13">
        <v>0.1</v>
      </c>
      <c r="E84" s="13">
        <f t="shared" si="31"/>
        <v>0.1</v>
      </c>
      <c r="F84" s="13">
        <f t="shared" si="20"/>
        <v>0.1</v>
      </c>
      <c r="G84" s="13">
        <f t="shared" si="19"/>
        <v>0.25</v>
      </c>
      <c r="I84" s="14">
        <f t="shared" si="29"/>
        <v>2026</v>
      </c>
      <c r="J84" s="15"/>
      <c r="K84" s="16">
        <f t="shared" si="32"/>
        <v>0.379280419806936</v>
      </c>
      <c r="L84" s="16">
        <f t="shared" si="30"/>
        <v>0.11300000000000002</v>
      </c>
      <c r="M84" s="19">
        <f t="shared" si="30"/>
        <v>0.37</v>
      </c>
      <c r="N84" s="16">
        <f t="shared" si="30"/>
        <v>0.82</v>
      </c>
      <c r="O84" s="16">
        <f t="shared" si="30"/>
        <v>0.82</v>
      </c>
      <c r="P84" s="16">
        <f t="shared" si="30"/>
        <v>0.95</v>
      </c>
    </row>
    <row r="85" spans="2:16" ht="14.5" x14ac:dyDescent="0.35">
      <c r="B85" s="11">
        <f t="shared" si="25"/>
        <v>0.79000000000000048</v>
      </c>
      <c r="C85" s="11">
        <f t="shared" si="27"/>
        <v>0.1</v>
      </c>
      <c r="D85" s="13">
        <v>0.1</v>
      </c>
      <c r="E85" s="13">
        <f t="shared" si="31"/>
        <v>0.1</v>
      </c>
      <c r="F85" s="13">
        <f t="shared" si="20"/>
        <v>0.1</v>
      </c>
      <c r="G85" s="13">
        <f t="shared" si="19"/>
        <v>0.25</v>
      </c>
      <c r="I85" s="14">
        <f t="shared" si="29"/>
        <v>2027</v>
      </c>
      <c r="J85" s="15"/>
      <c r="K85" s="16">
        <f t="shared" si="32"/>
        <v>0.32936803818947413</v>
      </c>
      <c r="L85" s="16">
        <f t="shared" si="30"/>
        <v>0.11300000000000002</v>
      </c>
      <c r="M85" s="19">
        <f t="shared" si="30"/>
        <v>0.37</v>
      </c>
      <c r="N85" s="16">
        <f t="shared" si="30"/>
        <v>0.82</v>
      </c>
      <c r="O85" s="16">
        <f t="shared" si="30"/>
        <v>0.82</v>
      </c>
      <c r="P85" s="16">
        <f t="shared" si="30"/>
        <v>0.95</v>
      </c>
    </row>
    <row r="86" spans="2:16" ht="14.5" x14ac:dyDescent="0.35">
      <c r="B86" s="11">
        <f t="shared" si="25"/>
        <v>0.80000000000000049</v>
      </c>
      <c r="C86" s="11">
        <f t="shared" si="27"/>
        <v>0.1</v>
      </c>
      <c r="D86" s="13">
        <v>0.1</v>
      </c>
      <c r="E86" s="13">
        <f t="shared" si="31"/>
        <v>0.1</v>
      </c>
      <c r="F86" s="13">
        <f t="shared" si="20"/>
        <v>0.1</v>
      </c>
      <c r="G86" s="13">
        <f t="shared" si="19"/>
        <v>0.25</v>
      </c>
      <c r="I86" s="14">
        <f t="shared" si="29"/>
        <v>2028</v>
      </c>
      <c r="J86" s="15"/>
      <c r="K86" s="16">
        <f t="shared" si="32"/>
        <v>0.32432422899820512</v>
      </c>
      <c r="L86" s="16">
        <f t="shared" si="30"/>
        <v>0.11300000000000002</v>
      </c>
      <c r="M86" s="19">
        <f t="shared" si="30"/>
        <v>0.37</v>
      </c>
      <c r="N86" s="16">
        <f t="shared" si="30"/>
        <v>0.82</v>
      </c>
      <c r="O86" s="16">
        <f t="shared" si="30"/>
        <v>0.82</v>
      </c>
      <c r="P86" s="16">
        <f t="shared" si="30"/>
        <v>0.95</v>
      </c>
    </row>
    <row r="87" spans="2:16" ht="14.5" x14ac:dyDescent="0.35">
      <c r="B87" s="11">
        <f t="shared" si="25"/>
        <v>0.8100000000000005</v>
      </c>
      <c r="C87" s="11">
        <f t="shared" si="27"/>
        <v>0.1</v>
      </c>
      <c r="D87" s="13">
        <v>0.1</v>
      </c>
      <c r="E87" s="13">
        <f t="shared" si="31"/>
        <v>0.1</v>
      </c>
      <c r="F87" s="13">
        <f t="shared" si="20"/>
        <v>0.1</v>
      </c>
      <c r="G87" s="13">
        <f t="shared" si="19"/>
        <v>0.25</v>
      </c>
      <c r="I87" s="14">
        <f t="shared" si="29"/>
        <v>2029</v>
      </c>
      <c r="J87" s="15"/>
      <c r="K87" s="16">
        <f t="shared" si="32"/>
        <v>0.31928041980693611</v>
      </c>
      <c r="L87" s="16">
        <f t="shared" si="30"/>
        <v>0.11300000000000002</v>
      </c>
      <c r="M87" s="19">
        <f t="shared" si="30"/>
        <v>0.37</v>
      </c>
      <c r="N87" s="16">
        <f t="shared" si="30"/>
        <v>0.82</v>
      </c>
      <c r="O87" s="16">
        <f t="shared" si="30"/>
        <v>0.82</v>
      </c>
      <c r="P87" s="16">
        <f t="shared" si="30"/>
        <v>0.95</v>
      </c>
    </row>
    <row r="88" spans="2:16" ht="14.5" x14ac:dyDescent="0.35">
      <c r="B88" s="11">
        <f t="shared" si="25"/>
        <v>0.82000000000000051</v>
      </c>
      <c r="C88" s="11">
        <f t="shared" si="27"/>
        <v>0.1</v>
      </c>
      <c r="D88" s="13">
        <v>0.1</v>
      </c>
      <c r="E88" s="13">
        <f t="shared" si="31"/>
        <v>0.1</v>
      </c>
      <c r="F88" s="13">
        <f t="shared" si="20"/>
        <v>0.1</v>
      </c>
      <c r="G88" s="13">
        <f t="shared" si="19"/>
        <v>0.25</v>
      </c>
      <c r="I88" s="14">
        <f t="shared" si="29"/>
        <v>2030</v>
      </c>
      <c r="J88" s="15"/>
      <c r="K88" s="16">
        <f t="shared" si="32"/>
        <v>0.3142366106156671</v>
      </c>
      <c r="L88" s="16">
        <f t="shared" si="30"/>
        <v>0.11300000000000002</v>
      </c>
      <c r="M88" s="19">
        <f t="shared" si="30"/>
        <v>0.37</v>
      </c>
      <c r="N88" s="16">
        <f t="shared" si="30"/>
        <v>0.82</v>
      </c>
      <c r="O88" s="16">
        <f t="shared" si="30"/>
        <v>0.82</v>
      </c>
      <c r="P88" s="16">
        <f t="shared" si="30"/>
        <v>0.95</v>
      </c>
    </row>
    <row r="89" spans="2:16" ht="14.5" x14ac:dyDescent="0.35">
      <c r="B89" s="11">
        <f t="shared" si="25"/>
        <v>0.83000000000000052</v>
      </c>
      <c r="C89" s="11">
        <f t="shared" si="27"/>
        <v>0.1</v>
      </c>
      <c r="D89" s="13">
        <v>0.1</v>
      </c>
      <c r="E89" s="13">
        <f t="shared" si="31"/>
        <v>0.1</v>
      </c>
      <c r="F89" s="13">
        <f t="shared" si="20"/>
        <v>0.1</v>
      </c>
      <c r="G89" s="13">
        <f t="shared" si="19"/>
        <v>0.25</v>
      </c>
      <c r="I89" s="14">
        <f t="shared" si="29"/>
        <v>2031</v>
      </c>
      <c r="J89" s="15"/>
      <c r="K89" s="16">
        <f t="shared" si="32"/>
        <v>0.30162708763749457</v>
      </c>
      <c r="L89" s="16">
        <f t="shared" si="30"/>
        <v>0.11300000000000002</v>
      </c>
      <c r="M89" s="19">
        <f t="shared" si="30"/>
        <v>0.37</v>
      </c>
      <c r="N89" s="16">
        <f t="shared" si="30"/>
        <v>0.82</v>
      </c>
      <c r="O89" s="16">
        <f t="shared" si="30"/>
        <v>0.82</v>
      </c>
      <c r="P89" s="16">
        <f t="shared" si="30"/>
        <v>0.95</v>
      </c>
    </row>
    <row r="90" spans="2:16" ht="14.5" x14ac:dyDescent="0.35">
      <c r="B90" s="11">
        <f t="shared" si="25"/>
        <v>0.84000000000000052</v>
      </c>
      <c r="C90" s="11">
        <f t="shared" si="27"/>
        <v>0.1</v>
      </c>
      <c r="D90" s="13">
        <v>0.1</v>
      </c>
      <c r="E90" s="13">
        <f t="shared" si="31"/>
        <v>0.1</v>
      </c>
      <c r="F90" s="13">
        <f t="shared" si="20"/>
        <v>0.1</v>
      </c>
      <c r="G90" s="13">
        <f t="shared" si="19"/>
        <v>0.25</v>
      </c>
      <c r="I90" s="14">
        <f t="shared" si="29"/>
        <v>2032</v>
      </c>
      <c r="J90" s="15"/>
      <c r="K90" s="16">
        <f t="shared" si="32"/>
        <v>0.29406137385059106</v>
      </c>
      <c r="L90" s="16">
        <f t="shared" si="30"/>
        <v>0.11300000000000002</v>
      </c>
      <c r="M90" s="19">
        <f t="shared" si="30"/>
        <v>0.37</v>
      </c>
      <c r="N90" s="16">
        <f t="shared" si="30"/>
        <v>0.82</v>
      </c>
      <c r="O90" s="16">
        <f t="shared" si="30"/>
        <v>0.82</v>
      </c>
      <c r="P90" s="16">
        <f t="shared" si="30"/>
        <v>0.95</v>
      </c>
    </row>
    <row r="91" spans="2:16" ht="14.5" x14ac:dyDescent="0.35">
      <c r="B91" s="11">
        <f t="shared" si="25"/>
        <v>0.85000000000000053</v>
      </c>
      <c r="C91" s="11">
        <f t="shared" si="27"/>
        <v>0.1</v>
      </c>
      <c r="D91" s="13">
        <v>0.1</v>
      </c>
      <c r="E91" s="13">
        <f t="shared" si="31"/>
        <v>0.1</v>
      </c>
      <c r="F91" s="13">
        <f t="shared" si="20"/>
        <v>0.1</v>
      </c>
      <c r="G91" s="13">
        <f t="shared" si="19"/>
        <v>0.25</v>
      </c>
      <c r="I91" s="14">
        <f t="shared" si="29"/>
        <v>2033</v>
      </c>
      <c r="J91" s="15"/>
      <c r="K91" s="16">
        <f t="shared" si="32"/>
        <v>0.28901756465932205</v>
      </c>
      <c r="L91" s="16">
        <f t="shared" si="30"/>
        <v>0.11300000000000002</v>
      </c>
      <c r="M91" s="19">
        <f t="shared" si="30"/>
        <v>0.37</v>
      </c>
      <c r="N91" s="16">
        <f t="shared" si="30"/>
        <v>0.82</v>
      </c>
      <c r="O91" s="16">
        <f t="shared" si="30"/>
        <v>0.82</v>
      </c>
      <c r="P91" s="16">
        <f t="shared" si="30"/>
        <v>0.95</v>
      </c>
    </row>
    <row r="92" spans="2:16" ht="14.5" x14ac:dyDescent="0.35">
      <c r="B92" s="11">
        <f t="shared" si="25"/>
        <v>0.86000000000000054</v>
      </c>
      <c r="C92" s="11">
        <f t="shared" si="27"/>
        <v>0.1</v>
      </c>
      <c r="D92" s="13">
        <v>0.1</v>
      </c>
      <c r="E92" s="13">
        <f t="shared" si="31"/>
        <v>0.1</v>
      </c>
      <c r="F92" s="13">
        <f t="shared" si="20"/>
        <v>0.1</v>
      </c>
      <c r="G92" s="13">
        <f t="shared" si="19"/>
        <v>0.25</v>
      </c>
      <c r="I92" s="14">
        <f t="shared" si="29"/>
        <v>2034</v>
      </c>
      <c r="J92" s="15"/>
      <c r="K92" s="16">
        <f t="shared" si="32"/>
        <v>0.28901756465932205</v>
      </c>
      <c r="L92" s="16">
        <f t="shared" si="30"/>
        <v>0.11300000000000002</v>
      </c>
      <c r="M92" s="19">
        <f t="shared" si="30"/>
        <v>0.30200000000000005</v>
      </c>
      <c r="N92" s="16">
        <f t="shared" si="30"/>
        <v>0.79499999999999993</v>
      </c>
      <c r="O92" s="16">
        <f t="shared" si="30"/>
        <v>0.79499999999999993</v>
      </c>
      <c r="P92" s="16">
        <f t="shared" si="30"/>
        <v>0.95</v>
      </c>
    </row>
    <row r="93" spans="2:16" ht="14.5" x14ac:dyDescent="0.35">
      <c r="B93" s="11">
        <f t="shared" si="25"/>
        <v>0.87000000000000055</v>
      </c>
      <c r="C93" s="11">
        <f t="shared" si="27"/>
        <v>0.1</v>
      </c>
      <c r="D93" s="13">
        <v>0.1</v>
      </c>
      <c r="E93" s="13">
        <f t="shared" si="31"/>
        <v>0.1</v>
      </c>
      <c r="F93" s="13">
        <f t="shared" si="20"/>
        <v>0.1</v>
      </c>
      <c r="G93" s="13">
        <f t="shared" si="19"/>
        <v>0.25</v>
      </c>
      <c r="I93" s="14">
        <f t="shared" si="29"/>
        <v>2035</v>
      </c>
      <c r="J93" s="15"/>
      <c r="K93" s="16">
        <f t="shared" si="32"/>
        <v>0.28649566006368754</v>
      </c>
      <c r="L93" s="16">
        <f t="shared" si="30"/>
        <v>0.11300000000000002</v>
      </c>
      <c r="M93" s="19">
        <f t="shared" si="30"/>
        <v>0.30200000000000005</v>
      </c>
      <c r="N93" s="16">
        <f t="shared" si="30"/>
        <v>0.79499999999999993</v>
      </c>
      <c r="O93" s="16">
        <f t="shared" si="30"/>
        <v>0.79499999999999993</v>
      </c>
      <c r="P93" s="16">
        <f t="shared" si="30"/>
        <v>0.95</v>
      </c>
    </row>
    <row r="94" spans="2:16" ht="14.5" x14ac:dyDescent="0.35">
      <c r="B94" s="11">
        <f t="shared" si="25"/>
        <v>0.88000000000000056</v>
      </c>
      <c r="C94" s="11">
        <f t="shared" si="27"/>
        <v>0.1</v>
      </c>
      <c r="D94" s="13">
        <v>0.1</v>
      </c>
      <c r="E94" s="13">
        <f t="shared" si="31"/>
        <v>0.1</v>
      </c>
      <c r="F94" s="13">
        <f t="shared" si="20"/>
        <v>0.1</v>
      </c>
      <c r="G94" s="13">
        <f t="shared" si="19"/>
        <v>0.25</v>
      </c>
      <c r="I94" s="14">
        <f t="shared" si="29"/>
        <v>2036</v>
      </c>
      <c r="J94" s="15"/>
      <c r="K94" s="16">
        <f t="shared" si="32"/>
        <v>0.28397375546805304</v>
      </c>
      <c r="L94" s="16">
        <f t="shared" si="30"/>
        <v>0.11300000000000002</v>
      </c>
      <c r="M94" s="19">
        <f t="shared" si="30"/>
        <v>0.26800000000000007</v>
      </c>
      <c r="N94" s="16">
        <f t="shared" si="30"/>
        <v>0.74499999999999988</v>
      </c>
      <c r="O94" s="16">
        <f t="shared" si="30"/>
        <v>0.74499999999999988</v>
      </c>
      <c r="P94" s="16">
        <f t="shared" si="30"/>
        <v>0.95</v>
      </c>
    </row>
    <row r="95" spans="2:16" ht="14.5" x14ac:dyDescent="0.35">
      <c r="B95" s="11">
        <f t="shared" si="25"/>
        <v>0.89000000000000057</v>
      </c>
      <c r="C95" s="11">
        <f t="shared" si="27"/>
        <v>0.1</v>
      </c>
      <c r="D95" s="13">
        <v>0.1</v>
      </c>
      <c r="E95" s="13">
        <f t="shared" si="31"/>
        <v>0.1</v>
      </c>
      <c r="F95" s="13">
        <f t="shared" si="20"/>
        <v>0.1</v>
      </c>
      <c r="G95" s="13">
        <f t="shared" si="19"/>
        <v>0.25</v>
      </c>
      <c r="I95" s="14">
        <f t="shared" si="29"/>
        <v>2037</v>
      </c>
      <c r="J95" s="15"/>
      <c r="K95" s="16">
        <f t="shared" si="32"/>
        <v>0.27645185087241825</v>
      </c>
      <c r="L95" s="16">
        <f t="shared" si="30"/>
        <v>0.11300000000000002</v>
      </c>
      <c r="M95" s="19">
        <f t="shared" si="30"/>
        <v>0.26800000000000007</v>
      </c>
      <c r="N95" s="16">
        <f t="shared" si="30"/>
        <v>0.72</v>
      </c>
      <c r="O95" s="16">
        <f t="shared" si="30"/>
        <v>0.72</v>
      </c>
      <c r="P95" s="16">
        <f t="shared" si="30"/>
        <v>0.95</v>
      </c>
    </row>
    <row r="96" spans="2:16" ht="14.5" x14ac:dyDescent="0.35">
      <c r="B96" s="11">
        <f t="shared" si="25"/>
        <v>0.90000000000000058</v>
      </c>
      <c r="C96" s="11">
        <f t="shared" si="27"/>
        <v>0.1</v>
      </c>
      <c r="D96" s="13">
        <v>0.1</v>
      </c>
      <c r="E96" s="13">
        <f t="shared" si="31"/>
        <v>0.1</v>
      </c>
      <c r="F96" s="13">
        <f t="shared" si="20"/>
        <v>0.1</v>
      </c>
      <c r="G96" s="13">
        <f t="shared" si="19"/>
        <v>0.25</v>
      </c>
      <c r="I96" s="14">
        <f t="shared" si="29"/>
        <v>2038</v>
      </c>
      <c r="J96" s="15"/>
      <c r="K96" s="16">
        <f t="shared" si="32"/>
        <v>0.27395185087241825</v>
      </c>
      <c r="L96" s="16">
        <f t="shared" si="30"/>
        <v>0.11300000000000002</v>
      </c>
      <c r="M96" s="19">
        <f t="shared" si="30"/>
        <v>0.26800000000000007</v>
      </c>
      <c r="N96" s="16">
        <f t="shared" si="30"/>
        <v>0.70499999999999996</v>
      </c>
      <c r="O96" s="16">
        <f t="shared" si="30"/>
        <v>0.70499999999999996</v>
      </c>
      <c r="P96" s="16">
        <f t="shared" si="30"/>
        <v>0.95</v>
      </c>
    </row>
    <row r="97" spans="2:16" ht="14.5" x14ac:dyDescent="0.35">
      <c r="B97" s="11">
        <f t="shared" si="25"/>
        <v>0.91000000000000059</v>
      </c>
      <c r="C97" s="11">
        <f t="shared" si="27"/>
        <v>0.1</v>
      </c>
      <c r="D97" s="13">
        <v>0.1</v>
      </c>
      <c r="E97" s="13">
        <f t="shared" si="31"/>
        <v>0.1</v>
      </c>
      <c r="F97" s="13">
        <f t="shared" si="20"/>
        <v>0.1</v>
      </c>
      <c r="G97" s="13">
        <f t="shared" si="19"/>
        <v>0.25</v>
      </c>
      <c r="I97" s="14">
        <f t="shared" si="29"/>
        <v>2039</v>
      </c>
      <c r="J97" s="15"/>
      <c r="K97" s="16">
        <f t="shared" si="32"/>
        <v>0.27145185087241824</v>
      </c>
      <c r="L97" s="16">
        <f t="shared" si="32"/>
        <v>0.11300000000000002</v>
      </c>
      <c r="M97" s="19">
        <f t="shared" si="32"/>
        <v>0.23400000000000007</v>
      </c>
      <c r="N97" s="16">
        <f t="shared" si="32"/>
        <v>0.70499999999999996</v>
      </c>
      <c r="O97" s="16">
        <f t="shared" si="32"/>
        <v>0.70499999999999996</v>
      </c>
      <c r="P97" s="16">
        <f t="shared" si="32"/>
        <v>0.95</v>
      </c>
    </row>
    <row r="98" spans="2:16" ht="14.5" x14ac:dyDescent="0.35">
      <c r="B98" s="11">
        <f t="shared" si="25"/>
        <v>0.9200000000000006</v>
      </c>
      <c r="C98" s="11">
        <f t="shared" si="27"/>
        <v>0.1</v>
      </c>
      <c r="D98" s="13">
        <v>0.1</v>
      </c>
      <c r="E98" s="13">
        <f t="shared" si="31"/>
        <v>0.1</v>
      </c>
      <c r="F98" s="13">
        <f t="shared" si="20"/>
        <v>0.1</v>
      </c>
      <c r="G98" s="13">
        <f t="shared" si="19"/>
        <v>0.25</v>
      </c>
      <c r="I98" s="14">
        <f t="shared" si="29"/>
        <v>2040</v>
      </c>
      <c r="J98" s="15"/>
      <c r="K98" s="16">
        <f t="shared" ref="K98:P98" si="33">K97+K74</f>
        <v>0.26645185087241824</v>
      </c>
      <c r="L98" s="16">
        <f t="shared" si="33"/>
        <v>0.11300000000000002</v>
      </c>
      <c r="M98" s="19">
        <f t="shared" si="33"/>
        <v>0.23400000000000007</v>
      </c>
      <c r="N98" s="16">
        <f t="shared" si="33"/>
        <v>0.69</v>
      </c>
      <c r="O98" s="16">
        <f t="shared" si="33"/>
        <v>0.69</v>
      </c>
      <c r="P98" s="16">
        <f t="shared" si="33"/>
        <v>0.95</v>
      </c>
    </row>
    <row r="99" spans="2:16" ht="14.5" x14ac:dyDescent="0.35">
      <c r="B99" s="11">
        <f t="shared" si="25"/>
        <v>0.9300000000000006</v>
      </c>
      <c r="C99" s="11">
        <f t="shared" si="27"/>
        <v>0.1</v>
      </c>
      <c r="D99" s="13">
        <v>0.1</v>
      </c>
      <c r="E99" s="13">
        <f t="shared" si="31"/>
        <v>0.1</v>
      </c>
      <c r="F99" s="13">
        <f t="shared" si="20"/>
        <v>0.1</v>
      </c>
      <c r="G99" s="13">
        <f t="shared" si="19"/>
        <v>0.25</v>
      </c>
      <c r="I99" s="14">
        <f t="shared" si="29"/>
        <v>2041</v>
      </c>
      <c r="J99" s="15"/>
      <c r="K99" s="16"/>
      <c r="L99" s="16"/>
      <c r="M99" s="19"/>
      <c r="N99" s="16"/>
      <c r="O99" s="16"/>
      <c r="P99" s="16"/>
    </row>
    <row r="100" spans="2:16" ht="14.5" x14ac:dyDescent="0.35">
      <c r="B100" s="11">
        <f t="shared" si="25"/>
        <v>0.94000000000000061</v>
      </c>
      <c r="C100" s="11">
        <f t="shared" si="27"/>
        <v>0.1</v>
      </c>
      <c r="D100" s="13">
        <v>0.1</v>
      </c>
      <c r="E100" s="13">
        <f t="shared" si="31"/>
        <v>0.1</v>
      </c>
      <c r="F100" s="13">
        <f t="shared" si="20"/>
        <v>0.1</v>
      </c>
      <c r="G100" s="13">
        <f t="shared" si="19"/>
        <v>0.25</v>
      </c>
      <c r="I100" s="14">
        <f t="shared" si="29"/>
        <v>2042</v>
      </c>
      <c r="J100" s="15"/>
      <c r="K100" s="16"/>
      <c r="L100" s="16"/>
      <c r="M100" s="19"/>
      <c r="N100" s="16"/>
      <c r="O100" s="16"/>
      <c r="P100" s="16"/>
    </row>
    <row r="101" spans="2:16" ht="14.5" x14ac:dyDescent="0.35">
      <c r="B101" s="11">
        <f t="shared" si="25"/>
        <v>0.95000000000000062</v>
      </c>
      <c r="C101" s="11">
        <f t="shared" si="27"/>
        <v>0.1</v>
      </c>
      <c r="D101" s="13">
        <v>0.1</v>
      </c>
      <c r="E101" s="13">
        <f t="shared" si="31"/>
        <v>0.1</v>
      </c>
      <c r="F101" s="13">
        <f t="shared" si="20"/>
        <v>0.1</v>
      </c>
      <c r="G101" s="13">
        <f t="shared" si="19"/>
        <v>0.25</v>
      </c>
    </row>
    <row r="102" spans="2:16" ht="14.5" x14ac:dyDescent="0.35">
      <c r="B102" s="11">
        <f t="shared" si="25"/>
        <v>0.96000000000000063</v>
      </c>
      <c r="C102" s="11">
        <f t="shared" si="27"/>
        <v>0.1</v>
      </c>
      <c r="D102" s="13">
        <v>0.1</v>
      </c>
      <c r="E102" s="13">
        <f t="shared" si="31"/>
        <v>0.1</v>
      </c>
      <c r="F102" s="13">
        <f t="shared" si="20"/>
        <v>0.1</v>
      </c>
      <c r="G102" s="13">
        <f t="shared" si="19"/>
        <v>0.25</v>
      </c>
    </row>
    <row r="103" spans="2:16" ht="14.5" x14ac:dyDescent="0.35">
      <c r="B103" s="11">
        <f t="shared" si="25"/>
        <v>0.97000000000000064</v>
      </c>
      <c r="C103" s="11">
        <f t="shared" si="27"/>
        <v>0.1</v>
      </c>
      <c r="D103" s="13">
        <v>0.1</v>
      </c>
      <c r="E103" s="13">
        <f t="shared" si="31"/>
        <v>0.1</v>
      </c>
      <c r="F103" s="13">
        <f t="shared" si="20"/>
        <v>0.1</v>
      </c>
      <c r="G103" s="13">
        <f t="shared" si="19"/>
        <v>0.25</v>
      </c>
    </row>
    <row r="104" spans="2:16" ht="14.5" x14ac:dyDescent="0.35">
      <c r="B104" s="11">
        <f t="shared" si="25"/>
        <v>0.98000000000000065</v>
      </c>
      <c r="C104" s="11">
        <f t="shared" si="27"/>
        <v>0.1</v>
      </c>
      <c r="D104" s="13">
        <v>0.1</v>
      </c>
      <c r="E104" s="13">
        <f t="shared" si="31"/>
        <v>0.1</v>
      </c>
      <c r="F104" s="13">
        <f t="shared" si="20"/>
        <v>0.1</v>
      </c>
      <c r="G104" s="13">
        <f t="shared" si="19"/>
        <v>0.25</v>
      </c>
    </row>
    <row r="105" spans="2:16" ht="14.5" x14ac:dyDescent="0.35">
      <c r="B105" s="11">
        <f t="shared" si="25"/>
        <v>0.99000000000000066</v>
      </c>
      <c r="C105" s="11">
        <f t="shared" si="27"/>
        <v>0.1</v>
      </c>
      <c r="D105" s="13">
        <v>0.1</v>
      </c>
      <c r="E105" s="13">
        <f t="shared" si="31"/>
        <v>0.1</v>
      </c>
      <c r="F105" s="13">
        <f t="shared" si="20"/>
        <v>0.1</v>
      </c>
      <c r="G105" s="13">
        <f t="shared" si="19"/>
        <v>0.25</v>
      </c>
    </row>
    <row r="106" spans="2:16" ht="14.5" x14ac:dyDescent="0.35">
      <c r="B106" s="11">
        <f t="shared" si="25"/>
        <v>1.0000000000000007</v>
      </c>
      <c r="C106" s="11">
        <f t="shared" si="27"/>
        <v>0.1</v>
      </c>
      <c r="D106" s="13">
        <v>0.1</v>
      </c>
      <c r="E106" s="13">
        <f t="shared" si="31"/>
        <v>0.1</v>
      </c>
      <c r="F106" s="13">
        <f t="shared" si="20"/>
        <v>0.1</v>
      </c>
      <c r="G106" s="13">
        <f t="shared" si="19"/>
        <v>0.25</v>
      </c>
    </row>
    <row r="107" spans="2:16" x14ac:dyDescent="0.25">
      <c r="B107" s="11"/>
    </row>
    <row r="108" spans="2:16" x14ac:dyDescent="0.25">
      <c r="B108" s="11"/>
    </row>
  </sheetData>
  <mergeCells count="5">
    <mergeCell ref="J4:O4"/>
    <mergeCell ref="Q4:U4"/>
    <mergeCell ref="J29:O29"/>
    <mergeCell ref="J53:O53"/>
    <mergeCell ref="J77:O77"/>
  </mergeCells>
  <pageMargins left="0.7" right="0.7" top="0.75" bottom="0.75" header="0.3" footer="0.3"/>
  <pageSetup orientation="portrait" r:id="rId1"/>
  <headerFooter>
    <oddHeader xml:space="preserve">&amp;RKPSC Case No. 2023-00092
Joint Intervenors First Set of Data Requests
Dated May 22, 2023
Item No. 54
Attachment 1
Page &amp;P of &amp;N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A9C3E-9E20-49B2-86DD-C7BEAB832A6A}">
  <dimension ref="B3:U108"/>
  <sheetViews>
    <sheetView showGridLines="0" view="pageLayout" zoomScaleNormal="80" workbookViewId="0">
      <selection activeCell="X73" sqref="X73"/>
    </sheetView>
  </sheetViews>
  <sheetFormatPr defaultColWidth="9.26953125" defaultRowHeight="12.5" x14ac:dyDescent="0.25"/>
  <cols>
    <col min="1" max="1" width="9.26953125" style="9"/>
    <col min="2" max="2" width="11.453125" style="9" customWidth="1"/>
    <col min="3" max="7" width="9.54296875" style="9" customWidth="1"/>
    <col min="8" max="16384" width="9.26953125" style="9"/>
  </cols>
  <sheetData>
    <row r="3" spans="2:21" ht="13" x14ac:dyDescent="0.3">
      <c r="B3" s="8" t="s">
        <v>11</v>
      </c>
    </row>
    <row r="4" spans="2:21" ht="13" x14ac:dyDescent="0.3">
      <c r="J4" s="22" t="s">
        <v>12</v>
      </c>
      <c r="K4" s="22"/>
      <c r="L4" s="22"/>
      <c r="M4" s="22"/>
      <c r="N4" s="22"/>
      <c r="O4" s="22"/>
      <c r="Q4" s="22" t="s">
        <v>13</v>
      </c>
      <c r="R4" s="22"/>
      <c r="S4" s="22"/>
      <c r="T4" s="22"/>
      <c r="U4" s="22"/>
    </row>
    <row r="5" spans="2:21" ht="26" x14ac:dyDescent="0.3">
      <c r="B5" s="10" t="s">
        <v>13</v>
      </c>
      <c r="C5" s="10" t="s">
        <v>0</v>
      </c>
      <c r="D5" s="10" t="s">
        <v>14</v>
      </c>
      <c r="E5" s="10" t="s">
        <v>9</v>
      </c>
      <c r="F5" s="10" t="s">
        <v>15</v>
      </c>
      <c r="G5" s="10" t="s">
        <v>16</v>
      </c>
      <c r="I5" s="10" t="s">
        <v>17</v>
      </c>
      <c r="J5" s="10" t="s">
        <v>18</v>
      </c>
      <c r="K5" s="10" t="s">
        <v>0</v>
      </c>
      <c r="L5" s="10" t="s">
        <v>14</v>
      </c>
      <c r="M5" s="10" t="s">
        <v>9</v>
      </c>
      <c r="N5" s="10" t="s">
        <v>15</v>
      </c>
      <c r="O5" s="10" t="s">
        <v>16</v>
      </c>
      <c r="Q5" s="10" t="s">
        <v>0</v>
      </c>
      <c r="R5" s="10" t="s">
        <v>14</v>
      </c>
      <c r="S5" s="10" t="s">
        <v>9</v>
      </c>
      <c r="T5" s="10" t="s">
        <v>15</v>
      </c>
      <c r="U5" s="10" t="s">
        <v>16</v>
      </c>
    </row>
    <row r="6" spans="2:21" ht="14.5" x14ac:dyDescent="0.35">
      <c r="B6" s="11">
        <v>0</v>
      </c>
      <c r="C6" s="12">
        <f>(2500*0.29+(K6-2500)*0.6)/K6</f>
        <v>0.43507101620454747</v>
      </c>
      <c r="D6" s="13">
        <v>0.14699999999999999</v>
      </c>
      <c r="E6" s="13">
        <v>0.37</v>
      </c>
      <c r="F6" s="13">
        <v>0.75</v>
      </c>
      <c r="G6" s="13">
        <v>0.95</v>
      </c>
      <c r="I6" s="14">
        <v>2021</v>
      </c>
      <c r="J6" s="15">
        <v>149224</v>
      </c>
      <c r="K6" s="15">
        <v>4698.9921490158886</v>
      </c>
      <c r="L6" s="15">
        <v>10925.814629554749</v>
      </c>
      <c r="M6" s="15">
        <v>24</v>
      </c>
      <c r="N6" s="15">
        <v>79.799999237060547</v>
      </c>
      <c r="O6" s="15">
        <v>0</v>
      </c>
      <c r="Q6" s="16">
        <f>K6/$J6</f>
        <v>3.1489520110812526E-2</v>
      </c>
      <c r="R6" s="16">
        <f t="shared" ref="R6:U24" si="0">L6/$J6</f>
        <v>7.3217542952572962E-2</v>
      </c>
      <c r="S6" s="16">
        <f t="shared" si="0"/>
        <v>1.608320377419182E-4</v>
      </c>
      <c r="T6" s="16">
        <f t="shared" si="0"/>
        <v>5.3476652037916521E-4</v>
      </c>
      <c r="U6" s="16">
        <f t="shared" si="0"/>
        <v>0</v>
      </c>
    </row>
    <row r="7" spans="2:21" ht="14.5" x14ac:dyDescent="0.35">
      <c r="B7" s="11">
        <f>B6+1%</f>
        <v>0.01</v>
      </c>
      <c r="C7" s="12">
        <f>(2500*0.29+(K7-2500)*0.6)/K7</f>
        <v>0.47364367573102079</v>
      </c>
      <c r="D7" s="13">
        <v>0.14699999999999999</v>
      </c>
      <c r="E7" s="13">
        <v>0.37</v>
      </c>
      <c r="F7" s="13">
        <v>0.75</v>
      </c>
      <c r="G7" s="13">
        <v>0.95</v>
      </c>
      <c r="I7" s="14">
        <f>I6+1</f>
        <v>2022</v>
      </c>
      <c r="J7" s="15">
        <v>147813.65625</v>
      </c>
      <c r="K7" s="15">
        <v>6133.4484402239323</v>
      </c>
      <c r="L7" s="15">
        <v>11503.338192939758</v>
      </c>
      <c r="M7" s="15">
        <v>24</v>
      </c>
      <c r="N7" s="15">
        <v>95.676711559295654</v>
      </c>
      <c r="O7" s="15">
        <v>0</v>
      </c>
      <c r="Q7" s="16">
        <f t="shared" ref="Q7:U25" si="1">K7/$J7</f>
        <v>4.1494464015221409E-2</v>
      </c>
      <c r="R7" s="16">
        <f t="shared" si="0"/>
        <v>7.78232437027601E-2</v>
      </c>
      <c r="S7" s="16">
        <f t="shared" si="0"/>
        <v>1.6236659459534884E-4</v>
      </c>
      <c r="T7" s="16">
        <f t="shared" si="0"/>
        <v>6.4727924324851178E-4</v>
      </c>
      <c r="U7" s="16">
        <f t="shared" si="0"/>
        <v>0</v>
      </c>
    </row>
    <row r="8" spans="2:21" ht="14.5" x14ac:dyDescent="0.35">
      <c r="B8" s="11">
        <f t="shared" ref="B8:B71" si="2">B7+1%</f>
        <v>0.02</v>
      </c>
      <c r="C8" s="12">
        <f>(2500*0.29+(K8-2500)*0.6)/K8</f>
        <v>0.50147647472870549</v>
      </c>
      <c r="D8" s="13">
        <v>0.14699999999999999</v>
      </c>
      <c r="E8" s="13">
        <v>0.37</v>
      </c>
      <c r="F8" s="13">
        <f>F7+(F$11-F$7)/4</f>
        <v>0.72499999999999998</v>
      </c>
      <c r="G8" s="13">
        <f t="shared" ref="G8:G10" si="3">G7+(G$11-G$7)/4</f>
        <v>0.88749999999999996</v>
      </c>
      <c r="I8" s="14">
        <f t="shared" ref="I8:I25" si="4">I7+1</f>
        <v>2023</v>
      </c>
      <c r="J8" s="15">
        <v>148440.03125</v>
      </c>
      <c r="K8" s="15">
        <v>7866.1415927410126</v>
      </c>
      <c r="L8" s="15">
        <v>11634.289975166321</v>
      </c>
      <c r="M8" s="15">
        <v>24</v>
      </c>
      <c r="N8" s="15">
        <v>135.21095848083496</v>
      </c>
      <c r="O8" s="15">
        <v>0</v>
      </c>
      <c r="Q8" s="16">
        <f t="shared" si="1"/>
        <v>5.2992050234030197E-2</v>
      </c>
      <c r="R8" s="16">
        <f t="shared" si="0"/>
        <v>7.8377038034787669E-2</v>
      </c>
      <c r="S8" s="16">
        <f t="shared" si="0"/>
        <v>1.6168145343205725E-4</v>
      </c>
      <c r="T8" s="16">
        <f t="shared" si="0"/>
        <v>9.1087934529678939E-4</v>
      </c>
      <c r="U8" s="16">
        <f t="shared" si="0"/>
        <v>0</v>
      </c>
    </row>
    <row r="9" spans="2:21" ht="14.5" x14ac:dyDescent="0.35">
      <c r="B9" s="11">
        <f t="shared" si="2"/>
        <v>0.03</v>
      </c>
      <c r="C9" s="12">
        <f>(2500*0.29+(K9-2500)*0.6)/K9</f>
        <v>0.50290692901254042</v>
      </c>
      <c r="D9" s="13">
        <v>0.14699999999999999</v>
      </c>
      <c r="E9" s="13">
        <v>0.37</v>
      </c>
      <c r="F9" s="13">
        <f t="shared" ref="F9:F10" si="5">F8+(F$11-F$7)/4</f>
        <v>0.7</v>
      </c>
      <c r="G9" s="13">
        <f t="shared" si="3"/>
        <v>0.82499999999999996</v>
      </c>
      <c r="I9" s="14">
        <f t="shared" si="4"/>
        <v>2024</v>
      </c>
      <c r="J9" s="15">
        <v>149702.828125</v>
      </c>
      <c r="K9" s="15">
        <v>7982.0320041179657</v>
      </c>
      <c r="L9" s="15">
        <v>12134.289975166321</v>
      </c>
      <c r="M9" s="15">
        <v>274</v>
      </c>
      <c r="N9" s="15">
        <v>164.79999923706055</v>
      </c>
      <c r="O9" s="15">
        <v>0</v>
      </c>
      <c r="Q9" s="16">
        <f t="shared" si="1"/>
        <v>5.3319179764947849E-2</v>
      </c>
      <c r="R9" s="16">
        <f t="shared" si="0"/>
        <v>8.1055849960525395E-2</v>
      </c>
      <c r="S9" s="16">
        <f t="shared" si="0"/>
        <v>1.8302927435092503E-3</v>
      </c>
      <c r="T9" s="16">
        <f t="shared" si="0"/>
        <v>1.100847601218693E-3</v>
      </c>
      <c r="U9" s="16">
        <f t="shared" si="0"/>
        <v>0</v>
      </c>
    </row>
    <row r="10" spans="2:21" ht="14.5" x14ac:dyDescent="0.35">
      <c r="B10" s="11">
        <f t="shared" si="2"/>
        <v>0.04</v>
      </c>
      <c r="C10" s="17">
        <f>(2500*0.29+(K10-2500)*0.57)/K10</f>
        <v>0.49463419595349722</v>
      </c>
      <c r="D10" s="13">
        <v>0.14699999999999999</v>
      </c>
      <c r="E10" s="13">
        <v>0.37</v>
      </c>
      <c r="F10" s="13">
        <f t="shared" si="5"/>
        <v>0.67499999999999993</v>
      </c>
      <c r="G10" s="13">
        <f t="shared" si="3"/>
        <v>0.76249999999999996</v>
      </c>
      <c r="I10" s="14">
        <f t="shared" si="4"/>
        <v>2025</v>
      </c>
      <c r="J10" s="15">
        <v>150369.234375</v>
      </c>
      <c r="K10" s="15">
        <v>9288.0320041179657</v>
      </c>
      <c r="L10" s="15">
        <v>13134.289975166321</v>
      </c>
      <c r="M10" s="15">
        <v>669</v>
      </c>
      <c r="N10" s="15">
        <v>1226.7999992370605</v>
      </c>
      <c r="O10" s="15">
        <v>0</v>
      </c>
      <c r="Q10" s="16">
        <f t="shared" si="1"/>
        <v>6.176816715681948E-2</v>
      </c>
      <c r="R10" s="16">
        <f t="shared" si="0"/>
        <v>8.7346923256995668E-2</v>
      </c>
      <c r="S10" s="16">
        <f t="shared" si="0"/>
        <v>4.4490483893241542E-3</v>
      </c>
      <c r="T10" s="16">
        <f t="shared" si="0"/>
        <v>8.1585837976509978E-3</v>
      </c>
      <c r="U10" s="16">
        <f t="shared" si="0"/>
        <v>0</v>
      </c>
    </row>
    <row r="11" spans="2:21" ht="14.5" x14ac:dyDescent="0.35">
      <c r="B11" s="11">
        <f t="shared" si="2"/>
        <v>0.05</v>
      </c>
      <c r="C11" s="16">
        <f>AVERAGE(C10,C12)</f>
        <v>0.49231709797674861</v>
      </c>
      <c r="D11" s="13">
        <v>0.14699999999999999</v>
      </c>
      <c r="E11" s="13">
        <v>0.37</v>
      </c>
      <c r="F11" s="18">
        <v>0.65</v>
      </c>
      <c r="G11" s="13">
        <v>0.7</v>
      </c>
      <c r="I11" s="14">
        <f t="shared" si="4"/>
        <v>2026</v>
      </c>
      <c r="J11" s="15">
        <v>151169.8125</v>
      </c>
      <c r="K11" s="15">
        <v>12395.032004117966</v>
      </c>
      <c r="L11" s="15">
        <v>14134.289975166321</v>
      </c>
      <c r="M11" s="15">
        <v>1492</v>
      </c>
      <c r="N11" s="15">
        <v>2201.7999992370605</v>
      </c>
      <c r="O11" s="15">
        <v>0</v>
      </c>
      <c r="Q11" s="16">
        <f t="shared" si="1"/>
        <v>8.1994095243836898E-2</v>
      </c>
      <c r="R11" s="16">
        <f t="shared" si="0"/>
        <v>9.3499421223177878E-2</v>
      </c>
      <c r="S11" s="16">
        <f t="shared" si="0"/>
        <v>9.8696953798232696E-3</v>
      </c>
      <c r="T11" s="16">
        <f t="shared" si="0"/>
        <v>1.4565077265257973E-2</v>
      </c>
      <c r="U11" s="16">
        <f t="shared" si="0"/>
        <v>0</v>
      </c>
    </row>
    <row r="12" spans="2:21" ht="14.5" x14ac:dyDescent="0.35">
      <c r="B12" s="11">
        <f t="shared" si="2"/>
        <v>6.0000000000000005E-2</v>
      </c>
      <c r="C12" s="16">
        <v>0.49</v>
      </c>
      <c r="D12" s="13">
        <v>0.14699999999999999</v>
      </c>
      <c r="E12" s="13">
        <f>E11+(E$16-E$11)/5</f>
        <v>0.33600000000000002</v>
      </c>
      <c r="F12" s="13">
        <f>F11+(F$21-F$11)/10</f>
        <v>0.63500000000000001</v>
      </c>
      <c r="G12" s="13">
        <f>G11+(G$21-G$11)/10</f>
        <v>0.69499999999999995</v>
      </c>
      <c r="I12" s="14">
        <f t="shared" si="4"/>
        <v>2027</v>
      </c>
      <c r="J12" s="15">
        <v>151417.1875</v>
      </c>
      <c r="K12" s="15">
        <v>16658.032004117966</v>
      </c>
      <c r="L12" s="15">
        <v>15134.289975166321</v>
      </c>
      <c r="M12" s="15">
        <v>2292</v>
      </c>
      <c r="N12" s="15">
        <v>3176.7999992370605</v>
      </c>
      <c r="O12" s="15">
        <v>0</v>
      </c>
      <c r="Q12" s="16">
        <f t="shared" si="1"/>
        <v>0.11001414224602452</v>
      </c>
      <c r="R12" s="16">
        <f t="shared" si="0"/>
        <v>9.9950938364684133E-2</v>
      </c>
      <c r="S12" s="16">
        <f t="shared" si="0"/>
        <v>1.5136987008162465E-2</v>
      </c>
      <c r="T12" s="16">
        <f t="shared" si="0"/>
        <v>2.0980445164040976E-2</v>
      </c>
      <c r="U12" s="16">
        <f t="shared" si="0"/>
        <v>0</v>
      </c>
    </row>
    <row r="13" spans="2:21" ht="14.5" x14ac:dyDescent="0.35">
      <c r="B13" s="11">
        <f t="shared" si="2"/>
        <v>7.0000000000000007E-2</v>
      </c>
      <c r="C13" s="16">
        <f>C12+(C$16-C$12)/(100*($B$16-$B$12))</f>
        <v>0.44289687747026069</v>
      </c>
      <c r="D13" s="13">
        <v>0.14699999999999999</v>
      </c>
      <c r="E13" s="13">
        <f t="shared" ref="E13:E15" si="6">E12+(E$16-E$11)/5</f>
        <v>0.30200000000000005</v>
      </c>
      <c r="F13" s="13">
        <f t="shared" ref="F13:G20" si="7">F12+(F$21-F$11)/10</f>
        <v>0.62</v>
      </c>
      <c r="G13" s="13">
        <f t="shared" si="7"/>
        <v>0.69</v>
      </c>
      <c r="I13" s="14">
        <f t="shared" si="4"/>
        <v>2028</v>
      </c>
      <c r="J13" s="15">
        <v>151763.171875</v>
      </c>
      <c r="K13" s="15">
        <v>21237.032004117966</v>
      </c>
      <c r="L13" s="15">
        <v>16134.289975166321</v>
      </c>
      <c r="M13" s="15">
        <v>3442</v>
      </c>
      <c r="N13" s="15">
        <v>3663.7999992370605</v>
      </c>
      <c r="O13" s="15">
        <v>0</v>
      </c>
      <c r="Q13" s="19">
        <f t="shared" si="1"/>
        <v>0.13993534624862666</v>
      </c>
      <c r="R13" s="16">
        <f>L13/$J13</f>
        <v>0.10631228759804359</v>
      </c>
      <c r="S13" s="16">
        <f t="shared" si="0"/>
        <v>2.268007420690317E-2</v>
      </c>
      <c r="T13" s="16">
        <f t="shared" si="0"/>
        <v>2.4141561842518394E-2</v>
      </c>
      <c r="U13" s="16">
        <f t="shared" si="0"/>
        <v>0</v>
      </c>
    </row>
    <row r="14" spans="2:21" ht="14.5" x14ac:dyDescent="0.35">
      <c r="B14" s="11">
        <f t="shared" si="2"/>
        <v>0.08</v>
      </c>
      <c r="C14" s="16">
        <f t="shared" ref="C14:C15" si="8">C13+(C$16-C$12)/(100*($B$16-$B$12))</f>
        <v>0.39579375494052138</v>
      </c>
      <c r="D14" s="13">
        <v>0.13</v>
      </c>
      <c r="E14" s="13">
        <f t="shared" si="6"/>
        <v>0.26800000000000007</v>
      </c>
      <c r="F14" s="13">
        <f t="shared" si="7"/>
        <v>0.60499999999999998</v>
      </c>
      <c r="G14" s="13">
        <f t="shared" si="7"/>
        <v>0.68499999999999994</v>
      </c>
      <c r="I14" s="14">
        <f t="shared" si="4"/>
        <v>2029</v>
      </c>
      <c r="J14" s="15">
        <v>152772.90625</v>
      </c>
      <c r="K14" s="15">
        <v>26435.032004117966</v>
      </c>
      <c r="L14" s="15">
        <v>17634.289975166321</v>
      </c>
      <c r="M14" s="15">
        <v>5892</v>
      </c>
      <c r="N14" s="15">
        <v>3663.7999992370605</v>
      </c>
      <c r="O14" s="15">
        <v>0</v>
      </c>
      <c r="Q14" s="16">
        <f t="shared" si="1"/>
        <v>0.17303481784171376</v>
      </c>
      <c r="R14" s="16">
        <f t="shared" si="0"/>
        <v>0.11542812405695346</v>
      </c>
      <c r="S14" s="16">
        <f t="shared" si="0"/>
        <v>3.8567047944733326E-2</v>
      </c>
      <c r="T14" s="16">
        <f t="shared" si="0"/>
        <v>2.3982001057449024E-2</v>
      </c>
      <c r="U14" s="16">
        <f t="shared" si="0"/>
        <v>0</v>
      </c>
    </row>
    <row r="15" spans="2:21" ht="14.5" x14ac:dyDescent="0.35">
      <c r="B15" s="11">
        <f t="shared" si="2"/>
        <v>0.09</v>
      </c>
      <c r="C15" s="16">
        <f t="shared" si="8"/>
        <v>0.34869063241078208</v>
      </c>
      <c r="D15" s="13">
        <f>D14+(D$18-D$14)/(100*($B$18-$B$14))</f>
        <v>0.1225</v>
      </c>
      <c r="E15" s="13">
        <f t="shared" si="6"/>
        <v>0.23400000000000007</v>
      </c>
      <c r="F15" s="13">
        <f t="shared" si="7"/>
        <v>0.59</v>
      </c>
      <c r="G15" s="13">
        <f t="shared" si="7"/>
        <v>0.67999999999999994</v>
      </c>
      <c r="I15" s="14">
        <f t="shared" si="4"/>
        <v>2030</v>
      </c>
      <c r="J15" s="15">
        <v>153330.59375</v>
      </c>
      <c r="K15" s="15">
        <v>32133.032004117966</v>
      </c>
      <c r="L15" s="15">
        <v>20134.289975166321</v>
      </c>
      <c r="M15" s="15">
        <v>7242</v>
      </c>
      <c r="N15" s="15">
        <v>3663.7999992370605</v>
      </c>
      <c r="O15" s="15">
        <v>0</v>
      </c>
      <c r="Q15" s="16">
        <f t="shared" si="1"/>
        <v>0.20956699650240523</v>
      </c>
      <c r="R15" s="16">
        <f t="shared" si="0"/>
        <v>0.13131293294275345</v>
      </c>
      <c r="S15" s="16">
        <f t="shared" si="0"/>
        <v>4.7231278656677089E-2</v>
      </c>
      <c r="T15" s="16">
        <f t="shared" si="0"/>
        <v>2.389477474541548E-2</v>
      </c>
      <c r="U15" s="16">
        <f t="shared" si="0"/>
        <v>0</v>
      </c>
    </row>
    <row r="16" spans="2:21" ht="14.5" x14ac:dyDescent="0.35">
      <c r="B16" s="12">
        <f t="shared" si="2"/>
        <v>9.9999999999999992E-2</v>
      </c>
      <c r="C16" s="12">
        <f>(2500*0.18+(K16-2500)*0.31)/K16</f>
        <v>0.30158750988104277</v>
      </c>
      <c r="D16" s="13">
        <f t="shared" ref="D16:D17" si="9">D15+(D$18-D$14)/(100*($B$18-$B$14))</f>
        <v>0.11499999999999999</v>
      </c>
      <c r="E16" s="13">
        <v>0.2</v>
      </c>
      <c r="F16" s="13">
        <f t="shared" si="7"/>
        <v>0.57499999999999996</v>
      </c>
      <c r="G16" s="13">
        <f t="shared" si="7"/>
        <v>0.67499999999999993</v>
      </c>
      <c r="I16" s="14">
        <f t="shared" si="4"/>
        <v>2031</v>
      </c>
      <c r="J16" s="15">
        <v>153652.234375</v>
      </c>
      <c r="K16" s="15">
        <v>38633.032004117966</v>
      </c>
      <c r="L16" s="15">
        <v>22434.289975166321</v>
      </c>
      <c r="M16" s="15">
        <v>7242</v>
      </c>
      <c r="N16" s="15">
        <v>3663.7999992370605</v>
      </c>
      <c r="O16" s="15">
        <v>0</v>
      </c>
      <c r="Q16" s="16">
        <f t="shared" si="1"/>
        <v>0.25143163170560284</v>
      </c>
      <c r="R16" s="16">
        <f t="shared" si="0"/>
        <v>0.1460069231431658</v>
      </c>
      <c r="S16" s="16">
        <f t="shared" si="0"/>
        <v>4.7132409297253347E-2</v>
      </c>
      <c r="T16" s="16">
        <f t="shared" si="0"/>
        <v>2.3844755750803318E-2</v>
      </c>
      <c r="U16" s="16">
        <f t="shared" si="0"/>
        <v>0</v>
      </c>
    </row>
    <row r="17" spans="2:21" ht="14.5" x14ac:dyDescent="0.35">
      <c r="B17" s="11">
        <f t="shared" si="2"/>
        <v>0.10999999999999999</v>
      </c>
      <c r="C17" s="16">
        <f>C16+(C$36-C$16)/(100*($B$36-$B$16))</f>
        <v>0.29900813438699064</v>
      </c>
      <c r="D17" s="13">
        <f t="shared" si="9"/>
        <v>0.10749999999999998</v>
      </c>
      <c r="E17" s="13">
        <f>MAX(10%,E16-2%)</f>
        <v>0.18000000000000002</v>
      </c>
      <c r="F17" s="13">
        <f t="shared" si="7"/>
        <v>0.55999999999999994</v>
      </c>
      <c r="G17" s="13">
        <f t="shared" si="7"/>
        <v>0.66999999999999993</v>
      </c>
      <c r="I17" s="14">
        <f t="shared" si="4"/>
        <v>2032</v>
      </c>
      <c r="J17" s="15">
        <v>153864.671875</v>
      </c>
      <c r="K17" s="15">
        <v>45633.032004117966</v>
      </c>
      <c r="L17" s="15">
        <v>24134.289975166321</v>
      </c>
      <c r="M17" s="15">
        <v>7242</v>
      </c>
      <c r="N17" s="15">
        <v>3663.7999992370605</v>
      </c>
      <c r="O17" s="15">
        <v>0</v>
      </c>
      <c r="Q17" s="16">
        <f t="shared" si="1"/>
        <v>0.29657900964550421</v>
      </c>
      <c r="R17" s="16">
        <f t="shared" si="0"/>
        <v>0.15685400476317962</v>
      </c>
      <c r="S17" s="16">
        <f t="shared" si="0"/>
        <v>4.7067334637306585E-2</v>
      </c>
      <c r="T17" s="16">
        <f t="shared" si="0"/>
        <v>2.381183383157337E-2</v>
      </c>
      <c r="U17" s="16">
        <f t="shared" si="0"/>
        <v>0</v>
      </c>
    </row>
    <row r="18" spans="2:21" ht="14.5" x14ac:dyDescent="0.35">
      <c r="B18" s="11">
        <f t="shared" si="2"/>
        <v>0.11999999999999998</v>
      </c>
      <c r="C18" s="16">
        <f t="shared" ref="C18:C35" si="10">C17+(C$36-C$16)/(100*($B$36-$B$16))</f>
        <v>0.29642875889293852</v>
      </c>
      <c r="D18" s="13">
        <v>0.1</v>
      </c>
      <c r="E18" s="13">
        <f t="shared" ref="E18:E81" si="11">MAX(10%,E17-2%)</f>
        <v>0.16000000000000003</v>
      </c>
      <c r="F18" s="13">
        <f t="shared" si="7"/>
        <v>0.54499999999999993</v>
      </c>
      <c r="G18" s="13">
        <f t="shared" si="7"/>
        <v>0.66499999999999992</v>
      </c>
      <c r="I18" s="14">
        <f t="shared" si="4"/>
        <v>2033</v>
      </c>
      <c r="J18" s="15">
        <v>154290.828125</v>
      </c>
      <c r="K18" s="15">
        <v>50633.032004117966</v>
      </c>
      <c r="L18" s="15">
        <v>24634.289975166321</v>
      </c>
      <c r="M18" s="15">
        <v>8442</v>
      </c>
      <c r="N18" s="15">
        <v>3663.7999992370605</v>
      </c>
      <c r="O18" s="15">
        <v>0</v>
      </c>
      <c r="Q18" s="16">
        <f t="shared" si="1"/>
        <v>0.32816618213428211</v>
      </c>
      <c r="R18" s="16">
        <f t="shared" si="0"/>
        <v>0.15966140226565279</v>
      </c>
      <c r="S18" s="16">
        <f t="shared" si="0"/>
        <v>5.4714853128927689E-2</v>
      </c>
      <c r="T18" s="16">
        <f t="shared" si="0"/>
        <v>2.3746064777543371E-2</v>
      </c>
      <c r="U18" s="16">
        <f t="shared" si="0"/>
        <v>0</v>
      </c>
    </row>
    <row r="19" spans="2:21" ht="14.5" x14ac:dyDescent="0.35">
      <c r="B19" s="11">
        <f t="shared" si="2"/>
        <v>0.12999999999999998</v>
      </c>
      <c r="C19" s="16">
        <f t="shared" si="10"/>
        <v>0.29384938339888639</v>
      </c>
      <c r="D19" s="13">
        <v>0.1</v>
      </c>
      <c r="E19" s="13">
        <f t="shared" si="11"/>
        <v>0.14000000000000004</v>
      </c>
      <c r="F19" s="13">
        <f t="shared" si="7"/>
        <v>0.52999999999999992</v>
      </c>
      <c r="G19" s="13">
        <f t="shared" si="7"/>
        <v>0.65999999999999992</v>
      </c>
      <c r="I19" s="14">
        <f t="shared" si="4"/>
        <v>2034</v>
      </c>
      <c r="J19" s="15">
        <v>154663</v>
      </c>
      <c r="K19" s="15">
        <v>54833.032004117966</v>
      </c>
      <c r="L19" s="15">
        <v>24634.289975166321</v>
      </c>
      <c r="M19" s="15">
        <v>11792</v>
      </c>
      <c r="N19" s="15">
        <v>3663.7999992370605</v>
      </c>
      <c r="O19" s="15">
        <v>0</v>
      </c>
      <c r="Q19" s="16">
        <f t="shared" si="1"/>
        <v>0.35453231868073143</v>
      </c>
      <c r="R19" s="16">
        <f t="shared" si="0"/>
        <v>0.15927720253173883</v>
      </c>
      <c r="S19" s="16">
        <f t="shared" si="0"/>
        <v>7.6243186799687057E-2</v>
      </c>
      <c r="T19" s="16">
        <f t="shared" si="0"/>
        <v>2.3688923654895229E-2</v>
      </c>
      <c r="U19" s="16">
        <f t="shared" si="0"/>
        <v>0</v>
      </c>
    </row>
    <row r="20" spans="2:21" ht="14.5" x14ac:dyDescent="0.35">
      <c r="B20" s="11">
        <f t="shared" si="2"/>
        <v>0.13999999999999999</v>
      </c>
      <c r="C20" s="16">
        <f t="shared" si="10"/>
        <v>0.29127000790483426</v>
      </c>
      <c r="D20" s="13">
        <v>0.1</v>
      </c>
      <c r="E20" s="13">
        <f t="shared" si="11"/>
        <v>0.12000000000000004</v>
      </c>
      <c r="F20" s="13">
        <f t="shared" si="7"/>
        <v>0.5149999999999999</v>
      </c>
      <c r="G20" s="13">
        <f t="shared" si="7"/>
        <v>0.65499999999999992</v>
      </c>
      <c r="I20" s="14">
        <f t="shared" si="4"/>
        <v>2035</v>
      </c>
      <c r="J20" s="15">
        <v>155794.8125</v>
      </c>
      <c r="K20" s="15">
        <v>54833.032004117966</v>
      </c>
      <c r="L20" s="15">
        <v>24634.289975166321</v>
      </c>
      <c r="M20" s="15">
        <v>11792</v>
      </c>
      <c r="N20" s="15">
        <v>3663.7999992370605</v>
      </c>
      <c r="O20" s="15">
        <v>0</v>
      </c>
      <c r="Q20" s="16">
        <f t="shared" si="1"/>
        <v>0.35195672515808551</v>
      </c>
      <c r="R20" s="16">
        <f t="shared" si="0"/>
        <v>0.15812009129101343</v>
      </c>
      <c r="S20" s="16">
        <f t="shared" si="0"/>
        <v>7.5689298063117472E-2</v>
      </c>
      <c r="T20" s="16">
        <f t="shared" si="0"/>
        <v>2.3516829222006739E-2</v>
      </c>
      <c r="U20" s="16">
        <f t="shared" si="0"/>
        <v>0</v>
      </c>
    </row>
    <row r="21" spans="2:21" ht="14.5" x14ac:dyDescent="0.35">
      <c r="B21" s="11">
        <f t="shared" si="2"/>
        <v>0.15</v>
      </c>
      <c r="C21" s="16">
        <f t="shared" si="10"/>
        <v>0.28869063241078213</v>
      </c>
      <c r="D21" s="13">
        <v>0.1</v>
      </c>
      <c r="E21" s="13">
        <f t="shared" si="11"/>
        <v>0.10000000000000003</v>
      </c>
      <c r="F21" s="18">
        <v>0.5</v>
      </c>
      <c r="G21" s="20">
        <f>F21+15%</f>
        <v>0.65</v>
      </c>
      <c r="I21" s="14">
        <f t="shared" si="4"/>
        <v>2036</v>
      </c>
      <c r="J21" s="15">
        <v>156392.75</v>
      </c>
      <c r="K21" s="15">
        <v>55688.032004117966</v>
      </c>
      <c r="L21" s="15">
        <v>24634.289975166321</v>
      </c>
      <c r="M21" s="15">
        <v>12992</v>
      </c>
      <c r="N21" s="15">
        <v>4293.7999992370605</v>
      </c>
      <c r="O21" s="15">
        <v>0</v>
      </c>
      <c r="Q21" s="16">
        <f t="shared" si="1"/>
        <v>0.35607809188161194</v>
      </c>
      <c r="R21" s="16">
        <f t="shared" si="0"/>
        <v>0.15751554963491798</v>
      </c>
      <c r="S21" s="16">
        <f t="shared" si="0"/>
        <v>8.307290459436259E-2</v>
      </c>
      <c r="T21" s="16">
        <f t="shared" si="0"/>
        <v>2.7455236890693849E-2</v>
      </c>
      <c r="U21" s="16">
        <f t="shared" si="0"/>
        <v>0</v>
      </c>
    </row>
    <row r="22" spans="2:21" ht="14.5" x14ac:dyDescent="0.35">
      <c r="B22" s="11">
        <f t="shared" si="2"/>
        <v>0.16</v>
      </c>
      <c r="C22" s="16">
        <f t="shared" si="10"/>
        <v>0.28611125691673001</v>
      </c>
      <c r="D22" s="13">
        <v>0.1</v>
      </c>
      <c r="E22" s="13">
        <f t="shared" si="11"/>
        <v>0.1</v>
      </c>
      <c r="F22" s="13">
        <f>F21+(F$31-F$21)/10</f>
        <v>0.48</v>
      </c>
      <c r="G22" s="13">
        <f>G21+(G$31-G$21)/10</f>
        <v>0.63</v>
      </c>
      <c r="I22" s="14">
        <f t="shared" si="4"/>
        <v>2037</v>
      </c>
      <c r="J22" s="15">
        <v>156940.609375</v>
      </c>
      <c r="K22" s="15">
        <v>57664.032004117966</v>
      </c>
      <c r="L22" s="15">
        <v>24634.289975166321</v>
      </c>
      <c r="M22" s="15">
        <v>12992</v>
      </c>
      <c r="N22" s="15">
        <v>5703.7999992370605</v>
      </c>
      <c r="O22" s="15">
        <v>0</v>
      </c>
      <c r="Q22" s="16">
        <f t="shared" si="1"/>
        <v>0.36742581944698127</v>
      </c>
      <c r="R22" s="16">
        <f t="shared" si="0"/>
        <v>0.15696568321781004</v>
      </c>
      <c r="S22" s="16">
        <f t="shared" si="0"/>
        <v>8.2782907825701177E-2</v>
      </c>
      <c r="T22" s="16">
        <f t="shared" si="0"/>
        <v>3.6343684543802039E-2</v>
      </c>
      <c r="U22" s="16">
        <f t="shared" si="0"/>
        <v>0</v>
      </c>
    </row>
    <row r="23" spans="2:21" ht="14.5" x14ac:dyDescent="0.35">
      <c r="B23" s="11">
        <f t="shared" si="2"/>
        <v>0.17</v>
      </c>
      <c r="C23" s="16">
        <f t="shared" si="10"/>
        <v>0.28353188142267788</v>
      </c>
      <c r="D23" s="13">
        <v>0.1</v>
      </c>
      <c r="E23" s="13">
        <f t="shared" si="11"/>
        <v>0.1</v>
      </c>
      <c r="F23" s="13">
        <f t="shared" ref="F23:G30" si="12">F22+(F$31-F$21)/10</f>
        <v>0.45999999999999996</v>
      </c>
      <c r="G23" s="13">
        <f t="shared" si="12"/>
        <v>0.61</v>
      </c>
      <c r="I23" s="14">
        <f t="shared" si="4"/>
        <v>2038</v>
      </c>
      <c r="J23" s="15">
        <v>157551.65625</v>
      </c>
      <c r="K23" s="15">
        <v>59294.032004117966</v>
      </c>
      <c r="L23" s="15">
        <v>24634.289975166321</v>
      </c>
      <c r="M23" s="15">
        <v>13392</v>
      </c>
      <c r="N23" s="15">
        <v>6788.7999992370605</v>
      </c>
      <c r="O23" s="15">
        <v>0</v>
      </c>
      <c r="Q23" s="16">
        <f t="shared" si="1"/>
        <v>0.37634661174257233</v>
      </c>
      <c r="R23" s="16">
        <f t="shared" si="0"/>
        <v>0.15635690897515603</v>
      </c>
      <c r="S23" s="16">
        <f t="shared" si="0"/>
        <v>8.5000693225019658E-2</v>
      </c>
      <c r="T23" s="16">
        <f t="shared" si="0"/>
        <v>4.3089359774579082E-2</v>
      </c>
      <c r="U23" s="16">
        <f t="shared" si="0"/>
        <v>0</v>
      </c>
    </row>
    <row r="24" spans="2:21" ht="14.5" x14ac:dyDescent="0.35">
      <c r="B24" s="11">
        <f t="shared" si="2"/>
        <v>0.18000000000000002</v>
      </c>
      <c r="C24" s="16">
        <f t="shared" si="10"/>
        <v>0.28095250592862575</v>
      </c>
      <c r="D24" s="13">
        <v>0.1</v>
      </c>
      <c r="E24" s="13">
        <f t="shared" si="11"/>
        <v>0.1</v>
      </c>
      <c r="F24" s="13">
        <f t="shared" si="12"/>
        <v>0.43999999999999995</v>
      </c>
      <c r="G24" s="13">
        <f t="shared" si="12"/>
        <v>0.59</v>
      </c>
      <c r="I24" s="14">
        <f t="shared" si="4"/>
        <v>2039</v>
      </c>
      <c r="J24" s="15">
        <v>158233.203125</v>
      </c>
      <c r="K24" s="15">
        <v>60522.032004117966</v>
      </c>
      <c r="L24" s="15">
        <v>24634.289975166321</v>
      </c>
      <c r="M24" s="15">
        <v>14992</v>
      </c>
      <c r="N24" s="15">
        <v>7558.7999992370605</v>
      </c>
      <c r="O24" s="15">
        <v>0</v>
      </c>
      <c r="Q24" s="16">
        <f t="shared" si="1"/>
        <v>0.3824862974953947</v>
      </c>
      <c r="R24" s="16">
        <f t="shared" si="0"/>
        <v>0.15568344373150236</v>
      </c>
      <c r="S24" s="16">
        <f t="shared" si="0"/>
        <v>9.4746233432162277E-2</v>
      </c>
      <c r="T24" s="16">
        <f t="shared" si="0"/>
        <v>4.7769999279265118E-2</v>
      </c>
      <c r="U24" s="16">
        <f t="shared" si="0"/>
        <v>0</v>
      </c>
    </row>
    <row r="25" spans="2:21" ht="14.5" x14ac:dyDescent="0.35">
      <c r="B25" s="11">
        <f t="shared" si="2"/>
        <v>0.19000000000000003</v>
      </c>
      <c r="C25" s="16">
        <f t="shared" si="10"/>
        <v>0.27837313043457362</v>
      </c>
      <c r="D25" s="13">
        <v>0.1</v>
      </c>
      <c r="E25" s="13">
        <f t="shared" si="11"/>
        <v>0.1</v>
      </c>
      <c r="F25" s="13">
        <f t="shared" si="12"/>
        <v>0.41999999999999993</v>
      </c>
      <c r="G25" s="13">
        <f t="shared" si="12"/>
        <v>0.56999999999999995</v>
      </c>
      <c r="I25" s="14">
        <f t="shared" si="4"/>
        <v>2040</v>
      </c>
      <c r="J25" s="15">
        <v>158846.65625</v>
      </c>
      <c r="K25" s="15">
        <v>61852.032004117966</v>
      </c>
      <c r="L25" s="15">
        <v>24634.289975166321</v>
      </c>
      <c r="M25" s="15">
        <v>14992</v>
      </c>
      <c r="N25" s="15">
        <v>8328.7999992370605</v>
      </c>
      <c r="O25" s="15">
        <v>0</v>
      </c>
      <c r="Q25" s="16">
        <f t="shared" si="1"/>
        <v>0.38938202077588879</v>
      </c>
      <c r="R25" s="16">
        <f t="shared" si="1"/>
        <v>0.15508220668111369</v>
      </c>
      <c r="S25" s="16">
        <f t="shared" si="1"/>
        <v>9.4380331030732664E-2</v>
      </c>
      <c r="T25" s="16">
        <f t="shared" si="1"/>
        <v>5.2432957645194754E-2</v>
      </c>
      <c r="U25" s="16">
        <f t="shared" si="1"/>
        <v>0</v>
      </c>
    </row>
    <row r="26" spans="2:21" ht="14.5" x14ac:dyDescent="0.35">
      <c r="B26" s="11">
        <f t="shared" si="2"/>
        <v>0.20000000000000004</v>
      </c>
      <c r="C26" s="16">
        <f t="shared" si="10"/>
        <v>0.2757937549405215</v>
      </c>
      <c r="D26" s="13">
        <v>0.1</v>
      </c>
      <c r="E26" s="13">
        <f t="shared" si="11"/>
        <v>0.1</v>
      </c>
      <c r="F26" s="13">
        <f t="shared" si="12"/>
        <v>0.39999999999999991</v>
      </c>
      <c r="G26" s="13">
        <f t="shared" si="12"/>
        <v>0.54999999999999993</v>
      </c>
      <c r="I26" s="14"/>
      <c r="J26" s="15"/>
      <c r="K26" s="15"/>
      <c r="L26" s="15"/>
      <c r="M26" s="15"/>
      <c r="N26" s="15"/>
      <c r="O26" s="15"/>
      <c r="Q26" s="16"/>
      <c r="R26" s="16"/>
      <c r="S26" s="16"/>
      <c r="T26" s="16"/>
      <c r="U26" s="16"/>
    </row>
    <row r="27" spans="2:21" ht="14.5" x14ac:dyDescent="0.35">
      <c r="B27" s="11">
        <f t="shared" si="2"/>
        <v>0.21000000000000005</v>
      </c>
      <c r="C27" s="16">
        <f t="shared" si="10"/>
        <v>0.27321437944646937</v>
      </c>
      <c r="D27" s="13">
        <v>0.1</v>
      </c>
      <c r="E27" s="13">
        <f t="shared" si="11"/>
        <v>0.1</v>
      </c>
      <c r="F27" s="13">
        <f t="shared" si="12"/>
        <v>0.37999999999999989</v>
      </c>
      <c r="G27" s="13">
        <f t="shared" si="12"/>
        <v>0.52999999999999992</v>
      </c>
      <c r="I27" s="14"/>
      <c r="J27" s="15"/>
      <c r="K27" s="15"/>
      <c r="L27" s="15"/>
      <c r="M27" s="15"/>
      <c r="N27" s="15"/>
      <c r="O27" s="15"/>
      <c r="Q27" s="16"/>
      <c r="R27" s="16"/>
      <c r="S27" s="16"/>
      <c r="T27" s="16"/>
      <c r="U27" s="16"/>
    </row>
    <row r="28" spans="2:21" ht="14.5" x14ac:dyDescent="0.35">
      <c r="B28" s="11">
        <f t="shared" si="2"/>
        <v>0.22000000000000006</v>
      </c>
      <c r="C28" s="16">
        <f t="shared" si="10"/>
        <v>0.27063500395241724</v>
      </c>
      <c r="D28" s="13">
        <v>0.1</v>
      </c>
      <c r="E28" s="13">
        <f t="shared" si="11"/>
        <v>0.1</v>
      </c>
      <c r="F28" s="13">
        <f t="shared" si="12"/>
        <v>0.35999999999999988</v>
      </c>
      <c r="G28" s="13">
        <f t="shared" si="12"/>
        <v>0.5099999999999999</v>
      </c>
    </row>
    <row r="29" spans="2:21" ht="14.5" x14ac:dyDescent="0.35">
      <c r="B29" s="11">
        <f t="shared" si="2"/>
        <v>0.23000000000000007</v>
      </c>
      <c r="C29" s="16">
        <f t="shared" si="10"/>
        <v>0.26805562845836511</v>
      </c>
      <c r="D29" s="13">
        <v>0.1</v>
      </c>
      <c r="E29" s="13">
        <f t="shared" si="11"/>
        <v>0.1</v>
      </c>
      <c r="F29" s="13">
        <f t="shared" si="12"/>
        <v>0.33999999999999986</v>
      </c>
      <c r="G29" s="13">
        <f t="shared" si="12"/>
        <v>0.48999999999999988</v>
      </c>
      <c r="J29" s="23" t="s">
        <v>19</v>
      </c>
      <c r="K29" s="23"/>
      <c r="L29" s="23"/>
      <c r="M29" s="23"/>
      <c r="N29" s="23"/>
      <c r="O29" s="23"/>
      <c r="Q29" s="8"/>
      <c r="R29" s="8"/>
      <c r="S29" s="8"/>
      <c r="T29" s="8"/>
      <c r="U29" s="8"/>
    </row>
    <row r="30" spans="2:21" ht="26.5" x14ac:dyDescent="0.35">
      <c r="B30" s="11">
        <f t="shared" si="2"/>
        <v>0.24000000000000007</v>
      </c>
      <c r="C30" s="16">
        <f t="shared" si="10"/>
        <v>0.26547625296431299</v>
      </c>
      <c r="D30" s="13">
        <v>0.1</v>
      </c>
      <c r="E30" s="13">
        <f t="shared" si="11"/>
        <v>0.1</v>
      </c>
      <c r="F30" s="13">
        <f t="shared" si="12"/>
        <v>0.31999999999999984</v>
      </c>
      <c r="G30" s="13">
        <f t="shared" si="12"/>
        <v>0.46999999999999986</v>
      </c>
      <c r="I30" s="10" t="s">
        <v>17</v>
      </c>
      <c r="J30" s="10" t="s">
        <v>18</v>
      </c>
      <c r="K30" s="10" t="s">
        <v>0</v>
      </c>
      <c r="L30" s="10" t="s">
        <v>14</v>
      </c>
      <c r="M30" s="10" t="s">
        <v>9</v>
      </c>
      <c r="N30" s="10" t="s">
        <v>20</v>
      </c>
      <c r="O30" s="10" t="s">
        <v>15</v>
      </c>
      <c r="P30" s="10" t="s">
        <v>16</v>
      </c>
      <c r="Q30" s="21"/>
      <c r="R30" s="21"/>
      <c r="S30" s="21"/>
      <c r="T30" s="21"/>
      <c r="U30" s="21"/>
    </row>
    <row r="31" spans="2:21" ht="14.5" x14ac:dyDescent="0.35">
      <c r="B31" s="11">
        <f t="shared" si="2"/>
        <v>0.25000000000000006</v>
      </c>
      <c r="C31" s="16">
        <f t="shared" si="10"/>
        <v>0.26289687747026086</v>
      </c>
      <c r="D31" s="13">
        <v>0.1</v>
      </c>
      <c r="E31" s="13">
        <f t="shared" si="11"/>
        <v>0.1</v>
      </c>
      <c r="F31" s="18">
        <v>0.3</v>
      </c>
      <c r="G31" s="20">
        <f>F31+15%</f>
        <v>0.44999999999999996</v>
      </c>
      <c r="I31" s="14">
        <v>2021</v>
      </c>
      <c r="J31" s="15"/>
      <c r="K31" s="16">
        <f t="shared" ref="K31:M50" si="13">VLOOKUP(Q6,$B$6:$G$106,MATCH(K$30,$B$5:$G$5,0),1)</f>
        <v>0.50290692901254042</v>
      </c>
      <c r="L31" s="16">
        <f t="shared" si="13"/>
        <v>0.14699999999999999</v>
      </c>
      <c r="M31" s="19">
        <f t="shared" si="13"/>
        <v>0.37</v>
      </c>
      <c r="N31" s="16">
        <f t="shared" ref="N31:N50" si="14">(O31*N6+P31*O6)/SUM(N6:O6)</f>
        <v>0.75</v>
      </c>
      <c r="O31" s="16">
        <f t="shared" ref="O31:P50" si="15">VLOOKUP(T6,$B$6:$G$106,MATCH(O$30,$B$5:$G$5,0),1)</f>
        <v>0.75</v>
      </c>
      <c r="P31" s="16">
        <f t="shared" si="15"/>
        <v>0.95</v>
      </c>
      <c r="Q31" s="16">
        <v>0.75</v>
      </c>
      <c r="R31" s="16"/>
      <c r="S31" s="16"/>
      <c r="T31" s="16"/>
      <c r="U31" s="16"/>
    </row>
    <row r="32" spans="2:21" ht="14.5" x14ac:dyDescent="0.35">
      <c r="B32" s="11">
        <f t="shared" si="2"/>
        <v>0.26000000000000006</v>
      </c>
      <c r="C32" s="16">
        <f t="shared" si="10"/>
        <v>0.26031750197620873</v>
      </c>
      <c r="D32" s="13">
        <v>0.1</v>
      </c>
      <c r="E32" s="13">
        <f t="shared" si="11"/>
        <v>0.1</v>
      </c>
      <c r="F32" s="13">
        <f>F31+(F$46-F$31)/15</f>
        <v>0.28666666666666668</v>
      </c>
      <c r="G32" s="13">
        <f>G31+(G$46-G$31)/15</f>
        <v>0.43666666666666665</v>
      </c>
      <c r="I32" s="14">
        <f>I31+1</f>
        <v>2022</v>
      </c>
      <c r="J32" s="15"/>
      <c r="K32" s="16">
        <f t="shared" si="13"/>
        <v>0.49463419595349722</v>
      </c>
      <c r="L32" s="16">
        <f t="shared" si="13"/>
        <v>0.14699999999999999</v>
      </c>
      <c r="M32" s="19">
        <f t="shared" si="13"/>
        <v>0.37</v>
      </c>
      <c r="N32" s="16">
        <f t="shared" si="14"/>
        <v>0.75</v>
      </c>
      <c r="O32" s="16">
        <f t="shared" si="15"/>
        <v>0.75</v>
      </c>
      <c r="P32" s="16">
        <f t="shared" si="15"/>
        <v>0.95</v>
      </c>
      <c r="Q32" s="16">
        <v>0.75</v>
      </c>
      <c r="R32" s="16"/>
      <c r="S32" s="16"/>
      <c r="T32" s="16"/>
      <c r="U32" s="16"/>
    </row>
    <row r="33" spans="2:21" ht="14.5" x14ac:dyDescent="0.35">
      <c r="B33" s="11">
        <f t="shared" si="2"/>
        <v>0.27000000000000007</v>
      </c>
      <c r="C33" s="16">
        <f t="shared" si="10"/>
        <v>0.2577381264821566</v>
      </c>
      <c r="D33" s="13">
        <v>0.1</v>
      </c>
      <c r="E33" s="13">
        <f t="shared" si="11"/>
        <v>0.1</v>
      </c>
      <c r="F33" s="13">
        <f t="shared" ref="F33:G45" si="16">F32+(F$46-F$31)/15</f>
        <v>0.27333333333333337</v>
      </c>
      <c r="G33" s="13">
        <f t="shared" si="16"/>
        <v>0.42333333333333334</v>
      </c>
      <c r="I33" s="14">
        <f t="shared" ref="I33:I50" si="17">I32+1</f>
        <v>2023</v>
      </c>
      <c r="J33" s="15"/>
      <c r="K33" s="16">
        <f t="shared" si="13"/>
        <v>0.49231709797674861</v>
      </c>
      <c r="L33" s="16">
        <f t="shared" si="13"/>
        <v>0.14699999999999999</v>
      </c>
      <c r="M33" s="19">
        <f t="shared" si="13"/>
        <v>0.37</v>
      </c>
      <c r="N33" s="16">
        <f t="shared" si="14"/>
        <v>0.75</v>
      </c>
      <c r="O33" s="16">
        <f t="shared" si="15"/>
        <v>0.75</v>
      </c>
      <c r="P33" s="16">
        <f t="shared" si="15"/>
        <v>0.95</v>
      </c>
      <c r="Q33" s="16">
        <v>0.75</v>
      </c>
      <c r="R33" s="16"/>
      <c r="S33" s="16"/>
      <c r="T33" s="16"/>
      <c r="U33" s="16"/>
    </row>
    <row r="34" spans="2:21" ht="14.5" x14ac:dyDescent="0.35">
      <c r="B34" s="11">
        <f t="shared" si="2"/>
        <v>0.28000000000000008</v>
      </c>
      <c r="C34" s="16">
        <f t="shared" si="10"/>
        <v>0.25515875098810448</v>
      </c>
      <c r="D34" s="13">
        <v>0.1</v>
      </c>
      <c r="E34" s="13">
        <f t="shared" si="11"/>
        <v>0.1</v>
      </c>
      <c r="F34" s="13">
        <f t="shared" si="16"/>
        <v>0.26000000000000006</v>
      </c>
      <c r="G34" s="13">
        <f t="shared" si="16"/>
        <v>0.41000000000000003</v>
      </c>
      <c r="I34" s="14">
        <f t="shared" si="17"/>
        <v>2024</v>
      </c>
      <c r="J34" s="15"/>
      <c r="K34" s="16">
        <f t="shared" si="13"/>
        <v>0.49231709797674861</v>
      </c>
      <c r="L34" s="16">
        <f t="shared" si="13"/>
        <v>0.13</v>
      </c>
      <c r="M34" s="19">
        <f t="shared" si="13"/>
        <v>0.37</v>
      </c>
      <c r="N34" s="16">
        <f t="shared" si="14"/>
        <v>0.75</v>
      </c>
      <c r="O34" s="16">
        <f t="shared" si="15"/>
        <v>0.75</v>
      </c>
      <c r="P34" s="16">
        <f t="shared" si="15"/>
        <v>0.95</v>
      </c>
      <c r="Q34" s="16">
        <v>0.75</v>
      </c>
      <c r="R34" s="16"/>
      <c r="S34" s="16"/>
      <c r="T34" s="16"/>
      <c r="U34" s="16"/>
    </row>
    <row r="35" spans="2:21" ht="14.5" x14ac:dyDescent="0.35">
      <c r="B35" s="11">
        <f t="shared" si="2"/>
        <v>0.29000000000000009</v>
      </c>
      <c r="C35" s="16">
        <f t="shared" si="10"/>
        <v>0.25257937549405235</v>
      </c>
      <c r="D35" s="13">
        <v>0.1</v>
      </c>
      <c r="E35" s="13">
        <f t="shared" si="11"/>
        <v>0.1</v>
      </c>
      <c r="F35" s="13">
        <f t="shared" si="16"/>
        <v>0.24666666666666673</v>
      </c>
      <c r="G35" s="13">
        <f t="shared" si="16"/>
        <v>0.39666666666666672</v>
      </c>
      <c r="I35" s="14">
        <f t="shared" si="17"/>
        <v>2025</v>
      </c>
      <c r="J35" s="15"/>
      <c r="K35" s="16">
        <f t="shared" si="13"/>
        <v>0.49</v>
      </c>
      <c r="L35" s="16">
        <f t="shared" si="13"/>
        <v>0.13</v>
      </c>
      <c r="M35" s="19">
        <f t="shared" si="13"/>
        <v>0.37</v>
      </c>
      <c r="N35" s="16">
        <f t="shared" si="14"/>
        <v>0.75</v>
      </c>
      <c r="O35" s="16">
        <f t="shared" si="15"/>
        <v>0.75</v>
      </c>
      <c r="P35" s="16">
        <f t="shared" si="15"/>
        <v>0.95</v>
      </c>
      <c r="Q35" s="16">
        <v>0.75</v>
      </c>
      <c r="R35" s="16"/>
      <c r="S35" s="16"/>
      <c r="T35" s="16"/>
      <c r="U35" s="16"/>
    </row>
    <row r="36" spans="2:21" ht="14.5" x14ac:dyDescent="0.35">
      <c r="B36" s="12">
        <f t="shared" si="2"/>
        <v>0.3000000000000001</v>
      </c>
      <c r="C36" s="19">
        <v>0.25</v>
      </c>
      <c r="D36" s="13">
        <v>0.1</v>
      </c>
      <c r="E36" s="13">
        <f t="shared" si="11"/>
        <v>0.1</v>
      </c>
      <c r="F36" s="13">
        <f t="shared" si="16"/>
        <v>0.23333333333333339</v>
      </c>
      <c r="G36" s="13">
        <f t="shared" si="16"/>
        <v>0.38333333333333341</v>
      </c>
      <c r="I36" s="14">
        <f t="shared" si="17"/>
        <v>2026</v>
      </c>
      <c r="J36" s="15"/>
      <c r="K36" s="16">
        <f t="shared" si="13"/>
        <v>0.39579375494052138</v>
      </c>
      <c r="L36" s="16">
        <f t="shared" si="13"/>
        <v>0.1225</v>
      </c>
      <c r="M36" s="19">
        <f t="shared" si="13"/>
        <v>0.37</v>
      </c>
      <c r="N36" s="16">
        <f t="shared" si="14"/>
        <v>0.75</v>
      </c>
      <c r="O36" s="16">
        <f t="shared" si="15"/>
        <v>0.75</v>
      </c>
      <c r="P36" s="16">
        <f t="shared" si="15"/>
        <v>0.95</v>
      </c>
      <c r="Q36" s="16">
        <v>0.75</v>
      </c>
      <c r="R36" s="16"/>
      <c r="S36" s="16"/>
      <c r="T36" s="16"/>
      <c r="U36" s="16"/>
    </row>
    <row r="37" spans="2:21" ht="14.5" x14ac:dyDescent="0.35">
      <c r="B37" s="11">
        <f t="shared" si="2"/>
        <v>0.31000000000000011</v>
      </c>
      <c r="C37" s="16">
        <f>C36+(C$56-C$36)/(100*($B$56-$B$36))</f>
        <v>0.2475</v>
      </c>
      <c r="D37" s="13">
        <v>0.1</v>
      </c>
      <c r="E37" s="13">
        <f t="shared" si="11"/>
        <v>0.1</v>
      </c>
      <c r="F37" s="13">
        <f t="shared" si="16"/>
        <v>0.22000000000000006</v>
      </c>
      <c r="G37" s="13">
        <f t="shared" si="16"/>
        <v>0.37000000000000011</v>
      </c>
      <c r="I37" s="14">
        <f t="shared" si="17"/>
        <v>2027</v>
      </c>
      <c r="J37" s="15"/>
      <c r="K37" s="16">
        <f t="shared" si="13"/>
        <v>0.29900813438699064</v>
      </c>
      <c r="L37" s="16">
        <f t="shared" si="13"/>
        <v>0.1225</v>
      </c>
      <c r="M37" s="19">
        <f t="shared" si="13"/>
        <v>0.37</v>
      </c>
      <c r="N37" s="16">
        <f t="shared" si="14"/>
        <v>0.72499999999999998</v>
      </c>
      <c r="O37" s="16">
        <f t="shared" si="15"/>
        <v>0.72499999999999998</v>
      </c>
      <c r="P37" s="16">
        <f t="shared" si="15"/>
        <v>0.95</v>
      </c>
      <c r="Q37" s="16">
        <v>0.75</v>
      </c>
      <c r="R37" s="16"/>
      <c r="S37" s="16"/>
      <c r="T37" s="16"/>
      <c r="U37" s="16"/>
    </row>
    <row r="38" spans="2:21" ht="14.5" x14ac:dyDescent="0.35">
      <c r="B38" s="11">
        <f t="shared" si="2"/>
        <v>0.32000000000000012</v>
      </c>
      <c r="C38" s="16">
        <f t="shared" ref="C38:C55" si="18">C37+(C$56-C$36)/(100*($B$56-$B$36))</f>
        <v>0.245</v>
      </c>
      <c r="D38" s="13">
        <v>0.1</v>
      </c>
      <c r="E38" s="13">
        <f t="shared" si="11"/>
        <v>0.1</v>
      </c>
      <c r="F38" s="13">
        <f t="shared" si="16"/>
        <v>0.20666666666666672</v>
      </c>
      <c r="G38" s="13">
        <f t="shared" si="16"/>
        <v>0.3566666666666668</v>
      </c>
      <c r="I38" s="14">
        <f t="shared" si="17"/>
        <v>2028</v>
      </c>
      <c r="J38" s="15"/>
      <c r="K38" s="16">
        <f t="shared" si="13"/>
        <v>0.29384938339888639</v>
      </c>
      <c r="L38" s="16">
        <f t="shared" si="13"/>
        <v>0.11499999999999999</v>
      </c>
      <c r="M38" s="19">
        <f t="shared" si="13"/>
        <v>0.37</v>
      </c>
      <c r="N38" s="16">
        <f t="shared" si="14"/>
        <v>0.72499999999999998</v>
      </c>
      <c r="O38" s="16">
        <f t="shared" si="15"/>
        <v>0.72499999999999998</v>
      </c>
      <c r="P38" s="16">
        <f t="shared" si="15"/>
        <v>0.95</v>
      </c>
      <c r="Q38" s="16">
        <v>0.75</v>
      </c>
      <c r="R38" s="16"/>
      <c r="S38" s="16"/>
      <c r="T38" s="16"/>
      <c r="U38" s="16"/>
    </row>
    <row r="39" spans="2:21" ht="14.5" x14ac:dyDescent="0.35">
      <c r="B39" s="11">
        <f t="shared" si="2"/>
        <v>0.33000000000000013</v>
      </c>
      <c r="C39" s="16">
        <f t="shared" si="18"/>
        <v>0.24249999999999999</v>
      </c>
      <c r="D39" s="13">
        <v>0.1</v>
      </c>
      <c r="E39" s="13">
        <f t="shared" si="11"/>
        <v>0.1</v>
      </c>
      <c r="F39" s="13">
        <f t="shared" si="16"/>
        <v>0.19333333333333338</v>
      </c>
      <c r="G39" s="13">
        <f t="shared" si="16"/>
        <v>0.34333333333333349</v>
      </c>
      <c r="I39" s="14">
        <f t="shared" si="17"/>
        <v>2029</v>
      </c>
      <c r="J39" s="15"/>
      <c r="K39" s="16">
        <f t="shared" si="13"/>
        <v>0.28353188142267788</v>
      </c>
      <c r="L39" s="16">
        <f t="shared" si="13"/>
        <v>0.10749999999999998</v>
      </c>
      <c r="M39" s="19">
        <f t="shared" si="13"/>
        <v>0.37</v>
      </c>
      <c r="N39" s="16">
        <f t="shared" si="14"/>
        <v>0.72499999999999998</v>
      </c>
      <c r="O39" s="16">
        <f t="shared" si="15"/>
        <v>0.72499999999999998</v>
      </c>
      <c r="P39" s="16">
        <f t="shared" si="15"/>
        <v>0.95</v>
      </c>
      <c r="Q39" s="16">
        <v>0.75</v>
      </c>
      <c r="R39" s="16"/>
      <c r="S39" s="16"/>
      <c r="T39" s="16"/>
      <c r="U39" s="16"/>
    </row>
    <row r="40" spans="2:21" ht="14.5" x14ac:dyDescent="0.35">
      <c r="B40" s="11">
        <f t="shared" si="2"/>
        <v>0.34000000000000014</v>
      </c>
      <c r="C40" s="16">
        <f t="shared" si="18"/>
        <v>0.24</v>
      </c>
      <c r="D40" s="13">
        <v>0.1</v>
      </c>
      <c r="E40" s="13">
        <f t="shared" si="11"/>
        <v>0.1</v>
      </c>
      <c r="F40" s="13">
        <f t="shared" si="16"/>
        <v>0.18000000000000005</v>
      </c>
      <c r="G40" s="13">
        <f t="shared" si="16"/>
        <v>0.33000000000000018</v>
      </c>
      <c r="I40" s="14">
        <f t="shared" si="17"/>
        <v>2030</v>
      </c>
      <c r="J40" s="15"/>
      <c r="K40" s="16">
        <f t="shared" si="13"/>
        <v>0.2757937549405215</v>
      </c>
      <c r="L40" s="16">
        <f t="shared" si="13"/>
        <v>0.1</v>
      </c>
      <c r="M40" s="19">
        <f t="shared" si="13"/>
        <v>0.37</v>
      </c>
      <c r="N40" s="16">
        <f t="shared" si="14"/>
        <v>0.72499999999999998</v>
      </c>
      <c r="O40" s="16">
        <f t="shared" si="15"/>
        <v>0.72499999999999998</v>
      </c>
      <c r="P40" s="16">
        <f t="shared" si="15"/>
        <v>0.95</v>
      </c>
      <c r="Q40" s="16">
        <v>0.75</v>
      </c>
      <c r="R40" s="16"/>
      <c r="S40" s="16"/>
      <c r="T40" s="16"/>
      <c r="U40" s="16"/>
    </row>
    <row r="41" spans="2:21" ht="14.5" x14ac:dyDescent="0.35">
      <c r="B41" s="11">
        <f t="shared" si="2"/>
        <v>0.35000000000000014</v>
      </c>
      <c r="C41" s="16">
        <f t="shared" si="18"/>
        <v>0.23749999999999999</v>
      </c>
      <c r="D41" s="13">
        <v>0.1</v>
      </c>
      <c r="E41" s="13">
        <f t="shared" si="11"/>
        <v>0.1</v>
      </c>
      <c r="F41" s="13">
        <f t="shared" si="16"/>
        <v>0.16666666666666671</v>
      </c>
      <c r="G41" s="13">
        <f t="shared" si="16"/>
        <v>0.31666666666666687</v>
      </c>
      <c r="I41" s="14">
        <f t="shared" si="17"/>
        <v>2031</v>
      </c>
      <c r="J41" s="15"/>
      <c r="K41" s="16">
        <f t="shared" si="13"/>
        <v>0.26289687747026086</v>
      </c>
      <c r="L41" s="16">
        <f t="shared" si="13"/>
        <v>0.1</v>
      </c>
      <c r="M41" s="19">
        <f t="shared" si="13"/>
        <v>0.37</v>
      </c>
      <c r="N41" s="16">
        <f t="shared" si="14"/>
        <v>0.72499999999999998</v>
      </c>
      <c r="O41" s="16">
        <f t="shared" si="15"/>
        <v>0.72499999999999998</v>
      </c>
      <c r="P41" s="16">
        <f t="shared" si="15"/>
        <v>0.95</v>
      </c>
      <c r="Q41" s="16">
        <v>0.75</v>
      </c>
      <c r="R41" s="16"/>
      <c r="S41" s="16"/>
      <c r="T41" s="16"/>
      <c r="U41" s="16"/>
    </row>
    <row r="42" spans="2:21" ht="14.5" x14ac:dyDescent="0.35">
      <c r="B42" s="11">
        <f t="shared" si="2"/>
        <v>0.36000000000000015</v>
      </c>
      <c r="C42" s="16">
        <f t="shared" si="18"/>
        <v>0.23499999999999999</v>
      </c>
      <c r="D42" s="13">
        <v>0.1</v>
      </c>
      <c r="E42" s="13">
        <f t="shared" si="11"/>
        <v>0.1</v>
      </c>
      <c r="F42" s="13">
        <f t="shared" si="16"/>
        <v>0.15333333333333338</v>
      </c>
      <c r="G42" s="13">
        <f t="shared" si="16"/>
        <v>0.30333333333333357</v>
      </c>
      <c r="I42" s="14">
        <f t="shared" si="17"/>
        <v>2032</v>
      </c>
      <c r="J42" s="15"/>
      <c r="K42" s="16">
        <f t="shared" si="13"/>
        <v>0.25257937549405235</v>
      </c>
      <c r="L42" s="16">
        <f t="shared" si="13"/>
        <v>0.1</v>
      </c>
      <c r="M42" s="19">
        <f t="shared" si="13"/>
        <v>0.37</v>
      </c>
      <c r="N42" s="16">
        <f t="shared" si="14"/>
        <v>0.72499999999999998</v>
      </c>
      <c r="O42" s="16">
        <f t="shared" si="15"/>
        <v>0.72499999999999998</v>
      </c>
      <c r="P42" s="16">
        <f t="shared" si="15"/>
        <v>0.95</v>
      </c>
      <c r="Q42" s="16">
        <v>0.75</v>
      </c>
      <c r="R42" s="16"/>
      <c r="S42" s="16"/>
      <c r="T42" s="16"/>
      <c r="U42" s="16"/>
    </row>
    <row r="43" spans="2:21" ht="14.5" x14ac:dyDescent="0.35">
      <c r="B43" s="11">
        <f t="shared" si="2"/>
        <v>0.37000000000000016</v>
      </c>
      <c r="C43" s="16">
        <f t="shared" si="18"/>
        <v>0.23249999999999998</v>
      </c>
      <c r="D43" s="13">
        <v>0.1</v>
      </c>
      <c r="E43" s="13">
        <f t="shared" si="11"/>
        <v>0.1</v>
      </c>
      <c r="F43" s="13">
        <f t="shared" si="16"/>
        <v>0.14000000000000004</v>
      </c>
      <c r="G43" s="13">
        <f t="shared" si="16"/>
        <v>0.29000000000000026</v>
      </c>
      <c r="I43" s="14">
        <f t="shared" si="17"/>
        <v>2033</v>
      </c>
      <c r="J43" s="15"/>
      <c r="K43" s="16">
        <f t="shared" si="13"/>
        <v>0.245</v>
      </c>
      <c r="L43" s="16">
        <f t="shared" si="13"/>
        <v>0.1</v>
      </c>
      <c r="M43" s="19">
        <f t="shared" si="13"/>
        <v>0.37</v>
      </c>
      <c r="N43" s="16">
        <f t="shared" si="14"/>
        <v>0.72499999999999998</v>
      </c>
      <c r="O43" s="16">
        <f t="shared" si="15"/>
        <v>0.72499999999999998</v>
      </c>
      <c r="P43" s="16">
        <f t="shared" si="15"/>
        <v>0.95</v>
      </c>
      <c r="Q43" s="16">
        <v>0.75</v>
      </c>
      <c r="R43" s="16"/>
      <c r="S43" s="16"/>
      <c r="T43" s="16"/>
      <c r="U43" s="16"/>
    </row>
    <row r="44" spans="2:21" ht="14.5" x14ac:dyDescent="0.35">
      <c r="B44" s="11">
        <f t="shared" si="2"/>
        <v>0.38000000000000017</v>
      </c>
      <c r="C44" s="16">
        <f t="shared" si="18"/>
        <v>0.22999999999999998</v>
      </c>
      <c r="D44" s="13">
        <v>0.1</v>
      </c>
      <c r="E44" s="13">
        <f t="shared" si="11"/>
        <v>0.1</v>
      </c>
      <c r="F44" s="13">
        <f t="shared" si="16"/>
        <v>0.12666666666666671</v>
      </c>
      <c r="G44" s="13">
        <f t="shared" si="16"/>
        <v>0.27666666666666695</v>
      </c>
      <c r="I44" s="14">
        <f t="shared" si="17"/>
        <v>2034</v>
      </c>
      <c r="J44" s="15"/>
      <c r="K44" s="16">
        <f t="shared" si="13"/>
        <v>0.23749999999999999</v>
      </c>
      <c r="L44" s="16">
        <f t="shared" si="13"/>
        <v>0.1</v>
      </c>
      <c r="M44" s="19">
        <f t="shared" si="13"/>
        <v>0.30200000000000005</v>
      </c>
      <c r="N44" s="16">
        <f t="shared" si="14"/>
        <v>0.72499999999999998</v>
      </c>
      <c r="O44" s="16">
        <f t="shared" si="15"/>
        <v>0.72499999999999998</v>
      </c>
      <c r="P44" s="16">
        <f t="shared" si="15"/>
        <v>0.95</v>
      </c>
      <c r="Q44" s="16">
        <v>0.75</v>
      </c>
      <c r="R44" s="16"/>
      <c r="S44" s="16"/>
      <c r="T44" s="16"/>
      <c r="U44" s="16"/>
    </row>
    <row r="45" spans="2:21" ht="14.5" x14ac:dyDescent="0.35">
      <c r="B45" s="11">
        <f t="shared" si="2"/>
        <v>0.39000000000000018</v>
      </c>
      <c r="C45" s="16">
        <f t="shared" si="18"/>
        <v>0.22749999999999998</v>
      </c>
      <c r="D45" s="13">
        <v>0.1</v>
      </c>
      <c r="E45" s="13">
        <f t="shared" si="11"/>
        <v>0.1</v>
      </c>
      <c r="F45" s="13">
        <f t="shared" si="16"/>
        <v>0.11333333333333337</v>
      </c>
      <c r="G45" s="13">
        <f t="shared" si="16"/>
        <v>0.26333333333333364</v>
      </c>
      <c r="I45" s="14">
        <f t="shared" si="17"/>
        <v>2035</v>
      </c>
      <c r="J45" s="15"/>
      <c r="K45" s="16">
        <f t="shared" si="13"/>
        <v>0.23749999999999999</v>
      </c>
      <c r="L45" s="16">
        <f t="shared" si="13"/>
        <v>0.1</v>
      </c>
      <c r="M45" s="19">
        <f t="shared" si="13"/>
        <v>0.30200000000000005</v>
      </c>
      <c r="N45" s="16">
        <f t="shared" si="14"/>
        <v>0.72499999999999998</v>
      </c>
      <c r="O45" s="16">
        <f t="shared" si="15"/>
        <v>0.72499999999999998</v>
      </c>
      <c r="P45" s="16">
        <f t="shared" si="15"/>
        <v>0.95</v>
      </c>
      <c r="Q45" s="16">
        <v>0.75</v>
      </c>
      <c r="R45" s="16"/>
      <c r="S45" s="16"/>
      <c r="T45" s="16"/>
      <c r="U45" s="16"/>
    </row>
    <row r="46" spans="2:21" ht="14.5" x14ac:dyDescent="0.35">
      <c r="B46" s="11">
        <f t="shared" si="2"/>
        <v>0.40000000000000019</v>
      </c>
      <c r="C46" s="16">
        <f t="shared" si="18"/>
        <v>0.22499999999999998</v>
      </c>
      <c r="D46" s="13">
        <v>0.1</v>
      </c>
      <c r="E46" s="13">
        <f t="shared" si="11"/>
        <v>0.1</v>
      </c>
      <c r="F46" s="18">
        <v>0.1</v>
      </c>
      <c r="G46" s="20">
        <f>F46+15%</f>
        <v>0.25</v>
      </c>
      <c r="I46" s="14">
        <f t="shared" si="17"/>
        <v>2036</v>
      </c>
      <c r="J46" s="15"/>
      <c r="K46" s="16">
        <f t="shared" si="13"/>
        <v>0.23749999999999999</v>
      </c>
      <c r="L46" s="16">
        <f t="shared" si="13"/>
        <v>0.1</v>
      </c>
      <c r="M46" s="19">
        <f t="shared" si="13"/>
        <v>0.26800000000000007</v>
      </c>
      <c r="N46" s="16">
        <f t="shared" si="14"/>
        <v>0.72499999999999998</v>
      </c>
      <c r="O46" s="16">
        <f t="shared" si="15"/>
        <v>0.72499999999999998</v>
      </c>
      <c r="P46" s="16">
        <f t="shared" si="15"/>
        <v>0.95</v>
      </c>
      <c r="Q46" s="16">
        <v>0.72499999999999998</v>
      </c>
      <c r="R46" s="16"/>
      <c r="S46" s="16"/>
      <c r="T46" s="16"/>
      <c r="U46" s="16"/>
    </row>
    <row r="47" spans="2:21" ht="14.5" x14ac:dyDescent="0.35">
      <c r="B47" s="11">
        <f t="shared" si="2"/>
        <v>0.4100000000000002</v>
      </c>
      <c r="C47" s="16">
        <f t="shared" si="18"/>
        <v>0.22249999999999998</v>
      </c>
      <c r="D47" s="13">
        <v>0.1</v>
      </c>
      <c r="E47" s="13">
        <f t="shared" si="11"/>
        <v>0.1</v>
      </c>
      <c r="F47" s="13">
        <f>F46</f>
        <v>0.1</v>
      </c>
      <c r="G47" s="13">
        <f t="shared" ref="G47:G106" si="19">G46</f>
        <v>0.25</v>
      </c>
      <c r="I47" s="14">
        <f t="shared" si="17"/>
        <v>2037</v>
      </c>
      <c r="J47" s="15"/>
      <c r="K47" s="16">
        <f t="shared" si="13"/>
        <v>0.23499999999999999</v>
      </c>
      <c r="L47" s="16">
        <f t="shared" si="13"/>
        <v>0.1</v>
      </c>
      <c r="M47" s="19">
        <f t="shared" si="13"/>
        <v>0.26800000000000007</v>
      </c>
      <c r="N47" s="16">
        <f t="shared" si="14"/>
        <v>0.7</v>
      </c>
      <c r="O47" s="16">
        <f t="shared" si="15"/>
        <v>0.7</v>
      </c>
      <c r="P47" s="16">
        <f t="shared" si="15"/>
        <v>0.95</v>
      </c>
      <c r="Q47" s="16">
        <v>0.72499999999999998</v>
      </c>
      <c r="R47" s="16"/>
      <c r="S47" s="16"/>
      <c r="T47" s="16"/>
      <c r="U47" s="16"/>
    </row>
    <row r="48" spans="2:21" ht="14.5" x14ac:dyDescent="0.35">
      <c r="B48" s="11">
        <f t="shared" si="2"/>
        <v>0.42000000000000021</v>
      </c>
      <c r="C48" s="16">
        <f t="shared" si="18"/>
        <v>0.21999999999999997</v>
      </c>
      <c r="D48" s="13">
        <v>0.1</v>
      </c>
      <c r="E48" s="13">
        <f t="shared" si="11"/>
        <v>0.1</v>
      </c>
      <c r="F48" s="13">
        <f t="shared" ref="F48:F106" si="20">F47</f>
        <v>0.1</v>
      </c>
      <c r="G48" s="13">
        <f t="shared" si="19"/>
        <v>0.25</v>
      </c>
      <c r="I48" s="14">
        <f t="shared" si="17"/>
        <v>2038</v>
      </c>
      <c r="J48" s="15"/>
      <c r="K48" s="16">
        <f t="shared" si="13"/>
        <v>0.23249999999999998</v>
      </c>
      <c r="L48" s="16">
        <f t="shared" si="13"/>
        <v>0.1</v>
      </c>
      <c r="M48" s="19">
        <f t="shared" si="13"/>
        <v>0.26800000000000007</v>
      </c>
      <c r="N48" s="16">
        <f t="shared" si="14"/>
        <v>0.67499999999999993</v>
      </c>
      <c r="O48" s="16">
        <f t="shared" si="15"/>
        <v>0.67499999999999993</v>
      </c>
      <c r="P48" s="16">
        <f t="shared" si="15"/>
        <v>0.95</v>
      </c>
      <c r="Q48" s="16">
        <v>0.7</v>
      </c>
      <c r="R48" s="16"/>
      <c r="S48" s="16"/>
      <c r="T48" s="16"/>
      <c r="U48" s="16"/>
    </row>
    <row r="49" spans="2:21" ht="14.5" x14ac:dyDescent="0.35">
      <c r="B49" s="11">
        <f t="shared" si="2"/>
        <v>0.43000000000000022</v>
      </c>
      <c r="C49" s="16">
        <f t="shared" si="18"/>
        <v>0.21749999999999997</v>
      </c>
      <c r="D49" s="13">
        <v>0.1</v>
      </c>
      <c r="E49" s="13">
        <f t="shared" si="11"/>
        <v>0.1</v>
      </c>
      <c r="F49" s="13">
        <f t="shared" si="20"/>
        <v>0.1</v>
      </c>
      <c r="G49" s="13">
        <f t="shared" si="19"/>
        <v>0.25</v>
      </c>
      <c r="I49" s="14">
        <f t="shared" si="17"/>
        <v>2039</v>
      </c>
      <c r="J49" s="15"/>
      <c r="K49" s="16">
        <f t="shared" si="13"/>
        <v>0.22999999999999998</v>
      </c>
      <c r="L49" s="16">
        <f t="shared" si="13"/>
        <v>0.1</v>
      </c>
      <c r="M49" s="19">
        <f t="shared" si="13"/>
        <v>0.23400000000000007</v>
      </c>
      <c r="N49" s="16">
        <f t="shared" si="14"/>
        <v>0.67499999999999993</v>
      </c>
      <c r="O49" s="16">
        <f t="shared" si="15"/>
        <v>0.67499999999999993</v>
      </c>
      <c r="P49" s="16">
        <f t="shared" si="15"/>
        <v>0.95</v>
      </c>
      <c r="Q49" s="16">
        <v>0.7</v>
      </c>
      <c r="R49" s="16"/>
      <c r="S49" s="16"/>
      <c r="T49" s="16"/>
      <c r="U49" s="16"/>
    </row>
    <row r="50" spans="2:21" ht="14.5" x14ac:dyDescent="0.35">
      <c r="B50" s="11">
        <f t="shared" si="2"/>
        <v>0.44000000000000022</v>
      </c>
      <c r="C50" s="16">
        <f t="shared" si="18"/>
        <v>0.21499999999999997</v>
      </c>
      <c r="D50" s="13">
        <v>0.1</v>
      </c>
      <c r="E50" s="13">
        <f t="shared" si="11"/>
        <v>0.1</v>
      </c>
      <c r="F50" s="13">
        <f t="shared" si="20"/>
        <v>0.1</v>
      </c>
      <c r="G50" s="13">
        <f t="shared" si="19"/>
        <v>0.25</v>
      </c>
      <c r="I50" s="14">
        <f t="shared" si="17"/>
        <v>2040</v>
      </c>
      <c r="J50" s="15"/>
      <c r="K50" s="16">
        <f>VLOOKUP(Q25,$B$6:$G$106,MATCH(K$30,$B$5:$G$5,0),1)</f>
        <v>0.22999999999999998</v>
      </c>
      <c r="L50" s="16">
        <f t="shared" si="13"/>
        <v>0.1</v>
      </c>
      <c r="M50" s="19">
        <f t="shared" si="13"/>
        <v>0.23400000000000007</v>
      </c>
      <c r="N50" s="16">
        <f t="shared" si="14"/>
        <v>0.65</v>
      </c>
      <c r="O50" s="16">
        <f t="shared" si="15"/>
        <v>0.65</v>
      </c>
      <c r="P50" s="16">
        <f t="shared" si="15"/>
        <v>0.95</v>
      </c>
      <c r="Q50" s="16">
        <v>0.67499999999999993</v>
      </c>
      <c r="R50" s="16"/>
      <c r="S50" s="16"/>
      <c r="T50" s="16"/>
      <c r="U50" s="16"/>
    </row>
    <row r="51" spans="2:21" ht="14.5" x14ac:dyDescent="0.35">
      <c r="B51" s="11">
        <f t="shared" si="2"/>
        <v>0.45000000000000023</v>
      </c>
      <c r="C51" s="16">
        <f t="shared" si="18"/>
        <v>0.21249999999999997</v>
      </c>
      <c r="D51" s="13">
        <v>0.1</v>
      </c>
      <c r="E51" s="13">
        <f t="shared" si="11"/>
        <v>0.1</v>
      </c>
      <c r="F51" s="13">
        <f t="shared" si="20"/>
        <v>0.1</v>
      </c>
      <c r="G51" s="13">
        <f t="shared" si="19"/>
        <v>0.25</v>
      </c>
      <c r="I51" s="14"/>
      <c r="J51" s="15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</row>
    <row r="52" spans="2:21" ht="14.5" x14ac:dyDescent="0.35">
      <c r="B52" s="11">
        <f t="shared" si="2"/>
        <v>0.46000000000000024</v>
      </c>
      <c r="C52" s="16">
        <f t="shared" si="18"/>
        <v>0.20999999999999996</v>
      </c>
      <c r="D52" s="13">
        <v>0.1</v>
      </c>
      <c r="E52" s="13">
        <f t="shared" si="11"/>
        <v>0.1</v>
      </c>
      <c r="F52" s="13">
        <f t="shared" si="20"/>
        <v>0.1</v>
      </c>
      <c r="G52" s="13">
        <f t="shared" si="19"/>
        <v>0.25</v>
      </c>
      <c r="I52" s="14"/>
      <c r="J52" s="15"/>
      <c r="K52" s="16"/>
      <c r="L52" s="16"/>
      <c r="M52" s="16"/>
      <c r="N52" s="16"/>
      <c r="O52" s="16"/>
      <c r="P52" s="16"/>
    </row>
    <row r="53" spans="2:21" ht="14.5" x14ac:dyDescent="0.35">
      <c r="B53" s="11">
        <f t="shared" si="2"/>
        <v>0.47000000000000025</v>
      </c>
      <c r="C53" s="16">
        <f t="shared" si="18"/>
        <v>0.20749999999999996</v>
      </c>
      <c r="D53" s="13">
        <v>0.1</v>
      </c>
      <c r="E53" s="13">
        <f t="shared" si="11"/>
        <v>0.1</v>
      </c>
      <c r="F53" s="13">
        <f t="shared" si="20"/>
        <v>0.1</v>
      </c>
      <c r="G53" s="13">
        <f t="shared" si="19"/>
        <v>0.25</v>
      </c>
      <c r="J53" s="23" t="s">
        <v>21</v>
      </c>
      <c r="K53" s="23"/>
      <c r="L53" s="23"/>
      <c r="M53" s="23"/>
      <c r="N53" s="23"/>
      <c r="O53" s="23"/>
    </row>
    <row r="54" spans="2:21" ht="26.5" x14ac:dyDescent="0.35">
      <c r="B54" s="11">
        <f t="shared" si="2"/>
        <v>0.48000000000000026</v>
      </c>
      <c r="C54" s="16">
        <f t="shared" si="18"/>
        <v>0.20499999999999996</v>
      </c>
      <c r="D54" s="13">
        <v>0.1</v>
      </c>
      <c r="E54" s="13">
        <f t="shared" si="11"/>
        <v>0.1</v>
      </c>
      <c r="F54" s="13">
        <f t="shared" si="20"/>
        <v>0.1</v>
      </c>
      <c r="G54" s="13">
        <f t="shared" si="19"/>
        <v>0.25</v>
      </c>
      <c r="I54" s="10" t="s">
        <v>17</v>
      </c>
      <c r="J54" s="10" t="s">
        <v>18</v>
      </c>
      <c r="K54" s="10" t="s">
        <v>0</v>
      </c>
      <c r="L54" s="10" t="s">
        <v>14</v>
      </c>
      <c r="M54" s="10" t="s">
        <v>9</v>
      </c>
      <c r="N54" s="10" t="s">
        <v>20</v>
      </c>
      <c r="O54" s="10" t="s">
        <v>15</v>
      </c>
      <c r="P54" s="10" t="s">
        <v>16</v>
      </c>
    </row>
    <row r="55" spans="2:21" ht="14.5" x14ac:dyDescent="0.35">
      <c r="B55" s="11">
        <f t="shared" si="2"/>
        <v>0.49000000000000027</v>
      </c>
      <c r="C55" s="16">
        <f t="shared" si="18"/>
        <v>0.20249999999999996</v>
      </c>
      <c r="D55" s="13">
        <v>0.1</v>
      </c>
      <c r="E55" s="13">
        <f t="shared" si="11"/>
        <v>0.1</v>
      </c>
      <c r="F55" s="13">
        <f t="shared" si="20"/>
        <v>0.1</v>
      </c>
      <c r="G55" s="13">
        <f t="shared" si="19"/>
        <v>0.25</v>
      </c>
      <c r="I55" s="14">
        <v>2021</v>
      </c>
      <c r="J55" s="15"/>
      <c r="K55" s="16"/>
      <c r="L55" s="16"/>
      <c r="M55" s="19"/>
      <c r="N55" s="16"/>
      <c r="O55" s="16"/>
      <c r="P55" s="16"/>
    </row>
    <row r="56" spans="2:21" ht="14.5" x14ac:dyDescent="0.35">
      <c r="B56" s="12">
        <f t="shared" si="2"/>
        <v>0.50000000000000022</v>
      </c>
      <c r="C56" s="12">
        <v>0.2</v>
      </c>
      <c r="D56" s="13">
        <v>0.1</v>
      </c>
      <c r="E56" s="13">
        <f t="shared" si="11"/>
        <v>0.1</v>
      </c>
      <c r="F56" s="13">
        <f t="shared" si="20"/>
        <v>0.1</v>
      </c>
      <c r="G56" s="13">
        <f t="shared" si="19"/>
        <v>0.25</v>
      </c>
      <c r="I56" s="14">
        <f>I55+1</f>
        <v>2022</v>
      </c>
      <c r="J56" s="15"/>
      <c r="K56" s="16">
        <f>K32-K31</f>
        <v>-8.2727330590431913E-3</v>
      </c>
      <c r="L56" s="16">
        <f>L32-L31</f>
        <v>0</v>
      </c>
      <c r="M56" s="19">
        <f>M32-M31</f>
        <v>0</v>
      </c>
      <c r="N56" s="16">
        <f>N32-N31</f>
        <v>0</v>
      </c>
      <c r="O56" s="16">
        <f t="shared" ref="O56:P56" si="21">O32-O31</f>
        <v>0</v>
      </c>
      <c r="P56" s="16">
        <f t="shared" si="21"/>
        <v>0</v>
      </c>
    </row>
    <row r="57" spans="2:21" ht="14.5" x14ac:dyDescent="0.35">
      <c r="B57" s="11">
        <f t="shared" si="2"/>
        <v>0.51000000000000023</v>
      </c>
      <c r="C57" s="16">
        <f>C56+(C$76-C$56)/(100*($B$76-$B$56))</f>
        <v>0.19500000000000001</v>
      </c>
      <c r="D57" s="13">
        <v>0.1</v>
      </c>
      <c r="E57" s="13">
        <f t="shared" si="11"/>
        <v>0.1</v>
      </c>
      <c r="F57" s="13">
        <f t="shared" si="20"/>
        <v>0.1</v>
      </c>
      <c r="G57" s="13">
        <f t="shared" si="19"/>
        <v>0.25</v>
      </c>
      <c r="I57" s="14">
        <f t="shared" ref="I57:I76" si="22">I56+1</f>
        <v>2023</v>
      </c>
      <c r="J57" s="15"/>
      <c r="K57" s="16">
        <f t="shared" ref="K57:P72" si="23">K33-K32</f>
        <v>-2.3170979767486166E-3</v>
      </c>
      <c r="L57" s="16">
        <f t="shared" si="23"/>
        <v>0</v>
      </c>
      <c r="M57" s="19">
        <f t="shared" si="23"/>
        <v>0</v>
      </c>
      <c r="N57" s="16">
        <f t="shared" si="23"/>
        <v>0</v>
      </c>
      <c r="O57" s="16">
        <f t="shared" si="23"/>
        <v>0</v>
      </c>
      <c r="P57" s="16">
        <f t="shared" si="23"/>
        <v>0</v>
      </c>
    </row>
    <row r="58" spans="2:21" ht="14.5" x14ac:dyDescent="0.35">
      <c r="B58" s="11">
        <f t="shared" si="2"/>
        <v>0.52000000000000024</v>
      </c>
      <c r="C58" s="16">
        <f t="shared" ref="C58:C75" si="24">C57+(C$76-C$56)/(100*($B$76-$B$56))</f>
        <v>0.19</v>
      </c>
      <c r="D58" s="13">
        <v>0.1</v>
      </c>
      <c r="E58" s="13">
        <f t="shared" si="11"/>
        <v>0.1</v>
      </c>
      <c r="F58" s="13">
        <f t="shared" si="20"/>
        <v>0.1</v>
      </c>
      <c r="G58" s="13">
        <f t="shared" si="19"/>
        <v>0.25</v>
      </c>
      <c r="I58" s="14">
        <f t="shared" si="22"/>
        <v>2024</v>
      </c>
      <c r="J58" s="15"/>
      <c r="K58" s="16">
        <f t="shared" si="23"/>
        <v>0</v>
      </c>
      <c r="L58" s="16">
        <f t="shared" si="23"/>
        <v>-1.6999999999999987E-2</v>
      </c>
      <c r="M58" s="19">
        <f t="shared" si="23"/>
        <v>0</v>
      </c>
      <c r="N58" s="16">
        <f t="shared" si="23"/>
        <v>0</v>
      </c>
      <c r="O58" s="16">
        <f t="shared" si="23"/>
        <v>0</v>
      </c>
      <c r="P58" s="16">
        <f t="shared" si="23"/>
        <v>0</v>
      </c>
    </row>
    <row r="59" spans="2:21" ht="14.5" x14ac:dyDescent="0.35">
      <c r="B59" s="11">
        <f t="shared" si="2"/>
        <v>0.53000000000000025</v>
      </c>
      <c r="C59" s="16">
        <f t="shared" si="24"/>
        <v>0.185</v>
      </c>
      <c r="D59" s="13">
        <v>0.1</v>
      </c>
      <c r="E59" s="13">
        <f t="shared" si="11"/>
        <v>0.1</v>
      </c>
      <c r="F59" s="13">
        <f t="shared" si="20"/>
        <v>0.1</v>
      </c>
      <c r="G59" s="13">
        <f t="shared" si="19"/>
        <v>0.25</v>
      </c>
      <c r="I59" s="14">
        <f t="shared" si="22"/>
        <v>2025</v>
      </c>
      <c r="J59" s="15"/>
      <c r="K59" s="16">
        <f t="shared" si="23"/>
        <v>-2.3170979767486166E-3</v>
      </c>
      <c r="L59" s="16">
        <f t="shared" si="23"/>
        <v>0</v>
      </c>
      <c r="M59" s="19">
        <f t="shared" si="23"/>
        <v>0</v>
      </c>
      <c r="N59" s="16">
        <f t="shared" si="23"/>
        <v>0</v>
      </c>
      <c r="O59" s="16">
        <f t="shared" si="23"/>
        <v>0</v>
      </c>
      <c r="P59" s="16">
        <f t="shared" si="23"/>
        <v>0</v>
      </c>
    </row>
    <row r="60" spans="2:21" ht="14.5" x14ac:dyDescent="0.35">
      <c r="B60" s="11">
        <f t="shared" si="2"/>
        <v>0.54000000000000026</v>
      </c>
      <c r="C60" s="16">
        <f t="shared" si="24"/>
        <v>0.18</v>
      </c>
      <c r="D60" s="13">
        <v>0.1</v>
      </c>
      <c r="E60" s="13">
        <f t="shared" si="11"/>
        <v>0.1</v>
      </c>
      <c r="F60" s="13">
        <f t="shared" si="20"/>
        <v>0.1</v>
      </c>
      <c r="G60" s="13">
        <f t="shared" si="19"/>
        <v>0.25</v>
      </c>
      <c r="I60" s="14">
        <f t="shared" si="22"/>
        <v>2026</v>
      </c>
      <c r="J60" s="15"/>
      <c r="K60" s="16">
        <f t="shared" si="23"/>
        <v>-9.420624505947861E-2</v>
      </c>
      <c r="L60" s="16">
        <f t="shared" si="23"/>
        <v>-7.5000000000000067E-3</v>
      </c>
      <c r="M60" s="19">
        <f t="shared" si="23"/>
        <v>0</v>
      </c>
      <c r="N60" s="16">
        <f t="shared" si="23"/>
        <v>0</v>
      </c>
      <c r="O60" s="16">
        <f t="shared" si="23"/>
        <v>0</v>
      </c>
      <c r="P60" s="16">
        <f t="shared" si="23"/>
        <v>0</v>
      </c>
    </row>
    <row r="61" spans="2:21" ht="14.5" x14ac:dyDescent="0.35">
      <c r="B61" s="11">
        <f t="shared" si="2"/>
        <v>0.55000000000000027</v>
      </c>
      <c r="C61" s="16">
        <f t="shared" si="24"/>
        <v>0.17499999999999999</v>
      </c>
      <c r="D61" s="13">
        <v>0.1</v>
      </c>
      <c r="E61" s="13">
        <f t="shared" si="11"/>
        <v>0.1</v>
      </c>
      <c r="F61" s="13">
        <f t="shared" si="20"/>
        <v>0.1</v>
      </c>
      <c r="G61" s="13">
        <f t="shared" si="19"/>
        <v>0.25</v>
      </c>
      <c r="I61" s="14">
        <f t="shared" si="22"/>
        <v>2027</v>
      </c>
      <c r="J61" s="15"/>
      <c r="K61" s="16">
        <f t="shared" si="23"/>
        <v>-9.6785620553530738E-2</v>
      </c>
      <c r="L61" s="16">
        <f t="shared" si="23"/>
        <v>0</v>
      </c>
      <c r="M61" s="19">
        <f t="shared" si="23"/>
        <v>0</v>
      </c>
      <c r="N61" s="16">
        <f t="shared" si="23"/>
        <v>-2.5000000000000022E-2</v>
      </c>
      <c r="O61" s="16">
        <f t="shared" si="23"/>
        <v>-2.5000000000000022E-2</v>
      </c>
      <c r="P61" s="16">
        <f t="shared" si="23"/>
        <v>0</v>
      </c>
    </row>
    <row r="62" spans="2:21" ht="14.5" x14ac:dyDescent="0.35">
      <c r="B62" s="11">
        <f t="shared" si="2"/>
        <v>0.56000000000000028</v>
      </c>
      <c r="C62" s="16">
        <f t="shared" si="24"/>
        <v>0.16999999999999998</v>
      </c>
      <c r="D62" s="13">
        <v>0.1</v>
      </c>
      <c r="E62" s="13">
        <f t="shared" si="11"/>
        <v>0.1</v>
      </c>
      <c r="F62" s="13">
        <f t="shared" si="20"/>
        <v>0.1</v>
      </c>
      <c r="G62" s="13">
        <f t="shared" si="19"/>
        <v>0.25</v>
      </c>
      <c r="I62" s="14">
        <f t="shared" si="22"/>
        <v>2028</v>
      </c>
      <c r="J62" s="15"/>
      <c r="K62" s="16">
        <f t="shared" si="23"/>
        <v>-5.1587509881042548E-3</v>
      </c>
      <c r="L62" s="16">
        <f t="shared" si="23"/>
        <v>-7.5000000000000067E-3</v>
      </c>
      <c r="M62" s="19">
        <f t="shared" si="23"/>
        <v>0</v>
      </c>
      <c r="N62" s="16">
        <f t="shared" si="23"/>
        <v>0</v>
      </c>
      <c r="O62" s="16">
        <f t="shared" si="23"/>
        <v>0</v>
      </c>
      <c r="P62" s="16">
        <f t="shared" si="23"/>
        <v>0</v>
      </c>
    </row>
    <row r="63" spans="2:21" ht="14.5" x14ac:dyDescent="0.35">
      <c r="B63" s="11">
        <f t="shared" si="2"/>
        <v>0.57000000000000028</v>
      </c>
      <c r="C63" s="16">
        <f t="shared" si="24"/>
        <v>0.16499999999999998</v>
      </c>
      <c r="D63" s="13">
        <v>0.1</v>
      </c>
      <c r="E63" s="13">
        <f t="shared" si="11"/>
        <v>0.1</v>
      </c>
      <c r="F63" s="13">
        <f t="shared" si="20"/>
        <v>0.1</v>
      </c>
      <c r="G63" s="13">
        <f t="shared" si="19"/>
        <v>0.25</v>
      </c>
      <c r="I63" s="14">
        <f t="shared" si="22"/>
        <v>2029</v>
      </c>
      <c r="J63" s="15"/>
      <c r="K63" s="16">
        <f t="shared" si="23"/>
        <v>-1.031750197620851E-2</v>
      </c>
      <c r="L63" s="16">
        <f t="shared" si="23"/>
        <v>-7.5000000000000067E-3</v>
      </c>
      <c r="M63" s="19">
        <f t="shared" si="23"/>
        <v>0</v>
      </c>
      <c r="N63" s="16">
        <f t="shared" si="23"/>
        <v>0</v>
      </c>
      <c r="O63" s="16">
        <f t="shared" si="23"/>
        <v>0</v>
      </c>
      <c r="P63" s="16">
        <f t="shared" si="23"/>
        <v>0</v>
      </c>
    </row>
    <row r="64" spans="2:21" ht="14.5" x14ac:dyDescent="0.35">
      <c r="B64" s="11">
        <f t="shared" si="2"/>
        <v>0.58000000000000029</v>
      </c>
      <c r="C64" s="16">
        <f t="shared" si="24"/>
        <v>0.15999999999999998</v>
      </c>
      <c r="D64" s="13">
        <v>0.1</v>
      </c>
      <c r="E64" s="13">
        <f t="shared" si="11"/>
        <v>0.1</v>
      </c>
      <c r="F64" s="13">
        <f t="shared" si="20"/>
        <v>0.1</v>
      </c>
      <c r="G64" s="13">
        <f t="shared" si="19"/>
        <v>0.25</v>
      </c>
      <c r="I64" s="14">
        <f t="shared" si="22"/>
        <v>2030</v>
      </c>
      <c r="J64" s="15"/>
      <c r="K64" s="16">
        <f t="shared" si="23"/>
        <v>-7.7381264821563822E-3</v>
      </c>
      <c r="L64" s="16">
        <f t="shared" si="23"/>
        <v>-7.4999999999999789E-3</v>
      </c>
      <c r="M64" s="19">
        <f t="shared" si="23"/>
        <v>0</v>
      </c>
      <c r="N64" s="16">
        <f t="shared" si="23"/>
        <v>0</v>
      </c>
      <c r="O64" s="16">
        <f t="shared" si="23"/>
        <v>0</v>
      </c>
      <c r="P64" s="16">
        <f t="shared" si="23"/>
        <v>0</v>
      </c>
    </row>
    <row r="65" spans="2:16" ht="14.5" x14ac:dyDescent="0.35">
      <c r="B65" s="11">
        <f t="shared" si="2"/>
        <v>0.5900000000000003</v>
      </c>
      <c r="C65" s="16">
        <f t="shared" si="24"/>
        <v>0.15499999999999997</v>
      </c>
      <c r="D65" s="13">
        <v>0.1</v>
      </c>
      <c r="E65" s="13">
        <f t="shared" si="11"/>
        <v>0.1</v>
      </c>
      <c r="F65" s="13">
        <f t="shared" si="20"/>
        <v>0.1</v>
      </c>
      <c r="G65" s="13">
        <f t="shared" si="19"/>
        <v>0.25</v>
      </c>
      <c r="I65" s="14">
        <f t="shared" si="22"/>
        <v>2031</v>
      </c>
      <c r="J65" s="15"/>
      <c r="K65" s="16">
        <f t="shared" si="23"/>
        <v>-1.2896877470260637E-2</v>
      </c>
      <c r="L65" s="16">
        <f t="shared" si="23"/>
        <v>0</v>
      </c>
      <c r="M65" s="19">
        <f t="shared" si="23"/>
        <v>0</v>
      </c>
      <c r="N65" s="16">
        <f t="shared" si="23"/>
        <v>0</v>
      </c>
      <c r="O65" s="16">
        <f t="shared" si="23"/>
        <v>0</v>
      </c>
      <c r="P65" s="16">
        <f t="shared" si="23"/>
        <v>0</v>
      </c>
    </row>
    <row r="66" spans="2:16" ht="14.5" x14ac:dyDescent="0.35">
      <c r="B66" s="11">
        <f t="shared" si="2"/>
        <v>0.60000000000000031</v>
      </c>
      <c r="C66" s="16">
        <f t="shared" si="24"/>
        <v>0.14999999999999997</v>
      </c>
      <c r="D66" s="13">
        <v>0.1</v>
      </c>
      <c r="E66" s="13">
        <f t="shared" si="11"/>
        <v>0.1</v>
      </c>
      <c r="F66" s="13">
        <f t="shared" si="20"/>
        <v>0.1</v>
      </c>
      <c r="G66" s="13">
        <f t="shared" si="19"/>
        <v>0.25</v>
      </c>
      <c r="I66" s="14">
        <f t="shared" si="22"/>
        <v>2032</v>
      </c>
      <c r="J66" s="15"/>
      <c r="K66" s="16">
        <f t="shared" si="23"/>
        <v>-1.031750197620851E-2</v>
      </c>
      <c r="L66" s="16">
        <f t="shared" si="23"/>
        <v>0</v>
      </c>
      <c r="M66" s="19">
        <f t="shared" si="23"/>
        <v>0</v>
      </c>
      <c r="N66" s="16">
        <f t="shared" si="23"/>
        <v>0</v>
      </c>
      <c r="O66" s="16">
        <f t="shared" si="23"/>
        <v>0</v>
      </c>
      <c r="P66" s="16">
        <f t="shared" si="23"/>
        <v>0</v>
      </c>
    </row>
    <row r="67" spans="2:16" ht="14.5" x14ac:dyDescent="0.35">
      <c r="B67" s="11">
        <f t="shared" si="2"/>
        <v>0.61000000000000032</v>
      </c>
      <c r="C67" s="16">
        <f t="shared" si="24"/>
        <v>0.14499999999999996</v>
      </c>
      <c r="D67" s="13">
        <v>0.1</v>
      </c>
      <c r="E67" s="13">
        <f t="shared" si="11"/>
        <v>0.1</v>
      </c>
      <c r="F67" s="13">
        <f t="shared" si="20"/>
        <v>0.1</v>
      </c>
      <c r="G67" s="13">
        <f t="shared" si="19"/>
        <v>0.25</v>
      </c>
      <c r="I67" s="14">
        <f t="shared" si="22"/>
        <v>2033</v>
      </c>
      <c r="J67" s="15"/>
      <c r="K67" s="16">
        <f t="shared" si="23"/>
        <v>-7.5793754940523539E-3</v>
      </c>
      <c r="L67" s="16">
        <f t="shared" si="23"/>
        <v>0</v>
      </c>
      <c r="M67" s="19">
        <f t="shared" si="23"/>
        <v>0</v>
      </c>
      <c r="N67" s="16">
        <f t="shared" si="23"/>
        <v>0</v>
      </c>
      <c r="O67" s="16">
        <f t="shared" si="23"/>
        <v>0</v>
      </c>
      <c r="P67" s="16">
        <f t="shared" si="23"/>
        <v>0</v>
      </c>
    </row>
    <row r="68" spans="2:16" ht="14.5" x14ac:dyDescent="0.35">
      <c r="B68" s="11">
        <f t="shared" si="2"/>
        <v>0.62000000000000033</v>
      </c>
      <c r="C68" s="16">
        <f t="shared" si="24"/>
        <v>0.13999999999999996</v>
      </c>
      <c r="D68" s="13">
        <v>0.1</v>
      </c>
      <c r="E68" s="13">
        <f t="shared" si="11"/>
        <v>0.1</v>
      </c>
      <c r="F68" s="13">
        <f t="shared" si="20"/>
        <v>0.1</v>
      </c>
      <c r="G68" s="13">
        <f t="shared" si="19"/>
        <v>0.25</v>
      </c>
      <c r="I68" s="14">
        <f t="shared" si="22"/>
        <v>2034</v>
      </c>
      <c r="J68" s="15"/>
      <c r="K68" s="16">
        <f t="shared" si="23"/>
        <v>-7.5000000000000067E-3</v>
      </c>
      <c r="L68" s="16">
        <f t="shared" si="23"/>
        <v>0</v>
      </c>
      <c r="M68" s="19">
        <f t="shared" si="23"/>
        <v>-6.7999999999999949E-2</v>
      </c>
      <c r="N68" s="16">
        <f t="shared" si="23"/>
        <v>0</v>
      </c>
      <c r="O68" s="16">
        <f t="shared" si="23"/>
        <v>0</v>
      </c>
      <c r="P68" s="16">
        <f t="shared" si="23"/>
        <v>0</v>
      </c>
    </row>
    <row r="69" spans="2:16" ht="14.5" x14ac:dyDescent="0.35">
      <c r="B69" s="11">
        <f t="shared" si="2"/>
        <v>0.63000000000000034</v>
      </c>
      <c r="C69" s="16">
        <f t="shared" si="24"/>
        <v>0.13499999999999995</v>
      </c>
      <c r="D69" s="13">
        <v>0.1</v>
      </c>
      <c r="E69" s="13">
        <f t="shared" si="11"/>
        <v>0.1</v>
      </c>
      <c r="F69" s="13">
        <f t="shared" si="20"/>
        <v>0.1</v>
      </c>
      <c r="G69" s="13">
        <f t="shared" si="19"/>
        <v>0.25</v>
      </c>
      <c r="I69" s="14">
        <f t="shared" si="22"/>
        <v>2035</v>
      </c>
      <c r="J69" s="15"/>
      <c r="K69" s="16">
        <f t="shared" si="23"/>
        <v>0</v>
      </c>
      <c r="L69" s="16">
        <f t="shared" si="23"/>
        <v>0</v>
      </c>
      <c r="M69" s="19">
        <f t="shared" si="23"/>
        <v>0</v>
      </c>
      <c r="N69" s="16">
        <f t="shared" si="23"/>
        <v>0</v>
      </c>
      <c r="O69" s="16">
        <f t="shared" si="23"/>
        <v>0</v>
      </c>
      <c r="P69" s="16">
        <f t="shared" si="23"/>
        <v>0</v>
      </c>
    </row>
    <row r="70" spans="2:16" ht="14.5" x14ac:dyDescent="0.35">
      <c r="B70" s="11">
        <f t="shared" si="2"/>
        <v>0.64000000000000035</v>
      </c>
      <c r="C70" s="16">
        <f t="shared" si="24"/>
        <v>0.12999999999999995</v>
      </c>
      <c r="D70" s="13">
        <v>0.1</v>
      </c>
      <c r="E70" s="13">
        <f t="shared" si="11"/>
        <v>0.1</v>
      </c>
      <c r="F70" s="13">
        <f t="shared" si="20"/>
        <v>0.1</v>
      </c>
      <c r="G70" s="13">
        <f t="shared" si="19"/>
        <v>0.25</v>
      </c>
      <c r="I70" s="14">
        <f t="shared" si="22"/>
        <v>2036</v>
      </c>
      <c r="J70" s="15"/>
      <c r="K70" s="16">
        <f t="shared" si="23"/>
        <v>0</v>
      </c>
      <c r="L70" s="16">
        <f t="shared" si="23"/>
        <v>0</v>
      </c>
      <c r="M70" s="19">
        <f t="shared" si="23"/>
        <v>-3.3999999999999975E-2</v>
      </c>
      <c r="N70" s="16">
        <f t="shared" si="23"/>
        <v>0</v>
      </c>
      <c r="O70" s="16">
        <f t="shared" si="23"/>
        <v>0</v>
      </c>
      <c r="P70" s="16">
        <f t="shared" si="23"/>
        <v>0</v>
      </c>
    </row>
    <row r="71" spans="2:16" ht="14.5" x14ac:dyDescent="0.35">
      <c r="B71" s="11">
        <f t="shared" si="2"/>
        <v>0.65000000000000036</v>
      </c>
      <c r="C71" s="16">
        <f t="shared" si="24"/>
        <v>0.12499999999999996</v>
      </c>
      <c r="D71" s="13">
        <v>0.1</v>
      </c>
      <c r="E71" s="13">
        <f t="shared" si="11"/>
        <v>0.1</v>
      </c>
      <c r="F71" s="13">
        <f t="shared" si="20"/>
        <v>0.1</v>
      </c>
      <c r="G71" s="13">
        <f t="shared" si="19"/>
        <v>0.25</v>
      </c>
      <c r="I71" s="14">
        <f t="shared" si="22"/>
        <v>2037</v>
      </c>
      <c r="J71" s="15"/>
      <c r="K71" s="16">
        <f t="shared" si="23"/>
        <v>-2.5000000000000022E-3</v>
      </c>
      <c r="L71" s="16">
        <f t="shared" si="23"/>
        <v>0</v>
      </c>
      <c r="M71" s="19">
        <f t="shared" si="23"/>
        <v>0</v>
      </c>
      <c r="N71" s="16">
        <f t="shared" si="23"/>
        <v>-2.5000000000000022E-2</v>
      </c>
      <c r="O71" s="16">
        <f t="shared" si="23"/>
        <v>-2.5000000000000022E-2</v>
      </c>
      <c r="P71" s="16">
        <f t="shared" si="23"/>
        <v>0</v>
      </c>
    </row>
    <row r="72" spans="2:16" ht="14.5" x14ac:dyDescent="0.35">
      <c r="B72" s="11">
        <f t="shared" ref="B72:B106" si="25">B71+1%</f>
        <v>0.66000000000000036</v>
      </c>
      <c r="C72" s="16">
        <f t="shared" si="24"/>
        <v>0.11999999999999997</v>
      </c>
      <c r="D72" s="13">
        <v>0.1</v>
      </c>
      <c r="E72" s="13">
        <f t="shared" si="11"/>
        <v>0.1</v>
      </c>
      <c r="F72" s="13">
        <f t="shared" si="20"/>
        <v>0.1</v>
      </c>
      <c r="G72" s="13">
        <f t="shared" si="19"/>
        <v>0.25</v>
      </c>
      <c r="I72" s="14">
        <f t="shared" si="22"/>
        <v>2038</v>
      </c>
      <c r="J72" s="15"/>
      <c r="K72" s="16">
        <f t="shared" si="23"/>
        <v>-2.5000000000000022E-3</v>
      </c>
      <c r="L72" s="16">
        <f t="shared" si="23"/>
        <v>0</v>
      </c>
      <c r="M72" s="19">
        <f t="shared" si="23"/>
        <v>0</v>
      </c>
      <c r="N72" s="16">
        <f t="shared" si="23"/>
        <v>-2.5000000000000022E-2</v>
      </c>
      <c r="O72" s="16">
        <f t="shared" si="23"/>
        <v>-2.5000000000000022E-2</v>
      </c>
      <c r="P72" s="16">
        <f t="shared" si="23"/>
        <v>0</v>
      </c>
    </row>
    <row r="73" spans="2:16" ht="14.5" x14ac:dyDescent="0.35">
      <c r="B73" s="11">
        <f t="shared" si="25"/>
        <v>0.67000000000000037</v>
      </c>
      <c r="C73" s="16">
        <f t="shared" si="24"/>
        <v>0.11499999999999998</v>
      </c>
      <c r="D73" s="13">
        <v>0.1</v>
      </c>
      <c r="E73" s="13">
        <f t="shared" si="11"/>
        <v>0.1</v>
      </c>
      <c r="F73" s="13">
        <f t="shared" si="20"/>
        <v>0.1</v>
      </c>
      <c r="G73" s="13">
        <f t="shared" si="19"/>
        <v>0.25</v>
      </c>
      <c r="I73" s="14">
        <f t="shared" si="22"/>
        <v>2039</v>
      </c>
      <c r="J73" s="15"/>
      <c r="K73" s="16">
        <f t="shared" ref="K73:P74" si="26">K49-K48</f>
        <v>-2.5000000000000022E-3</v>
      </c>
      <c r="L73" s="16">
        <f t="shared" si="26"/>
        <v>0</v>
      </c>
      <c r="M73" s="19">
        <f t="shared" si="26"/>
        <v>-3.4000000000000002E-2</v>
      </c>
      <c r="N73" s="16">
        <f t="shared" si="26"/>
        <v>0</v>
      </c>
      <c r="O73" s="16">
        <f t="shared" si="26"/>
        <v>0</v>
      </c>
      <c r="P73" s="16">
        <f t="shared" si="26"/>
        <v>0</v>
      </c>
    </row>
    <row r="74" spans="2:16" ht="14.5" x14ac:dyDescent="0.35">
      <c r="B74" s="11">
        <f t="shared" si="25"/>
        <v>0.68000000000000038</v>
      </c>
      <c r="C74" s="16">
        <f t="shared" si="24"/>
        <v>0.10999999999999999</v>
      </c>
      <c r="D74" s="13">
        <v>0.1</v>
      </c>
      <c r="E74" s="13">
        <f t="shared" si="11"/>
        <v>0.1</v>
      </c>
      <c r="F74" s="13">
        <f t="shared" si="20"/>
        <v>0.1</v>
      </c>
      <c r="G74" s="13">
        <f t="shared" si="19"/>
        <v>0.25</v>
      </c>
      <c r="I74" s="14">
        <f t="shared" si="22"/>
        <v>2040</v>
      </c>
      <c r="J74" s="15"/>
      <c r="K74" s="16">
        <f t="shared" si="26"/>
        <v>0</v>
      </c>
      <c r="L74" s="16">
        <f t="shared" si="26"/>
        <v>0</v>
      </c>
      <c r="M74" s="19">
        <f t="shared" si="26"/>
        <v>0</v>
      </c>
      <c r="N74" s="16">
        <f t="shared" si="26"/>
        <v>-2.4999999999999911E-2</v>
      </c>
      <c r="O74" s="16">
        <f t="shared" si="26"/>
        <v>-2.4999999999999911E-2</v>
      </c>
      <c r="P74" s="16">
        <f t="shared" si="26"/>
        <v>0</v>
      </c>
    </row>
    <row r="75" spans="2:16" ht="14.5" x14ac:dyDescent="0.35">
      <c r="B75" s="11">
        <f t="shared" si="25"/>
        <v>0.69000000000000039</v>
      </c>
      <c r="C75" s="16">
        <f t="shared" si="24"/>
        <v>0.105</v>
      </c>
      <c r="D75" s="13">
        <v>0.1</v>
      </c>
      <c r="E75" s="13">
        <f t="shared" si="11"/>
        <v>0.1</v>
      </c>
      <c r="F75" s="13">
        <f t="shared" si="20"/>
        <v>0.1</v>
      </c>
      <c r="G75" s="13">
        <f t="shared" si="19"/>
        <v>0.25</v>
      </c>
      <c r="I75" s="14">
        <f t="shared" si="22"/>
        <v>2041</v>
      </c>
      <c r="J75" s="15"/>
      <c r="K75" s="16"/>
      <c r="L75" s="16"/>
      <c r="M75" s="16"/>
      <c r="N75" s="16"/>
      <c r="O75" s="16"/>
      <c r="P75" s="16"/>
    </row>
    <row r="76" spans="2:16" ht="14.5" x14ac:dyDescent="0.35">
      <c r="B76" s="12">
        <f t="shared" si="25"/>
        <v>0.7000000000000004</v>
      </c>
      <c r="C76" s="12">
        <v>0.1</v>
      </c>
      <c r="D76" s="13">
        <v>0.1</v>
      </c>
      <c r="E76" s="13">
        <f t="shared" si="11"/>
        <v>0.1</v>
      </c>
      <c r="F76" s="13">
        <f t="shared" si="20"/>
        <v>0.1</v>
      </c>
      <c r="G76" s="13">
        <f t="shared" si="19"/>
        <v>0.25</v>
      </c>
      <c r="I76" s="14">
        <f t="shared" si="22"/>
        <v>2042</v>
      </c>
      <c r="J76" s="15"/>
      <c r="K76" s="16"/>
      <c r="L76" s="16"/>
      <c r="M76" s="16"/>
      <c r="N76" s="16"/>
      <c r="O76" s="16"/>
      <c r="P76" s="16"/>
    </row>
    <row r="77" spans="2:16" ht="14.5" x14ac:dyDescent="0.35">
      <c r="B77" s="11">
        <f t="shared" si="25"/>
        <v>0.71000000000000041</v>
      </c>
      <c r="C77" s="11">
        <f t="shared" ref="C77:C106" si="27">MAX(C76-0.005,10%)</f>
        <v>0.1</v>
      </c>
      <c r="D77" s="13">
        <v>0.1</v>
      </c>
      <c r="E77" s="13">
        <f t="shared" si="11"/>
        <v>0.1</v>
      </c>
      <c r="F77" s="13">
        <f t="shared" si="20"/>
        <v>0.1</v>
      </c>
      <c r="G77" s="13">
        <f t="shared" si="19"/>
        <v>0.25</v>
      </c>
      <c r="J77" s="23" t="s">
        <v>22</v>
      </c>
      <c r="K77" s="23"/>
      <c r="L77" s="23"/>
      <c r="M77" s="23"/>
      <c r="N77" s="23"/>
      <c r="O77" s="23"/>
    </row>
    <row r="78" spans="2:16" ht="26.5" x14ac:dyDescent="0.35">
      <c r="B78" s="11">
        <f t="shared" si="25"/>
        <v>0.72000000000000042</v>
      </c>
      <c r="C78" s="11">
        <f t="shared" si="27"/>
        <v>0.1</v>
      </c>
      <c r="D78" s="13">
        <v>0.1</v>
      </c>
      <c r="E78" s="13">
        <f t="shared" si="11"/>
        <v>0.1</v>
      </c>
      <c r="F78" s="13">
        <f t="shared" si="20"/>
        <v>0.1</v>
      </c>
      <c r="G78" s="13">
        <f t="shared" si="19"/>
        <v>0.25</v>
      </c>
      <c r="I78" s="10" t="s">
        <v>17</v>
      </c>
      <c r="J78" s="10" t="s">
        <v>18</v>
      </c>
      <c r="K78" s="10" t="s">
        <v>0</v>
      </c>
      <c r="L78" s="10" t="s">
        <v>14</v>
      </c>
      <c r="M78" s="10" t="s">
        <v>9</v>
      </c>
      <c r="N78" s="10" t="s">
        <v>20</v>
      </c>
      <c r="O78" s="10" t="s">
        <v>15</v>
      </c>
      <c r="P78" s="10" t="s">
        <v>16</v>
      </c>
    </row>
    <row r="79" spans="2:16" ht="14.5" x14ac:dyDescent="0.35">
      <c r="B79" s="11">
        <f t="shared" si="25"/>
        <v>0.73000000000000043</v>
      </c>
      <c r="C79" s="11">
        <f t="shared" si="27"/>
        <v>0.1</v>
      </c>
      <c r="D79" s="13">
        <v>0.1</v>
      </c>
      <c r="E79" s="13">
        <f t="shared" si="11"/>
        <v>0.1</v>
      </c>
      <c r="F79" s="13">
        <f t="shared" si="20"/>
        <v>0.1</v>
      </c>
      <c r="G79" s="13">
        <f t="shared" si="19"/>
        <v>0.25</v>
      </c>
      <c r="I79" s="14">
        <v>2021</v>
      </c>
      <c r="J79" s="15"/>
      <c r="K79" s="16"/>
      <c r="L79" s="16"/>
      <c r="M79" s="19"/>
      <c r="N79" s="16"/>
      <c r="O79" s="16"/>
      <c r="P79" s="16"/>
    </row>
    <row r="80" spans="2:16" ht="14.5" x14ac:dyDescent="0.35">
      <c r="B80" s="11">
        <f t="shared" si="25"/>
        <v>0.74000000000000044</v>
      </c>
      <c r="C80" s="11">
        <f t="shared" si="27"/>
        <v>0.1</v>
      </c>
      <c r="D80" s="13">
        <v>0.1</v>
      </c>
      <c r="E80" s="13">
        <f t="shared" si="11"/>
        <v>0.1</v>
      </c>
      <c r="F80" s="13">
        <f t="shared" si="20"/>
        <v>0.1</v>
      </c>
      <c r="G80" s="13">
        <f t="shared" si="19"/>
        <v>0.25</v>
      </c>
      <c r="I80" s="14">
        <f>I79+1</f>
        <v>2022</v>
      </c>
      <c r="J80" s="15"/>
      <c r="K80" s="16">
        <v>0.54</v>
      </c>
      <c r="L80" s="16">
        <v>0.16</v>
      </c>
      <c r="M80" s="19">
        <v>0.37</v>
      </c>
      <c r="N80" s="16">
        <v>0.82</v>
      </c>
      <c r="O80" s="16">
        <v>0.82</v>
      </c>
      <c r="P80" s="16">
        <f t="shared" ref="P80" si="28">P32+P56</f>
        <v>0.95</v>
      </c>
    </row>
    <row r="81" spans="2:16" ht="14.5" x14ac:dyDescent="0.35">
      <c r="B81" s="11">
        <f t="shared" si="25"/>
        <v>0.75000000000000044</v>
      </c>
      <c r="C81" s="11">
        <f t="shared" si="27"/>
        <v>0.1</v>
      </c>
      <c r="D81" s="13">
        <v>0.1</v>
      </c>
      <c r="E81" s="13">
        <f t="shared" si="11"/>
        <v>0.1</v>
      </c>
      <c r="F81" s="13">
        <f t="shared" si="20"/>
        <v>0.1</v>
      </c>
      <c r="G81" s="13">
        <f t="shared" si="19"/>
        <v>0.25</v>
      </c>
      <c r="I81" s="14">
        <f t="shared" ref="I81:I100" si="29">I80+1</f>
        <v>2023</v>
      </c>
      <c r="J81" s="15"/>
      <c r="K81" s="16">
        <f>K80+K57</f>
        <v>0.53768290202325142</v>
      </c>
      <c r="L81" s="16">
        <f t="shared" ref="L81:P96" si="30">L80+L57</f>
        <v>0.16</v>
      </c>
      <c r="M81" s="19">
        <f t="shared" si="30"/>
        <v>0.37</v>
      </c>
      <c r="N81" s="16">
        <f t="shared" si="30"/>
        <v>0.82</v>
      </c>
      <c r="O81" s="16">
        <f t="shared" si="30"/>
        <v>0.82</v>
      </c>
      <c r="P81" s="16">
        <f t="shared" si="30"/>
        <v>0.95</v>
      </c>
    </row>
    <row r="82" spans="2:16" ht="14.5" x14ac:dyDescent="0.35">
      <c r="B82" s="11">
        <f t="shared" si="25"/>
        <v>0.76000000000000045</v>
      </c>
      <c r="C82" s="11">
        <f t="shared" si="27"/>
        <v>0.1</v>
      </c>
      <c r="D82" s="13">
        <v>0.1</v>
      </c>
      <c r="E82" s="13">
        <f t="shared" ref="E82:E106" si="31">MAX(10%,E81-2%)</f>
        <v>0.1</v>
      </c>
      <c r="F82" s="13">
        <f t="shared" si="20"/>
        <v>0.1</v>
      </c>
      <c r="G82" s="13">
        <f t="shared" si="19"/>
        <v>0.25</v>
      </c>
      <c r="I82" s="14">
        <f t="shared" si="29"/>
        <v>2024</v>
      </c>
      <c r="J82" s="15"/>
      <c r="K82" s="16">
        <f t="shared" ref="K82:P97" si="32">K81+K58</f>
        <v>0.53768290202325142</v>
      </c>
      <c r="L82" s="16">
        <f t="shared" si="30"/>
        <v>0.14300000000000002</v>
      </c>
      <c r="M82" s="19">
        <f t="shared" si="30"/>
        <v>0.37</v>
      </c>
      <c r="N82" s="16">
        <f t="shared" si="30"/>
        <v>0.82</v>
      </c>
      <c r="O82" s="16">
        <f t="shared" si="30"/>
        <v>0.82</v>
      </c>
      <c r="P82" s="16">
        <f t="shared" si="30"/>
        <v>0.95</v>
      </c>
    </row>
    <row r="83" spans="2:16" ht="14.5" x14ac:dyDescent="0.35">
      <c r="B83" s="11">
        <f t="shared" si="25"/>
        <v>0.77000000000000046</v>
      </c>
      <c r="C83" s="11">
        <f t="shared" si="27"/>
        <v>0.1</v>
      </c>
      <c r="D83" s="13">
        <v>0.1</v>
      </c>
      <c r="E83" s="13">
        <f t="shared" si="31"/>
        <v>0.1</v>
      </c>
      <c r="F83" s="13">
        <f t="shared" si="20"/>
        <v>0.1</v>
      </c>
      <c r="G83" s="13">
        <f t="shared" si="19"/>
        <v>0.25</v>
      </c>
      <c r="I83" s="14">
        <f t="shared" si="29"/>
        <v>2025</v>
      </c>
      <c r="J83" s="15"/>
      <c r="K83" s="16">
        <f t="shared" si="32"/>
        <v>0.5353658040465028</v>
      </c>
      <c r="L83" s="16">
        <f t="shared" si="30"/>
        <v>0.14300000000000002</v>
      </c>
      <c r="M83" s="19">
        <f t="shared" si="30"/>
        <v>0.37</v>
      </c>
      <c r="N83" s="16">
        <f t="shared" si="30"/>
        <v>0.82</v>
      </c>
      <c r="O83" s="16">
        <f t="shared" si="30"/>
        <v>0.82</v>
      </c>
      <c r="P83" s="16">
        <f t="shared" si="30"/>
        <v>0.95</v>
      </c>
    </row>
    <row r="84" spans="2:16" ht="14.5" x14ac:dyDescent="0.35">
      <c r="B84" s="11">
        <f t="shared" si="25"/>
        <v>0.78000000000000047</v>
      </c>
      <c r="C84" s="11">
        <f t="shared" si="27"/>
        <v>0.1</v>
      </c>
      <c r="D84" s="13">
        <v>0.1</v>
      </c>
      <c r="E84" s="13">
        <f t="shared" si="31"/>
        <v>0.1</v>
      </c>
      <c r="F84" s="13">
        <f t="shared" si="20"/>
        <v>0.1</v>
      </c>
      <c r="G84" s="13">
        <f t="shared" si="19"/>
        <v>0.25</v>
      </c>
      <c r="I84" s="14">
        <f t="shared" si="29"/>
        <v>2026</v>
      </c>
      <c r="J84" s="15"/>
      <c r="K84" s="16">
        <f t="shared" si="32"/>
        <v>0.44115955898702419</v>
      </c>
      <c r="L84" s="16">
        <f t="shared" si="30"/>
        <v>0.13550000000000001</v>
      </c>
      <c r="M84" s="19">
        <f t="shared" si="30"/>
        <v>0.37</v>
      </c>
      <c r="N84" s="16">
        <f t="shared" si="30"/>
        <v>0.82</v>
      </c>
      <c r="O84" s="16">
        <f t="shared" si="30"/>
        <v>0.82</v>
      </c>
      <c r="P84" s="16">
        <f t="shared" si="30"/>
        <v>0.95</v>
      </c>
    </row>
    <row r="85" spans="2:16" ht="14.5" x14ac:dyDescent="0.35">
      <c r="B85" s="11">
        <f t="shared" si="25"/>
        <v>0.79000000000000048</v>
      </c>
      <c r="C85" s="11">
        <f t="shared" si="27"/>
        <v>0.1</v>
      </c>
      <c r="D85" s="13">
        <v>0.1</v>
      </c>
      <c r="E85" s="13">
        <f t="shared" si="31"/>
        <v>0.1</v>
      </c>
      <c r="F85" s="13">
        <f t="shared" si="20"/>
        <v>0.1</v>
      </c>
      <c r="G85" s="13">
        <f t="shared" si="19"/>
        <v>0.25</v>
      </c>
      <c r="I85" s="14">
        <f t="shared" si="29"/>
        <v>2027</v>
      </c>
      <c r="J85" s="15"/>
      <c r="K85" s="16">
        <f t="shared" si="32"/>
        <v>0.34437393843349345</v>
      </c>
      <c r="L85" s="16">
        <f t="shared" si="30"/>
        <v>0.13550000000000001</v>
      </c>
      <c r="M85" s="19">
        <f t="shared" si="30"/>
        <v>0.37</v>
      </c>
      <c r="N85" s="16">
        <f t="shared" si="30"/>
        <v>0.79499999999999993</v>
      </c>
      <c r="O85" s="16">
        <f t="shared" si="30"/>
        <v>0.79499999999999993</v>
      </c>
      <c r="P85" s="16">
        <f t="shared" si="30"/>
        <v>0.95</v>
      </c>
    </row>
    <row r="86" spans="2:16" ht="14.5" x14ac:dyDescent="0.35">
      <c r="B86" s="11">
        <f t="shared" si="25"/>
        <v>0.80000000000000049</v>
      </c>
      <c r="C86" s="11">
        <f t="shared" si="27"/>
        <v>0.1</v>
      </c>
      <c r="D86" s="13">
        <v>0.1</v>
      </c>
      <c r="E86" s="13">
        <f t="shared" si="31"/>
        <v>0.1</v>
      </c>
      <c r="F86" s="13">
        <f t="shared" si="20"/>
        <v>0.1</v>
      </c>
      <c r="G86" s="13">
        <f t="shared" si="19"/>
        <v>0.25</v>
      </c>
      <c r="I86" s="14">
        <f t="shared" si="29"/>
        <v>2028</v>
      </c>
      <c r="J86" s="15"/>
      <c r="K86" s="16">
        <f t="shared" si="32"/>
        <v>0.3392151874453892</v>
      </c>
      <c r="L86" s="16">
        <f t="shared" si="30"/>
        <v>0.128</v>
      </c>
      <c r="M86" s="19">
        <f t="shared" si="30"/>
        <v>0.37</v>
      </c>
      <c r="N86" s="16">
        <f t="shared" si="30"/>
        <v>0.79499999999999993</v>
      </c>
      <c r="O86" s="16">
        <f t="shared" si="30"/>
        <v>0.79499999999999993</v>
      </c>
      <c r="P86" s="16">
        <f t="shared" si="30"/>
        <v>0.95</v>
      </c>
    </row>
    <row r="87" spans="2:16" ht="14.5" x14ac:dyDescent="0.35">
      <c r="B87" s="11">
        <f t="shared" si="25"/>
        <v>0.8100000000000005</v>
      </c>
      <c r="C87" s="11">
        <f t="shared" si="27"/>
        <v>0.1</v>
      </c>
      <c r="D87" s="13">
        <v>0.1</v>
      </c>
      <c r="E87" s="13">
        <f t="shared" si="31"/>
        <v>0.1</v>
      </c>
      <c r="F87" s="13">
        <f t="shared" si="20"/>
        <v>0.1</v>
      </c>
      <c r="G87" s="13">
        <f t="shared" si="19"/>
        <v>0.25</v>
      </c>
      <c r="I87" s="14">
        <f t="shared" si="29"/>
        <v>2029</v>
      </c>
      <c r="J87" s="15"/>
      <c r="K87" s="16">
        <f t="shared" si="32"/>
        <v>0.32889768546918069</v>
      </c>
      <c r="L87" s="16">
        <f t="shared" si="30"/>
        <v>0.1205</v>
      </c>
      <c r="M87" s="19">
        <f t="shared" si="30"/>
        <v>0.37</v>
      </c>
      <c r="N87" s="16">
        <f t="shared" si="30"/>
        <v>0.79499999999999993</v>
      </c>
      <c r="O87" s="16">
        <f t="shared" si="30"/>
        <v>0.79499999999999993</v>
      </c>
      <c r="P87" s="16">
        <f t="shared" si="30"/>
        <v>0.95</v>
      </c>
    </row>
    <row r="88" spans="2:16" ht="14.5" x14ac:dyDescent="0.35">
      <c r="B88" s="11">
        <f t="shared" si="25"/>
        <v>0.82000000000000051</v>
      </c>
      <c r="C88" s="11">
        <f t="shared" si="27"/>
        <v>0.1</v>
      </c>
      <c r="D88" s="13">
        <v>0.1</v>
      </c>
      <c r="E88" s="13">
        <f t="shared" si="31"/>
        <v>0.1</v>
      </c>
      <c r="F88" s="13">
        <f t="shared" si="20"/>
        <v>0.1</v>
      </c>
      <c r="G88" s="13">
        <f t="shared" si="19"/>
        <v>0.25</v>
      </c>
      <c r="I88" s="14">
        <f t="shared" si="29"/>
        <v>2030</v>
      </c>
      <c r="J88" s="15"/>
      <c r="K88" s="16">
        <f t="shared" si="32"/>
        <v>0.32115955898702431</v>
      </c>
      <c r="L88" s="16">
        <f t="shared" si="30"/>
        <v>0.11300000000000002</v>
      </c>
      <c r="M88" s="19">
        <f t="shared" si="30"/>
        <v>0.37</v>
      </c>
      <c r="N88" s="16">
        <f t="shared" si="30"/>
        <v>0.79499999999999993</v>
      </c>
      <c r="O88" s="16">
        <f t="shared" si="30"/>
        <v>0.79499999999999993</v>
      </c>
      <c r="P88" s="16">
        <f t="shared" si="30"/>
        <v>0.95</v>
      </c>
    </row>
    <row r="89" spans="2:16" ht="14.5" x14ac:dyDescent="0.35">
      <c r="B89" s="11">
        <f t="shared" si="25"/>
        <v>0.83000000000000052</v>
      </c>
      <c r="C89" s="11">
        <f t="shared" si="27"/>
        <v>0.1</v>
      </c>
      <c r="D89" s="13">
        <v>0.1</v>
      </c>
      <c r="E89" s="13">
        <f t="shared" si="31"/>
        <v>0.1</v>
      </c>
      <c r="F89" s="13">
        <f t="shared" si="20"/>
        <v>0.1</v>
      </c>
      <c r="G89" s="13">
        <f t="shared" si="19"/>
        <v>0.25</v>
      </c>
      <c r="I89" s="14">
        <f t="shared" si="29"/>
        <v>2031</v>
      </c>
      <c r="J89" s="15"/>
      <c r="K89" s="16">
        <f t="shared" si="32"/>
        <v>0.30826268151676367</v>
      </c>
      <c r="L89" s="16">
        <f t="shared" si="30"/>
        <v>0.11300000000000002</v>
      </c>
      <c r="M89" s="19">
        <f t="shared" si="30"/>
        <v>0.37</v>
      </c>
      <c r="N89" s="16">
        <f t="shared" si="30"/>
        <v>0.79499999999999993</v>
      </c>
      <c r="O89" s="16">
        <f t="shared" si="30"/>
        <v>0.79499999999999993</v>
      </c>
      <c r="P89" s="16">
        <f t="shared" si="30"/>
        <v>0.95</v>
      </c>
    </row>
    <row r="90" spans="2:16" ht="14.5" x14ac:dyDescent="0.35">
      <c r="B90" s="11">
        <f t="shared" si="25"/>
        <v>0.84000000000000052</v>
      </c>
      <c r="C90" s="11">
        <f t="shared" si="27"/>
        <v>0.1</v>
      </c>
      <c r="D90" s="13">
        <v>0.1</v>
      </c>
      <c r="E90" s="13">
        <f t="shared" si="31"/>
        <v>0.1</v>
      </c>
      <c r="F90" s="13">
        <f t="shared" si="20"/>
        <v>0.1</v>
      </c>
      <c r="G90" s="13">
        <f t="shared" si="19"/>
        <v>0.25</v>
      </c>
      <c r="I90" s="14">
        <f t="shared" si="29"/>
        <v>2032</v>
      </c>
      <c r="J90" s="15"/>
      <c r="K90" s="16">
        <f t="shared" si="32"/>
        <v>0.29794517954055516</v>
      </c>
      <c r="L90" s="16">
        <f t="shared" si="30"/>
        <v>0.11300000000000002</v>
      </c>
      <c r="M90" s="19">
        <f t="shared" si="30"/>
        <v>0.37</v>
      </c>
      <c r="N90" s="16">
        <f t="shared" si="30"/>
        <v>0.79499999999999993</v>
      </c>
      <c r="O90" s="16">
        <f t="shared" si="30"/>
        <v>0.79499999999999993</v>
      </c>
      <c r="P90" s="16">
        <f t="shared" si="30"/>
        <v>0.95</v>
      </c>
    </row>
    <row r="91" spans="2:16" ht="14.5" x14ac:dyDescent="0.35">
      <c r="B91" s="11">
        <f t="shared" si="25"/>
        <v>0.85000000000000053</v>
      </c>
      <c r="C91" s="11">
        <f t="shared" si="27"/>
        <v>0.1</v>
      </c>
      <c r="D91" s="13">
        <v>0.1</v>
      </c>
      <c r="E91" s="13">
        <f t="shared" si="31"/>
        <v>0.1</v>
      </c>
      <c r="F91" s="13">
        <f t="shared" si="20"/>
        <v>0.1</v>
      </c>
      <c r="G91" s="13">
        <f t="shared" si="19"/>
        <v>0.25</v>
      </c>
      <c r="I91" s="14">
        <f t="shared" si="29"/>
        <v>2033</v>
      </c>
      <c r="J91" s="15"/>
      <c r="K91" s="16">
        <f t="shared" si="32"/>
        <v>0.29036580404650281</v>
      </c>
      <c r="L91" s="16">
        <f t="shared" si="30"/>
        <v>0.11300000000000002</v>
      </c>
      <c r="M91" s="19">
        <f t="shared" si="30"/>
        <v>0.37</v>
      </c>
      <c r="N91" s="16">
        <f t="shared" si="30"/>
        <v>0.79499999999999993</v>
      </c>
      <c r="O91" s="16">
        <f t="shared" si="30"/>
        <v>0.79499999999999993</v>
      </c>
      <c r="P91" s="16">
        <f t="shared" si="30"/>
        <v>0.95</v>
      </c>
    </row>
    <row r="92" spans="2:16" ht="14.5" x14ac:dyDescent="0.35">
      <c r="B92" s="11">
        <f t="shared" si="25"/>
        <v>0.86000000000000054</v>
      </c>
      <c r="C92" s="11">
        <f t="shared" si="27"/>
        <v>0.1</v>
      </c>
      <c r="D92" s="13">
        <v>0.1</v>
      </c>
      <c r="E92" s="13">
        <f t="shared" si="31"/>
        <v>0.1</v>
      </c>
      <c r="F92" s="13">
        <f t="shared" si="20"/>
        <v>0.1</v>
      </c>
      <c r="G92" s="13">
        <f t="shared" si="19"/>
        <v>0.25</v>
      </c>
      <c r="I92" s="14">
        <f t="shared" si="29"/>
        <v>2034</v>
      </c>
      <c r="J92" s="15"/>
      <c r="K92" s="16">
        <f t="shared" si="32"/>
        <v>0.2828658040465028</v>
      </c>
      <c r="L92" s="16">
        <f t="shared" si="30"/>
        <v>0.11300000000000002</v>
      </c>
      <c r="M92" s="19">
        <f t="shared" si="30"/>
        <v>0.30200000000000005</v>
      </c>
      <c r="N92" s="16">
        <f t="shared" si="30"/>
        <v>0.79499999999999993</v>
      </c>
      <c r="O92" s="16">
        <f t="shared" si="30"/>
        <v>0.79499999999999993</v>
      </c>
      <c r="P92" s="16">
        <f t="shared" si="30"/>
        <v>0.95</v>
      </c>
    </row>
    <row r="93" spans="2:16" ht="14.5" x14ac:dyDescent="0.35">
      <c r="B93" s="11">
        <f t="shared" si="25"/>
        <v>0.87000000000000055</v>
      </c>
      <c r="C93" s="11">
        <f t="shared" si="27"/>
        <v>0.1</v>
      </c>
      <c r="D93" s="13">
        <v>0.1</v>
      </c>
      <c r="E93" s="13">
        <f t="shared" si="31"/>
        <v>0.1</v>
      </c>
      <c r="F93" s="13">
        <f t="shared" si="20"/>
        <v>0.1</v>
      </c>
      <c r="G93" s="13">
        <f t="shared" si="19"/>
        <v>0.25</v>
      </c>
      <c r="I93" s="14">
        <f t="shared" si="29"/>
        <v>2035</v>
      </c>
      <c r="J93" s="15"/>
      <c r="K93" s="16">
        <f t="shared" si="32"/>
        <v>0.2828658040465028</v>
      </c>
      <c r="L93" s="16">
        <f t="shared" si="30"/>
        <v>0.11300000000000002</v>
      </c>
      <c r="M93" s="19">
        <f t="shared" si="30"/>
        <v>0.30200000000000005</v>
      </c>
      <c r="N93" s="16">
        <f t="shared" si="30"/>
        <v>0.79499999999999993</v>
      </c>
      <c r="O93" s="16">
        <f t="shared" si="30"/>
        <v>0.79499999999999993</v>
      </c>
      <c r="P93" s="16">
        <f t="shared" si="30"/>
        <v>0.95</v>
      </c>
    </row>
    <row r="94" spans="2:16" ht="14.5" x14ac:dyDescent="0.35">
      <c r="B94" s="11">
        <f t="shared" si="25"/>
        <v>0.88000000000000056</v>
      </c>
      <c r="C94" s="11">
        <f t="shared" si="27"/>
        <v>0.1</v>
      </c>
      <c r="D94" s="13">
        <v>0.1</v>
      </c>
      <c r="E94" s="13">
        <f t="shared" si="31"/>
        <v>0.1</v>
      </c>
      <c r="F94" s="13">
        <f t="shared" si="20"/>
        <v>0.1</v>
      </c>
      <c r="G94" s="13">
        <f t="shared" si="19"/>
        <v>0.25</v>
      </c>
      <c r="I94" s="14">
        <f t="shared" si="29"/>
        <v>2036</v>
      </c>
      <c r="J94" s="15"/>
      <c r="K94" s="16">
        <f t="shared" si="32"/>
        <v>0.2828658040465028</v>
      </c>
      <c r="L94" s="16">
        <f t="shared" si="30"/>
        <v>0.11300000000000002</v>
      </c>
      <c r="M94" s="19">
        <f t="shared" si="30"/>
        <v>0.26800000000000007</v>
      </c>
      <c r="N94" s="16">
        <f t="shared" si="30"/>
        <v>0.79499999999999993</v>
      </c>
      <c r="O94" s="16">
        <f t="shared" si="30"/>
        <v>0.79499999999999993</v>
      </c>
      <c r="P94" s="16">
        <f t="shared" si="30"/>
        <v>0.95</v>
      </c>
    </row>
    <row r="95" spans="2:16" ht="14.5" x14ac:dyDescent="0.35">
      <c r="B95" s="11">
        <f t="shared" si="25"/>
        <v>0.89000000000000057</v>
      </c>
      <c r="C95" s="11">
        <f t="shared" si="27"/>
        <v>0.1</v>
      </c>
      <c r="D95" s="13">
        <v>0.1</v>
      </c>
      <c r="E95" s="13">
        <f t="shared" si="31"/>
        <v>0.1</v>
      </c>
      <c r="F95" s="13">
        <f t="shared" si="20"/>
        <v>0.1</v>
      </c>
      <c r="G95" s="13">
        <f t="shared" si="19"/>
        <v>0.25</v>
      </c>
      <c r="I95" s="14">
        <f t="shared" si="29"/>
        <v>2037</v>
      </c>
      <c r="J95" s="15"/>
      <c r="K95" s="16">
        <f t="shared" si="32"/>
        <v>0.2803658040465028</v>
      </c>
      <c r="L95" s="16">
        <f t="shared" si="30"/>
        <v>0.11300000000000002</v>
      </c>
      <c r="M95" s="19">
        <f t="shared" si="30"/>
        <v>0.26800000000000007</v>
      </c>
      <c r="N95" s="16">
        <f t="shared" si="30"/>
        <v>0.76999999999999991</v>
      </c>
      <c r="O95" s="16">
        <f t="shared" si="30"/>
        <v>0.76999999999999991</v>
      </c>
      <c r="P95" s="16">
        <f t="shared" si="30"/>
        <v>0.95</v>
      </c>
    </row>
    <row r="96" spans="2:16" ht="14.5" x14ac:dyDescent="0.35">
      <c r="B96" s="11">
        <f t="shared" si="25"/>
        <v>0.90000000000000058</v>
      </c>
      <c r="C96" s="11">
        <f t="shared" si="27"/>
        <v>0.1</v>
      </c>
      <c r="D96" s="13">
        <v>0.1</v>
      </c>
      <c r="E96" s="13">
        <f t="shared" si="31"/>
        <v>0.1</v>
      </c>
      <c r="F96" s="13">
        <f t="shared" si="20"/>
        <v>0.1</v>
      </c>
      <c r="G96" s="13">
        <f t="shared" si="19"/>
        <v>0.25</v>
      </c>
      <c r="I96" s="14">
        <f t="shared" si="29"/>
        <v>2038</v>
      </c>
      <c r="J96" s="15"/>
      <c r="K96" s="16">
        <f t="shared" si="32"/>
        <v>0.2778658040465028</v>
      </c>
      <c r="L96" s="16">
        <f t="shared" si="30"/>
        <v>0.11300000000000002</v>
      </c>
      <c r="M96" s="19">
        <f t="shared" si="30"/>
        <v>0.26800000000000007</v>
      </c>
      <c r="N96" s="16">
        <f t="shared" si="30"/>
        <v>0.74499999999999988</v>
      </c>
      <c r="O96" s="16">
        <f t="shared" si="30"/>
        <v>0.74499999999999988</v>
      </c>
      <c r="P96" s="16">
        <f t="shared" si="30"/>
        <v>0.95</v>
      </c>
    </row>
    <row r="97" spans="2:16" ht="14.5" x14ac:dyDescent="0.35">
      <c r="B97" s="11">
        <f t="shared" si="25"/>
        <v>0.91000000000000059</v>
      </c>
      <c r="C97" s="11">
        <f t="shared" si="27"/>
        <v>0.1</v>
      </c>
      <c r="D97" s="13">
        <v>0.1</v>
      </c>
      <c r="E97" s="13">
        <f t="shared" si="31"/>
        <v>0.1</v>
      </c>
      <c r="F97" s="13">
        <f t="shared" si="20"/>
        <v>0.1</v>
      </c>
      <c r="G97" s="13">
        <f t="shared" si="19"/>
        <v>0.25</v>
      </c>
      <c r="I97" s="14">
        <f t="shared" si="29"/>
        <v>2039</v>
      </c>
      <c r="J97" s="15"/>
      <c r="K97" s="16">
        <f t="shared" si="32"/>
        <v>0.27536580404650279</v>
      </c>
      <c r="L97" s="16">
        <f t="shared" si="32"/>
        <v>0.11300000000000002</v>
      </c>
      <c r="M97" s="19">
        <f t="shared" si="32"/>
        <v>0.23400000000000007</v>
      </c>
      <c r="N97" s="16">
        <f t="shared" si="32"/>
        <v>0.74499999999999988</v>
      </c>
      <c r="O97" s="16">
        <f t="shared" si="32"/>
        <v>0.74499999999999988</v>
      </c>
      <c r="P97" s="16">
        <f t="shared" si="32"/>
        <v>0.95</v>
      </c>
    </row>
    <row r="98" spans="2:16" ht="14.5" x14ac:dyDescent="0.35">
      <c r="B98" s="11">
        <f t="shared" si="25"/>
        <v>0.9200000000000006</v>
      </c>
      <c r="C98" s="11">
        <f t="shared" si="27"/>
        <v>0.1</v>
      </c>
      <c r="D98" s="13">
        <v>0.1</v>
      </c>
      <c r="E98" s="13">
        <f t="shared" si="31"/>
        <v>0.1</v>
      </c>
      <c r="F98" s="13">
        <f t="shared" si="20"/>
        <v>0.1</v>
      </c>
      <c r="G98" s="13">
        <f t="shared" si="19"/>
        <v>0.25</v>
      </c>
      <c r="I98" s="14">
        <f t="shared" si="29"/>
        <v>2040</v>
      </c>
      <c r="J98" s="15"/>
      <c r="K98" s="16">
        <f t="shared" ref="K98:P98" si="33">K97+K74</f>
        <v>0.27536580404650279</v>
      </c>
      <c r="L98" s="16">
        <f t="shared" si="33"/>
        <v>0.11300000000000002</v>
      </c>
      <c r="M98" s="19">
        <f t="shared" si="33"/>
        <v>0.23400000000000007</v>
      </c>
      <c r="N98" s="16">
        <f t="shared" si="33"/>
        <v>0.72</v>
      </c>
      <c r="O98" s="16">
        <f t="shared" si="33"/>
        <v>0.72</v>
      </c>
      <c r="P98" s="16">
        <f t="shared" si="33"/>
        <v>0.95</v>
      </c>
    </row>
    <row r="99" spans="2:16" ht="14.5" x14ac:dyDescent="0.35">
      <c r="B99" s="11">
        <f t="shared" si="25"/>
        <v>0.9300000000000006</v>
      </c>
      <c r="C99" s="11">
        <f t="shared" si="27"/>
        <v>0.1</v>
      </c>
      <c r="D99" s="13">
        <v>0.1</v>
      </c>
      <c r="E99" s="13">
        <f t="shared" si="31"/>
        <v>0.1</v>
      </c>
      <c r="F99" s="13">
        <f t="shared" si="20"/>
        <v>0.1</v>
      </c>
      <c r="G99" s="13">
        <f t="shared" si="19"/>
        <v>0.25</v>
      </c>
      <c r="I99" s="14">
        <f t="shared" si="29"/>
        <v>2041</v>
      </c>
      <c r="J99" s="15"/>
      <c r="K99" s="16"/>
      <c r="L99" s="16"/>
      <c r="M99" s="19"/>
      <c r="N99" s="16"/>
      <c r="O99" s="16"/>
      <c r="P99" s="16"/>
    </row>
    <row r="100" spans="2:16" ht="14.5" x14ac:dyDescent="0.35">
      <c r="B100" s="11">
        <f t="shared" si="25"/>
        <v>0.94000000000000061</v>
      </c>
      <c r="C100" s="11">
        <f t="shared" si="27"/>
        <v>0.1</v>
      </c>
      <c r="D100" s="13">
        <v>0.1</v>
      </c>
      <c r="E100" s="13">
        <f t="shared" si="31"/>
        <v>0.1</v>
      </c>
      <c r="F100" s="13">
        <f t="shared" si="20"/>
        <v>0.1</v>
      </c>
      <c r="G100" s="13">
        <f t="shared" si="19"/>
        <v>0.25</v>
      </c>
      <c r="I100" s="14">
        <f t="shared" si="29"/>
        <v>2042</v>
      </c>
      <c r="J100" s="15"/>
      <c r="K100" s="16"/>
      <c r="L100" s="16"/>
      <c r="M100" s="19"/>
      <c r="N100" s="16"/>
      <c r="O100" s="16"/>
      <c r="P100" s="16"/>
    </row>
    <row r="101" spans="2:16" ht="14.5" x14ac:dyDescent="0.35">
      <c r="B101" s="11">
        <f t="shared" si="25"/>
        <v>0.95000000000000062</v>
      </c>
      <c r="C101" s="11">
        <f t="shared" si="27"/>
        <v>0.1</v>
      </c>
      <c r="D101" s="13">
        <v>0.1</v>
      </c>
      <c r="E101" s="13">
        <f t="shared" si="31"/>
        <v>0.1</v>
      </c>
      <c r="F101" s="13">
        <f t="shared" si="20"/>
        <v>0.1</v>
      </c>
      <c r="G101" s="13">
        <f t="shared" si="19"/>
        <v>0.25</v>
      </c>
    </row>
    <row r="102" spans="2:16" ht="14.5" x14ac:dyDescent="0.35">
      <c r="B102" s="11">
        <f t="shared" si="25"/>
        <v>0.96000000000000063</v>
      </c>
      <c r="C102" s="11">
        <f t="shared" si="27"/>
        <v>0.1</v>
      </c>
      <c r="D102" s="13">
        <v>0.1</v>
      </c>
      <c r="E102" s="13">
        <f t="shared" si="31"/>
        <v>0.1</v>
      </c>
      <c r="F102" s="13">
        <f t="shared" si="20"/>
        <v>0.1</v>
      </c>
      <c r="G102" s="13">
        <f t="shared" si="19"/>
        <v>0.25</v>
      </c>
    </row>
    <row r="103" spans="2:16" ht="14.5" x14ac:dyDescent="0.35">
      <c r="B103" s="11">
        <f t="shared" si="25"/>
        <v>0.97000000000000064</v>
      </c>
      <c r="C103" s="11">
        <f t="shared" si="27"/>
        <v>0.1</v>
      </c>
      <c r="D103" s="13">
        <v>0.1</v>
      </c>
      <c r="E103" s="13">
        <f t="shared" si="31"/>
        <v>0.1</v>
      </c>
      <c r="F103" s="13">
        <f t="shared" si="20"/>
        <v>0.1</v>
      </c>
      <c r="G103" s="13">
        <f t="shared" si="19"/>
        <v>0.25</v>
      </c>
    </row>
    <row r="104" spans="2:16" ht="14.5" x14ac:dyDescent="0.35">
      <c r="B104" s="11">
        <f t="shared" si="25"/>
        <v>0.98000000000000065</v>
      </c>
      <c r="C104" s="11">
        <f t="shared" si="27"/>
        <v>0.1</v>
      </c>
      <c r="D104" s="13">
        <v>0.1</v>
      </c>
      <c r="E104" s="13">
        <f t="shared" si="31"/>
        <v>0.1</v>
      </c>
      <c r="F104" s="13">
        <f t="shared" si="20"/>
        <v>0.1</v>
      </c>
      <c r="G104" s="13">
        <f t="shared" si="19"/>
        <v>0.25</v>
      </c>
    </row>
    <row r="105" spans="2:16" ht="14.5" x14ac:dyDescent="0.35">
      <c r="B105" s="11">
        <f t="shared" si="25"/>
        <v>0.99000000000000066</v>
      </c>
      <c r="C105" s="11">
        <f t="shared" si="27"/>
        <v>0.1</v>
      </c>
      <c r="D105" s="13">
        <v>0.1</v>
      </c>
      <c r="E105" s="13">
        <f t="shared" si="31"/>
        <v>0.1</v>
      </c>
      <c r="F105" s="13">
        <f t="shared" si="20"/>
        <v>0.1</v>
      </c>
      <c r="G105" s="13">
        <f t="shared" si="19"/>
        <v>0.25</v>
      </c>
    </row>
    <row r="106" spans="2:16" ht="14.5" x14ac:dyDescent="0.35">
      <c r="B106" s="11">
        <f t="shared" si="25"/>
        <v>1.0000000000000007</v>
      </c>
      <c r="C106" s="11">
        <f t="shared" si="27"/>
        <v>0.1</v>
      </c>
      <c r="D106" s="13">
        <v>0.1</v>
      </c>
      <c r="E106" s="13">
        <f t="shared" si="31"/>
        <v>0.1</v>
      </c>
      <c r="F106" s="13">
        <f t="shared" si="20"/>
        <v>0.1</v>
      </c>
      <c r="G106" s="13">
        <f t="shared" si="19"/>
        <v>0.25</v>
      </c>
    </row>
    <row r="107" spans="2:16" x14ac:dyDescent="0.25">
      <c r="B107" s="11"/>
    </row>
    <row r="108" spans="2:16" x14ac:dyDescent="0.25">
      <c r="B108" s="11"/>
    </row>
  </sheetData>
  <mergeCells count="5">
    <mergeCell ref="J4:O4"/>
    <mergeCell ref="Q4:U4"/>
    <mergeCell ref="J29:O29"/>
    <mergeCell ref="J53:O53"/>
    <mergeCell ref="J77:O77"/>
  </mergeCells>
  <pageMargins left="0.7" right="0.7" top="0.75" bottom="0.75" header="0.3" footer="0.3"/>
  <pageSetup orientation="portrait" r:id="rId1"/>
  <headerFooter>
    <oddHeader xml:space="preserve">&amp;RKPSC Case No. 2023-00092
Joint Intervenors First Set of Data Requests
Dated May 22, 2023
Item No. 54
Attachment 1
Page &amp;P of &amp;N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5AAD4-14F9-4AFA-A4F2-D4684189159F}">
  <dimension ref="B3:U108"/>
  <sheetViews>
    <sheetView showGridLines="0" view="pageLayout" topLeftCell="J64" zoomScaleNormal="80" workbookViewId="0">
      <selection activeCell="X73" sqref="X73"/>
    </sheetView>
  </sheetViews>
  <sheetFormatPr defaultColWidth="9.26953125" defaultRowHeight="12.5" x14ac:dyDescent="0.25"/>
  <cols>
    <col min="1" max="1" width="9.26953125" style="9"/>
    <col min="2" max="2" width="11.453125" style="9" customWidth="1"/>
    <col min="3" max="7" width="9.54296875" style="9" customWidth="1"/>
    <col min="8" max="16384" width="9.26953125" style="9"/>
  </cols>
  <sheetData>
    <row r="3" spans="2:21" ht="13" x14ac:dyDescent="0.3">
      <c r="B3" s="8" t="s">
        <v>11</v>
      </c>
    </row>
    <row r="4" spans="2:21" ht="13" x14ac:dyDescent="0.3">
      <c r="J4" s="22" t="s">
        <v>12</v>
      </c>
      <c r="K4" s="22"/>
      <c r="L4" s="22"/>
      <c r="M4" s="22"/>
      <c r="N4" s="22"/>
      <c r="O4" s="22"/>
      <c r="Q4" s="22" t="s">
        <v>13</v>
      </c>
      <c r="R4" s="22"/>
      <c r="S4" s="22"/>
      <c r="T4" s="22"/>
      <c r="U4" s="22"/>
    </row>
    <row r="5" spans="2:21" ht="26" x14ac:dyDescent="0.3">
      <c r="B5" s="10" t="s">
        <v>13</v>
      </c>
      <c r="C5" s="10" t="s">
        <v>0</v>
      </c>
      <c r="D5" s="10" t="s">
        <v>14</v>
      </c>
      <c r="E5" s="10" t="s">
        <v>9</v>
      </c>
      <c r="F5" s="10" t="s">
        <v>15</v>
      </c>
      <c r="G5" s="10" t="s">
        <v>16</v>
      </c>
      <c r="I5" s="10" t="s">
        <v>17</v>
      </c>
      <c r="J5" s="10" t="s">
        <v>18</v>
      </c>
      <c r="K5" s="10" t="s">
        <v>0</v>
      </c>
      <c r="L5" s="10" t="s">
        <v>14</v>
      </c>
      <c r="M5" s="10" t="s">
        <v>9</v>
      </c>
      <c r="N5" s="10" t="s">
        <v>15</v>
      </c>
      <c r="O5" s="10" t="s">
        <v>16</v>
      </c>
      <c r="Q5" s="10" t="s">
        <v>0</v>
      </c>
      <c r="R5" s="10" t="s">
        <v>14</v>
      </c>
      <c r="S5" s="10" t="s">
        <v>9</v>
      </c>
      <c r="T5" s="10" t="s">
        <v>15</v>
      </c>
      <c r="U5" s="10" t="s">
        <v>16</v>
      </c>
    </row>
    <row r="6" spans="2:21" ht="14.5" x14ac:dyDescent="0.35">
      <c r="B6" s="11">
        <v>0</v>
      </c>
      <c r="C6" s="12">
        <f>(2500*0.29+(K6-2500)*0.6)/K6</f>
        <v>0.43507101620454747</v>
      </c>
      <c r="D6" s="13">
        <v>0.14699999999999999</v>
      </c>
      <c r="E6" s="13">
        <v>0.37</v>
      </c>
      <c r="F6" s="13">
        <v>0.75</v>
      </c>
      <c r="G6" s="13">
        <v>0.95</v>
      </c>
      <c r="I6" s="14">
        <v>2021</v>
      </c>
      <c r="J6" s="15">
        <v>149224</v>
      </c>
      <c r="K6" s="15">
        <v>4698.9921490158886</v>
      </c>
      <c r="L6" s="15">
        <v>10925.814629554749</v>
      </c>
      <c r="M6" s="15">
        <v>24</v>
      </c>
      <c r="N6" s="15">
        <v>79.799999237060547</v>
      </c>
      <c r="O6" s="15">
        <v>0</v>
      </c>
      <c r="Q6" s="16">
        <f>K6/$J6</f>
        <v>3.1489520110812526E-2</v>
      </c>
      <c r="R6" s="16">
        <f t="shared" ref="R6:U24" si="0">L6/$J6</f>
        <v>7.3217542952572962E-2</v>
      </c>
      <c r="S6" s="16">
        <f t="shared" si="0"/>
        <v>1.608320377419182E-4</v>
      </c>
      <c r="T6" s="16">
        <f t="shared" si="0"/>
        <v>5.3476652037916521E-4</v>
      </c>
      <c r="U6" s="16">
        <f t="shared" si="0"/>
        <v>0</v>
      </c>
    </row>
    <row r="7" spans="2:21" ht="14.5" x14ac:dyDescent="0.35">
      <c r="B7" s="11">
        <f>B6+1%</f>
        <v>0.01</v>
      </c>
      <c r="C7" s="12">
        <f>(2500*0.29+(K7-2500)*0.6)/K7</f>
        <v>0.47317951235477007</v>
      </c>
      <c r="D7" s="13">
        <v>0.14699999999999999</v>
      </c>
      <c r="E7" s="13">
        <v>0.37</v>
      </c>
      <c r="F7" s="13">
        <v>0.75</v>
      </c>
      <c r="G7" s="13">
        <v>0.95</v>
      </c>
      <c r="I7" s="14">
        <f>I6+1</f>
        <v>2022</v>
      </c>
      <c r="J7" s="15">
        <v>147813.65625</v>
      </c>
      <c r="K7" s="15">
        <v>6111</v>
      </c>
      <c r="L7" s="15">
        <v>11496</v>
      </c>
      <c r="M7" s="15">
        <v>24</v>
      </c>
      <c r="N7" s="15">
        <v>96</v>
      </c>
      <c r="O7" s="15">
        <v>0</v>
      </c>
      <c r="Q7" s="16">
        <f t="shared" ref="Q7:U25" si="1">K7/$J7</f>
        <v>4.1342594148840693E-2</v>
      </c>
      <c r="R7" s="16">
        <f t="shared" si="0"/>
        <v>7.7773598811172087E-2</v>
      </c>
      <c r="S7" s="16">
        <f t="shared" si="0"/>
        <v>1.6236659459534884E-4</v>
      </c>
      <c r="T7" s="16">
        <f t="shared" si="0"/>
        <v>6.4946637838139535E-4</v>
      </c>
      <c r="U7" s="16">
        <f t="shared" si="0"/>
        <v>0</v>
      </c>
    </row>
    <row r="8" spans="2:21" ht="14.5" x14ac:dyDescent="0.35">
      <c r="B8" s="11">
        <f t="shared" ref="B8:B71" si="2">B7+1%</f>
        <v>0.02</v>
      </c>
      <c r="C8" s="12">
        <f>(2500*0.29+(K8-2500)*0.6)/K8</f>
        <v>0.50144964394710068</v>
      </c>
      <c r="D8" s="13">
        <v>0.14699999999999999</v>
      </c>
      <c r="E8" s="13">
        <v>0.37</v>
      </c>
      <c r="F8" s="13">
        <f>F7+(F$11-F$7)/4</f>
        <v>0.72499999999999998</v>
      </c>
      <c r="G8" s="13">
        <f t="shared" ref="G8:G10" si="3">G7+(G$11-G$7)/4</f>
        <v>0.88749999999999996</v>
      </c>
      <c r="I8" s="14">
        <f t="shared" ref="I8:I25" si="4">I7+1</f>
        <v>2023</v>
      </c>
      <c r="J8" s="15">
        <v>153635</v>
      </c>
      <c r="K8" s="15">
        <v>7864</v>
      </c>
      <c r="L8" s="15">
        <v>11634</v>
      </c>
      <c r="M8" s="15">
        <v>24</v>
      </c>
      <c r="N8" s="15">
        <v>135</v>
      </c>
      <c r="O8" s="15">
        <v>0</v>
      </c>
      <c r="Q8" s="16">
        <f t="shared" si="1"/>
        <v>5.1186253132424253E-2</v>
      </c>
      <c r="R8" s="16">
        <f t="shared" si="0"/>
        <v>7.5724932469814821E-2</v>
      </c>
      <c r="S8" s="16">
        <f t="shared" si="0"/>
        <v>1.5621440426986038E-4</v>
      </c>
      <c r="T8" s="16">
        <f t="shared" si="0"/>
        <v>8.7870602401796463E-4</v>
      </c>
      <c r="U8" s="16">
        <f t="shared" si="0"/>
        <v>0</v>
      </c>
    </row>
    <row r="9" spans="2:21" ht="14.5" x14ac:dyDescent="0.35">
      <c r="B9" s="11">
        <f t="shared" si="2"/>
        <v>0.03</v>
      </c>
      <c r="C9" s="12">
        <f>(2500*0.29+(K9-2500)*0.6)/K9</f>
        <v>0.51371632153195279</v>
      </c>
      <c r="D9" s="13">
        <v>0.14699999999999999</v>
      </c>
      <c r="E9" s="13">
        <v>0.37</v>
      </c>
      <c r="F9" s="13">
        <f t="shared" ref="F9:F10" si="5">F8+(F$11-F$7)/4</f>
        <v>0.7</v>
      </c>
      <c r="G9" s="13">
        <f t="shared" si="3"/>
        <v>0.82499999999999996</v>
      </c>
      <c r="I9" s="14">
        <f t="shared" si="4"/>
        <v>2024</v>
      </c>
      <c r="J9" s="15">
        <v>155973.953125</v>
      </c>
      <c r="K9" s="15">
        <v>8982</v>
      </c>
      <c r="L9" s="15">
        <v>13434</v>
      </c>
      <c r="M9" s="15">
        <v>274</v>
      </c>
      <c r="N9" s="15">
        <v>165</v>
      </c>
      <c r="O9" s="15">
        <v>0</v>
      </c>
      <c r="Q9" s="16">
        <f t="shared" si="1"/>
        <v>5.7586538136926511E-2</v>
      </c>
      <c r="R9" s="16">
        <f t="shared" si="0"/>
        <v>8.6129765456632229E-2</v>
      </c>
      <c r="S9" s="16">
        <f t="shared" si="0"/>
        <v>1.7567035681939282E-3</v>
      </c>
      <c r="T9" s="16">
        <f t="shared" si="0"/>
        <v>1.0578689370510882E-3</v>
      </c>
      <c r="U9" s="16">
        <f t="shared" si="0"/>
        <v>0</v>
      </c>
    </row>
    <row r="10" spans="2:21" ht="14.5" x14ac:dyDescent="0.35">
      <c r="B10" s="11">
        <f t="shared" si="2"/>
        <v>0.04</v>
      </c>
      <c r="C10" s="17">
        <f>(2500*0.29+(K10-2500)*0.57)/K10</f>
        <v>0.51061363451933928</v>
      </c>
      <c r="D10" s="13">
        <v>0.14699999999999999</v>
      </c>
      <c r="E10" s="13">
        <v>0.37</v>
      </c>
      <c r="F10" s="13">
        <f t="shared" si="5"/>
        <v>0.67499999999999993</v>
      </c>
      <c r="G10" s="13">
        <f t="shared" si="3"/>
        <v>0.76249999999999996</v>
      </c>
      <c r="I10" s="14">
        <f t="shared" si="4"/>
        <v>2025</v>
      </c>
      <c r="J10" s="15">
        <v>157592.015625</v>
      </c>
      <c r="K10" s="15">
        <v>11787.217391304348</v>
      </c>
      <c r="L10" s="15">
        <v>17434</v>
      </c>
      <c r="M10" s="15">
        <v>669</v>
      </c>
      <c r="N10" s="15">
        <v>3093.7804878048782</v>
      </c>
      <c r="O10" s="15">
        <v>0</v>
      </c>
      <c r="Q10" s="16">
        <f t="shared" si="1"/>
        <v>7.4795777847989228E-2</v>
      </c>
      <c r="R10" s="16">
        <f t="shared" si="0"/>
        <v>0.11062743204887542</v>
      </c>
      <c r="S10" s="16">
        <f t="shared" si="0"/>
        <v>4.2451389262761069E-3</v>
      </c>
      <c r="T10" s="16">
        <f t="shared" si="0"/>
        <v>1.9631581432188298E-2</v>
      </c>
      <c r="U10" s="16">
        <f t="shared" si="0"/>
        <v>0</v>
      </c>
    </row>
    <row r="11" spans="2:21" ht="14.5" x14ac:dyDescent="0.35">
      <c r="B11" s="11">
        <f t="shared" si="2"/>
        <v>0.05</v>
      </c>
      <c r="C11" s="16">
        <f>AVERAGE(C10,C12)</f>
        <v>0.50030681725966963</v>
      </c>
      <c r="D11" s="13">
        <v>0.14699999999999999</v>
      </c>
      <c r="E11" s="13">
        <v>0.37</v>
      </c>
      <c r="F11" s="18">
        <v>0.65</v>
      </c>
      <c r="G11" s="13">
        <v>0.7</v>
      </c>
      <c r="I11" s="14">
        <f t="shared" si="4"/>
        <v>2026</v>
      </c>
      <c r="J11" s="15">
        <v>159235.59375</v>
      </c>
      <c r="K11" s="15">
        <v>15092.434782608696</v>
      </c>
      <c r="L11" s="15">
        <v>21434</v>
      </c>
      <c r="M11" s="15">
        <v>1492</v>
      </c>
      <c r="N11" s="15">
        <v>6022.5609756097565</v>
      </c>
      <c r="O11" s="15">
        <v>0</v>
      </c>
      <c r="Q11" s="16">
        <f t="shared" si="1"/>
        <v>9.4780535100109781E-2</v>
      </c>
      <c r="R11" s="16">
        <f t="shared" si="0"/>
        <v>0.1346055834328812</v>
      </c>
      <c r="S11" s="16">
        <f t="shared" si="0"/>
        <v>9.3697644155014814E-3</v>
      </c>
      <c r="T11" s="16">
        <f t="shared" si="0"/>
        <v>3.7821700750305748E-2</v>
      </c>
      <c r="U11" s="16">
        <f t="shared" si="0"/>
        <v>0</v>
      </c>
    </row>
    <row r="12" spans="2:21" ht="14.5" x14ac:dyDescent="0.35">
      <c r="B12" s="11">
        <f t="shared" si="2"/>
        <v>6.0000000000000005E-2</v>
      </c>
      <c r="C12" s="16">
        <v>0.49</v>
      </c>
      <c r="D12" s="13">
        <v>0.14699999999999999</v>
      </c>
      <c r="E12" s="13">
        <f>E11+(E$16-E$11)/5</f>
        <v>0.33600000000000002</v>
      </c>
      <c r="F12" s="13">
        <f>F11+(F$21-F$11)/10</f>
        <v>0.63500000000000001</v>
      </c>
      <c r="G12" s="13">
        <f>G11+(G$21-G$11)/10</f>
        <v>0.69499999999999995</v>
      </c>
      <c r="I12" s="14">
        <f t="shared" si="4"/>
        <v>2027</v>
      </c>
      <c r="J12" s="15">
        <v>160242.859375</v>
      </c>
      <c r="K12" s="15">
        <v>19411.545454545503</v>
      </c>
      <c r="L12" s="15">
        <v>25934</v>
      </c>
      <c r="M12" s="15">
        <v>2292</v>
      </c>
      <c r="N12" s="15">
        <v>8699.1463414634163</v>
      </c>
      <c r="O12" s="15">
        <v>0</v>
      </c>
      <c r="Q12" s="16">
        <f t="shared" si="1"/>
        <v>0.12113828678704894</v>
      </c>
      <c r="R12" s="16">
        <f t="shared" si="0"/>
        <v>0.16184184494180368</v>
      </c>
      <c r="S12" s="16">
        <f t="shared" si="0"/>
        <v>1.4303289450397702E-2</v>
      </c>
      <c r="T12" s="16">
        <f t="shared" si="0"/>
        <v>5.4287263566020705E-2</v>
      </c>
      <c r="U12" s="16">
        <f t="shared" si="0"/>
        <v>0</v>
      </c>
    </row>
    <row r="13" spans="2:21" ht="14.5" x14ac:dyDescent="0.35">
      <c r="B13" s="11">
        <f t="shared" si="2"/>
        <v>7.0000000000000007E-2</v>
      </c>
      <c r="C13" s="16">
        <f>C12+(C$16-C$12)/(100*($B$16-$B$12))</f>
        <v>0.4433833156721439</v>
      </c>
      <c r="D13" s="13">
        <v>0.14699999999999999</v>
      </c>
      <c r="E13" s="13">
        <f t="shared" ref="E13:E15" si="6">E12+(E$16-E$11)/5</f>
        <v>0.30200000000000005</v>
      </c>
      <c r="F13" s="13">
        <f t="shared" ref="F13:G20" si="7">F12+(F$21-F$11)/10</f>
        <v>0.62</v>
      </c>
      <c r="G13" s="13">
        <f t="shared" si="7"/>
        <v>0.69</v>
      </c>
      <c r="I13" s="14">
        <f t="shared" si="4"/>
        <v>2028</v>
      </c>
      <c r="J13" s="15">
        <v>161364.75</v>
      </c>
      <c r="K13" s="15">
        <v>25040.636363636284</v>
      </c>
      <c r="L13" s="15">
        <v>30434</v>
      </c>
      <c r="M13" s="15">
        <v>3442</v>
      </c>
      <c r="N13" s="15">
        <v>10578.658536585368</v>
      </c>
      <c r="O13" s="15">
        <v>0</v>
      </c>
      <c r="Q13" s="19">
        <f t="shared" si="1"/>
        <v>0.15518033748781121</v>
      </c>
      <c r="R13" s="16">
        <f>L13/$J13</f>
        <v>0.18860376879089144</v>
      </c>
      <c r="S13" s="16">
        <f t="shared" si="0"/>
        <v>2.1330557014465675E-2</v>
      </c>
      <c r="T13" s="16">
        <f t="shared" si="0"/>
        <v>6.5557431450086634E-2</v>
      </c>
      <c r="U13" s="16">
        <f t="shared" si="0"/>
        <v>0</v>
      </c>
    </row>
    <row r="14" spans="2:21" ht="14.5" x14ac:dyDescent="0.35">
      <c r="B14" s="11">
        <f t="shared" si="2"/>
        <v>0.08</v>
      </c>
      <c r="C14" s="16">
        <f t="shared" ref="C14:C15" si="8">C13+(C$16-C$12)/(100*($B$16-$B$12))</f>
        <v>0.3967666313442878</v>
      </c>
      <c r="D14" s="13">
        <v>0.13</v>
      </c>
      <c r="E14" s="13">
        <f t="shared" si="6"/>
        <v>0.26800000000000007</v>
      </c>
      <c r="F14" s="13">
        <f t="shared" si="7"/>
        <v>0.60499999999999998</v>
      </c>
      <c r="G14" s="13">
        <f t="shared" si="7"/>
        <v>0.68499999999999994</v>
      </c>
      <c r="I14" s="14">
        <f t="shared" si="4"/>
        <v>2029</v>
      </c>
      <c r="J14" s="15">
        <v>163140.515625</v>
      </c>
      <c r="K14" s="15">
        <v>32027.238095238139</v>
      </c>
      <c r="L14" s="15">
        <v>35434</v>
      </c>
      <c r="M14" s="15">
        <v>5892</v>
      </c>
      <c r="N14" s="15">
        <v>12385.731707317074</v>
      </c>
      <c r="O14" s="15">
        <v>0</v>
      </c>
      <c r="Q14" s="16">
        <f t="shared" si="1"/>
        <v>0.19631688653514479</v>
      </c>
      <c r="R14" s="16">
        <f t="shared" si="0"/>
        <v>0.21719926447608959</v>
      </c>
      <c r="S14" s="16">
        <f t="shared" si="0"/>
        <v>3.6116105048628992E-2</v>
      </c>
      <c r="T14" s="16">
        <f t="shared" si="0"/>
        <v>7.5920636022674542E-2</v>
      </c>
      <c r="U14" s="16">
        <f t="shared" si="0"/>
        <v>0</v>
      </c>
    </row>
    <row r="15" spans="2:21" ht="14.5" x14ac:dyDescent="0.35">
      <c r="B15" s="11">
        <f t="shared" si="2"/>
        <v>0.09</v>
      </c>
      <c r="C15" s="16">
        <f t="shared" si="8"/>
        <v>0.35014994701643171</v>
      </c>
      <c r="D15" s="13">
        <f>D14+(D$18-D$14)/(100*($B$18-$B$14))</f>
        <v>0.1225</v>
      </c>
      <c r="E15" s="13">
        <f t="shared" si="6"/>
        <v>0.23400000000000007</v>
      </c>
      <c r="F15" s="13">
        <f t="shared" si="7"/>
        <v>0.59</v>
      </c>
      <c r="G15" s="13">
        <f t="shared" si="7"/>
        <v>0.67999999999999994</v>
      </c>
      <c r="I15" s="14">
        <f t="shared" si="4"/>
        <v>2030</v>
      </c>
      <c r="J15" s="15">
        <v>164363.21875</v>
      </c>
      <c r="K15" s="15">
        <v>41280.109756097467</v>
      </c>
      <c r="L15" s="15">
        <v>40434</v>
      </c>
      <c r="M15" s="15">
        <v>7242</v>
      </c>
      <c r="N15" s="15">
        <v>12385.731707317074</v>
      </c>
      <c r="O15" s="15">
        <v>0</v>
      </c>
      <c r="Q15" s="16">
        <f t="shared" si="1"/>
        <v>0.25115174836582754</v>
      </c>
      <c r="R15" s="16">
        <f t="shared" si="0"/>
        <v>0.24600394362865932</v>
      </c>
      <c r="S15" s="16">
        <f t="shared" si="0"/>
        <v>4.4060952657633448E-2</v>
      </c>
      <c r="T15" s="16">
        <f t="shared" si="0"/>
        <v>7.5355860036764311E-2</v>
      </c>
      <c r="U15" s="16">
        <f t="shared" si="0"/>
        <v>0</v>
      </c>
    </row>
    <row r="16" spans="2:21" ht="14.5" x14ac:dyDescent="0.35">
      <c r="B16" s="12">
        <f t="shared" si="2"/>
        <v>9.9999999999999992E-2</v>
      </c>
      <c r="C16" s="12">
        <f>(2500*0.18+(K16-2500)*0.31)/K16</f>
        <v>0.30353326268857572</v>
      </c>
      <c r="D16" s="13">
        <f t="shared" ref="D16:D17" si="9">D15+(D$18-D$14)/(100*($B$18-$B$14))</f>
        <v>0.11499999999999999</v>
      </c>
      <c r="E16" s="13">
        <v>0.2</v>
      </c>
      <c r="F16" s="13">
        <f t="shared" si="7"/>
        <v>0.57499999999999996</v>
      </c>
      <c r="G16" s="13">
        <f t="shared" si="7"/>
        <v>0.67499999999999993</v>
      </c>
      <c r="I16" s="14">
        <f t="shared" si="4"/>
        <v>2031</v>
      </c>
      <c r="J16" s="15">
        <v>165329.9375</v>
      </c>
      <c r="K16" s="15">
        <v>50257.182926829068</v>
      </c>
      <c r="L16" s="15">
        <v>45434</v>
      </c>
      <c r="M16" s="15">
        <v>8042</v>
      </c>
      <c r="N16" s="15">
        <v>12985.731707317074</v>
      </c>
      <c r="O16" s="15">
        <v>0</v>
      </c>
      <c r="Q16" s="16">
        <f t="shared" si="1"/>
        <v>0.30398114029910078</v>
      </c>
      <c r="R16" s="16">
        <f t="shared" si="0"/>
        <v>0.27480806372409111</v>
      </c>
      <c r="S16" s="16">
        <f t="shared" si="0"/>
        <v>4.8642128108226011E-2</v>
      </c>
      <c r="T16" s="16">
        <f t="shared" si="0"/>
        <v>7.8544345347720673E-2</v>
      </c>
      <c r="U16" s="16">
        <f t="shared" si="0"/>
        <v>0</v>
      </c>
    </row>
    <row r="17" spans="2:21" ht="14.5" x14ac:dyDescent="0.35">
      <c r="B17" s="11">
        <f t="shared" si="2"/>
        <v>0.10999999999999999</v>
      </c>
      <c r="C17" s="16">
        <f>C16+(C$36-C$16)/(100*($B$36-$B$16))</f>
        <v>0.30085659955414695</v>
      </c>
      <c r="D17" s="13">
        <f t="shared" si="9"/>
        <v>0.10749999999999998</v>
      </c>
      <c r="E17" s="13">
        <f>MAX(10%,E16-2%)</f>
        <v>0.18000000000000002</v>
      </c>
      <c r="F17" s="13">
        <f t="shared" si="7"/>
        <v>0.55999999999999994</v>
      </c>
      <c r="G17" s="13">
        <f t="shared" si="7"/>
        <v>0.66999999999999993</v>
      </c>
      <c r="I17" s="14">
        <f t="shared" si="4"/>
        <v>2032</v>
      </c>
      <c r="J17" s="15">
        <v>166121.03125</v>
      </c>
      <c r="K17" s="15">
        <v>60988.097560975555</v>
      </c>
      <c r="L17" s="15">
        <v>50434</v>
      </c>
      <c r="M17" s="15">
        <v>8842</v>
      </c>
      <c r="N17" s="15">
        <v>12985.731707317074</v>
      </c>
      <c r="O17" s="15">
        <v>0</v>
      </c>
      <c r="Q17" s="16">
        <f t="shared" si="1"/>
        <v>0.36713050179175044</v>
      </c>
      <c r="R17" s="16">
        <f t="shared" si="0"/>
        <v>0.30359792267422492</v>
      </c>
      <c r="S17" s="16">
        <f t="shared" si="0"/>
        <v>5.3226252771651994E-2</v>
      </c>
      <c r="T17" s="16">
        <f t="shared" si="0"/>
        <v>7.8170305166083989E-2</v>
      </c>
      <c r="U17" s="16">
        <f t="shared" si="0"/>
        <v>0</v>
      </c>
    </row>
    <row r="18" spans="2:21" ht="14.5" x14ac:dyDescent="0.35">
      <c r="B18" s="11">
        <f t="shared" si="2"/>
        <v>0.11999999999999998</v>
      </c>
      <c r="C18" s="16">
        <f t="shared" ref="C18:C35" si="10">C17+(C$36-C$16)/(100*($B$36-$B$16))</f>
        <v>0.29817993641971818</v>
      </c>
      <c r="D18" s="13">
        <v>0.1</v>
      </c>
      <c r="E18" s="13">
        <f t="shared" ref="E18:E81" si="11">MAX(10%,E17-2%)</f>
        <v>0.16000000000000003</v>
      </c>
      <c r="F18" s="13">
        <f t="shared" si="7"/>
        <v>0.54499999999999993</v>
      </c>
      <c r="G18" s="13">
        <f t="shared" si="7"/>
        <v>0.66499999999999992</v>
      </c>
      <c r="I18" s="14">
        <f t="shared" si="4"/>
        <v>2033</v>
      </c>
      <c r="J18" s="15">
        <v>167376.140625</v>
      </c>
      <c r="K18" s="15">
        <v>72578.002710027213</v>
      </c>
      <c r="L18" s="15">
        <v>55434</v>
      </c>
      <c r="M18" s="15">
        <v>9642</v>
      </c>
      <c r="N18" s="15">
        <v>12985.731707317074</v>
      </c>
      <c r="O18" s="15">
        <v>0</v>
      </c>
      <c r="Q18" s="16">
        <f t="shared" si="1"/>
        <v>0.43362215450191027</v>
      </c>
      <c r="R18" s="16">
        <f t="shared" si="0"/>
        <v>0.3311941582175551</v>
      </c>
      <c r="S18" s="16">
        <f t="shared" si="0"/>
        <v>5.7606776951576039E-2</v>
      </c>
      <c r="T18" s="16">
        <f t="shared" si="0"/>
        <v>7.7584126738894768E-2</v>
      </c>
      <c r="U18" s="16">
        <f t="shared" si="0"/>
        <v>0</v>
      </c>
    </row>
    <row r="19" spans="2:21" ht="14.5" x14ac:dyDescent="0.35">
      <c r="B19" s="11">
        <f t="shared" si="2"/>
        <v>0.12999999999999998</v>
      </c>
      <c r="C19" s="16">
        <f t="shared" si="10"/>
        <v>0.29550327328528941</v>
      </c>
      <c r="D19" s="13">
        <v>0.1</v>
      </c>
      <c r="E19" s="13">
        <f t="shared" si="11"/>
        <v>0.14000000000000004</v>
      </c>
      <c r="F19" s="13">
        <f t="shared" si="7"/>
        <v>0.52999999999999992</v>
      </c>
      <c r="G19" s="13">
        <f t="shared" si="7"/>
        <v>0.65999999999999992</v>
      </c>
      <c r="I19" s="14">
        <f t="shared" si="4"/>
        <v>2034</v>
      </c>
      <c r="J19" s="15">
        <v>168584.71875</v>
      </c>
      <c r="K19" s="15">
        <v>73081.980237154145</v>
      </c>
      <c r="L19" s="15">
        <v>60434</v>
      </c>
      <c r="M19" s="15">
        <v>13792</v>
      </c>
      <c r="N19" s="15">
        <v>15593.266025090263</v>
      </c>
      <c r="O19" s="15">
        <v>0</v>
      </c>
      <c r="Q19" s="16">
        <f t="shared" si="1"/>
        <v>0.4335029935039954</v>
      </c>
      <c r="R19" s="16">
        <f t="shared" si="0"/>
        <v>0.35847851719953117</v>
      </c>
      <c r="S19" s="16">
        <f t="shared" si="0"/>
        <v>8.1810499209318169E-2</v>
      </c>
      <c r="T19" s="16">
        <f t="shared" si="0"/>
        <v>9.2495133252344458E-2</v>
      </c>
      <c r="U19" s="16">
        <f t="shared" si="0"/>
        <v>0</v>
      </c>
    </row>
    <row r="20" spans="2:21" ht="14.5" x14ac:dyDescent="0.35">
      <c r="B20" s="11">
        <f t="shared" si="2"/>
        <v>0.13999999999999999</v>
      </c>
      <c r="C20" s="16">
        <f t="shared" si="10"/>
        <v>0.29282661015086064</v>
      </c>
      <c r="D20" s="13">
        <v>0.1</v>
      </c>
      <c r="E20" s="13">
        <f t="shared" si="11"/>
        <v>0.12000000000000004</v>
      </c>
      <c r="F20" s="13">
        <f t="shared" si="7"/>
        <v>0.5149999999999999</v>
      </c>
      <c r="G20" s="13">
        <f t="shared" si="7"/>
        <v>0.65499999999999992</v>
      </c>
      <c r="I20" s="14">
        <f t="shared" si="4"/>
        <v>2035</v>
      </c>
      <c r="J20" s="15">
        <v>170762.390625</v>
      </c>
      <c r="K20" s="15">
        <v>79881.980237154145</v>
      </c>
      <c r="L20" s="15">
        <v>61934</v>
      </c>
      <c r="M20" s="15">
        <v>14592</v>
      </c>
      <c r="N20" s="15">
        <v>15671.526608237387</v>
      </c>
      <c r="O20" s="15">
        <v>0</v>
      </c>
      <c r="Q20" s="16">
        <f t="shared" si="1"/>
        <v>0.46779609927444554</v>
      </c>
      <c r="R20" s="16">
        <f t="shared" si="0"/>
        <v>0.36269110413199335</v>
      </c>
      <c r="S20" s="16">
        <f t="shared" si="0"/>
        <v>8.5452071422708803E-2</v>
      </c>
      <c r="T20" s="16">
        <f t="shared" si="0"/>
        <v>9.1773876852383682E-2</v>
      </c>
      <c r="U20" s="16">
        <f t="shared" si="0"/>
        <v>0</v>
      </c>
    </row>
    <row r="21" spans="2:21" ht="14.5" x14ac:dyDescent="0.35">
      <c r="B21" s="11">
        <f t="shared" si="2"/>
        <v>0.15</v>
      </c>
      <c r="C21" s="16">
        <f t="shared" si="10"/>
        <v>0.29014994701643188</v>
      </c>
      <c r="D21" s="13">
        <v>0.1</v>
      </c>
      <c r="E21" s="13">
        <f t="shared" si="11"/>
        <v>0.10000000000000003</v>
      </c>
      <c r="F21" s="18">
        <v>0.5</v>
      </c>
      <c r="G21" s="20">
        <f>F21+15%</f>
        <v>0.65</v>
      </c>
      <c r="I21" s="14">
        <f t="shared" si="4"/>
        <v>2036</v>
      </c>
      <c r="J21" s="15">
        <v>172459.265625</v>
      </c>
      <c r="K21" s="15">
        <v>90194.480237154145</v>
      </c>
      <c r="L21" s="15">
        <v>63434</v>
      </c>
      <c r="M21" s="15">
        <v>15292</v>
      </c>
      <c r="N21" s="15">
        <v>17303.975238316663</v>
      </c>
      <c r="O21" s="15">
        <v>0</v>
      </c>
      <c r="Q21" s="16">
        <f t="shared" si="1"/>
        <v>0.52299005165240242</v>
      </c>
      <c r="R21" s="16">
        <f t="shared" si="0"/>
        <v>0.36782019087297152</v>
      </c>
      <c r="S21" s="16">
        <f t="shared" si="0"/>
        <v>8.8670214062324323E-2</v>
      </c>
      <c r="T21" s="16">
        <f t="shared" si="0"/>
        <v>0.10033659354634436</v>
      </c>
      <c r="U21" s="16">
        <f t="shared" si="0"/>
        <v>0</v>
      </c>
    </row>
    <row r="22" spans="2:21" ht="14.5" x14ac:dyDescent="0.35">
      <c r="B22" s="11">
        <f t="shared" si="2"/>
        <v>0.16</v>
      </c>
      <c r="C22" s="16">
        <f t="shared" si="10"/>
        <v>0.28747328388200311</v>
      </c>
      <c r="D22" s="13">
        <v>0.1</v>
      </c>
      <c r="E22" s="13">
        <f t="shared" si="11"/>
        <v>0.1</v>
      </c>
      <c r="F22" s="13">
        <f>F21+(F$31-F$21)/10</f>
        <v>0.48</v>
      </c>
      <c r="G22" s="13">
        <f>G21+(G$31-G$21)/10</f>
        <v>0.63</v>
      </c>
      <c r="I22" s="14">
        <f t="shared" si="4"/>
        <v>2037</v>
      </c>
      <c r="J22" s="15">
        <v>174140.515625</v>
      </c>
      <c r="K22" s="15">
        <v>100926.48023715414</v>
      </c>
      <c r="L22" s="15">
        <v>64934</v>
      </c>
      <c r="M22" s="15">
        <v>15992</v>
      </c>
      <c r="N22" s="15">
        <v>22304.436309737677</v>
      </c>
      <c r="O22" s="15">
        <v>0</v>
      </c>
      <c r="Q22" s="16">
        <f t="shared" si="1"/>
        <v>0.57956920521869015</v>
      </c>
      <c r="R22" s="16">
        <f t="shared" si="0"/>
        <v>0.37288278242974221</v>
      </c>
      <c r="S22" s="16">
        <f t="shared" si="0"/>
        <v>9.1833884507599065E-2</v>
      </c>
      <c r="T22" s="16">
        <f t="shared" si="0"/>
        <v>0.12808298074509436</v>
      </c>
      <c r="U22" s="16">
        <f t="shared" si="0"/>
        <v>0</v>
      </c>
    </row>
    <row r="23" spans="2:21" ht="14.5" x14ac:dyDescent="0.35">
      <c r="B23" s="11">
        <f t="shared" si="2"/>
        <v>0.17</v>
      </c>
      <c r="C23" s="16">
        <f t="shared" si="10"/>
        <v>0.28479662074757434</v>
      </c>
      <c r="D23" s="13">
        <v>0.1</v>
      </c>
      <c r="E23" s="13">
        <f t="shared" si="11"/>
        <v>0.1</v>
      </c>
      <c r="F23" s="13">
        <f t="shared" ref="F23:G30" si="12">F22+(F$31-F$21)/10</f>
        <v>0.45999999999999996</v>
      </c>
      <c r="G23" s="13">
        <f t="shared" si="12"/>
        <v>0.61</v>
      </c>
      <c r="I23" s="14">
        <f t="shared" si="4"/>
        <v>2038</v>
      </c>
      <c r="J23" s="15">
        <v>176077.59375</v>
      </c>
      <c r="K23" s="15">
        <v>107843.623094297</v>
      </c>
      <c r="L23" s="15">
        <v>67034</v>
      </c>
      <c r="M23" s="15">
        <v>17092</v>
      </c>
      <c r="N23" s="15">
        <v>26076.625404239981</v>
      </c>
      <c r="O23" s="15">
        <v>0</v>
      </c>
      <c r="Q23" s="16">
        <f t="shared" si="1"/>
        <v>0.61247783319561067</v>
      </c>
      <c r="R23" s="16">
        <f t="shared" si="0"/>
        <v>0.38070715627325524</v>
      </c>
      <c r="S23" s="16">
        <f t="shared" si="0"/>
        <v>9.7070840394762034E-2</v>
      </c>
      <c r="T23" s="16">
        <f t="shared" si="0"/>
        <v>0.14809735213251676</v>
      </c>
      <c r="U23" s="16">
        <f t="shared" si="0"/>
        <v>0</v>
      </c>
    </row>
    <row r="24" spans="2:21" ht="14.5" x14ac:dyDescent="0.35">
      <c r="B24" s="11">
        <f t="shared" si="2"/>
        <v>0.18000000000000002</v>
      </c>
      <c r="C24" s="16">
        <f t="shared" si="10"/>
        <v>0.28211995761314557</v>
      </c>
      <c r="D24" s="13">
        <v>0.1</v>
      </c>
      <c r="E24" s="13">
        <f t="shared" si="11"/>
        <v>0.1</v>
      </c>
      <c r="F24" s="13">
        <f t="shared" si="12"/>
        <v>0.43999999999999995</v>
      </c>
      <c r="G24" s="13">
        <f t="shared" si="12"/>
        <v>0.59</v>
      </c>
      <c r="I24" s="14">
        <f t="shared" si="4"/>
        <v>2039</v>
      </c>
      <c r="J24" s="15">
        <v>177948.53125</v>
      </c>
      <c r="K24" s="15">
        <v>111495.93078660469</v>
      </c>
      <c r="L24" s="15">
        <v>69334</v>
      </c>
      <c r="M24" s="15">
        <v>17792</v>
      </c>
      <c r="N24" s="15">
        <v>31995.290765755999</v>
      </c>
      <c r="O24" s="15">
        <v>0</v>
      </c>
      <c r="Q24" s="16">
        <f t="shared" si="1"/>
        <v>0.6265628044435162</v>
      </c>
      <c r="R24" s="16">
        <f t="shared" si="0"/>
        <v>0.38962951541641344</v>
      </c>
      <c r="S24" s="16">
        <f t="shared" si="0"/>
        <v>9.9983966571794897E-2</v>
      </c>
      <c r="T24" s="16">
        <f t="shared" si="0"/>
        <v>0.17980081398258801</v>
      </c>
      <c r="U24" s="16">
        <f t="shared" si="0"/>
        <v>0</v>
      </c>
    </row>
    <row r="25" spans="2:21" ht="14.5" x14ac:dyDescent="0.35">
      <c r="B25" s="11">
        <f t="shared" si="2"/>
        <v>0.19000000000000003</v>
      </c>
      <c r="C25" s="16">
        <f t="shared" si="10"/>
        <v>0.2794432944787168</v>
      </c>
      <c r="D25" s="13">
        <v>0.1</v>
      </c>
      <c r="E25" s="13">
        <f t="shared" si="11"/>
        <v>0.1</v>
      </c>
      <c r="F25" s="13">
        <f t="shared" si="12"/>
        <v>0.41999999999999993</v>
      </c>
      <c r="G25" s="13">
        <f t="shared" si="12"/>
        <v>0.56999999999999995</v>
      </c>
      <c r="I25" s="14">
        <f t="shared" si="4"/>
        <v>2040</v>
      </c>
      <c r="J25" s="15">
        <v>179651.015625</v>
      </c>
      <c r="K25" s="15">
        <v>114314.26411993802</v>
      </c>
      <c r="L25" s="15">
        <v>71634</v>
      </c>
      <c r="M25" s="15">
        <v>18492</v>
      </c>
      <c r="N25" s="15">
        <v>37317.197393242226</v>
      </c>
      <c r="O25" s="15">
        <v>0</v>
      </c>
      <c r="Q25" s="16">
        <f t="shared" si="1"/>
        <v>0.636312929944996</v>
      </c>
      <c r="R25" s="16">
        <f t="shared" si="1"/>
        <v>0.39873974411326124</v>
      </c>
      <c r="S25" s="16">
        <f t="shared" si="1"/>
        <v>0.10293289985401384</v>
      </c>
      <c r="T25" s="16">
        <f t="shared" si="1"/>
        <v>0.20772049221885508</v>
      </c>
      <c r="U25" s="16">
        <f t="shared" si="1"/>
        <v>0</v>
      </c>
    </row>
    <row r="26" spans="2:21" ht="14.5" x14ac:dyDescent="0.35">
      <c r="B26" s="11">
        <f t="shared" si="2"/>
        <v>0.20000000000000004</v>
      </c>
      <c r="C26" s="16">
        <f t="shared" si="10"/>
        <v>0.27676663134428803</v>
      </c>
      <c r="D26" s="13">
        <v>0.1</v>
      </c>
      <c r="E26" s="13">
        <f t="shared" si="11"/>
        <v>0.1</v>
      </c>
      <c r="F26" s="13">
        <f t="shared" si="12"/>
        <v>0.39999999999999991</v>
      </c>
      <c r="G26" s="13">
        <f t="shared" si="12"/>
        <v>0.54999999999999993</v>
      </c>
      <c r="I26" s="14"/>
      <c r="J26" s="15"/>
      <c r="K26" s="15"/>
      <c r="L26" s="15"/>
      <c r="M26" s="15"/>
      <c r="N26" s="15"/>
      <c r="O26" s="15"/>
      <c r="Q26" s="16"/>
      <c r="R26" s="16"/>
      <c r="S26" s="16"/>
      <c r="T26" s="16"/>
      <c r="U26" s="16"/>
    </row>
    <row r="27" spans="2:21" ht="14.5" x14ac:dyDescent="0.35">
      <c r="B27" s="11">
        <f t="shared" si="2"/>
        <v>0.21000000000000005</v>
      </c>
      <c r="C27" s="16">
        <f t="shared" si="10"/>
        <v>0.27408996820985926</v>
      </c>
      <c r="D27" s="13">
        <v>0.1</v>
      </c>
      <c r="E27" s="13">
        <f t="shared" si="11"/>
        <v>0.1</v>
      </c>
      <c r="F27" s="13">
        <f t="shared" si="12"/>
        <v>0.37999999999999989</v>
      </c>
      <c r="G27" s="13">
        <f t="shared" si="12"/>
        <v>0.52999999999999992</v>
      </c>
      <c r="I27" s="14"/>
      <c r="J27" s="15"/>
      <c r="K27" s="15"/>
      <c r="L27" s="15"/>
      <c r="M27" s="15"/>
      <c r="N27" s="15"/>
      <c r="O27" s="15"/>
      <c r="Q27" s="16"/>
      <c r="R27" s="16"/>
      <c r="S27" s="16"/>
      <c r="T27" s="16"/>
      <c r="U27" s="16"/>
    </row>
    <row r="28" spans="2:21" ht="14.5" x14ac:dyDescent="0.35">
      <c r="B28" s="11">
        <f t="shared" si="2"/>
        <v>0.22000000000000006</v>
      </c>
      <c r="C28" s="16">
        <f t="shared" si="10"/>
        <v>0.27141330507543049</v>
      </c>
      <c r="D28" s="13">
        <v>0.1</v>
      </c>
      <c r="E28" s="13">
        <f t="shared" si="11"/>
        <v>0.1</v>
      </c>
      <c r="F28" s="13">
        <f t="shared" si="12"/>
        <v>0.35999999999999988</v>
      </c>
      <c r="G28" s="13">
        <f t="shared" si="12"/>
        <v>0.5099999999999999</v>
      </c>
    </row>
    <row r="29" spans="2:21" ht="14.5" x14ac:dyDescent="0.35">
      <c r="B29" s="11">
        <f t="shared" si="2"/>
        <v>0.23000000000000007</v>
      </c>
      <c r="C29" s="16">
        <f t="shared" si="10"/>
        <v>0.26873664194100172</v>
      </c>
      <c r="D29" s="13">
        <v>0.1</v>
      </c>
      <c r="E29" s="13">
        <f t="shared" si="11"/>
        <v>0.1</v>
      </c>
      <c r="F29" s="13">
        <f t="shared" si="12"/>
        <v>0.33999999999999986</v>
      </c>
      <c r="G29" s="13">
        <f t="shared" si="12"/>
        <v>0.48999999999999988</v>
      </c>
      <c r="J29" s="23" t="s">
        <v>19</v>
      </c>
      <c r="K29" s="23"/>
      <c r="L29" s="23"/>
      <c r="M29" s="23"/>
      <c r="N29" s="23"/>
      <c r="O29" s="23"/>
      <c r="Q29" s="8"/>
      <c r="R29" s="8"/>
      <c r="S29" s="8"/>
      <c r="T29" s="8"/>
      <c r="U29" s="8"/>
    </row>
    <row r="30" spans="2:21" ht="26.5" x14ac:dyDescent="0.35">
      <c r="B30" s="11">
        <f t="shared" si="2"/>
        <v>0.24000000000000007</v>
      </c>
      <c r="C30" s="16">
        <f t="shared" si="10"/>
        <v>0.26605997880657295</v>
      </c>
      <c r="D30" s="13">
        <v>0.1</v>
      </c>
      <c r="E30" s="13">
        <f t="shared" si="11"/>
        <v>0.1</v>
      </c>
      <c r="F30" s="13">
        <f t="shared" si="12"/>
        <v>0.31999999999999984</v>
      </c>
      <c r="G30" s="13">
        <f t="shared" si="12"/>
        <v>0.46999999999999986</v>
      </c>
      <c r="I30" s="10" t="s">
        <v>17</v>
      </c>
      <c r="J30" s="10" t="s">
        <v>18</v>
      </c>
      <c r="K30" s="10" t="s">
        <v>0</v>
      </c>
      <c r="L30" s="10" t="s">
        <v>14</v>
      </c>
      <c r="M30" s="10" t="s">
        <v>9</v>
      </c>
      <c r="N30" s="10" t="s">
        <v>20</v>
      </c>
      <c r="O30" s="10" t="s">
        <v>15</v>
      </c>
      <c r="P30" s="10" t="s">
        <v>16</v>
      </c>
      <c r="Q30" s="21"/>
      <c r="R30" s="21"/>
      <c r="S30" s="21"/>
      <c r="T30" s="21"/>
      <c r="U30" s="21"/>
    </row>
    <row r="31" spans="2:21" ht="14.5" x14ac:dyDescent="0.35">
      <c r="B31" s="11">
        <f t="shared" si="2"/>
        <v>0.25000000000000006</v>
      </c>
      <c r="C31" s="16">
        <f t="shared" si="10"/>
        <v>0.26338331567214418</v>
      </c>
      <c r="D31" s="13">
        <v>0.1</v>
      </c>
      <c r="E31" s="13">
        <f t="shared" si="11"/>
        <v>0.1</v>
      </c>
      <c r="F31" s="18">
        <v>0.3</v>
      </c>
      <c r="G31" s="20">
        <f>F31+15%</f>
        <v>0.44999999999999996</v>
      </c>
      <c r="I31" s="14">
        <v>2021</v>
      </c>
      <c r="J31" s="15"/>
      <c r="K31" s="16">
        <f t="shared" ref="K31:M50" si="13">VLOOKUP(Q6,$B$6:$G$106,MATCH(K$30,$B$5:$G$5,0),1)</f>
        <v>0.51371632153195279</v>
      </c>
      <c r="L31" s="16">
        <f t="shared" si="13"/>
        <v>0.14699999999999999</v>
      </c>
      <c r="M31" s="19">
        <f t="shared" si="13"/>
        <v>0.37</v>
      </c>
      <c r="N31" s="16">
        <f t="shared" ref="N31:N50" si="14">(O31*N6+P31*O6)/SUM(N6:O6)</f>
        <v>0.75</v>
      </c>
      <c r="O31" s="16">
        <f t="shared" ref="O31:P50" si="15">VLOOKUP(T6,$B$6:$G$106,MATCH(O$30,$B$5:$G$5,0),1)</f>
        <v>0.75</v>
      </c>
      <c r="P31" s="16">
        <f t="shared" si="15"/>
        <v>0.95</v>
      </c>
      <c r="Q31" s="16"/>
      <c r="R31" s="16"/>
      <c r="S31" s="16"/>
      <c r="T31" s="16"/>
      <c r="U31" s="16"/>
    </row>
    <row r="32" spans="2:21" ht="14.5" x14ac:dyDescent="0.35">
      <c r="B32" s="11">
        <f t="shared" si="2"/>
        <v>0.26000000000000006</v>
      </c>
      <c r="C32" s="16">
        <f t="shared" si="10"/>
        <v>0.26070665253771541</v>
      </c>
      <c r="D32" s="13">
        <v>0.1</v>
      </c>
      <c r="E32" s="13">
        <f t="shared" si="11"/>
        <v>0.1</v>
      </c>
      <c r="F32" s="13">
        <f>F31+(F$46-F$31)/15</f>
        <v>0.28666666666666668</v>
      </c>
      <c r="G32" s="13">
        <f>G31+(G$46-G$31)/15</f>
        <v>0.43666666666666665</v>
      </c>
      <c r="I32" s="14">
        <f>I31+1</f>
        <v>2022</v>
      </c>
      <c r="J32" s="15"/>
      <c r="K32" s="16">
        <f t="shared" si="13"/>
        <v>0.51061363451933928</v>
      </c>
      <c r="L32" s="16">
        <f t="shared" si="13"/>
        <v>0.14699999999999999</v>
      </c>
      <c r="M32" s="19">
        <f t="shared" si="13"/>
        <v>0.37</v>
      </c>
      <c r="N32" s="16">
        <f t="shared" si="14"/>
        <v>0.75</v>
      </c>
      <c r="O32" s="16">
        <f t="shared" si="15"/>
        <v>0.75</v>
      </c>
      <c r="P32" s="16">
        <f t="shared" si="15"/>
        <v>0.95</v>
      </c>
      <c r="Q32" s="16"/>
      <c r="R32" s="16"/>
      <c r="S32" s="16"/>
      <c r="T32" s="16"/>
      <c r="U32" s="16"/>
    </row>
    <row r="33" spans="2:21" ht="14.5" x14ac:dyDescent="0.35">
      <c r="B33" s="11">
        <f t="shared" si="2"/>
        <v>0.27000000000000007</v>
      </c>
      <c r="C33" s="16">
        <f t="shared" si="10"/>
        <v>0.25802998940328664</v>
      </c>
      <c r="D33" s="13">
        <v>0.1</v>
      </c>
      <c r="E33" s="13">
        <f t="shared" si="11"/>
        <v>0.1</v>
      </c>
      <c r="F33" s="13">
        <f t="shared" ref="F33:G45" si="16">F32+(F$46-F$31)/15</f>
        <v>0.27333333333333337</v>
      </c>
      <c r="G33" s="13">
        <f t="shared" si="16"/>
        <v>0.42333333333333334</v>
      </c>
      <c r="I33" s="14">
        <f t="shared" ref="I33:I50" si="17">I32+1</f>
        <v>2023</v>
      </c>
      <c r="J33" s="15"/>
      <c r="K33" s="16">
        <f t="shared" si="13"/>
        <v>0.50030681725966963</v>
      </c>
      <c r="L33" s="16">
        <f t="shared" si="13"/>
        <v>0.14699999999999999</v>
      </c>
      <c r="M33" s="19">
        <f t="shared" si="13"/>
        <v>0.37</v>
      </c>
      <c r="N33" s="16">
        <f t="shared" si="14"/>
        <v>0.75</v>
      </c>
      <c r="O33" s="16">
        <f t="shared" si="15"/>
        <v>0.75</v>
      </c>
      <c r="P33" s="16">
        <f t="shared" si="15"/>
        <v>0.95</v>
      </c>
      <c r="Q33" s="16"/>
      <c r="R33" s="16"/>
      <c r="S33" s="16"/>
      <c r="T33" s="16"/>
      <c r="U33" s="16"/>
    </row>
    <row r="34" spans="2:21" ht="14.5" x14ac:dyDescent="0.35">
      <c r="B34" s="11">
        <f t="shared" si="2"/>
        <v>0.28000000000000008</v>
      </c>
      <c r="C34" s="16">
        <f t="shared" si="10"/>
        <v>0.25535332626885787</v>
      </c>
      <c r="D34" s="13">
        <v>0.1</v>
      </c>
      <c r="E34" s="13">
        <f t="shared" si="11"/>
        <v>0.1</v>
      </c>
      <c r="F34" s="13">
        <f t="shared" si="16"/>
        <v>0.26000000000000006</v>
      </c>
      <c r="G34" s="13">
        <f t="shared" si="16"/>
        <v>0.41000000000000003</v>
      </c>
      <c r="I34" s="14">
        <f t="shared" si="17"/>
        <v>2024</v>
      </c>
      <c r="J34" s="15"/>
      <c r="K34" s="16">
        <f t="shared" si="13"/>
        <v>0.50030681725966963</v>
      </c>
      <c r="L34" s="16">
        <f t="shared" si="13"/>
        <v>0.13</v>
      </c>
      <c r="M34" s="19">
        <f t="shared" si="13"/>
        <v>0.37</v>
      </c>
      <c r="N34" s="16">
        <f t="shared" si="14"/>
        <v>0.75</v>
      </c>
      <c r="O34" s="16">
        <f t="shared" si="15"/>
        <v>0.75</v>
      </c>
      <c r="P34" s="16">
        <f t="shared" si="15"/>
        <v>0.95</v>
      </c>
      <c r="Q34" s="16"/>
      <c r="R34" s="16"/>
      <c r="S34" s="16"/>
      <c r="T34" s="16"/>
      <c r="U34" s="16"/>
    </row>
    <row r="35" spans="2:21" ht="14.5" x14ac:dyDescent="0.35">
      <c r="B35" s="11">
        <f t="shared" si="2"/>
        <v>0.29000000000000009</v>
      </c>
      <c r="C35" s="16">
        <f t="shared" si="10"/>
        <v>0.2526766631344291</v>
      </c>
      <c r="D35" s="13">
        <v>0.1</v>
      </c>
      <c r="E35" s="13">
        <f t="shared" si="11"/>
        <v>0.1</v>
      </c>
      <c r="F35" s="13">
        <f t="shared" si="16"/>
        <v>0.24666666666666673</v>
      </c>
      <c r="G35" s="13">
        <f t="shared" si="16"/>
        <v>0.39666666666666672</v>
      </c>
      <c r="I35" s="14">
        <f t="shared" si="17"/>
        <v>2025</v>
      </c>
      <c r="J35" s="15"/>
      <c r="K35" s="16">
        <f t="shared" si="13"/>
        <v>0.4433833156721439</v>
      </c>
      <c r="L35" s="16">
        <f t="shared" si="13"/>
        <v>0.10749999999999998</v>
      </c>
      <c r="M35" s="19">
        <f t="shared" si="13"/>
        <v>0.37</v>
      </c>
      <c r="N35" s="16">
        <f t="shared" si="14"/>
        <v>0.75000000000000011</v>
      </c>
      <c r="O35" s="16">
        <f t="shared" si="15"/>
        <v>0.75</v>
      </c>
      <c r="P35" s="16">
        <f t="shared" si="15"/>
        <v>0.95</v>
      </c>
      <c r="Q35" s="16"/>
      <c r="R35" s="16"/>
      <c r="S35" s="16"/>
      <c r="T35" s="16"/>
      <c r="U35" s="16"/>
    </row>
    <row r="36" spans="2:21" ht="14.5" x14ac:dyDescent="0.35">
      <c r="B36" s="12">
        <f t="shared" si="2"/>
        <v>0.3000000000000001</v>
      </c>
      <c r="C36" s="19">
        <v>0.25</v>
      </c>
      <c r="D36" s="13">
        <v>0.1</v>
      </c>
      <c r="E36" s="13">
        <f t="shared" si="11"/>
        <v>0.1</v>
      </c>
      <c r="F36" s="13">
        <f t="shared" si="16"/>
        <v>0.23333333333333339</v>
      </c>
      <c r="G36" s="13">
        <f t="shared" si="16"/>
        <v>0.38333333333333341</v>
      </c>
      <c r="I36" s="14">
        <f t="shared" si="17"/>
        <v>2026</v>
      </c>
      <c r="J36" s="15"/>
      <c r="K36" s="16">
        <f t="shared" si="13"/>
        <v>0.35014994701643171</v>
      </c>
      <c r="L36" s="16">
        <f t="shared" si="13"/>
        <v>0.1</v>
      </c>
      <c r="M36" s="19">
        <f t="shared" si="13"/>
        <v>0.37</v>
      </c>
      <c r="N36" s="16">
        <f t="shared" si="14"/>
        <v>0.7</v>
      </c>
      <c r="O36" s="16">
        <f t="shared" si="15"/>
        <v>0.7</v>
      </c>
      <c r="P36" s="16">
        <f t="shared" si="15"/>
        <v>0.95</v>
      </c>
      <c r="Q36" s="16"/>
      <c r="R36" s="16"/>
      <c r="S36" s="16"/>
      <c r="T36" s="16"/>
      <c r="U36" s="16"/>
    </row>
    <row r="37" spans="2:21" ht="14.5" x14ac:dyDescent="0.35">
      <c r="B37" s="11">
        <f t="shared" si="2"/>
        <v>0.31000000000000011</v>
      </c>
      <c r="C37" s="16">
        <f>C36+(C$56-C$36)/(100*($B$56-$B$36))</f>
        <v>0.2475</v>
      </c>
      <c r="D37" s="13">
        <v>0.1</v>
      </c>
      <c r="E37" s="13">
        <f t="shared" si="11"/>
        <v>0.1</v>
      </c>
      <c r="F37" s="13">
        <f t="shared" si="16"/>
        <v>0.22000000000000006</v>
      </c>
      <c r="G37" s="13">
        <f t="shared" si="16"/>
        <v>0.37000000000000011</v>
      </c>
      <c r="I37" s="14">
        <f t="shared" si="17"/>
        <v>2027</v>
      </c>
      <c r="J37" s="15"/>
      <c r="K37" s="16">
        <f t="shared" si="13"/>
        <v>0.29817993641971818</v>
      </c>
      <c r="L37" s="16">
        <f t="shared" si="13"/>
        <v>0.1</v>
      </c>
      <c r="M37" s="19">
        <f t="shared" si="13"/>
        <v>0.37</v>
      </c>
      <c r="N37" s="16">
        <f t="shared" si="14"/>
        <v>0.65</v>
      </c>
      <c r="O37" s="16">
        <f t="shared" si="15"/>
        <v>0.65</v>
      </c>
      <c r="P37" s="16">
        <f t="shared" si="15"/>
        <v>0.95</v>
      </c>
      <c r="Q37" s="16"/>
      <c r="R37" s="16"/>
      <c r="S37" s="16"/>
      <c r="T37" s="16"/>
      <c r="U37" s="16"/>
    </row>
    <row r="38" spans="2:21" ht="14.5" x14ac:dyDescent="0.35">
      <c r="B38" s="11">
        <f t="shared" si="2"/>
        <v>0.32000000000000012</v>
      </c>
      <c r="C38" s="16">
        <f t="shared" ref="C38:C55" si="18">C37+(C$56-C$36)/(100*($B$56-$B$36))</f>
        <v>0.245</v>
      </c>
      <c r="D38" s="13">
        <v>0.1</v>
      </c>
      <c r="E38" s="13">
        <f t="shared" si="11"/>
        <v>0.1</v>
      </c>
      <c r="F38" s="13">
        <f t="shared" si="16"/>
        <v>0.20666666666666672</v>
      </c>
      <c r="G38" s="13">
        <f t="shared" si="16"/>
        <v>0.3566666666666668</v>
      </c>
      <c r="I38" s="14">
        <f t="shared" si="17"/>
        <v>2028</v>
      </c>
      <c r="J38" s="15"/>
      <c r="K38" s="16">
        <f t="shared" si="13"/>
        <v>0.29014994701643188</v>
      </c>
      <c r="L38" s="16">
        <f t="shared" si="13"/>
        <v>0.1</v>
      </c>
      <c r="M38" s="19">
        <f t="shared" si="13"/>
        <v>0.37</v>
      </c>
      <c r="N38" s="16">
        <f t="shared" si="14"/>
        <v>0.63500000000000001</v>
      </c>
      <c r="O38" s="16">
        <f t="shared" si="15"/>
        <v>0.63500000000000001</v>
      </c>
      <c r="P38" s="16">
        <f t="shared" si="15"/>
        <v>0.95</v>
      </c>
      <c r="Q38" s="16"/>
      <c r="R38" s="16"/>
      <c r="S38" s="16"/>
      <c r="T38" s="16"/>
      <c r="U38" s="16"/>
    </row>
    <row r="39" spans="2:21" ht="14.5" x14ac:dyDescent="0.35">
      <c r="B39" s="11">
        <f t="shared" si="2"/>
        <v>0.33000000000000013</v>
      </c>
      <c r="C39" s="16">
        <f t="shared" si="18"/>
        <v>0.24249999999999999</v>
      </c>
      <c r="D39" s="13">
        <v>0.1</v>
      </c>
      <c r="E39" s="13">
        <f t="shared" si="11"/>
        <v>0.1</v>
      </c>
      <c r="F39" s="13">
        <f t="shared" si="16"/>
        <v>0.19333333333333338</v>
      </c>
      <c r="G39" s="13">
        <f t="shared" si="16"/>
        <v>0.34333333333333349</v>
      </c>
      <c r="I39" s="14">
        <f t="shared" si="17"/>
        <v>2029</v>
      </c>
      <c r="J39" s="15"/>
      <c r="K39" s="16">
        <f t="shared" si="13"/>
        <v>0.2794432944787168</v>
      </c>
      <c r="L39" s="16">
        <f t="shared" si="13"/>
        <v>0.1</v>
      </c>
      <c r="M39" s="19">
        <f t="shared" si="13"/>
        <v>0.37</v>
      </c>
      <c r="N39" s="16">
        <f t="shared" si="14"/>
        <v>0.62</v>
      </c>
      <c r="O39" s="16">
        <f t="shared" si="15"/>
        <v>0.62</v>
      </c>
      <c r="P39" s="16">
        <f t="shared" si="15"/>
        <v>0.95</v>
      </c>
      <c r="Q39" s="16"/>
      <c r="R39" s="16"/>
      <c r="S39" s="16"/>
      <c r="T39" s="16"/>
      <c r="U39" s="16"/>
    </row>
    <row r="40" spans="2:21" ht="14.5" x14ac:dyDescent="0.35">
      <c r="B40" s="11">
        <f t="shared" si="2"/>
        <v>0.34000000000000014</v>
      </c>
      <c r="C40" s="16">
        <f t="shared" si="18"/>
        <v>0.24</v>
      </c>
      <c r="D40" s="13">
        <v>0.1</v>
      </c>
      <c r="E40" s="13">
        <f t="shared" si="11"/>
        <v>0.1</v>
      </c>
      <c r="F40" s="13">
        <f t="shared" si="16"/>
        <v>0.18000000000000005</v>
      </c>
      <c r="G40" s="13">
        <f t="shared" si="16"/>
        <v>0.33000000000000018</v>
      </c>
      <c r="I40" s="14">
        <f t="shared" si="17"/>
        <v>2030</v>
      </c>
      <c r="J40" s="15"/>
      <c r="K40" s="16">
        <f t="shared" si="13"/>
        <v>0.26338331567214418</v>
      </c>
      <c r="L40" s="16">
        <f t="shared" si="13"/>
        <v>0.1</v>
      </c>
      <c r="M40" s="19">
        <f t="shared" si="13"/>
        <v>0.37</v>
      </c>
      <c r="N40" s="16">
        <f t="shared" si="14"/>
        <v>0.62</v>
      </c>
      <c r="O40" s="16">
        <f t="shared" si="15"/>
        <v>0.62</v>
      </c>
      <c r="P40" s="16">
        <f t="shared" si="15"/>
        <v>0.95</v>
      </c>
      <c r="Q40" s="16"/>
      <c r="R40" s="16"/>
      <c r="S40" s="16"/>
      <c r="T40" s="16"/>
      <c r="U40" s="16"/>
    </row>
    <row r="41" spans="2:21" ht="14.5" x14ac:dyDescent="0.35">
      <c r="B41" s="11">
        <f t="shared" si="2"/>
        <v>0.35000000000000014</v>
      </c>
      <c r="C41" s="16">
        <f t="shared" si="18"/>
        <v>0.23749999999999999</v>
      </c>
      <c r="D41" s="13">
        <v>0.1</v>
      </c>
      <c r="E41" s="13">
        <f t="shared" si="11"/>
        <v>0.1</v>
      </c>
      <c r="F41" s="13">
        <f t="shared" si="16"/>
        <v>0.16666666666666671</v>
      </c>
      <c r="G41" s="13">
        <f t="shared" si="16"/>
        <v>0.31666666666666687</v>
      </c>
      <c r="I41" s="14">
        <f t="shared" si="17"/>
        <v>2031</v>
      </c>
      <c r="J41" s="15"/>
      <c r="K41" s="16">
        <f t="shared" si="13"/>
        <v>0.25</v>
      </c>
      <c r="L41" s="16">
        <f t="shared" si="13"/>
        <v>0.1</v>
      </c>
      <c r="M41" s="19">
        <f t="shared" si="13"/>
        <v>0.37</v>
      </c>
      <c r="N41" s="16">
        <f t="shared" si="14"/>
        <v>0.62</v>
      </c>
      <c r="O41" s="16">
        <f t="shared" si="15"/>
        <v>0.62</v>
      </c>
      <c r="P41" s="16">
        <f t="shared" si="15"/>
        <v>0.95</v>
      </c>
      <c r="Q41" s="16"/>
      <c r="R41" s="16"/>
      <c r="S41" s="16"/>
      <c r="T41" s="16"/>
      <c r="U41" s="16"/>
    </row>
    <row r="42" spans="2:21" ht="14.5" x14ac:dyDescent="0.35">
      <c r="B42" s="11">
        <f t="shared" si="2"/>
        <v>0.36000000000000015</v>
      </c>
      <c r="C42" s="16">
        <f t="shared" si="18"/>
        <v>0.23499999999999999</v>
      </c>
      <c r="D42" s="13">
        <v>0.1</v>
      </c>
      <c r="E42" s="13">
        <f t="shared" si="11"/>
        <v>0.1</v>
      </c>
      <c r="F42" s="13">
        <f t="shared" si="16"/>
        <v>0.15333333333333338</v>
      </c>
      <c r="G42" s="13">
        <f t="shared" si="16"/>
        <v>0.30333333333333357</v>
      </c>
      <c r="I42" s="14">
        <f t="shared" si="17"/>
        <v>2032</v>
      </c>
      <c r="J42" s="15"/>
      <c r="K42" s="16">
        <f t="shared" si="13"/>
        <v>0.23499999999999999</v>
      </c>
      <c r="L42" s="16">
        <f t="shared" si="13"/>
        <v>0.1</v>
      </c>
      <c r="M42" s="19">
        <f t="shared" si="13"/>
        <v>0.37</v>
      </c>
      <c r="N42" s="16">
        <f t="shared" si="14"/>
        <v>0.62</v>
      </c>
      <c r="O42" s="16">
        <f t="shared" si="15"/>
        <v>0.62</v>
      </c>
      <c r="P42" s="16">
        <f t="shared" si="15"/>
        <v>0.95</v>
      </c>
      <c r="Q42" s="16"/>
      <c r="R42" s="16"/>
      <c r="S42" s="16"/>
      <c r="T42" s="16"/>
      <c r="U42" s="16"/>
    </row>
    <row r="43" spans="2:21" ht="14.5" x14ac:dyDescent="0.35">
      <c r="B43" s="11">
        <f t="shared" si="2"/>
        <v>0.37000000000000016</v>
      </c>
      <c r="C43" s="16">
        <f t="shared" si="18"/>
        <v>0.23249999999999998</v>
      </c>
      <c r="D43" s="13">
        <v>0.1</v>
      </c>
      <c r="E43" s="13">
        <f t="shared" si="11"/>
        <v>0.1</v>
      </c>
      <c r="F43" s="13">
        <f t="shared" si="16"/>
        <v>0.14000000000000004</v>
      </c>
      <c r="G43" s="13">
        <f t="shared" si="16"/>
        <v>0.29000000000000026</v>
      </c>
      <c r="I43" s="14">
        <f t="shared" si="17"/>
        <v>2033</v>
      </c>
      <c r="J43" s="15"/>
      <c r="K43" s="16">
        <f t="shared" si="13"/>
        <v>0.21749999999999997</v>
      </c>
      <c r="L43" s="16">
        <f t="shared" si="13"/>
        <v>0.1</v>
      </c>
      <c r="M43" s="19">
        <f t="shared" si="13"/>
        <v>0.37</v>
      </c>
      <c r="N43" s="16">
        <f t="shared" si="14"/>
        <v>0.62</v>
      </c>
      <c r="O43" s="16">
        <f t="shared" si="15"/>
        <v>0.62</v>
      </c>
      <c r="P43" s="16">
        <f t="shared" si="15"/>
        <v>0.95</v>
      </c>
      <c r="Q43" s="16"/>
      <c r="R43" s="16"/>
      <c r="S43" s="16"/>
      <c r="T43" s="16"/>
      <c r="U43" s="16"/>
    </row>
    <row r="44" spans="2:21" ht="14.5" x14ac:dyDescent="0.35">
      <c r="B44" s="11">
        <f t="shared" si="2"/>
        <v>0.38000000000000017</v>
      </c>
      <c r="C44" s="16">
        <f t="shared" si="18"/>
        <v>0.22999999999999998</v>
      </c>
      <c r="D44" s="13">
        <v>0.1</v>
      </c>
      <c r="E44" s="13">
        <f t="shared" si="11"/>
        <v>0.1</v>
      </c>
      <c r="F44" s="13">
        <f t="shared" si="16"/>
        <v>0.12666666666666671</v>
      </c>
      <c r="G44" s="13">
        <f t="shared" si="16"/>
        <v>0.27666666666666695</v>
      </c>
      <c r="I44" s="14">
        <f t="shared" si="17"/>
        <v>2034</v>
      </c>
      <c r="J44" s="15"/>
      <c r="K44" s="16">
        <f t="shared" si="13"/>
        <v>0.21749999999999997</v>
      </c>
      <c r="L44" s="16">
        <f t="shared" si="13"/>
        <v>0.1</v>
      </c>
      <c r="M44" s="19">
        <f t="shared" si="13"/>
        <v>0.26800000000000007</v>
      </c>
      <c r="N44" s="16">
        <f t="shared" si="14"/>
        <v>0.59</v>
      </c>
      <c r="O44" s="16">
        <f t="shared" si="15"/>
        <v>0.59</v>
      </c>
      <c r="P44" s="16">
        <f t="shared" si="15"/>
        <v>0.95</v>
      </c>
      <c r="Q44" s="16"/>
      <c r="R44" s="16"/>
      <c r="S44" s="16"/>
      <c r="T44" s="16"/>
      <c r="U44" s="16"/>
    </row>
    <row r="45" spans="2:21" ht="14.5" x14ac:dyDescent="0.35">
      <c r="B45" s="11">
        <f t="shared" si="2"/>
        <v>0.39000000000000018</v>
      </c>
      <c r="C45" s="16">
        <f t="shared" si="18"/>
        <v>0.22749999999999998</v>
      </c>
      <c r="D45" s="13">
        <v>0.1</v>
      </c>
      <c r="E45" s="13">
        <f t="shared" si="11"/>
        <v>0.1</v>
      </c>
      <c r="F45" s="13">
        <f t="shared" si="16"/>
        <v>0.11333333333333337</v>
      </c>
      <c r="G45" s="13">
        <f t="shared" si="16"/>
        <v>0.26333333333333364</v>
      </c>
      <c r="I45" s="14">
        <f t="shared" si="17"/>
        <v>2035</v>
      </c>
      <c r="J45" s="15"/>
      <c r="K45" s="16">
        <f t="shared" si="13"/>
        <v>0.20999999999999996</v>
      </c>
      <c r="L45" s="16">
        <f t="shared" si="13"/>
        <v>0.1</v>
      </c>
      <c r="M45" s="19">
        <f t="shared" si="13"/>
        <v>0.26800000000000007</v>
      </c>
      <c r="N45" s="16">
        <f t="shared" si="14"/>
        <v>0.59</v>
      </c>
      <c r="O45" s="16">
        <f t="shared" si="15"/>
        <v>0.59</v>
      </c>
      <c r="P45" s="16">
        <f t="shared" si="15"/>
        <v>0.95</v>
      </c>
      <c r="Q45" s="16"/>
      <c r="R45" s="16"/>
      <c r="S45" s="16"/>
      <c r="T45" s="16"/>
      <c r="U45" s="16"/>
    </row>
    <row r="46" spans="2:21" ht="14.5" x14ac:dyDescent="0.35">
      <c r="B46" s="11">
        <f t="shared" si="2"/>
        <v>0.40000000000000019</v>
      </c>
      <c r="C46" s="16">
        <f t="shared" si="18"/>
        <v>0.22499999999999998</v>
      </c>
      <c r="D46" s="13">
        <v>0.1</v>
      </c>
      <c r="E46" s="13">
        <f t="shared" si="11"/>
        <v>0.1</v>
      </c>
      <c r="F46" s="18">
        <v>0.1</v>
      </c>
      <c r="G46" s="20">
        <f>F46+15%</f>
        <v>0.25</v>
      </c>
      <c r="I46" s="14">
        <f t="shared" si="17"/>
        <v>2036</v>
      </c>
      <c r="J46" s="15"/>
      <c r="K46" s="16">
        <f t="shared" si="13"/>
        <v>0.19</v>
      </c>
      <c r="L46" s="16">
        <f t="shared" si="13"/>
        <v>0.1</v>
      </c>
      <c r="M46" s="19">
        <f t="shared" si="13"/>
        <v>0.26800000000000007</v>
      </c>
      <c r="N46" s="16">
        <f t="shared" si="14"/>
        <v>0.57499999999999996</v>
      </c>
      <c r="O46" s="16">
        <f t="shared" si="15"/>
        <v>0.57499999999999996</v>
      </c>
      <c r="P46" s="16">
        <f t="shared" si="15"/>
        <v>0.95</v>
      </c>
      <c r="Q46" s="16"/>
      <c r="R46" s="16"/>
      <c r="S46" s="16"/>
      <c r="T46" s="16"/>
      <c r="U46" s="16"/>
    </row>
    <row r="47" spans="2:21" ht="14.5" x14ac:dyDescent="0.35">
      <c r="B47" s="11">
        <f t="shared" si="2"/>
        <v>0.4100000000000002</v>
      </c>
      <c r="C47" s="16">
        <f t="shared" si="18"/>
        <v>0.22249999999999998</v>
      </c>
      <c r="D47" s="13">
        <v>0.1</v>
      </c>
      <c r="E47" s="13">
        <f t="shared" si="11"/>
        <v>0.1</v>
      </c>
      <c r="F47" s="13">
        <f>F46</f>
        <v>0.1</v>
      </c>
      <c r="G47" s="13">
        <f t="shared" ref="G47:G106" si="19">G46</f>
        <v>0.25</v>
      </c>
      <c r="I47" s="14">
        <f t="shared" si="17"/>
        <v>2037</v>
      </c>
      <c r="J47" s="15"/>
      <c r="K47" s="16">
        <f t="shared" si="13"/>
        <v>0.16499999999999998</v>
      </c>
      <c r="L47" s="16">
        <f t="shared" si="13"/>
        <v>0.1</v>
      </c>
      <c r="M47" s="19">
        <f t="shared" si="13"/>
        <v>0.23400000000000007</v>
      </c>
      <c r="N47" s="16">
        <f t="shared" si="14"/>
        <v>0.54499999999999993</v>
      </c>
      <c r="O47" s="16">
        <f t="shared" si="15"/>
        <v>0.54499999999999993</v>
      </c>
      <c r="P47" s="16">
        <f t="shared" si="15"/>
        <v>0.95</v>
      </c>
      <c r="Q47" s="16"/>
      <c r="R47" s="16"/>
      <c r="S47" s="16"/>
      <c r="T47" s="16"/>
      <c r="U47" s="16"/>
    </row>
    <row r="48" spans="2:21" ht="14.5" x14ac:dyDescent="0.35">
      <c r="B48" s="11">
        <f t="shared" si="2"/>
        <v>0.42000000000000021</v>
      </c>
      <c r="C48" s="16">
        <f t="shared" si="18"/>
        <v>0.21999999999999997</v>
      </c>
      <c r="D48" s="13">
        <v>0.1</v>
      </c>
      <c r="E48" s="13">
        <f t="shared" si="11"/>
        <v>0.1</v>
      </c>
      <c r="F48" s="13">
        <f t="shared" ref="F48:F106" si="20">F47</f>
        <v>0.1</v>
      </c>
      <c r="G48" s="13">
        <f t="shared" si="19"/>
        <v>0.25</v>
      </c>
      <c r="I48" s="14">
        <f t="shared" si="17"/>
        <v>2038</v>
      </c>
      <c r="J48" s="15"/>
      <c r="K48" s="16">
        <f t="shared" si="13"/>
        <v>0.14499999999999996</v>
      </c>
      <c r="L48" s="16">
        <f t="shared" si="13"/>
        <v>0.1</v>
      </c>
      <c r="M48" s="19">
        <f t="shared" si="13"/>
        <v>0.23400000000000007</v>
      </c>
      <c r="N48" s="16">
        <f t="shared" si="14"/>
        <v>0.5149999999999999</v>
      </c>
      <c r="O48" s="16">
        <f t="shared" si="15"/>
        <v>0.5149999999999999</v>
      </c>
      <c r="P48" s="16">
        <f t="shared" si="15"/>
        <v>0.95</v>
      </c>
      <c r="Q48" s="16"/>
      <c r="R48" s="16"/>
      <c r="S48" s="16"/>
      <c r="T48" s="16"/>
      <c r="U48" s="16"/>
    </row>
    <row r="49" spans="2:21" ht="14.5" x14ac:dyDescent="0.35">
      <c r="B49" s="11">
        <f t="shared" si="2"/>
        <v>0.43000000000000022</v>
      </c>
      <c r="C49" s="16">
        <f t="shared" si="18"/>
        <v>0.21749999999999997</v>
      </c>
      <c r="D49" s="13">
        <v>0.1</v>
      </c>
      <c r="E49" s="13">
        <f t="shared" si="11"/>
        <v>0.1</v>
      </c>
      <c r="F49" s="13">
        <f t="shared" si="20"/>
        <v>0.1</v>
      </c>
      <c r="G49" s="13">
        <f t="shared" si="19"/>
        <v>0.25</v>
      </c>
      <c r="I49" s="14">
        <f t="shared" si="17"/>
        <v>2039</v>
      </c>
      <c r="J49" s="15"/>
      <c r="K49" s="16">
        <f t="shared" si="13"/>
        <v>0.13999999999999996</v>
      </c>
      <c r="L49" s="16">
        <f t="shared" si="13"/>
        <v>0.1</v>
      </c>
      <c r="M49" s="19">
        <f t="shared" si="13"/>
        <v>0.23400000000000007</v>
      </c>
      <c r="N49" s="16">
        <f t="shared" si="14"/>
        <v>0.45999999999999996</v>
      </c>
      <c r="O49" s="16">
        <f t="shared" si="15"/>
        <v>0.45999999999999996</v>
      </c>
      <c r="P49" s="16">
        <f t="shared" si="15"/>
        <v>0.95</v>
      </c>
      <c r="Q49" s="16"/>
      <c r="R49" s="16"/>
      <c r="S49" s="16"/>
      <c r="T49" s="16"/>
      <c r="U49" s="16"/>
    </row>
    <row r="50" spans="2:21" ht="14.5" x14ac:dyDescent="0.35">
      <c r="B50" s="11">
        <f t="shared" si="2"/>
        <v>0.44000000000000022</v>
      </c>
      <c r="C50" s="16">
        <f t="shared" si="18"/>
        <v>0.21499999999999997</v>
      </c>
      <c r="D50" s="13">
        <v>0.1</v>
      </c>
      <c r="E50" s="13">
        <f t="shared" si="11"/>
        <v>0.1</v>
      </c>
      <c r="F50" s="13">
        <f t="shared" si="20"/>
        <v>0.1</v>
      </c>
      <c r="G50" s="13">
        <f t="shared" si="19"/>
        <v>0.25</v>
      </c>
      <c r="I50" s="14">
        <f t="shared" si="17"/>
        <v>2040</v>
      </c>
      <c r="J50" s="15"/>
      <c r="K50" s="16">
        <f>VLOOKUP(Q25,$B$6:$G$106,MATCH(K$30,$B$5:$G$5,0),1)</f>
        <v>0.13499999999999995</v>
      </c>
      <c r="L50" s="16">
        <f t="shared" si="13"/>
        <v>0.1</v>
      </c>
      <c r="M50" s="19">
        <f t="shared" si="13"/>
        <v>0.2</v>
      </c>
      <c r="N50" s="16">
        <f t="shared" si="14"/>
        <v>0.39999999999999991</v>
      </c>
      <c r="O50" s="16">
        <f t="shared" si="15"/>
        <v>0.39999999999999991</v>
      </c>
      <c r="P50" s="16">
        <f t="shared" si="15"/>
        <v>0.95</v>
      </c>
      <c r="Q50" s="16"/>
      <c r="R50" s="16"/>
      <c r="S50" s="16"/>
      <c r="T50" s="16"/>
      <c r="U50" s="16"/>
    </row>
    <row r="51" spans="2:21" ht="14.5" x14ac:dyDescent="0.35">
      <c r="B51" s="11">
        <f t="shared" si="2"/>
        <v>0.45000000000000023</v>
      </c>
      <c r="C51" s="16">
        <f t="shared" si="18"/>
        <v>0.21249999999999997</v>
      </c>
      <c r="D51" s="13">
        <v>0.1</v>
      </c>
      <c r="E51" s="13">
        <f t="shared" si="11"/>
        <v>0.1</v>
      </c>
      <c r="F51" s="13">
        <f t="shared" si="20"/>
        <v>0.1</v>
      </c>
      <c r="G51" s="13">
        <f t="shared" si="19"/>
        <v>0.25</v>
      </c>
      <c r="I51" s="14"/>
      <c r="J51" s="15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</row>
    <row r="52" spans="2:21" ht="14.5" x14ac:dyDescent="0.35">
      <c r="B52" s="11">
        <f t="shared" si="2"/>
        <v>0.46000000000000024</v>
      </c>
      <c r="C52" s="16">
        <f t="shared" si="18"/>
        <v>0.20999999999999996</v>
      </c>
      <c r="D52" s="13">
        <v>0.1</v>
      </c>
      <c r="E52" s="13">
        <f t="shared" si="11"/>
        <v>0.1</v>
      </c>
      <c r="F52" s="13">
        <f t="shared" si="20"/>
        <v>0.1</v>
      </c>
      <c r="G52" s="13">
        <f t="shared" si="19"/>
        <v>0.25</v>
      </c>
      <c r="I52" s="14"/>
      <c r="J52" s="15"/>
      <c r="K52" s="16"/>
      <c r="L52" s="16"/>
      <c r="M52" s="16"/>
      <c r="N52" s="16"/>
      <c r="O52" s="16"/>
      <c r="P52" s="16"/>
    </row>
    <row r="53" spans="2:21" ht="14.5" x14ac:dyDescent="0.35">
      <c r="B53" s="11">
        <f t="shared" si="2"/>
        <v>0.47000000000000025</v>
      </c>
      <c r="C53" s="16">
        <f t="shared" si="18"/>
        <v>0.20749999999999996</v>
      </c>
      <c r="D53" s="13">
        <v>0.1</v>
      </c>
      <c r="E53" s="13">
        <f t="shared" si="11"/>
        <v>0.1</v>
      </c>
      <c r="F53" s="13">
        <f t="shared" si="20"/>
        <v>0.1</v>
      </c>
      <c r="G53" s="13">
        <f t="shared" si="19"/>
        <v>0.25</v>
      </c>
      <c r="J53" s="23" t="s">
        <v>21</v>
      </c>
      <c r="K53" s="23"/>
      <c r="L53" s="23"/>
      <c r="M53" s="23"/>
      <c r="N53" s="23"/>
      <c r="O53" s="23"/>
    </row>
    <row r="54" spans="2:21" ht="26.5" x14ac:dyDescent="0.35">
      <c r="B54" s="11">
        <f t="shared" si="2"/>
        <v>0.48000000000000026</v>
      </c>
      <c r="C54" s="16">
        <f t="shared" si="18"/>
        <v>0.20499999999999996</v>
      </c>
      <c r="D54" s="13">
        <v>0.1</v>
      </c>
      <c r="E54" s="13">
        <f t="shared" si="11"/>
        <v>0.1</v>
      </c>
      <c r="F54" s="13">
        <f t="shared" si="20"/>
        <v>0.1</v>
      </c>
      <c r="G54" s="13">
        <f t="shared" si="19"/>
        <v>0.25</v>
      </c>
      <c r="I54" s="10" t="s">
        <v>17</v>
      </c>
      <c r="J54" s="10" t="s">
        <v>18</v>
      </c>
      <c r="K54" s="10" t="s">
        <v>0</v>
      </c>
      <c r="L54" s="10" t="s">
        <v>14</v>
      </c>
      <c r="M54" s="10" t="s">
        <v>9</v>
      </c>
      <c r="N54" s="10" t="s">
        <v>20</v>
      </c>
      <c r="O54" s="10" t="s">
        <v>15</v>
      </c>
      <c r="P54" s="10" t="s">
        <v>16</v>
      </c>
    </row>
    <row r="55" spans="2:21" ht="14.5" x14ac:dyDescent="0.35">
      <c r="B55" s="11">
        <f t="shared" si="2"/>
        <v>0.49000000000000027</v>
      </c>
      <c r="C55" s="16">
        <f t="shared" si="18"/>
        <v>0.20249999999999996</v>
      </c>
      <c r="D55" s="13">
        <v>0.1</v>
      </c>
      <c r="E55" s="13">
        <f t="shared" si="11"/>
        <v>0.1</v>
      </c>
      <c r="F55" s="13">
        <f t="shared" si="20"/>
        <v>0.1</v>
      </c>
      <c r="G55" s="13">
        <f t="shared" si="19"/>
        <v>0.25</v>
      </c>
      <c r="I55" s="14">
        <v>2021</v>
      </c>
      <c r="J55" s="15"/>
      <c r="K55" s="16"/>
      <c r="L55" s="16"/>
      <c r="M55" s="19"/>
      <c r="N55" s="16"/>
      <c r="O55" s="16"/>
      <c r="P55" s="16"/>
    </row>
    <row r="56" spans="2:21" ht="14.5" x14ac:dyDescent="0.35">
      <c r="B56" s="12">
        <f t="shared" si="2"/>
        <v>0.50000000000000022</v>
      </c>
      <c r="C56" s="12">
        <v>0.2</v>
      </c>
      <c r="D56" s="13">
        <v>0.1</v>
      </c>
      <c r="E56" s="13">
        <f t="shared" si="11"/>
        <v>0.1</v>
      </c>
      <c r="F56" s="13">
        <f t="shared" si="20"/>
        <v>0.1</v>
      </c>
      <c r="G56" s="13">
        <f t="shared" si="19"/>
        <v>0.25</v>
      </c>
      <c r="I56" s="14">
        <f>I55+1</f>
        <v>2022</v>
      </c>
      <c r="J56" s="15"/>
      <c r="K56" s="16">
        <f>K32-K31</f>
        <v>-3.1026870126135142E-3</v>
      </c>
      <c r="L56" s="16">
        <f>L32-L31</f>
        <v>0</v>
      </c>
      <c r="M56" s="19">
        <f>M32-M31</f>
        <v>0</v>
      </c>
      <c r="N56" s="16">
        <f>N32-N31</f>
        <v>0</v>
      </c>
      <c r="O56" s="16">
        <f t="shared" ref="O56:P56" si="21">O32-O31</f>
        <v>0</v>
      </c>
      <c r="P56" s="16">
        <f t="shared" si="21"/>
        <v>0</v>
      </c>
    </row>
    <row r="57" spans="2:21" ht="14.5" x14ac:dyDescent="0.35">
      <c r="B57" s="11">
        <f t="shared" si="2"/>
        <v>0.51000000000000023</v>
      </c>
      <c r="C57" s="16">
        <f>C56+(C$76-C$56)/(100*($B$76-$B$56))</f>
        <v>0.19500000000000001</v>
      </c>
      <c r="D57" s="13">
        <v>0.1</v>
      </c>
      <c r="E57" s="13">
        <f t="shared" si="11"/>
        <v>0.1</v>
      </c>
      <c r="F57" s="13">
        <f t="shared" si="20"/>
        <v>0.1</v>
      </c>
      <c r="G57" s="13">
        <f t="shared" si="19"/>
        <v>0.25</v>
      </c>
      <c r="I57" s="14">
        <f t="shared" ref="I57:I76" si="22">I56+1</f>
        <v>2023</v>
      </c>
      <c r="J57" s="15"/>
      <c r="K57" s="16">
        <f t="shared" ref="K57:P72" si="23">K33-K32</f>
        <v>-1.0306817259669643E-2</v>
      </c>
      <c r="L57" s="16">
        <f t="shared" si="23"/>
        <v>0</v>
      </c>
      <c r="M57" s="19">
        <f t="shared" si="23"/>
        <v>0</v>
      </c>
      <c r="N57" s="16">
        <f t="shared" si="23"/>
        <v>0</v>
      </c>
      <c r="O57" s="16">
        <f t="shared" si="23"/>
        <v>0</v>
      </c>
      <c r="P57" s="16">
        <f t="shared" si="23"/>
        <v>0</v>
      </c>
    </row>
    <row r="58" spans="2:21" ht="14.5" x14ac:dyDescent="0.35">
      <c r="B58" s="11">
        <f t="shared" si="2"/>
        <v>0.52000000000000024</v>
      </c>
      <c r="C58" s="16">
        <f t="shared" ref="C58:C75" si="24">C57+(C$76-C$56)/(100*($B$76-$B$56))</f>
        <v>0.19</v>
      </c>
      <c r="D58" s="13">
        <v>0.1</v>
      </c>
      <c r="E58" s="13">
        <f t="shared" si="11"/>
        <v>0.1</v>
      </c>
      <c r="F58" s="13">
        <f t="shared" si="20"/>
        <v>0.1</v>
      </c>
      <c r="G58" s="13">
        <f t="shared" si="19"/>
        <v>0.25</v>
      </c>
      <c r="I58" s="14">
        <f t="shared" si="22"/>
        <v>2024</v>
      </c>
      <c r="J58" s="15"/>
      <c r="K58" s="16">
        <f t="shared" si="23"/>
        <v>0</v>
      </c>
      <c r="L58" s="16">
        <f t="shared" si="23"/>
        <v>-1.6999999999999987E-2</v>
      </c>
      <c r="M58" s="19">
        <f t="shared" si="23"/>
        <v>0</v>
      </c>
      <c r="N58" s="16">
        <f t="shared" si="23"/>
        <v>0</v>
      </c>
      <c r="O58" s="16">
        <f t="shared" si="23"/>
        <v>0</v>
      </c>
      <c r="P58" s="16">
        <f t="shared" si="23"/>
        <v>0</v>
      </c>
    </row>
    <row r="59" spans="2:21" ht="14.5" x14ac:dyDescent="0.35">
      <c r="B59" s="11">
        <f t="shared" si="2"/>
        <v>0.53000000000000025</v>
      </c>
      <c r="C59" s="16">
        <f t="shared" si="24"/>
        <v>0.185</v>
      </c>
      <c r="D59" s="13">
        <v>0.1</v>
      </c>
      <c r="E59" s="13">
        <f t="shared" si="11"/>
        <v>0.1</v>
      </c>
      <c r="F59" s="13">
        <f t="shared" si="20"/>
        <v>0.1</v>
      </c>
      <c r="G59" s="13">
        <f t="shared" si="19"/>
        <v>0.25</v>
      </c>
      <c r="I59" s="14">
        <f t="shared" si="22"/>
        <v>2025</v>
      </c>
      <c r="J59" s="15"/>
      <c r="K59" s="16">
        <f t="shared" si="23"/>
        <v>-5.6923501587525738E-2</v>
      </c>
      <c r="L59" s="16">
        <f t="shared" si="23"/>
        <v>-2.250000000000002E-2</v>
      </c>
      <c r="M59" s="19">
        <f t="shared" si="23"/>
        <v>0</v>
      </c>
      <c r="N59" s="16">
        <f t="shared" si="23"/>
        <v>0</v>
      </c>
      <c r="O59" s="16">
        <f t="shared" si="23"/>
        <v>0</v>
      </c>
      <c r="P59" s="16">
        <f t="shared" si="23"/>
        <v>0</v>
      </c>
    </row>
    <row r="60" spans="2:21" ht="14.5" x14ac:dyDescent="0.35">
      <c r="B60" s="11">
        <f t="shared" si="2"/>
        <v>0.54000000000000026</v>
      </c>
      <c r="C60" s="16">
        <f t="shared" si="24"/>
        <v>0.18</v>
      </c>
      <c r="D60" s="13">
        <v>0.1</v>
      </c>
      <c r="E60" s="13">
        <f t="shared" si="11"/>
        <v>0.1</v>
      </c>
      <c r="F60" s="13">
        <f t="shared" si="20"/>
        <v>0.1</v>
      </c>
      <c r="G60" s="13">
        <f t="shared" si="19"/>
        <v>0.25</v>
      </c>
      <c r="I60" s="14">
        <f t="shared" si="22"/>
        <v>2026</v>
      </c>
      <c r="J60" s="15"/>
      <c r="K60" s="16">
        <f t="shared" si="23"/>
        <v>-9.323336865571219E-2</v>
      </c>
      <c r="L60" s="16">
        <f t="shared" si="23"/>
        <v>-7.4999999999999789E-3</v>
      </c>
      <c r="M60" s="19">
        <f t="shared" si="23"/>
        <v>0</v>
      </c>
      <c r="N60" s="16">
        <f t="shared" si="23"/>
        <v>-5.0000000000000155E-2</v>
      </c>
      <c r="O60" s="16">
        <f t="shared" si="23"/>
        <v>-5.0000000000000044E-2</v>
      </c>
      <c r="P60" s="16">
        <f t="shared" si="23"/>
        <v>0</v>
      </c>
    </row>
    <row r="61" spans="2:21" ht="14.5" x14ac:dyDescent="0.35">
      <c r="B61" s="11">
        <f t="shared" si="2"/>
        <v>0.55000000000000027</v>
      </c>
      <c r="C61" s="16">
        <f t="shared" si="24"/>
        <v>0.17499999999999999</v>
      </c>
      <c r="D61" s="13">
        <v>0.1</v>
      </c>
      <c r="E61" s="13">
        <f t="shared" si="11"/>
        <v>0.1</v>
      </c>
      <c r="F61" s="13">
        <f t="shared" si="20"/>
        <v>0.1</v>
      </c>
      <c r="G61" s="13">
        <f t="shared" si="19"/>
        <v>0.25</v>
      </c>
      <c r="I61" s="14">
        <f t="shared" si="22"/>
        <v>2027</v>
      </c>
      <c r="J61" s="15"/>
      <c r="K61" s="16">
        <f t="shared" si="23"/>
        <v>-5.1970010596713523E-2</v>
      </c>
      <c r="L61" s="16">
        <f t="shared" si="23"/>
        <v>0</v>
      </c>
      <c r="M61" s="19">
        <f t="shared" si="23"/>
        <v>0</v>
      </c>
      <c r="N61" s="16">
        <f t="shared" si="23"/>
        <v>-4.9999999999999933E-2</v>
      </c>
      <c r="O61" s="16">
        <f t="shared" si="23"/>
        <v>-4.9999999999999933E-2</v>
      </c>
      <c r="P61" s="16">
        <f t="shared" si="23"/>
        <v>0</v>
      </c>
    </row>
    <row r="62" spans="2:21" ht="14.5" x14ac:dyDescent="0.35">
      <c r="B62" s="11">
        <f t="shared" si="2"/>
        <v>0.56000000000000028</v>
      </c>
      <c r="C62" s="16">
        <f t="shared" si="24"/>
        <v>0.16999999999999998</v>
      </c>
      <c r="D62" s="13">
        <v>0.1</v>
      </c>
      <c r="E62" s="13">
        <f t="shared" si="11"/>
        <v>0.1</v>
      </c>
      <c r="F62" s="13">
        <f t="shared" si="20"/>
        <v>0.1</v>
      </c>
      <c r="G62" s="13">
        <f t="shared" si="19"/>
        <v>0.25</v>
      </c>
      <c r="I62" s="14">
        <f t="shared" si="22"/>
        <v>2028</v>
      </c>
      <c r="J62" s="15"/>
      <c r="K62" s="16">
        <f t="shared" si="23"/>
        <v>-8.0299894032863084E-3</v>
      </c>
      <c r="L62" s="16">
        <f t="shared" si="23"/>
        <v>0</v>
      </c>
      <c r="M62" s="19">
        <f t="shared" si="23"/>
        <v>0</v>
      </c>
      <c r="N62" s="16">
        <f t="shared" si="23"/>
        <v>-1.5000000000000013E-2</v>
      </c>
      <c r="O62" s="16">
        <f t="shared" si="23"/>
        <v>-1.5000000000000013E-2</v>
      </c>
      <c r="P62" s="16">
        <f t="shared" si="23"/>
        <v>0</v>
      </c>
    </row>
    <row r="63" spans="2:21" ht="14.5" x14ac:dyDescent="0.35">
      <c r="B63" s="11">
        <f t="shared" si="2"/>
        <v>0.57000000000000028</v>
      </c>
      <c r="C63" s="16">
        <f t="shared" si="24"/>
        <v>0.16499999999999998</v>
      </c>
      <c r="D63" s="13">
        <v>0.1</v>
      </c>
      <c r="E63" s="13">
        <f t="shared" si="11"/>
        <v>0.1</v>
      </c>
      <c r="F63" s="13">
        <f t="shared" si="20"/>
        <v>0.1</v>
      </c>
      <c r="G63" s="13">
        <f t="shared" si="19"/>
        <v>0.25</v>
      </c>
      <c r="I63" s="14">
        <f t="shared" si="22"/>
        <v>2029</v>
      </c>
      <c r="J63" s="15"/>
      <c r="K63" s="16">
        <f t="shared" si="23"/>
        <v>-1.0706652537715078E-2</v>
      </c>
      <c r="L63" s="16">
        <f t="shared" si="23"/>
        <v>0</v>
      </c>
      <c r="M63" s="19">
        <f t="shared" si="23"/>
        <v>0</v>
      </c>
      <c r="N63" s="16">
        <f t="shared" si="23"/>
        <v>-1.5000000000000013E-2</v>
      </c>
      <c r="O63" s="16">
        <f t="shared" si="23"/>
        <v>-1.5000000000000013E-2</v>
      </c>
      <c r="P63" s="16">
        <f t="shared" si="23"/>
        <v>0</v>
      </c>
    </row>
    <row r="64" spans="2:21" ht="14.5" x14ac:dyDescent="0.35">
      <c r="B64" s="11">
        <f t="shared" si="2"/>
        <v>0.58000000000000029</v>
      </c>
      <c r="C64" s="16">
        <f t="shared" si="24"/>
        <v>0.15999999999999998</v>
      </c>
      <c r="D64" s="13">
        <v>0.1</v>
      </c>
      <c r="E64" s="13">
        <f t="shared" si="11"/>
        <v>0.1</v>
      </c>
      <c r="F64" s="13">
        <f t="shared" si="20"/>
        <v>0.1</v>
      </c>
      <c r="G64" s="13">
        <f t="shared" si="19"/>
        <v>0.25</v>
      </c>
      <c r="I64" s="14">
        <f t="shared" si="22"/>
        <v>2030</v>
      </c>
      <c r="J64" s="15"/>
      <c r="K64" s="16">
        <f t="shared" si="23"/>
        <v>-1.6059978806572617E-2</v>
      </c>
      <c r="L64" s="16">
        <f t="shared" si="23"/>
        <v>0</v>
      </c>
      <c r="M64" s="19">
        <f t="shared" si="23"/>
        <v>0</v>
      </c>
      <c r="N64" s="16">
        <f t="shared" si="23"/>
        <v>0</v>
      </c>
      <c r="O64" s="16">
        <f t="shared" si="23"/>
        <v>0</v>
      </c>
      <c r="P64" s="16">
        <f t="shared" si="23"/>
        <v>0</v>
      </c>
    </row>
    <row r="65" spans="2:16" ht="14.5" x14ac:dyDescent="0.35">
      <c r="B65" s="11">
        <f t="shared" si="2"/>
        <v>0.5900000000000003</v>
      </c>
      <c r="C65" s="16">
        <f t="shared" si="24"/>
        <v>0.15499999999999997</v>
      </c>
      <c r="D65" s="13">
        <v>0.1</v>
      </c>
      <c r="E65" s="13">
        <f t="shared" si="11"/>
        <v>0.1</v>
      </c>
      <c r="F65" s="13">
        <f t="shared" si="20"/>
        <v>0.1</v>
      </c>
      <c r="G65" s="13">
        <f t="shared" si="19"/>
        <v>0.25</v>
      </c>
      <c r="I65" s="14">
        <f t="shared" si="22"/>
        <v>2031</v>
      </c>
      <c r="J65" s="15"/>
      <c r="K65" s="16">
        <f t="shared" si="23"/>
        <v>-1.338331567214418E-2</v>
      </c>
      <c r="L65" s="16">
        <f t="shared" si="23"/>
        <v>0</v>
      </c>
      <c r="M65" s="19">
        <f t="shared" si="23"/>
        <v>0</v>
      </c>
      <c r="N65" s="16">
        <f t="shared" si="23"/>
        <v>0</v>
      </c>
      <c r="O65" s="16">
        <f t="shared" si="23"/>
        <v>0</v>
      </c>
      <c r="P65" s="16">
        <f t="shared" si="23"/>
        <v>0</v>
      </c>
    </row>
    <row r="66" spans="2:16" ht="14.5" x14ac:dyDescent="0.35">
      <c r="B66" s="11">
        <f t="shared" si="2"/>
        <v>0.60000000000000031</v>
      </c>
      <c r="C66" s="16">
        <f t="shared" si="24"/>
        <v>0.14999999999999997</v>
      </c>
      <c r="D66" s="13">
        <v>0.1</v>
      </c>
      <c r="E66" s="13">
        <f t="shared" si="11"/>
        <v>0.1</v>
      </c>
      <c r="F66" s="13">
        <f t="shared" si="20"/>
        <v>0.1</v>
      </c>
      <c r="G66" s="13">
        <f t="shared" si="19"/>
        <v>0.25</v>
      </c>
      <c r="I66" s="14">
        <f t="shared" si="22"/>
        <v>2032</v>
      </c>
      <c r="J66" s="15"/>
      <c r="K66" s="16">
        <f t="shared" si="23"/>
        <v>-1.5000000000000013E-2</v>
      </c>
      <c r="L66" s="16">
        <f t="shared" si="23"/>
        <v>0</v>
      </c>
      <c r="M66" s="19">
        <f t="shared" si="23"/>
        <v>0</v>
      </c>
      <c r="N66" s="16">
        <f t="shared" si="23"/>
        <v>0</v>
      </c>
      <c r="O66" s="16">
        <f t="shared" si="23"/>
        <v>0</v>
      </c>
      <c r="P66" s="16">
        <f t="shared" si="23"/>
        <v>0</v>
      </c>
    </row>
    <row r="67" spans="2:16" ht="14.5" x14ac:dyDescent="0.35">
      <c r="B67" s="11">
        <f t="shared" si="2"/>
        <v>0.61000000000000032</v>
      </c>
      <c r="C67" s="16">
        <f t="shared" si="24"/>
        <v>0.14499999999999996</v>
      </c>
      <c r="D67" s="13">
        <v>0.1</v>
      </c>
      <c r="E67" s="13">
        <f t="shared" si="11"/>
        <v>0.1</v>
      </c>
      <c r="F67" s="13">
        <f t="shared" si="20"/>
        <v>0.1</v>
      </c>
      <c r="G67" s="13">
        <f t="shared" si="19"/>
        <v>0.25</v>
      </c>
      <c r="I67" s="14">
        <f t="shared" si="22"/>
        <v>2033</v>
      </c>
      <c r="J67" s="15"/>
      <c r="K67" s="16">
        <f t="shared" si="23"/>
        <v>-1.7500000000000016E-2</v>
      </c>
      <c r="L67" s="16">
        <f t="shared" si="23"/>
        <v>0</v>
      </c>
      <c r="M67" s="19">
        <f t="shared" si="23"/>
        <v>0</v>
      </c>
      <c r="N67" s="16">
        <f t="shared" si="23"/>
        <v>0</v>
      </c>
      <c r="O67" s="16">
        <f t="shared" si="23"/>
        <v>0</v>
      </c>
      <c r="P67" s="16">
        <f t="shared" si="23"/>
        <v>0</v>
      </c>
    </row>
    <row r="68" spans="2:16" ht="14.5" x14ac:dyDescent="0.35">
      <c r="B68" s="11">
        <f t="shared" si="2"/>
        <v>0.62000000000000033</v>
      </c>
      <c r="C68" s="16">
        <f t="shared" si="24"/>
        <v>0.13999999999999996</v>
      </c>
      <c r="D68" s="13">
        <v>0.1</v>
      </c>
      <c r="E68" s="13">
        <f t="shared" si="11"/>
        <v>0.1</v>
      </c>
      <c r="F68" s="13">
        <f t="shared" si="20"/>
        <v>0.1</v>
      </c>
      <c r="G68" s="13">
        <f t="shared" si="19"/>
        <v>0.25</v>
      </c>
      <c r="I68" s="14">
        <f t="shared" si="22"/>
        <v>2034</v>
      </c>
      <c r="J68" s="15"/>
      <c r="K68" s="16">
        <f t="shared" si="23"/>
        <v>0</v>
      </c>
      <c r="L68" s="16">
        <f t="shared" si="23"/>
        <v>0</v>
      </c>
      <c r="M68" s="19">
        <f t="shared" si="23"/>
        <v>-0.10199999999999992</v>
      </c>
      <c r="N68" s="16">
        <f t="shared" si="23"/>
        <v>-3.0000000000000027E-2</v>
      </c>
      <c r="O68" s="16">
        <f t="shared" si="23"/>
        <v>-3.0000000000000027E-2</v>
      </c>
      <c r="P68" s="16">
        <f t="shared" si="23"/>
        <v>0</v>
      </c>
    </row>
    <row r="69" spans="2:16" ht="14.5" x14ac:dyDescent="0.35">
      <c r="B69" s="11">
        <f t="shared" si="2"/>
        <v>0.63000000000000034</v>
      </c>
      <c r="C69" s="16">
        <f t="shared" si="24"/>
        <v>0.13499999999999995</v>
      </c>
      <c r="D69" s="13">
        <v>0.1</v>
      </c>
      <c r="E69" s="13">
        <f t="shared" si="11"/>
        <v>0.1</v>
      </c>
      <c r="F69" s="13">
        <f t="shared" si="20"/>
        <v>0.1</v>
      </c>
      <c r="G69" s="13">
        <f t="shared" si="19"/>
        <v>0.25</v>
      </c>
      <c r="I69" s="14">
        <f t="shared" si="22"/>
        <v>2035</v>
      </c>
      <c r="J69" s="15"/>
      <c r="K69" s="16">
        <f t="shared" si="23"/>
        <v>-7.5000000000000067E-3</v>
      </c>
      <c r="L69" s="16">
        <f t="shared" si="23"/>
        <v>0</v>
      </c>
      <c r="M69" s="19">
        <f t="shared" si="23"/>
        <v>0</v>
      </c>
      <c r="N69" s="16">
        <f t="shared" si="23"/>
        <v>0</v>
      </c>
      <c r="O69" s="16">
        <f t="shared" si="23"/>
        <v>0</v>
      </c>
      <c r="P69" s="16">
        <f t="shared" si="23"/>
        <v>0</v>
      </c>
    </row>
    <row r="70" spans="2:16" ht="14.5" x14ac:dyDescent="0.35">
      <c r="B70" s="11">
        <f t="shared" si="2"/>
        <v>0.64000000000000035</v>
      </c>
      <c r="C70" s="16">
        <f t="shared" si="24"/>
        <v>0.12999999999999995</v>
      </c>
      <c r="D70" s="13">
        <v>0.1</v>
      </c>
      <c r="E70" s="13">
        <f t="shared" si="11"/>
        <v>0.1</v>
      </c>
      <c r="F70" s="13">
        <f t="shared" si="20"/>
        <v>0.1</v>
      </c>
      <c r="G70" s="13">
        <f t="shared" si="19"/>
        <v>0.25</v>
      </c>
      <c r="I70" s="14">
        <f t="shared" si="22"/>
        <v>2036</v>
      </c>
      <c r="J70" s="15"/>
      <c r="K70" s="16">
        <f t="shared" si="23"/>
        <v>-1.9999999999999962E-2</v>
      </c>
      <c r="L70" s="16">
        <f t="shared" si="23"/>
        <v>0</v>
      </c>
      <c r="M70" s="19">
        <f t="shared" si="23"/>
        <v>0</v>
      </c>
      <c r="N70" s="16">
        <f t="shared" si="23"/>
        <v>-1.5000000000000013E-2</v>
      </c>
      <c r="O70" s="16">
        <f t="shared" si="23"/>
        <v>-1.5000000000000013E-2</v>
      </c>
      <c r="P70" s="16">
        <f t="shared" si="23"/>
        <v>0</v>
      </c>
    </row>
    <row r="71" spans="2:16" ht="14.5" x14ac:dyDescent="0.35">
      <c r="B71" s="11">
        <f t="shared" si="2"/>
        <v>0.65000000000000036</v>
      </c>
      <c r="C71" s="16">
        <f t="shared" si="24"/>
        <v>0.12499999999999996</v>
      </c>
      <c r="D71" s="13">
        <v>0.1</v>
      </c>
      <c r="E71" s="13">
        <f t="shared" si="11"/>
        <v>0.1</v>
      </c>
      <c r="F71" s="13">
        <f t="shared" si="20"/>
        <v>0.1</v>
      </c>
      <c r="G71" s="13">
        <f t="shared" si="19"/>
        <v>0.25</v>
      </c>
      <c r="I71" s="14">
        <f t="shared" si="22"/>
        <v>2037</v>
      </c>
      <c r="J71" s="15"/>
      <c r="K71" s="16">
        <f t="shared" si="23"/>
        <v>-2.5000000000000022E-2</v>
      </c>
      <c r="L71" s="16">
        <f t="shared" si="23"/>
        <v>0</v>
      </c>
      <c r="M71" s="19">
        <f t="shared" si="23"/>
        <v>-3.4000000000000002E-2</v>
      </c>
      <c r="N71" s="16">
        <f t="shared" si="23"/>
        <v>-3.0000000000000027E-2</v>
      </c>
      <c r="O71" s="16">
        <f t="shared" si="23"/>
        <v>-3.0000000000000027E-2</v>
      </c>
      <c r="P71" s="16">
        <f t="shared" si="23"/>
        <v>0</v>
      </c>
    </row>
    <row r="72" spans="2:16" ht="14.5" x14ac:dyDescent="0.35">
      <c r="B72" s="11">
        <f t="shared" ref="B72:B106" si="25">B71+1%</f>
        <v>0.66000000000000036</v>
      </c>
      <c r="C72" s="16">
        <f t="shared" si="24"/>
        <v>0.11999999999999997</v>
      </c>
      <c r="D72" s="13">
        <v>0.1</v>
      </c>
      <c r="E72" s="13">
        <f t="shared" si="11"/>
        <v>0.1</v>
      </c>
      <c r="F72" s="13">
        <f t="shared" si="20"/>
        <v>0.1</v>
      </c>
      <c r="G72" s="13">
        <f t="shared" si="19"/>
        <v>0.25</v>
      </c>
      <c r="I72" s="14">
        <f t="shared" si="22"/>
        <v>2038</v>
      </c>
      <c r="J72" s="15"/>
      <c r="K72" s="16">
        <f t="shared" si="23"/>
        <v>-2.0000000000000018E-2</v>
      </c>
      <c r="L72" s="16">
        <f t="shared" si="23"/>
        <v>0</v>
      </c>
      <c r="M72" s="19">
        <f t="shared" si="23"/>
        <v>0</v>
      </c>
      <c r="N72" s="16">
        <f t="shared" si="23"/>
        <v>-3.0000000000000027E-2</v>
      </c>
      <c r="O72" s="16">
        <f t="shared" si="23"/>
        <v>-3.0000000000000027E-2</v>
      </c>
      <c r="P72" s="16">
        <f t="shared" si="23"/>
        <v>0</v>
      </c>
    </row>
    <row r="73" spans="2:16" ht="14.5" x14ac:dyDescent="0.35">
      <c r="B73" s="11">
        <f t="shared" si="25"/>
        <v>0.67000000000000037</v>
      </c>
      <c r="C73" s="16">
        <f t="shared" si="24"/>
        <v>0.11499999999999998</v>
      </c>
      <c r="D73" s="13">
        <v>0.1</v>
      </c>
      <c r="E73" s="13">
        <f t="shared" si="11"/>
        <v>0.1</v>
      </c>
      <c r="F73" s="13">
        <f t="shared" si="20"/>
        <v>0.1</v>
      </c>
      <c r="G73" s="13">
        <f t="shared" si="19"/>
        <v>0.25</v>
      </c>
      <c r="I73" s="14">
        <f t="shared" si="22"/>
        <v>2039</v>
      </c>
      <c r="J73" s="15"/>
      <c r="K73" s="16">
        <f t="shared" ref="K73:P74" si="26">K49-K48</f>
        <v>-5.0000000000000044E-3</v>
      </c>
      <c r="L73" s="16">
        <f t="shared" si="26"/>
        <v>0</v>
      </c>
      <c r="M73" s="19">
        <f t="shared" si="26"/>
        <v>0</v>
      </c>
      <c r="N73" s="16">
        <f t="shared" si="26"/>
        <v>-5.4999999999999938E-2</v>
      </c>
      <c r="O73" s="16">
        <f t="shared" si="26"/>
        <v>-5.4999999999999938E-2</v>
      </c>
      <c r="P73" s="16">
        <f t="shared" si="26"/>
        <v>0</v>
      </c>
    </row>
    <row r="74" spans="2:16" ht="14.5" x14ac:dyDescent="0.35">
      <c r="B74" s="11">
        <f t="shared" si="25"/>
        <v>0.68000000000000038</v>
      </c>
      <c r="C74" s="16">
        <f t="shared" si="24"/>
        <v>0.10999999999999999</v>
      </c>
      <c r="D74" s="13">
        <v>0.1</v>
      </c>
      <c r="E74" s="13">
        <f t="shared" si="11"/>
        <v>0.1</v>
      </c>
      <c r="F74" s="13">
        <f t="shared" si="20"/>
        <v>0.1</v>
      </c>
      <c r="G74" s="13">
        <f t="shared" si="19"/>
        <v>0.25</v>
      </c>
      <c r="I74" s="14">
        <f t="shared" si="22"/>
        <v>2040</v>
      </c>
      <c r="J74" s="15"/>
      <c r="K74" s="16">
        <f t="shared" si="26"/>
        <v>-5.0000000000000044E-3</v>
      </c>
      <c r="L74" s="16">
        <f t="shared" si="26"/>
        <v>0</v>
      </c>
      <c r="M74" s="19">
        <f t="shared" si="26"/>
        <v>-3.4000000000000058E-2</v>
      </c>
      <c r="N74" s="16">
        <f t="shared" si="26"/>
        <v>-6.0000000000000053E-2</v>
      </c>
      <c r="O74" s="16">
        <f t="shared" si="26"/>
        <v>-6.0000000000000053E-2</v>
      </c>
      <c r="P74" s="16">
        <f t="shared" si="26"/>
        <v>0</v>
      </c>
    </row>
    <row r="75" spans="2:16" ht="14.5" x14ac:dyDescent="0.35">
      <c r="B75" s="11">
        <f t="shared" si="25"/>
        <v>0.69000000000000039</v>
      </c>
      <c r="C75" s="16">
        <f t="shared" si="24"/>
        <v>0.105</v>
      </c>
      <c r="D75" s="13">
        <v>0.1</v>
      </c>
      <c r="E75" s="13">
        <f t="shared" si="11"/>
        <v>0.1</v>
      </c>
      <c r="F75" s="13">
        <f t="shared" si="20"/>
        <v>0.1</v>
      </c>
      <c r="G75" s="13">
        <f t="shared" si="19"/>
        <v>0.25</v>
      </c>
      <c r="I75" s="14">
        <f t="shared" si="22"/>
        <v>2041</v>
      </c>
      <c r="J75" s="15"/>
      <c r="K75" s="16"/>
      <c r="L75" s="16"/>
      <c r="M75" s="16"/>
      <c r="N75" s="16"/>
      <c r="O75" s="16"/>
      <c r="P75" s="16"/>
    </row>
    <row r="76" spans="2:16" ht="14.5" x14ac:dyDescent="0.35">
      <c r="B76" s="12">
        <f t="shared" si="25"/>
        <v>0.7000000000000004</v>
      </c>
      <c r="C76" s="12">
        <v>0.1</v>
      </c>
      <c r="D76" s="13">
        <v>0.1</v>
      </c>
      <c r="E76" s="13">
        <f t="shared" si="11"/>
        <v>0.1</v>
      </c>
      <c r="F76" s="13">
        <f t="shared" si="20"/>
        <v>0.1</v>
      </c>
      <c r="G76" s="13">
        <f t="shared" si="19"/>
        <v>0.25</v>
      </c>
      <c r="I76" s="14">
        <f t="shared" si="22"/>
        <v>2042</v>
      </c>
      <c r="J76" s="15"/>
      <c r="K76" s="16"/>
      <c r="L76" s="16"/>
      <c r="M76" s="16"/>
      <c r="N76" s="16"/>
      <c r="O76" s="16"/>
      <c r="P76" s="16"/>
    </row>
    <row r="77" spans="2:16" ht="14.5" x14ac:dyDescent="0.35">
      <c r="B77" s="11">
        <f t="shared" si="25"/>
        <v>0.71000000000000041</v>
      </c>
      <c r="C77" s="11">
        <f t="shared" ref="C77:C106" si="27">MAX(C76-0.005,10%)</f>
        <v>0.1</v>
      </c>
      <c r="D77" s="13">
        <v>0.1</v>
      </c>
      <c r="E77" s="13">
        <f t="shared" si="11"/>
        <v>0.1</v>
      </c>
      <c r="F77" s="13">
        <f t="shared" si="20"/>
        <v>0.1</v>
      </c>
      <c r="G77" s="13">
        <f t="shared" si="19"/>
        <v>0.25</v>
      </c>
      <c r="J77" s="23" t="s">
        <v>22</v>
      </c>
      <c r="K77" s="23"/>
      <c r="L77" s="23"/>
      <c r="M77" s="23"/>
      <c r="N77" s="23"/>
      <c r="O77" s="23"/>
    </row>
    <row r="78" spans="2:16" ht="26.5" x14ac:dyDescent="0.35">
      <c r="B78" s="11">
        <f t="shared" si="25"/>
        <v>0.72000000000000042</v>
      </c>
      <c r="C78" s="11">
        <f t="shared" si="27"/>
        <v>0.1</v>
      </c>
      <c r="D78" s="13">
        <v>0.1</v>
      </c>
      <c r="E78" s="13">
        <f t="shared" si="11"/>
        <v>0.1</v>
      </c>
      <c r="F78" s="13">
        <f t="shared" si="20"/>
        <v>0.1</v>
      </c>
      <c r="G78" s="13">
        <f t="shared" si="19"/>
        <v>0.25</v>
      </c>
      <c r="I78" s="10" t="s">
        <v>17</v>
      </c>
      <c r="J78" s="10" t="s">
        <v>18</v>
      </c>
      <c r="K78" s="10" t="s">
        <v>0</v>
      </c>
      <c r="L78" s="10" t="s">
        <v>14</v>
      </c>
      <c r="M78" s="10" t="s">
        <v>9</v>
      </c>
      <c r="N78" s="10" t="s">
        <v>20</v>
      </c>
      <c r="O78" s="10" t="s">
        <v>15</v>
      </c>
      <c r="P78" s="10" t="s">
        <v>16</v>
      </c>
    </row>
    <row r="79" spans="2:16" ht="14.5" x14ac:dyDescent="0.35">
      <c r="B79" s="11">
        <f t="shared" si="25"/>
        <v>0.73000000000000043</v>
      </c>
      <c r="C79" s="11">
        <f t="shared" si="27"/>
        <v>0.1</v>
      </c>
      <c r="D79" s="13">
        <v>0.1</v>
      </c>
      <c r="E79" s="13">
        <f t="shared" si="11"/>
        <v>0.1</v>
      </c>
      <c r="F79" s="13">
        <f t="shared" si="20"/>
        <v>0.1</v>
      </c>
      <c r="G79" s="13">
        <f t="shared" si="19"/>
        <v>0.25</v>
      </c>
      <c r="I79" s="14">
        <v>2021</v>
      </c>
      <c r="J79" s="15"/>
      <c r="K79" s="16"/>
      <c r="L79" s="16"/>
      <c r="M79" s="19"/>
      <c r="N79" s="16"/>
      <c r="O79" s="16"/>
      <c r="P79" s="16"/>
    </row>
    <row r="80" spans="2:16" ht="14.5" x14ac:dyDescent="0.35">
      <c r="B80" s="11">
        <f t="shared" si="25"/>
        <v>0.74000000000000044</v>
      </c>
      <c r="C80" s="11">
        <f t="shared" si="27"/>
        <v>0.1</v>
      </c>
      <c r="D80" s="13">
        <v>0.1</v>
      </c>
      <c r="E80" s="13">
        <f t="shared" si="11"/>
        <v>0.1</v>
      </c>
      <c r="F80" s="13">
        <f t="shared" si="20"/>
        <v>0.1</v>
      </c>
      <c r="G80" s="13">
        <f t="shared" si="19"/>
        <v>0.25</v>
      </c>
      <c r="I80" s="14">
        <f>I79+1</f>
        <v>2022</v>
      </c>
      <c r="J80" s="15"/>
      <c r="K80" s="16">
        <v>0.54</v>
      </c>
      <c r="L80" s="16">
        <v>0.16</v>
      </c>
      <c r="M80" s="19">
        <v>0.37</v>
      </c>
      <c r="N80" s="16">
        <v>0.82</v>
      </c>
      <c r="O80" s="16">
        <v>0.82</v>
      </c>
      <c r="P80" s="16">
        <f t="shared" ref="P80" si="28">P32+P56</f>
        <v>0.95</v>
      </c>
    </row>
    <row r="81" spans="2:16" ht="14.5" x14ac:dyDescent="0.35">
      <c r="B81" s="11">
        <f t="shared" si="25"/>
        <v>0.75000000000000044</v>
      </c>
      <c r="C81" s="11">
        <f t="shared" si="27"/>
        <v>0.1</v>
      </c>
      <c r="D81" s="13">
        <v>0.1</v>
      </c>
      <c r="E81" s="13">
        <f t="shared" si="11"/>
        <v>0.1</v>
      </c>
      <c r="F81" s="13">
        <f t="shared" si="20"/>
        <v>0.1</v>
      </c>
      <c r="G81" s="13">
        <f t="shared" si="19"/>
        <v>0.25</v>
      </c>
      <c r="I81" s="14">
        <f t="shared" ref="I81:I100" si="29">I80+1</f>
        <v>2023</v>
      </c>
      <c r="J81" s="15"/>
      <c r="K81" s="16">
        <f>K80+K57</f>
        <v>0.52969318274033039</v>
      </c>
      <c r="L81" s="16">
        <f t="shared" ref="L81:P96" si="30">L80+L57</f>
        <v>0.16</v>
      </c>
      <c r="M81" s="19">
        <f t="shared" si="30"/>
        <v>0.37</v>
      </c>
      <c r="N81" s="16">
        <f t="shared" si="30"/>
        <v>0.82</v>
      </c>
      <c r="O81" s="16">
        <f t="shared" si="30"/>
        <v>0.82</v>
      </c>
      <c r="P81" s="16">
        <f t="shared" si="30"/>
        <v>0.95</v>
      </c>
    </row>
    <row r="82" spans="2:16" ht="14.5" x14ac:dyDescent="0.35">
      <c r="B82" s="11">
        <f t="shared" si="25"/>
        <v>0.76000000000000045</v>
      </c>
      <c r="C82" s="11">
        <f t="shared" si="27"/>
        <v>0.1</v>
      </c>
      <c r="D82" s="13">
        <v>0.1</v>
      </c>
      <c r="E82" s="13">
        <f t="shared" ref="E82:E106" si="31">MAX(10%,E81-2%)</f>
        <v>0.1</v>
      </c>
      <c r="F82" s="13">
        <f t="shared" si="20"/>
        <v>0.1</v>
      </c>
      <c r="G82" s="13">
        <f t="shared" si="19"/>
        <v>0.25</v>
      </c>
      <c r="I82" s="14">
        <f t="shared" si="29"/>
        <v>2024</v>
      </c>
      <c r="J82" s="15"/>
      <c r="K82" s="16">
        <f t="shared" ref="K82:P97" si="32">K81+K58</f>
        <v>0.52969318274033039</v>
      </c>
      <c r="L82" s="16">
        <f t="shared" si="30"/>
        <v>0.14300000000000002</v>
      </c>
      <c r="M82" s="19">
        <f t="shared" si="30"/>
        <v>0.37</v>
      </c>
      <c r="N82" s="16">
        <f t="shared" si="30"/>
        <v>0.82</v>
      </c>
      <c r="O82" s="16">
        <f t="shared" si="30"/>
        <v>0.82</v>
      </c>
      <c r="P82" s="16">
        <f t="shared" si="30"/>
        <v>0.95</v>
      </c>
    </row>
    <row r="83" spans="2:16" ht="14.5" x14ac:dyDescent="0.35">
      <c r="B83" s="11">
        <f t="shared" si="25"/>
        <v>0.77000000000000046</v>
      </c>
      <c r="C83" s="11">
        <f t="shared" si="27"/>
        <v>0.1</v>
      </c>
      <c r="D83" s="13">
        <v>0.1</v>
      </c>
      <c r="E83" s="13">
        <f t="shared" si="31"/>
        <v>0.1</v>
      </c>
      <c r="F83" s="13">
        <f t="shared" si="20"/>
        <v>0.1</v>
      </c>
      <c r="G83" s="13">
        <f t="shared" si="19"/>
        <v>0.25</v>
      </c>
      <c r="I83" s="14">
        <f t="shared" si="29"/>
        <v>2025</v>
      </c>
      <c r="J83" s="15"/>
      <c r="K83" s="16">
        <f t="shared" si="32"/>
        <v>0.47276968115280465</v>
      </c>
      <c r="L83" s="16">
        <f t="shared" si="30"/>
        <v>0.1205</v>
      </c>
      <c r="M83" s="19">
        <f t="shared" si="30"/>
        <v>0.37</v>
      </c>
      <c r="N83" s="16">
        <f t="shared" si="30"/>
        <v>0.82</v>
      </c>
      <c r="O83" s="16">
        <f t="shared" si="30"/>
        <v>0.82</v>
      </c>
      <c r="P83" s="16">
        <f t="shared" si="30"/>
        <v>0.95</v>
      </c>
    </row>
    <row r="84" spans="2:16" ht="14.5" x14ac:dyDescent="0.35">
      <c r="B84" s="11">
        <f t="shared" si="25"/>
        <v>0.78000000000000047</v>
      </c>
      <c r="C84" s="11">
        <f t="shared" si="27"/>
        <v>0.1</v>
      </c>
      <c r="D84" s="13">
        <v>0.1</v>
      </c>
      <c r="E84" s="13">
        <f t="shared" si="31"/>
        <v>0.1</v>
      </c>
      <c r="F84" s="13">
        <f t="shared" si="20"/>
        <v>0.1</v>
      </c>
      <c r="G84" s="13">
        <f t="shared" si="19"/>
        <v>0.25</v>
      </c>
      <c r="I84" s="14">
        <f t="shared" si="29"/>
        <v>2026</v>
      </c>
      <c r="J84" s="15"/>
      <c r="K84" s="16">
        <f t="shared" si="32"/>
        <v>0.37953631249709247</v>
      </c>
      <c r="L84" s="16">
        <f t="shared" si="30"/>
        <v>0.11300000000000002</v>
      </c>
      <c r="M84" s="19">
        <f t="shared" si="30"/>
        <v>0.37</v>
      </c>
      <c r="N84" s="16">
        <f t="shared" si="30"/>
        <v>0.7699999999999998</v>
      </c>
      <c r="O84" s="16">
        <f t="shared" si="30"/>
        <v>0.76999999999999991</v>
      </c>
      <c r="P84" s="16">
        <f t="shared" si="30"/>
        <v>0.95</v>
      </c>
    </row>
    <row r="85" spans="2:16" ht="14.5" x14ac:dyDescent="0.35">
      <c r="B85" s="11">
        <f t="shared" si="25"/>
        <v>0.79000000000000048</v>
      </c>
      <c r="C85" s="11">
        <f t="shared" si="27"/>
        <v>0.1</v>
      </c>
      <c r="D85" s="13">
        <v>0.1</v>
      </c>
      <c r="E85" s="13">
        <f t="shared" si="31"/>
        <v>0.1</v>
      </c>
      <c r="F85" s="13">
        <f t="shared" si="20"/>
        <v>0.1</v>
      </c>
      <c r="G85" s="13">
        <f t="shared" si="19"/>
        <v>0.25</v>
      </c>
      <c r="I85" s="14">
        <f t="shared" si="29"/>
        <v>2027</v>
      </c>
      <c r="J85" s="15"/>
      <c r="K85" s="16">
        <f t="shared" si="32"/>
        <v>0.32756630190037894</v>
      </c>
      <c r="L85" s="16">
        <f t="shared" si="30"/>
        <v>0.11300000000000002</v>
      </c>
      <c r="M85" s="19">
        <f t="shared" si="30"/>
        <v>0.37</v>
      </c>
      <c r="N85" s="16">
        <f t="shared" si="30"/>
        <v>0.71999999999999986</v>
      </c>
      <c r="O85" s="16">
        <f t="shared" si="30"/>
        <v>0.72</v>
      </c>
      <c r="P85" s="16">
        <f t="shared" si="30"/>
        <v>0.95</v>
      </c>
    </row>
    <row r="86" spans="2:16" ht="14.5" x14ac:dyDescent="0.35">
      <c r="B86" s="11">
        <f t="shared" si="25"/>
        <v>0.80000000000000049</v>
      </c>
      <c r="C86" s="11">
        <f t="shared" si="27"/>
        <v>0.1</v>
      </c>
      <c r="D86" s="13">
        <v>0.1</v>
      </c>
      <c r="E86" s="13">
        <f t="shared" si="31"/>
        <v>0.1</v>
      </c>
      <c r="F86" s="13">
        <f t="shared" si="20"/>
        <v>0.1</v>
      </c>
      <c r="G86" s="13">
        <f t="shared" si="19"/>
        <v>0.25</v>
      </c>
      <c r="I86" s="14">
        <f t="shared" si="29"/>
        <v>2028</v>
      </c>
      <c r="J86" s="15"/>
      <c r="K86" s="16">
        <f t="shared" si="32"/>
        <v>0.31953631249709263</v>
      </c>
      <c r="L86" s="16">
        <f t="shared" si="30"/>
        <v>0.11300000000000002</v>
      </c>
      <c r="M86" s="19">
        <f t="shared" si="30"/>
        <v>0.37</v>
      </c>
      <c r="N86" s="16">
        <f t="shared" si="30"/>
        <v>0.70499999999999985</v>
      </c>
      <c r="O86" s="16">
        <f t="shared" si="30"/>
        <v>0.70499999999999996</v>
      </c>
      <c r="P86" s="16">
        <f t="shared" si="30"/>
        <v>0.95</v>
      </c>
    </row>
    <row r="87" spans="2:16" ht="14.5" x14ac:dyDescent="0.35">
      <c r="B87" s="11">
        <f t="shared" si="25"/>
        <v>0.8100000000000005</v>
      </c>
      <c r="C87" s="11">
        <f t="shared" si="27"/>
        <v>0.1</v>
      </c>
      <c r="D87" s="13">
        <v>0.1</v>
      </c>
      <c r="E87" s="13">
        <f t="shared" si="31"/>
        <v>0.1</v>
      </c>
      <c r="F87" s="13">
        <f t="shared" si="20"/>
        <v>0.1</v>
      </c>
      <c r="G87" s="13">
        <f t="shared" si="19"/>
        <v>0.25</v>
      </c>
      <c r="I87" s="14">
        <f t="shared" si="29"/>
        <v>2029</v>
      </c>
      <c r="J87" s="15"/>
      <c r="K87" s="16">
        <f t="shared" si="32"/>
        <v>0.30882965995937756</v>
      </c>
      <c r="L87" s="16">
        <f t="shared" si="30"/>
        <v>0.11300000000000002</v>
      </c>
      <c r="M87" s="19">
        <f t="shared" si="30"/>
        <v>0.37</v>
      </c>
      <c r="N87" s="16">
        <f t="shared" si="30"/>
        <v>0.68999999999999984</v>
      </c>
      <c r="O87" s="16">
        <f t="shared" si="30"/>
        <v>0.69</v>
      </c>
      <c r="P87" s="16">
        <f t="shared" si="30"/>
        <v>0.95</v>
      </c>
    </row>
    <row r="88" spans="2:16" ht="14.5" x14ac:dyDescent="0.35">
      <c r="B88" s="11">
        <f t="shared" si="25"/>
        <v>0.82000000000000051</v>
      </c>
      <c r="C88" s="11">
        <f t="shared" si="27"/>
        <v>0.1</v>
      </c>
      <c r="D88" s="13">
        <v>0.1</v>
      </c>
      <c r="E88" s="13">
        <f t="shared" si="31"/>
        <v>0.1</v>
      </c>
      <c r="F88" s="13">
        <f t="shared" si="20"/>
        <v>0.1</v>
      </c>
      <c r="G88" s="13">
        <f t="shared" si="19"/>
        <v>0.25</v>
      </c>
      <c r="I88" s="14">
        <f t="shared" si="29"/>
        <v>2030</v>
      </c>
      <c r="J88" s="15"/>
      <c r="K88" s="16">
        <f t="shared" si="32"/>
        <v>0.29276968115280494</v>
      </c>
      <c r="L88" s="16">
        <f t="shared" si="30"/>
        <v>0.11300000000000002</v>
      </c>
      <c r="M88" s="19">
        <f t="shared" si="30"/>
        <v>0.37</v>
      </c>
      <c r="N88" s="16">
        <f t="shared" si="30"/>
        <v>0.68999999999999984</v>
      </c>
      <c r="O88" s="16">
        <f t="shared" si="30"/>
        <v>0.69</v>
      </c>
      <c r="P88" s="16">
        <f t="shared" si="30"/>
        <v>0.95</v>
      </c>
    </row>
    <row r="89" spans="2:16" ht="14.5" x14ac:dyDescent="0.35">
      <c r="B89" s="11">
        <f t="shared" si="25"/>
        <v>0.83000000000000052</v>
      </c>
      <c r="C89" s="11">
        <f t="shared" si="27"/>
        <v>0.1</v>
      </c>
      <c r="D89" s="13">
        <v>0.1</v>
      </c>
      <c r="E89" s="13">
        <f t="shared" si="31"/>
        <v>0.1</v>
      </c>
      <c r="F89" s="13">
        <f t="shared" si="20"/>
        <v>0.1</v>
      </c>
      <c r="G89" s="13">
        <f t="shared" si="19"/>
        <v>0.25</v>
      </c>
      <c r="I89" s="14">
        <f t="shared" si="29"/>
        <v>2031</v>
      </c>
      <c r="J89" s="15"/>
      <c r="K89" s="16">
        <f t="shared" si="32"/>
        <v>0.27938636548066076</v>
      </c>
      <c r="L89" s="16">
        <f t="shared" si="30"/>
        <v>0.11300000000000002</v>
      </c>
      <c r="M89" s="19">
        <f t="shared" si="30"/>
        <v>0.37</v>
      </c>
      <c r="N89" s="16">
        <f t="shared" si="30"/>
        <v>0.68999999999999984</v>
      </c>
      <c r="O89" s="16">
        <f t="shared" si="30"/>
        <v>0.69</v>
      </c>
      <c r="P89" s="16">
        <f t="shared" si="30"/>
        <v>0.95</v>
      </c>
    </row>
    <row r="90" spans="2:16" ht="14.5" x14ac:dyDescent="0.35">
      <c r="B90" s="11">
        <f t="shared" si="25"/>
        <v>0.84000000000000052</v>
      </c>
      <c r="C90" s="11">
        <f t="shared" si="27"/>
        <v>0.1</v>
      </c>
      <c r="D90" s="13">
        <v>0.1</v>
      </c>
      <c r="E90" s="13">
        <f t="shared" si="31"/>
        <v>0.1</v>
      </c>
      <c r="F90" s="13">
        <f t="shared" si="20"/>
        <v>0.1</v>
      </c>
      <c r="G90" s="13">
        <f t="shared" si="19"/>
        <v>0.25</v>
      </c>
      <c r="I90" s="14">
        <f t="shared" si="29"/>
        <v>2032</v>
      </c>
      <c r="J90" s="15"/>
      <c r="K90" s="16">
        <f t="shared" si="32"/>
        <v>0.26438636548066075</v>
      </c>
      <c r="L90" s="16">
        <f t="shared" si="30"/>
        <v>0.11300000000000002</v>
      </c>
      <c r="M90" s="19">
        <f t="shared" si="30"/>
        <v>0.37</v>
      </c>
      <c r="N90" s="16">
        <f t="shared" si="30"/>
        <v>0.68999999999999984</v>
      </c>
      <c r="O90" s="16">
        <f t="shared" si="30"/>
        <v>0.69</v>
      </c>
      <c r="P90" s="16">
        <f t="shared" si="30"/>
        <v>0.95</v>
      </c>
    </row>
    <row r="91" spans="2:16" ht="14.5" x14ac:dyDescent="0.35">
      <c r="B91" s="11">
        <f t="shared" si="25"/>
        <v>0.85000000000000053</v>
      </c>
      <c r="C91" s="11">
        <f t="shared" si="27"/>
        <v>0.1</v>
      </c>
      <c r="D91" s="13">
        <v>0.1</v>
      </c>
      <c r="E91" s="13">
        <f t="shared" si="31"/>
        <v>0.1</v>
      </c>
      <c r="F91" s="13">
        <f t="shared" si="20"/>
        <v>0.1</v>
      </c>
      <c r="G91" s="13">
        <f t="shared" si="19"/>
        <v>0.25</v>
      </c>
      <c r="I91" s="14">
        <f t="shared" si="29"/>
        <v>2033</v>
      </c>
      <c r="J91" s="15"/>
      <c r="K91" s="16">
        <f t="shared" si="32"/>
        <v>0.24688636548066073</v>
      </c>
      <c r="L91" s="16">
        <f t="shared" si="30"/>
        <v>0.11300000000000002</v>
      </c>
      <c r="M91" s="19">
        <f t="shared" si="30"/>
        <v>0.37</v>
      </c>
      <c r="N91" s="16">
        <f t="shared" si="30"/>
        <v>0.68999999999999984</v>
      </c>
      <c r="O91" s="16">
        <f t="shared" si="30"/>
        <v>0.69</v>
      </c>
      <c r="P91" s="16">
        <f t="shared" si="30"/>
        <v>0.95</v>
      </c>
    </row>
    <row r="92" spans="2:16" ht="14.5" x14ac:dyDescent="0.35">
      <c r="B92" s="11">
        <f t="shared" si="25"/>
        <v>0.86000000000000054</v>
      </c>
      <c r="C92" s="11">
        <f t="shared" si="27"/>
        <v>0.1</v>
      </c>
      <c r="D92" s="13">
        <v>0.1</v>
      </c>
      <c r="E92" s="13">
        <f t="shared" si="31"/>
        <v>0.1</v>
      </c>
      <c r="F92" s="13">
        <f t="shared" si="20"/>
        <v>0.1</v>
      </c>
      <c r="G92" s="13">
        <f t="shared" si="19"/>
        <v>0.25</v>
      </c>
      <c r="I92" s="14">
        <f t="shared" si="29"/>
        <v>2034</v>
      </c>
      <c r="J92" s="15"/>
      <c r="K92" s="16">
        <f t="shared" si="32"/>
        <v>0.24688636548066073</v>
      </c>
      <c r="L92" s="16">
        <f t="shared" si="30"/>
        <v>0.11300000000000002</v>
      </c>
      <c r="M92" s="19">
        <f t="shared" si="30"/>
        <v>0.26800000000000007</v>
      </c>
      <c r="N92" s="16">
        <f t="shared" si="30"/>
        <v>0.65999999999999981</v>
      </c>
      <c r="O92" s="16">
        <f t="shared" si="30"/>
        <v>0.65999999999999992</v>
      </c>
      <c r="P92" s="16">
        <f t="shared" si="30"/>
        <v>0.95</v>
      </c>
    </row>
    <row r="93" spans="2:16" ht="14.5" x14ac:dyDescent="0.35">
      <c r="B93" s="11">
        <f t="shared" si="25"/>
        <v>0.87000000000000055</v>
      </c>
      <c r="C93" s="11">
        <f t="shared" si="27"/>
        <v>0.1</v>
      </c>
      <c r="D93" s="13">
        <v>0.1</v>
      </c>
      <c r="E93" s="13">
        <f t="shared" si="31"/>
        <v>0.1</v>
      </c>
      <c r="F93" s="13">
        <f t="shared" si="20"/>
        <v>0.1</v>
      </c>
      <c r="G93" s="13">
        <f t="shared" si="19"/>
        <v>0.25</v>
      </c>
      <c r="I93" s="14">
        <f t="shared" si="29"/>
        <v>2035</v>
      </c>
      <c r="J93" s="15"/>
      <c r="K93" s="16">
        <f t="shared" si="32"/>
        <v>0.23938636548066072</v>
      </c>
      <c r="L93" s="16">
        <f t="shared" si="30"/>
        <v>0.11300000000000002</v>
      </c>
      <c r="M93" s="19">
        <f t="shared" si="30"/>
        <v>0.26800000000000007</v>
      </c>
      <c r="N93" s="16">
        <f t="shared" si="30"/>
        <v>0.65999999999999981</v>
      </c>
      <c r="O93" s="16">
        <f t="shared" si="30"/>
        <v>0.65999999999999992</v>
      </c>
      <c r="P93" s="16">
        <f t="shared" si="30"/>
        <v>0.95</v>
      </c>
    </row>
    <row r="94" spans="2:16" ht="14.5" x14ac:dyDescent="0.35">
      <c r="B94" s="11">
        <f t="shared" si="25"/>
        <v>0.88000000000000056</v>
      </c>
      <c r="C94" s="11">
        <f t="shared" si="27"/>
        <v>0.1</v>
      </c>
      <c r="D94" s="13">
        <v>0.1</v>
      </c>
      <c r="E94" s="13">
        <f t="shared" si="31"/>
        <v>0.1</v>
      </c>
      <c r="F94" s="13">
        <f t="shared" si="20"/>
        <v>0.1</v>
      </c>
      <c r="G94" s="13">
        <f t="shared" si="19"/>
        <v>0.25</v>
      </c>
      <c r="I94" s="14">
        <f t="shared" si="29"/>
        <v>2036</v>
      </c>
      <c r="J94" s="15"/>
      <c r="K94" s="16">
        <f t="shared" si="32"/>
        <v>0.21938636548066076</v>
      </c>
      <c r="L94" s="16">
        <f t="shared" si="30"/>
        <v>0.11300000000000002</v>
      </c>
      <c r="M94" s="19">
        <f t="shared" si="30"/>
        <v>0.26800000000000007</v>
      </c>
      <c r="N94" s="16">
        <f t="shared" si="30"/>
        <v>0.6449999999999998</v>
      </c>
      <c r="O94" s="16">
        <f t="shared" si="30"/>
        <v>0.64499999999999991</v>
      </c>
      <c r="P94" s="16">
        <f t="shared" si="30"/>
        <v>0.95</v>
      </c>
    </row>
    <row r="95" spans="2:16" ht="14.5" x14ac:dyDescent="0.35">
      <c r="B95" s="11">
        <f t="shared" si="25"/>
        <v>0.89000000000000057</v>
      </c>
      <c r="C95" s="11">
        <f t="shared" si="27"/>
        <v>0.1</v>
      </c>
      <c r="D95" s="13">
        <v>0.1</v>
      </c>
      <c r="E95" s="13">
        <f t="shared" si="31"/>
        <v>0.1</v>
      </c>
      <c r="F95" s="13">
        <f t="shared" si="20"/>
        <v>0.1</v>
      </c>
      <c r="G95" s="13">
        <f t="shared" si="19"/>
        <v>0.25</v>
      </c>
      <c r="I95" s="14">
        <f t="shared" si="29"/>
        <v>2037</v>
      </c>
      <c r="J95" s="15"/>
      <c r="K95" s="16">
        <f t="shared" si="32"/>
        <v>0.19438636548066074</v>
      </c>
      <c r="L95" s="16">
        <f t="shared" si="30"/>
        <v>0.11300000000000002</v>
      </c>
      <c r="M95" s="19">
        <f t="shared" si="30"/>
        <v>0.23400000000000007</v>
      </c>
      <c r="N95" s="16">
        <f t="shared" si="30"/>
        <v>0.61499999999999977</v>
      </c>
      <c r="O95" s="16">
        <f t="shared" si="30"/>
        <v>0.61499999999999988</v>
      </c>
      <c r="P95" s="16">
        <f t="shared" si="30"/>
        <v>0.95</v>
      </c>
    </row>
    <row r="96" spans="2:16" ht="14.5" x14ac:dyDescent="0.35">
      <c r="B96" s="11">
        <f t="shared" si="25"/>
        <v>0.90000000000000058</v>
      </c>
      <c r="C96" s="11">
        <f t="shared" si="27"/>
        <v>0.1</v>
      </c>
      <c r="D96" s="13">
        <v>0.1</v>
      </c>
      <c r="E96" s="13">
        <f t="shared" si="31"/>
        <v>0.1</v>
      </c>
      <c r="F96" s="13">
        <f t="shared" si="20"/>
        <v>0.1</v>
      </c>
      <c r="G96" s="13">
        <f t="shared" si="19"/>
        <v>0.25</v>
      </c>
      <c r="I96" s="14">
        <f t="shared" si="29"/>
        <v>2038</v>
      </c>
      <c r="J96" s="15"/>
      <c r="K96" s="16">
        <f t="shared" si="32"/>
        <v>0.17438636548066072</v>
      </c>
      <c r="L96" s="16">
        <f t="shared" si="30"/>
        <v>0.11300000000000002</v>
      </c>
      <c r="M96" s="19">
        <f t="shared" si="30"/>
        <v>0.23400000000000007</v>
      </c>
      <c r="N96" s="16">
        <f t="shared" si="30"/>
        <v>0.58499999999999974</v>
      </c>
      <c r="O96" s="16">
        <f t="shared" si="30"/>
        <v>0.58499999999999985</v>
      </c>
      <c r="P96" s="16">
        <f t="shared" si="30"/>
        <v>0.95</v>
      </c>
    </row>
    <row r="97" spans="2:16" ht="14.5" x14ac:dyDescent="0.35">
      <c r="B97" s="11">
        <f t="shared" si="25"/>
        <v>0.91000000000000059</v>
      </c>
      <c r="C97" s="11">
        <f t="shared" si="27"/>
        <v>0.1</v>
      </c>
      <c r="D97" s="13">
        <v>0.1</v>
      </c>
      <c r="E97" s="13">
        <f t="shared" si="31"/>
        <v>0.1</v>
      </c>
      <c r="F97" s="13">
        <f t="shared" si="20"/>
        <v>0.1</v>
      </c>
      <c r="G97" s="13">
        <f t="shared" si="19"/>
        <v>0.25</v>
      </c>
      <c r="I97" s="14">
        <f t="shared" si="29"/>
        <v>2039</v>
      </c>
      <c r="J97" s="15"/>
      <c r="K97" s="16">
        <f t="shared" si="32"/>
        <v>0.16938636548066072</v>
      </c>
      <c r="L97" s="16">
        <f t="shared" si="32"/>
        <v>0.11300000000000002</v>
      </c>
      <c r="M97" s="19">
        <f t="shared" si="32"/>
        <v>0.23400000000000007</v>
      </c>
      <c r="N97" s="16">
        <f t="shared" si="32"/>
        <v>0.5299999999999998</v>
      </c>
      <c r="O97" s="16">
        <f t="shared" si="32"/>
        <v>0.52999999999999992</v>
      </c>
      <c r="P97" s="16">
        <f t="shared" si="32"/>
        <v>0.95</v>
      </c>
    </row>
    <row r="98" spans="2:16" ht="14.5" x14ac:dyDescent="0.35">
      <c r="B98" s="11">
        <f t="shared" si="25"/>
        <v>0.9200000000000006</v>
      </c>
      <c r="C98" s="11">
        <f t="shared" si="27"/>
        <v>0.1</v>
      </c>
      <c r="D98" s="13">
        <v>0.1</v>
      </c>
      <c r="E98" s="13">
        <f t="shared" si="31"/>
        <v>0.1</v>
      </c>
      <c r="F98" s="13">
        <f t="shared" si="20"/>
        <v>0.1</v>
      </c>
      <c r="G98" s="13">
        <f t="shared" si="19"/>
        <v>0.25</v>
      </c>
      <c r="I98" s="14">
        <f t="shared" si="29"/>
        <v>2040</v>
      </c>
      <c r="J98" s="15"/>
      <c r="K98" s="16">
        <f t="shared" ref="K98:P98" si="33">K97+K74</f>
        <v>0.16438636548066071</v>
      </c>
      <c r="L98" s="16">
        <f t="shared" si="33"/>
        <v>0.11300000000000002</v>
      </c>
      <c r="M98" s="19">
        <f t="shared" si="33"/>
        <v>0.2</v>
      </c>
      <c r="N98" s="16">
        <f t="shared" si="33"/>
        <v>0.46999999999999975</v>
      </c>
      <c r="O98" s="16">
        <f t="shared" si="33"/>
        <v>0.46999999999999986</v>
      </c>
      <c r="P98" s="16">
        <f t="shared" si="33"/>
        <v>0.95</v>
      </c>
    </row>
    <row r="99" spans="2:16" ht="14.5" x14ac:dyDescent="0.35">
      <c r="B99" s="11">
        <f t="shared" si="25"/>
        <v>0.9300000000000006</v>
      </c>
      <c r="C99" s="11">
        <f t="shared" si="27"/>
        <v>0.1</v>
      </c>
      <c r="D99" s="13">
        <v>0.1</v>
      </c>
      <c r="E99" s="13">
        <f t="shared" si="31"/>
        <v>0.1</v>
      </c>
      <c r="F99" s="13">
        <f t="shared" si="20"/>
        <v>0.1</v>
      </c>
      <c r="G99" s="13">
        <f t="shared" si="19"/>
        <v>0.25</v>
      </c>
      <c r="I99" s="14">
        <f t="shared" si="29"/>
        <v>2041</v>
      </c>
      <c r="J99" s="15"/>
      <c r="K99" s="16"/>
      <c r="L99" s="16"/>
      <c r="M99" s="19"/>
      <c r="N99" s="16"/>
      <c r="O99" s="16"/>
      <c r="P99" s="16"/>
    </row>
    <row r="100" spans="2:16" ht="14.5" x14ac:dyDescent="0.35">
      <c r="B100" s="11">
        <f t="shared" si="25"/>
        <v>0.94000000000000061</v>
      </c>
      <c r="C100" s="11">
        <f t="shared" si="27"/>
        <v>0.1</v>
      </c>
      <c r="D100" s="13">
        <v>0.1</v>
      </c>
      <c r="E100" s="13">
        <f t="shared" si="31"/>
        <v>0.1</v>
      </c>
      <c r="F100" s="13">
        <f t="shared" si="20"/>
        <v>0.1</v>
      </c>
      <c r="G100" s="13">
        <f t="shared" si="19"/>
        <v>0.25</v>
      </c>
      <c r="I100" s="14">
        <f t="shared" si="29"/>
        <v>2042</v>
      </c>
      <c r="J100" s="15"/>
      <c r="K100" s="16"/>
      <c r="L100" s="16"/>
      <c r="M100" s="19"/>
      <c r="N100" s="16"/>
      <c r="O100" s="16"/>
      <c r="P100" s="16"/>
    </row>
    <row r="101" spans="2:16" ht="14.5" x14ac:dyDescent="0.35">
      <c r="B101" s="11">
        <f t="shared" si="25"/>
        <v>0.95000000000000062</v>
      </c>
      <c r="C101" s="11">
        <f t="shared" si="27"/>
        <v>0.1</v>
      </c>
      <c r="D101" s="13">
        <v>0.1</v>
      </c>
      <c r="E101" s="13">
        <f t="shared" si="31"/>
        <v>0.1</v>
      </c>
      <c r="F101" s="13">
        <f t="shared" si="20"/>
        <v>0.1</v>
      </c>
      <c r="G101" s="13">
        <f t="shared" si="19"/>
        <v>0.25</v>
      </c>
    </row>
    <row r="102" spans="2:16" ht="14.5" x14ac:dyDescent="0.35">
      <c r="B102" s="11">
        <f t="shared" si="25"/>
        <v>0.96000000000000063</v>
      </c>
      <c r="C102" s="11">
        <f t="shared" si="27"/>
        <v>0.1</v>
      </c>
      <c r="D102" s="13">
        <v>0.1</v>
      </c>
      <c r="E102" s="13">
        <f t="shared" si="31"/>
        <v>0.1</v>
      </c>
      <c r="F102" s="13">
        <f t="shared" si="20"/>
        <v>0.1</v>
      </c>
      <c r="G102" s="13">
        <f t="shared" si="19"/>
        <v>0.25</v>
      </c>
    </row>
    <row r="103" spans="2:16" ht="14.5" x14ac:dyDescent="0.35">
      <c r="B103" s="11">
        <f t="shared" si="25"/>
        <v>0.97000000000000064</v>
      </c>
      <c r="C103" s="11">
        <f t="shared" si="27"/>
        <v>0.1</v>
      </c>
      <c r="D103" s="13">
        <v>0.1</v>
      </c>
      <c r="E103" s="13">
        <f t="shared" si="31"/>
        <v>0.1</v>
      </c>
      <c r="F103" s="13">
        <f t="shared" si="20"/>
        <v>0.1</v>
      </c>
      <c r="G103" s="13">
        <f t="shared" si="19"/>
        <v>0.25</v>
      </c>
    </row>
    <row r="104" spans="2:16" ht="14.5" x14ac:dyDescent="0.35">
      <c r="B104" s="11">
        <f t="shared" si="25"/>
        <v>0.98000000000000065</v>
      </c>
      <c r="C104" s="11">
        <f t="shared" si="27"/>
        <v>0.1</v>
      </c>
      <c r="D104" s="13">
        <v>0.1</v>
      </c>
      <c r="E104" s="13">
        <f t="shared" si="31"/>
        <v>0.1</v>
      </c>
      <c r="F104" s="13">
        <f t="shared" si="20"/>
        <v>0.1</v>
      </c>
      <c r="G104" s="13">
        <f t="shared" si="19"/>
        <v>0.25</v>
      </c>
    </row>
    <row r="105" spans="2:16" ht="14.5" x14ac:dyDescent="0.35">
      <c r="B105" s="11">
        <f t="shared" si="25"/>
        <v>0.99000000000000066</v>
      </c>
      <c r="C105" s="11">
        <f t="shared" si="27"/>
        <v>0.1</v>
      </c>
      <c r="D105" s="13">
        <v>0.1</v>
      </c>
      <c r="E105" s="13">
        <f t="shared" si="31"/>
        <v>0.1</v>
      </c>
      <c r="F105" s="13">
        <f t="shared" si="20"/>
        <v>0.1</v>
      </c>
      <c r="G105" s="13">
        <f t="shared" si="19"/>
        <v>0.25</v>
      </c>
    </row>
    <row r="106" spans="2:16" ht="14.5" x14ac:dyDescent="0.35">
      <c r="B106" s="11">
        <f t="shared" si="25"/>
        <v>1.0000000000000007</v>
      </c>
      <c r="C106" s="11">
        <f t="shared" si="27"/>
        <v>0.1</v>
      </c>
      <c r="D106" s="13">
        <v>0.1</v>
      </c>
      <c r="E106" s="13">
        <f t="shared" si="31"/>
        <v>0.1</v>
      </c>
      <c r="F106" s="13">
        <f t="shared" si="20"/>
        <v>0.1</v>
      </c>
      <c r="G106" s="13">
        <f t="shared" si="19"/>
        <v>0.25</v>
      </c>
    </row>
    <row r="107" spans="2:16" x14ac:dyDescent="0.25">
      <c r="B107" s="11"/>
    </row>
    <row r="108" spans="2:16" x14ac:dyDescent="0.25">
      <c r="B108" s="11"/>
    </row>
  </sheetData>
  <mergeCells count="5">
    <mergeCell ref="J4:O4"/>
    <mergeCell ref="Q4:U4"/>
    <mergeCell ref="J29:O29"/>
    <mergeCell ref="J53:O53"/>
    <mergeCell ref="J77:O77"/>
  </mergeCells>
  <pageMargins left="0.7" right="0.7" top="0.75" bottom="0.75" header="0.3" footer="0.3"/>
  <pageSetup orientation="portrait" r:id="rId1"/>
  <headerFooter>
    <oddHeader xml:space="preserve">&amp;RKPSC Case No. 2023-00092
Joint Intervenors First Set of Data Requests
Dated May 22, 2023
Item No. 54
Attachment 1
Page &amp;P of 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99667-8BEE-428A-9FAD-E01AFCAFED43}">
  <dimension ref="B3:U108"/>
  <sheetViews>
    <sheetView showGridLines="0" view="pageLayout" topLeftCell="M52" zoomScaleNormal="80" workbookViewId="0">
      <selection activeCell="X73" sqref="X73"/>
    </sheetView>
  </sheetViews>
  <sheetFormatPr defaultColWidth="9.26953125" defaultRowHeight="12.5" x14ac:dyDescent="0.25"/>
  <cols>
    <col min="1" max="1" width="9.26953125" style="9"/>
    <col min="2" max="2" width="11.453125" style="9" customWidth="1"/>
    <col min="3" max="7" width="9.54296875" style="9" customWidth="1"/>
    <col min="8" max="16384" width="9.26953125" style="9"/>
  </cols>
  <sheetData>
    <row r="3" spans="2:21" ht="13" x14ac:dyDescent="0.3">
      <c r="B3" s="8" t="s">
        <v>11</v>
      </c>
    </row>
    <row r="4" spans="2:21" ht="13" x14ac:dyDescent="0.3">
      <c r="J4" s="22" t="s">
        <v>12</v>
      </c>
      <c r="K4" s="22"/>
      <c r="L4" s="22"/>
      <c r="M4" s="22"/>
      <c r="N4" s="22"/>
      <c r="O4" s="22"/>
      <c r="Q4" s="22" t="s">
        <v>13</v>
      </c>
      <c r="R4" s="22"/>
      <c r="S4" s="22"/>
      <c r="T4" s="22"/>
      <c r="U4" s="22"/>
    </row>
    <row r="5" spans="2:21" ht="26" x14ac:dyDescent="0.3">
      <c r="B5" s="10" t="s">
        <v>13</v>
      </c>
      <c r="C5" s="10" t="s">
        <v>0</v>
      </c>
      <c r="D5" s="10" t="s">
        <v>14</v>
      </c>
      <c r="E5" s="10" t="s">
        <v>9</v>
      </c>
      <c r="F5" s="10" t="s">
        <v>15</v>
      </c>
      <c r="G5" s="10" t="s">
        <v>16</v>
      </c>
      <c r="I5" s="10" t="s">
        <v>17</v>
      </c>
      <c r="J5" s="10" t="s">
        <v>18</v>
      </c>
      <c r="K5" s="10" t="s">
        <v>0</v>
      </c>
      <c r="L5" s="10" t="s">
        <v>14</v>
      </c>
      <c r="M5" s="10" t="s">
        <v>9</v>
      </c>
      <c r="N5" s="10" t="s">
        <v>15</v>
      </c>
      <c r="O5" s="10" t="s">
        <v>16</v>
      </c>
      <c r="Q5" s="10" t="s">
        <v>0</v>
      </c>
      <c r="R5" s="10" t="s">
        <v>14</v>
      </c>
      <c r="S5" s="10" t="s">
        <v>9</v>
      </c>
      <c r="T5" s="10" t="s">
        <v>15</v>
      </c>
      <c r="U5" s="10" t="s">
        <v>16</v>
      </c>
    </row>
    <row r="6" spans="2:21" ht="14.5" x14ac:dyDescent="0.35">
      <c r="B6" s="11">
        <v>0</v>
      </c>
      <c r="C6" s="12">
        <f>(2500*0.29+(K6-2500)*0.6)/K6</f>
        <v>0.43507101620454747</v>
      </c>
      <c r="D6" s="13">
        <v>0.14699999999999999</v>
      </c>
      <c r="E6" s="13">
        <v>0.37</v>
      </c>
      <c r="F6" s="13">
        <v>0.75</v>
      </c>
      <c r="G6" s="13">
        <v>0.95</v>
      </c>
      <c r="I6" s="14">
        <v>2021</v>
      </c>
      <c r="J6" s="15">
        <v>149224</v>
      </c>
      <c r="K6" s="15">
        <v>4698.9921490158886</v>
      </c>
      <c r="L6" s="15">
        <v>10925.814629554749</v>
      </c>
      <c r="M6" s="15">
        <v>24</v>
      </c>
      <c r="N6" s="15">
        <v>79.799999237060547</v>
      </c>
      <c r="O6" s="15">
        <v>0</v>
      </c>
      <c r="Q6" s="16">
        <f>K6/$J6</f>
        <v>3.1489520110812526E-2</v>
      </c>
      <c r="R6" s="16">
        <f t="shared" ref="R6:U24" si="0">L6/$J6</f>
        <v>7.3217542952572962E-2</v>
      </c>
      <c r="S6" s="16">
        <f t="shared" si="0"/>
        <v>1.608320377419182E-4</v>
      </c>
      <c r="T6" s="16">
        <f t="shared" si="0"/>
        <v>5.3476652037916521E-4</v>
      </c>
      <c r="U6" s="16">
        <f t="shared" si="0"/>
        <v>0</v>
      </c>
    </row>
    <row r="7" spans="2:21" ht="14.5" x14ac:dyDescent="0.35">
      <c r="B7" s="11">
        <f>B6+1%</f>
        <v>0.01</v>
      </c>
      <c r="C7" s="12">
        <f>(2500*0.29+(K7-2500)*0.6)/K7</f>
        <v>0.47317951235477007</v>
      </c>
      <c r="D7" s="13">
        <v>0.14699999999999999</v>
      </c>
      <c r="E7" s="13">
        <v>0.37</v>
      </c>
      <c r="F7" s="13">
        <v>0.75</v>
      </c>
      <c r="G7" s="13">
        <v>0.95</v>
      </c>
      <c r="I7" s="14">
        <f>I6+1</f>
        <v>2022</v>
      </c>
      <c r="J7" s="15">
        <v>147813.65625</v>
      </c>
      <c r="K7" s="15">
        <v>6111</v>
      </c>
      <c r="L7" s="15">
        <v>11496</v>
      </c>
      <c r="M7" s="15">
        <v>24</v>
      </c>
      <c r="N7" s="15">
        <v>96</v>
      </c>
      <c r="O7" s="15">
        <v>0</v>
      </c>
      <c r="Q7" s="16">
        <f t="shared" ref="Q7:U25" si="1">K7/$J7</f>
        <v>4.1342594148840693E-2</v>
      </c>
      <c r="R7" s="16">
        <f t="shared" si="0"/>
        <v>7.7773598811172087E-2</v>
      </c>
      <c r="S7" s="16">
        <f t="shared" si="0"/>
        <v>1.6236659459534884E-4</v>
      </c>
      <c r="T7" s="16">
        <f t="shared" si="0"/>
        <v>6.4946637838139535E-4</v>
      </c>
      <c r="U7" s="16">
        <f t="shared" si="0"/>
        <v>0</v>
      </c>
    </row>
    <row r="8" spans="2:21" ht="14.5" x14ac:dyDescent="0.35">
      <c r="B8" s="11">
        <f t="shared" ref="B8:B71" si="2">B7+1%</f>
        <v>0.02</v>
      </c>
      <c r="C8" s="12">
        <f>(2500*0.29+(K8-2500)*0.6)/K8</f>
        <v>0.50144964394710068</v>
      </c>
      <c r="D8" s="13">
        <v>0.14699999999999999</v>
      </c>
      <c r="E8" s="13">
        <v>0.37</v>
      </c>
      <c r="F8" s="13">
        <f>F7+(F$11-F$7)/4</f>
        <v>0.72499999999999998</v>
      </c>
      <c r="G8" s="13">
        <f t="shared" ref="G8:G10" si="3">G7+(G$11-G$7)/4</f>
        <v>0.88749999999999996</v>
      </c>
      <c r="I8" s="14">
        <f t="shared" ref="I8:I25" si="4">I7+1</f>
        <v>2023</v>
      </c>
      <c r="J8" s="15">
        <v>144352.703125</v>
      </c>
      <c r="K8" s="15">
        <v>7864</v>
      </c>
      <c r="L8" s="15">
        <v>11634</v>
      </c>
      <c r="M8" s="15">
        <v>24</v>
      </c>
      <c r="N8" s="15">
        <v>135.21095848083496</v>
      </c>
      <c r="O8" s="15">
        <v>0</v>
      </c>
      <c r="Q8" s="16">
        <f t="shared" si="1"/>
        <v>5.4477677450835753E-2</v>
      </c>
      <c r="R8" s="16">
        <f t="shared" si="0"/>
        <v>8.059426493680355E-2</v>
      </c>
      <c r="S8" s="16">
        <f t="shared" si="0"/>
        <v>1.6625944288149264E-4</v>
      </c>
      <c r="T8" s="16">
        <f t="shared" si="0"/>
        <v>9.366707761873438E-4</v>
      </c>
      <c r="U8" s="16">
        <f t="shared" si="0"/>
        <v>0</v>
      </c>
    </row>
    <row r="9" spans="2:21" ht="14.5" x14ac:dyDescent="0.35">
      <c r="B9" s="11">
        <f t="shared" si="2"/>
        <v>0.03</v>
      </c>
      <c r="C9" s="12">
        <f>(2500*0.29+(K9-2500)*0.6)/K9</f>
        <v>0.50290653971435728</v>
      </c>
      <c r="D9" s="13">
        <v>0.14699999999999999</v>
      </c>
      <c r="E9" s="13">
        <v>0.37</v>
      </c>
      <c r="F9" s="13">
        <f t="shared" ref="F9:F10" si="5">F8+(F$11-F$7)/4</f>
        <v>0.7</v>
      </c>
      <c r="G9" s="13">
        <f t="shared" si="3"/>
        <v>0.82499999999999996</v>
      </c>
      <c r="I9" s="14">
        <f t="shared" si="4"/>
        <v>2024</v>
      </c>
      <c r="J9" s="15">
        <v>144916.640625</v>
      </c>
      <c r="K9" s="15">
        <v>7982</v>
      </c>
      <c r="L9" s="15">
        <v>11634</v>
      </c>
      <c r="M9" s="15">
        <v>274</v>
      </c>
      <c r="N9" s="15">
        <v>164.79999923706055</v>
      </c>
      <c r="O9" s="15">
        <v>0</v>
      </c>
      <c r="Q9" s="16">
        <f t="shared" si="1"/>
        <v>5.5079940892743838E-2</v>
      </c>
      <c r="R9" s="16">
        <f t="shared" si="0"/>
        <v>8.028063547308717E-2</v>
      </c>
      <c r="S9" s="16">
        <f t="shared" si="0"/>
        <v>1.8907421454036346E-3</v>
      </c>
      <c r="T9" s="16">
        <f t="shared" si="0"/>
        <v>1.1372054894890407E-3</v>
      </c>
      <c r="U9" s="16">
        <f t="shared" si="0"/>
        <v>0</v>
      </c>
    </row>
    <row r="10" spans="2:21" ht="14.5" x14ac:dyDescent="0.35">
      <c r="B10" s="11">
        <f t="shared" si="2"/>
        <v>0.04</v>
      </c>
      <c r="C10" s="17">
        <f>(2500*0.29+(K10-2500)*0.57)/K10</f>
        <v>0.49617591225479857</v>
      </c>
      <c r="D10" s="13">
        <v>0.14699999999999999</v>
      </c>
      <c r="E10" s="13">
        <v>0.37</v>
      </c>
      <c r="F10" s="13">
        <f t="shared" si="5"/>
        <v>0.67499999999999993</v>
      </c>
      <c r="G10" s="13">
        <f t="shared" si="3"/>
        <v>0.76249999999999996</v>
      </c>
      <c r="I10" s="14">
        <f t="shared" si="4"/>
        <v>2025</v>
      </c>
      <c r="J10" s="15">
        <v>144799.21875</v>
      </c>
      <c r="K10" s="15">
        <v>9482</v>
      </c>
      <c r="L10" s="15">
        <v>15634</v>
      </c>
      <c r="M10" s="15">
        <v>669</v>
      </c>
      <c r="N10" s="15">
        <v>164.79999923706055</v>
      </c>
      <c r="O10" s="15">
        <v>0</v>
      </c>
      <c r="Q10" s="16">
        <f t="shared" si="1"/>
        <v>6.5483778723771605E-2</v>
      </c>
      <c r="R10" s="16">
        <f t="shared" si="0"/>
        <v>0.10797019579913997</v>
      </c>
      <c r="S10" s="16">
        <f t="shared" si="0"/>
        <v>4.6201906735080364E-3</v>
      </c>
      <c r="T10" s="16">
        <f t="shared" si="0"/>
        <v>1.1381276823156932E-3</v>
      </c>
      <c r="U10" s="16">
        <f t="shared" si="0"/>
        <v>0</v>
      </c>
    </row>
    <row r="11" spans="2:21" ht="14.5" x14ac:dyDescent="0.35">
      <c r="B11" s="11">
        <f t="shared" si="2"/>
        <v>0.05</v>
      </c>
      <c r="C11" s="16">
        <f>AVERAGE(C10,C12)</f>
        <v>0.49308795612739931</v>
      </c>
      <c r="D11" s="13">
        <v>0.14699999999999999</v>
      </c>
      <c r="E11" s="13">
        <v>0.37</v>
      </c>
      <c r="F11" s="18">
        <v>0.65</v>
      </c>
      <c r="G11" s="13">
        <v>0.7</v>
      </c>
      <c r="I11" s="14">
        <f t="shared" si="4"/>
        <v>2026</v>
      </c>
      <c r="J11" s="15">
        <v>144810.5</v>
      </c>
      <c r="K11" s="15">
        <v>11482</v>
      </c>
      <c r="L11" s="15">
        <v>19634</v>
      </c>
      <c r="M11" s="15">
        <v>1492</v>
      </c>
      <c r="N11" s="15">
        <v>164.79999923706055</v>
      </c>
      <c r="O11" s="15">
        <v>0</v>
      </c>
      <c r="Q11" s="16">
        <f t="shared" si="1"/>
        <v>7.9289830502622394E-2</v>
      </c>
      <c r="R11" s="16">
        <f t="shared" si="0"/>
        <v>0.13558409093263266</v>
      </c>
      <c r="S11" s="16">
        <f t="shared" si="0"/>
        <v>1.0303120284785978E-2</v>
      </c>
      <c r="T11" s="16">
        <f t="shared" si="0"/>
        <v>1.1380390181448207E-3</v>
      </c>
      <c r="U11" s="16">
        <f t="shared" si="0"/>
        <v>0</v>
      </c>
    </row>
    <row r="12" spans="2:21" ht="14.5" x14ac:dyDescent="0.35">
      <c r="B12" s="11">
        <f t="shared" si="2"/>
        <v>6.0000000000000005E-2</v>
      </c>
      <c r="C12" s="16">
        <v>0.49</v>
      </c>
      <c r="D12" s="13">
        <v>0.14699999999999999</v>
      </c>
      <c r="E12" s="13">
        <f>E11+(E$16-E$11)/5</f>
        <v>0.33600000000000002</v>
      </c>
      <c r="F12" s="13">
        <f>F11+(F$21-F$11)/10</f>
        <v>0.63500000000000001</v>
      </c>
      <c r="G12" s="13">
        <f>G11+(G$21-G$11)/10</f>
        <v>0.69499999999999995</v>
      </c>
      <c r="I12" s="14">
        <f t="shared" si="4"/>
        <v>2027</v>
      </c>
      <c r="J12" s="15">
        <v>144536.421875</v>
      </c>
      <c r="K12" s="15">
        <v>14482</v>
      </c>
      <c r="L12" s="15">
        <v>23403.23076923077</v>
      </c>
      <c r="M12" s="15">
        <v>2292</v>
      </c>
      <c r="N12" s="15">
        <v>164.79999923706055</v>
      </c>
      <c r="O12" s="15">
        <v>0</v>
      </c>
      <c r="Q12" s="16">
        <f t="shared" si="1"/>
        <v>0.10019619838468483</v>
      </c>
      <c r="R12" s="16">
        <f t="shared" si="0"/>
        <v>0.16191926204919255</v>
      </c>
      <c r="S12" s="16">
        <f t="shared" si="0"/>
        <v>1.5857594717421462E-2</v>
      </c>
      <c r="T12" s="16">
        <f t="shared" si="0"/>
        <v>1.1401970319950578E-3</v>
      </c>
      <c r="U12" s="16">
        <f t="shared" si="0"/>
        <v>0</v>
      </c>
    </row>
    <row r="13" spans="2:21" ht="14.5" x14ac:dyDescent="0.35">
      <c r="B13" s="11">
        <f t="shared" si="2"/>
        <v>7.0000000000000007E-2</v>
      </c>
      <c r="C13" s="16">
        <f>C12+(C$16-C$12)/(100*($B$16-$B$12))</f>
        <v>0.44257332297951135</v>
      </c>
      <c r="D13" s="13">
        <v>0.14699999999999999</v>
      </c>
      <c r="E13" s="13">
        <f t="shared" ref="E13:E15" si="6">E12+(E$16-E$11)/5</f>
        <v>0.30200000000000005</v>
      </c>
      <c r="F13" s="13">
        <f t="shared" ref="F13:G20" si="7">F12+(F$21-F$11)/10</f>
        <v>0.62</v>
      </c>
      <c r="G13" s="13">
        <f t="shared" si="7"/>
        <v>0.69</v>
      </c>
      <c r="I13" s="14">
        <f t="shared" si="4"/>
        <v>2028</v>
      </c>
      <c r="J13" s="15">
        <v>144583.265625</v>
      </c>
      <c r="K13" s="15">
        <v>18482</v>
      </c>
      <c r="L13" s="15">
        <v>27475.666666666668</v>
      </c>
      <c r="M13" s="15">
        <v>3442</v>
      </c>
      <c r="N13" s="15">
        <v>164.79999923706055</v>
      </c>
      <c r="O13" s="15">
        <v>0</v>
      </c>
      <c r="Q13" s="19">
        <f t="shared" si="1"/>
        <v>0.1278294546751769</v>
      </c>
      <c r="R13" s="16">
        <f>L13/$J13</f>
        <v>0.19003351838745458</v>
      </c>
      <c r="S13" s="16">
        <f t="shared" si="0"/>
        <v>2.3806351206144296E-2</v>
      </c>
      <c r="T13" s="16">
        <f t="shared" si="0"/>
        <v>1.1398276178413061E-3</v>
      </c>
      <c r="U13" s="16">
        <f t="shared" si="0"/>
        <v>0</v>
      </c>
    </row>
    <row r="14" spans="2:21" ht="14.5" x14ac:dyDescent="0.35">
      <c r="B14" s="11">
        <f t="shared" si="2"/>
        <v>0.08</v>
      </c>
      <c r="C14" s="16">
        <f t="shared" ref="C14:C15" si="8">C13+(C$16-C$12)/(100*($B$16-$B$12))</f>
        <v>0.39514664595902271</v>
      </c>
      <c r="D14" s="13">
        <v>0.13</v>
      </c>
      <c r="E14" s="13">
        <f t="shared" si="6"/>
        <v>0.26800000000000007</v>
      </c>
      <c r="F14" s="13">
        <f t="shared" si="7"/>
        <v>0.60499999999999998</v>
      </c>
      <c r="G14" s="13">
        <f t="shared" si="7"/>
        <v>0.68499999999999994</v>
      </c>
      <c r="I14" s="14">
        <f t="shared" si="4"/>
        <v>2029</v>
      </c>
      <c r="J14" s="15">
        <v>145102.53125</v>
      </c>
      <c r="K14" s="15">
        <v>23482</v>
      </c>
      <c r="L14" s="15">
        <v>31975.666666666668</v>
      </c>
      <c r="M14" s="15">
        <v>5892</v>
      </c>
      <c r="N14" s="15">
        <v>234.79999923706055</v>
      </c>
      <c r="O14" s="15">
        <v>0</v>
      </c>
      <c r="Q14" s="16">
        <f t="shared" si="1"/>
        <v>0.16183039536052202</v>
      </c>
      <c r="R14" s="16">
        <f t="shared" si="0"/>
        <v>0.22036601561123123</v>
      </c>
      <c r="S14" s="16">
        <f t="shared" si="0"/>
        <v>4.0605769928634516E-2</v>
      </c>
      <c r="T14" s="16">
        <f t="shared" si="0"/>
        <v>1.6181661147765852E-3</v>
      </c>
      <c r="U14" s="16">
        <f t="shared" si="0"/>
        <v>0</v>
      </c>
    </row>
    <row r="15" spans="2:21" ht="14.5" x14ac:dyDescent="0.35">
      <c r="B15" s="11">
        <f t="shared" si="2"/>
        <v>0.09</v>
      </c>
      <c r="C15" s="16">
        <f t="shared" si="8"/>
        <v>0.34771996893853407</v>
      </c>
      <c r="D15" s="13">
        <f>D14+(D$18-D$14)/(100*($B$18-$B$14))</f>
        <v>0.1225</v>
      </c>
      <c r="E15" s="13">
        <f t="shared" si="6"/>
        <v>0.23400000000000007</v>
      </c>
      <c r="F15" s="13">
        <f t="shared" si="7"/>
        <v>0.59</v>
      </c>
      <c r="G15" s="13">
        <f t="shared" si="7"/>
        <v>0.67999999999999994</v>
      </c>
      <c r="I15" s="14">
        <f t="shared" si="4"/>
        <v>2030</v>
      </c>
      <c r="J15" s="15">
        <v>145114.859375</v>
      </c>
      <c r="K15" s="15">
        <v>28482</v>
      </c>
      <c r="L15" s="15">
        <v>35769.587583148626</v>
      </c>
      <c r="M15" s="15">
        <v>7242</v>
      </c>
      <c r="N15" s="15">
        <v>557.79999923706055</v>
      </c>
      <c r="O15" s="15">
        <v>0</v>
      </c>
      <c r="Q15" s="16">
        <f t="shared" si="1"/>
        <v>0.19627211246780701</v>
      </c>
      <c r="R15" s="16">
        <f t="shared" si="0"/>
        <v>0.24649155666901273</v>
      </c>
      <c r="S15" s="16">
        <f t="shared" si="0"/>
        <v>4.990529592345546E-2</v>
      </c>
      <c r="T15" s="16">
        <f t="shared" si="0"/>
        <v>3.8438517022961528E-3</v>
      </c>
      <c r="U15" s="16">
        <f t="shared" si="0"/>
        <v>0</v>
      </c>
    </row>
    <row r="16" spans="2:21" ht="14.5" x14ac:dyDescent="0.35">
      <c r="B16" s="12">
        <f t="shared" si="2"/>
        <v>9.9999999999999992E-2</v>
      </c>
      <c r="C16" s="12">
        <f>(2500*0.18+(K16-2500)*0.31)/K16</f>
        <v>0.30029329191804555</v>
      </c>
      <c r="D16" s="13">
        <f t="shared" ref="D16:D17" si="9">D15+(D$18-D$14)/(100*($B$18-$B$14))</f>
        <v>0.11499999999999999</v>
      </c>
      <c r="E16" s="13">
        <v>0.2</v>
      </c>
      <c r="F16" s="13">
        <f t="shared" si="7"/>
        <v>0.57499999999999996</v>
      </c>
      <c r="G16" s="13">
        <f t="shared" si="7"/>
        <v>0.67499999999999993</v>
      </c>
      <c r="I16" s="14">
        <f t="shared" si="4"/>
        <v>2031</v>
      </c>
      <c r="J16" s="15">
        <v>144924.40625</v>
      </c>
      <c r="K16" s="15">
        <v>33482</v>
      </c>
      <c r="L16" s="15">
        <v>40666.615285301159</v>
      </c>
      <c r="M16" s="15">
        <v>7242</v>
      </c>
      <c r="N16" s="15">
        <v>991.79999923706055</v>
      </c>
      <c r="O16" s="15">
        <v>0</v>
      </c>
      <c r="Q16" s="16">
        <f t="shared" si="1"/>
        <v>0.23103078954308293</v>
      </c>
      <c r="R16" s="16">
        <f t="shared" si="0"/>
        <v>0.28060570567492776</v>
      </c>
      <c r="S16" s="16">
        <f t="shared" si="0"/>
        <v>4.9970879214832044E-2</v>
      </c>
      <c r="T16" s="16">
        <f t="shared" si="0"/>
        <v>6.8435677944139279E-3</v>
      </c>
      <c r="U16" s="16">
        <f t="shared" si="0"/>
        <v>0</v>
      </c>
    </row>
    <row r="17" spans="2:21" ht="14.5" x14ac:dyDescent="0.35">
      <c r="B17" s="11">
        <f t="shared" si="2"/>
        <v>0.10999999999999999</v>
      </c>
      <c r="C17" s="16">
        <f>C16+(C$36-C$16)/(100*($B$36-$B$16))</f>
        <v>0.29777862732214327</v>
      </c>
      <c r="D17" s="13">
        <f t="shared" si="9"/>
        <v>0.10749999999999998</v>
      </c>
      <c r="E17" s="13">
        <f>MAX(10%,E16-2%)</f>
        <v>0.18000000000000002</v>
      </c>
      <c r="F17" s="13">
        <f t="shared" si="7"/>
        <v>0.55999999999999994</v>
      </c>
      <c r="G17" s="13">
        <f t="shared" si="7"/>
        <v>0.66999999999999993</v>
      </c>
      <c r="I17" s="14">
        <f t="shared" si="4"/>
        <v>2032</v>
      </c>
      <c r="J17" s="15">
        <v>144814.5625</v>
      </c>
      <c r="K17" s="15">
        <v>38482</v>
      </c>
      <c r="L17" s="15">
        <v>44874.907724008539</v>
      </c>
      <c r="M17" s="15">
        <v>7242</v>
      </c>
      <c r="N17" s="15">
        <v>1576.7999992370605</v>
      </c>
      <c r="O17" s="15">
        <v>0</v>
      </c>
      <c r="Q17" s="16">
        <f t="shared" si="1"/>
        <v>0.26573294381219431</v>
      </c>
      <c r="R17" s="16">
        <f t="shared" si="0"/>
        <v>0.30987841933374993</v>
      </c>
      <c r="S17" s="16">
        <f t="shared" si="0"/>
        <v>5.0008782783844685E-2</v>
      </c>
      <c r="T17" s="16">
        <f t="shared" si="0"/>
        <v>1.0888407712705417E-2</v>
      </c>
      <c r="U17" s="16">
        <f t="shared" si="0"/>
        <v>0</v>
      </c>
    </row>
    <row r="18" spans="2:21" ht="14.5" x14ac:dyDescent="0.35">
      <c r="B18" s="11">
        <f t="shared" si="2"/>
        <v>0.11999999999999998</v>
      </c>
      <c r="C18" s="16">
        <f t="shared" ref="C18:C35" si="10">C17+(C$36-C$16)/(100*($B$36-$B$16))</f>
        <v>0.295263962726241</v>
      </c>
      <c r="D18" s="13">
        <v>0.1</v>
      </c>
      <c r="E18" s="13">
        <f t="shared" ref="E18:E81" si="11">MAX(10%,E17-2%)</f>
        <v>0.16000000000000003</v>
      </c>
      <c r="F18" s="13">
        <f t="shared" si="7"/>
        <v>0.54499999999999993</v>
      </c>
      <c r="G18" s="13">
        <f t="shared" si="7"/>
        <v>0.66499999999999992</v>
      </c>
      <c r="I18" s="14">
        <f t="shared" si="4"/>
        <v>2033</v>
      </c>
      <c r="J18" s="15">
        <v>144753.1875</v>
      </c>
      <c r="K18" s="15">
        <v>43482</v>
      </c>
      <c r="L18" s="15">
        <v>50052.119081634686</v>
      </c>
      <c r="M18" s="15">
        <v>8442</v>
      </c>
      <c r="N18" s="15">
        <v>2272.7999992370605</v>
      </c>
      <c r="O18" s="15">
        <v>0</v>
      </c>
      <c r="Q18" s="16">
        <f t="shared" si="1"/>
        <v>0.30038716764009082</v>
      </c>
      <c r="R18" s="16">
        <f t="shared" si="0"/>
        <v>0.34577559186138601</v>
      </c>
      <c r="S18" s="16">
        <f t="shared" si="0"/>
        <v>5.8319959275508183E-2</v>
      </c>
      <c r="T18" s="16">
        <f t="shared" si="0"/>
        <v>1.5701208646870458E-2</v>
      </c>
      <c r="U18" s="16">
        <f t="shared" si="0"/>
        <v>0</v>
      </c>
    </row>
    <row r="19" spans="2:21" ht="14.5" x14ac:dyDescent="0.35">
      <c r="B19" s="11">
        <f t="shared" si="2"/>
        <v>0.12999999999999998</v>
      </c>
      <c r="C19" s="16">
        <f t="shared" si="10"/>
        <v>0.29274929813033873</v>
      </c>
      <c r="D19" s="13">
        <v>0.1</v>
      </c>
      <c r="E19" s="13">
        <f t="shared" si="11"/>
        <v>0.14000000000000004</v>
      </c>
      <c r="F19" s="13">
        <f t="shared" si="7"/>
        <v>0.52999999999999992</v>
      </c>
      <c r="G19" s="13">
        <f t="shared" si="7"/>
        <v>0.65999999999999992</v>
      </c>
      <c r="I19" s="14">
        <f t="shared" si="4"/>
        <v>2034</v>
      </c>
      <c r="J19" s="15">
        <v>144299.046875</v>
      </c>
      <c r="K19" s="15">
        <v>44682</v>
      </c>
      <c r="L19" s="15">
        <v>55331.890375109804</v>
      </c>
      <c r="M19" s="15">
        <v>11792</v>
      </c>
      <c r="N19" s="15">
        <v>2352.7999992370605</v>
      </c>
      <c r="O19" s="15">
        <v>0</v>
      </c>
      <c r="Q19" s="16">
        <f t="shared" si="1"/>
        <v>0.30964861492609913</v>
      </c>
      <c r="R19" s="16">
        <f t="shared" si="0"/>
        <v>0.3834529165188556</v>
      </c>
      <c r="S19" s="16">
        <f t="shared" si="0"/>
        <v>8.1719181487143827E-2</v>
      </c>
      <c r="T19" s="16">
        <f t="shared" si="0"/>
        <v>1.6305027996998407E-2</v>
      </c>
      <c r="U19" s="16">
        <f t="shared" si="0"/>
        <v>0</v>
      </c>
    </row>
    <row r="20" spans="2:21" ht="14.5" x14ac:dyDescent="0.35">
      <c r="B20" s="11">
        <f t="shared" si="2"/>
        <v>0.13999999999999999</v>
      </c>
      <c r="C20" s="16">
        <f t="shared" si="10"/>
        <v>0.29023463353443646</v>
      </c>
      <c r="D20" s="13">
        <v>0.1</v>
      </c>
      <c r="E20" s="13">
        <f t="shared" si="11"/>
        <v>0.12000000000000004</v>
      </c>
      <c r="F20" s="13">
        <f t="shared" si="7"/>
        <v>0.5149999999999999</v>
      </c>
      <c r="G20" s="13">
        <f t="shared" si="7"/>
        <v>0.65499999999999992</v>
      </c>
      <c r="I20" s="14">
        <f t="shared" si="4"/>
        <v>2035</v>
      </c>
      <c r="J20" s="15">
        <v>144569</v>
      </c>
      <c r="K20" s="15">
        <v>48182</v>
      </c>
      <c r="L20" s="15">
        <v>56731.890375109804</v>
      </c>
      <c r="M20" s="15">
        <v>11792</v>
      </c>
      <c r="N20" s="15">
        <v>2377.7999992370605</v>
      </c>
      <c r="O20" s="15">
        <v>0</v>
      </c>
      <c r="Q20" s="16">
        <f t="shared" si="1"/>
        <v>0.3332803021394628</v>
      </c>
      <c r="R20" s="16">
        <f t="shared" si="0"/>
        <v>0.39242085353782485</v>
      </c>
      <c r="S20" s="16">
        <f t="shared" si="0"/>
        <v>8.1566587581016675E-2</v>
      </c>
      <c r="T20" s="16">
        <f t="shared" si="0"/>
        <v>1.6447509488459217E-2</v>
      </c>
      <c r="U20" s="16">
        <f t="shared" si="0"/>
        <v>0</v>
      </c>
    </row>
    <row r="21" spans="2:21" ht="14.5" x14ac:dyDescent="0.35">
      <c r="B21" s="11">
        <f t="shared" si="2"/>
        <v>0.15</v>
      </c>
      <c r="C21" s="16">
        <f t="shared" si="10"/>
        <v>0.28771996893853419</v>
      </c>
      <c r="D21" s="13">
        <v>0.1</v>
      </c>
      <c r="E21" s="13">
        <f t="shared" si="11"/>
        <v>0.10000000000000003</v>
      </c>
      <c r="F21" s="18">
        <v>0.5</v>
      </c>
      <c r="G21" s="20">
        <f>F21+15%</f>
        <v>0.65</v>
      </c>
      <c r="I21" s="14">
        <f t="shared" si="4"/>
        <v>2036</v>
      </c>
      <c r="J21" s="15">
        <v>144365.359375</v>
      </c>
      <c r="K21" s="15">
        <v>53182</v>
      </c>
      <c r="L21" s="15">
        <v>60053.660079818408</v>
      </c>
      <c r="M21" s="15">
        <v>12992</v>
      </c>
      <c r="N21" s="15">
        <v>3082.7999992370605</v>
      </c>
      <c r="O21" s="15">
        <v>0</v>
      </c>
      <c r="Q21" s="16">
        <f t="shared" si="1"/>
        <v>0.36838477201345587</v>
      </c>
      <c r="R21" s="16">
        <f t="shared" si="0"/>
        <v>0.41598386441046747</v>
      </c>
      <c r="S21" s="16">
        <f t="shared" si="0"/>
        <v>8.9993888120018406E-2</v>
      </c>
      <c r="T21" s="16">
        <f t="shared" si="0"/>
        <v>2.1354153188710964E-2</v>
      </c>
      <c r="U21" s="16">
        <f t="shared" si="0"/>
        <v>0</v>
      </c>
    </row>
    <row r="22" spans="2:21" ht="14.5" x14ac:dyDescent="0.35">
      <c r="B22" s="11">
        <f t="shared" si="2"/>
        <v>0.16</v>
      </c>
      <c r="C22" s="16">
        <f t="shared" si="10"/>
        <v>0.28520530434263192</v>
      </c>
      <c r="D22" s="13">
        <v>0.1</v>
      </c>
      <c r="E22" s="13">
        <f t="shared" si="11"/>
        <v>0.1</v>
      </c>
      <c r="F22" s="13">
        <f>F21+(F$31-F$21)/10</f>
        <v>0.48</v>
      </c>
      <c r="G22" s="13">
        <f>G21+(G$31-G$21)/10</f>
        <v>0.63</v>
      </c>
      <c r="I22" s="14">
        <f t="shared" si="4"/>
        <v>2037</v>
      </c>
      <c r="J22" s="15">
        <v>144107.296875</v>
      </c>
      <c r="K22" s="15">
        <v>58182</v>
      </c>
      <c r="L22" s="15">
        <v>61652.814462497408</v>
      </c>
      <c r="M22" s="15">
        <v>12992</v>
      </c>
      <c r="N22" s="15">
        <v>3765.7999992370605</v>
      </c>
      <c r="O22" s="15">
        <v>0</v>
      </c>
      <c r="Q22" s="16">
        <f t="shared" si="1"/>
        <v>0.4037408324331252</v>
      </c>
      <c r="R22" s="16">
        <f t="shared" si="0"/>
        <v>0.42782576454803417</v>
      </c>
      <c r="S22" s="16">
        <f t="shared" si="0"/>
        <v>9.0155046147797638E-2</v>
      </c>
      <c r="T22" s="16">
        <f t="shared" si="0"/>
        <v>2.6131917542687309E-2</v>
      </c>
      <c r="U22" s="16">
        <f t="shared" si="0"/>
        <v>0</v>
      </c>
    </row>
    <row r="23" spans="2:21" ht="14.5" x14ac:dyDescent="0.35">
      <c r="B23" s="11">
        <f t="shared" si="2"/>
        <v>0.17</v>
      </c>
      <c r="C23" s="16">
        <f t="shared" si="10"/>
        <v>0.28269063974672964</v>
      </c>
      <c r="D23" s="13">
        <v>0.1</v>
      </c>
      <c r="E23" s="13">
        <f t="shared" si="11"/>
        <v>0.1</v>
      </c>
      <c r="F23" s="13">
        <f t="shared" ref="F23:G30" si="12">F22+(F$31-F$21)/10</f>
        <v>0.45999999999999996</v>
      </c>
      <c r="G23" s="13">
        <f t="shared" si="12"/>
        <v>0.61</v>
      </c>
      <c r="I23" s="14">
        <f t="shared" si="4"/>
        <v>2038</v>
      </c>
      <c r="J23" s="15">
        <v>144016.859375</v>
      </c>
      <c r="K23" s="15">
        <v>59984.817210864625</v>
      </c>
      <c r="L23" s="15">
        <v>61671.95619412425</v>
      </c>
      <c r="M23" s="15">
        <v>13392</v>
      </c>
      <c r="N23" s="15">
        <v>4508.7999992370605</v>
      </c>
      <c r="O23" s="15">
        <v>0</v>
      </c>
      <c r="Q23" s="16">
        <f t="shared" si="1"/>
        <v>0.41651246577091677</v>
      </c>
      <c r="R23" s="16">
        <f t="shared" si="0"/>
        <v>0.42822733714487549</v>
      </c>
      <c r="S23" s="16">
        <f t="shared" si="0"/>
        <v>9.2989112928293233E-2</v>
      </c>
      <c r="T23" s="16">
        <f t="shared" si="0"/>
        <v>3.1307445661599716E-2</v>
      </c>
      <c r="U23" s="16">
        <f t="shared" si="0"/>
        <v>0</v>
      </c>
    </row>
    <row r="24" spans="2:21" ht="14.5" x14ac:dyDescent="0.35">
      <c r="B24" s="11">
        <f t="shared" si="2"/>
        <v>0.18000000000000002</v>
      </c>
      <c r="C24" s="16">
        <f t="shared" si="10"/>
        <v>0.28017597515082737</v>
      </c>
      <c r="D24" s="13">
        <v>0.1</v>
      </c>
      <c r="E24" s="13">
        <f t="shared" si="11"/>
        <v>0.1</v>
      </c>
      <c r="F24" s="13">
        <f t="shared" si="12"/>
        <v>0.43999999999999995</v>
      </c>
      <c r="G24" s="13">
        <f t="shared" si="12"/>
        <v>0.59</v>
      </c>
      <c r="I24" s="14">
        <f t="shared" si="4"/>
        <v>2039</v>
      </c>
      <c r="J24" s="15">
        <v>144093.203125</v>
      </c>
      <c r="K24" s="15">
        <v>63987.374897304042</v>
      </c>
      <c r="L24" s="15">
        <v>62909.19377245022</v>
      </c>
      <c r="M24" s="15">
        <v>14992</v>
      </c>
      <c r="N24" s="15">
        <v>5207.7999992370605</v>
      </c>
      <c r="O24" s="15">
        <v>0</v>
      </c>
      <c r="Q24" s="16">
        <f t="shared" si="1"/>
        <v>0.44406934893240851</v>
      </c>
      <c r="R24" s="16">
        <f t="shared" si="0"/>
        <v>0.43658682302923663</v>
      </c>
      <c r="S24" s="16">
        <f t="shared" si="0"/>
        <v>0.10404376941356858</v>
      </c>
      <c r="T24" s="16">
        <f t="shared" si="0"/>
        <v>3.6141885156923917E-2</v>
      </c>
      <c r="U24" s="16">
        <f t="shared" si="0"/>
        <v>0</v>
      </c>
    </row>
    <row r="25" spans="2:21" ht="14.5" x14ac:dyDescent="0.35">
      <c r="B25" s="11">
        <f t="shared" si="2"/>
        <v>0.19000000000000003</v>
      </c>
      <c r="C25" s="16">
        <f t="shared" si="10"/>
        <v>0.2776613105549251</v>
      </c>
      <c r="D25" s="13">
        <v>0.1</v>
      </c>
      <c r="E25" s="13">
        <f t="shared" si="11"/>
        <v>0.1</v>
      </c>
      <c r="F25" s="13">
        <f t="shared" si="12"/>
        <v>0.41999999999999993</v>
      </c>
      <c r="G25" s="13">
        <f t="shared" si="12"/>
        <v>0.56999999999999995</v>
      </c>
      <c r="I25" s="14">
        <f t="shared" si="4"/>
        <v>2040</v>
      </c>
      <c r="J25" s="15">
        <v>144073.796875</v>
      </c>
      <c r="K25" s="15">
        <v>67549.156138746039</v>
      </c>
      <c r="L25" s="15">
        <v>63624.102863359316</v>
      </c>
      <c r="M25" s="15">
        <v>14992</v>
      </c>
      <c r="N25" s="15">
        <v>5855.7999992370605</v>
      </c>
      <c r="O25" s="15">
        <v>0</v>
      </c>
      <c r="Q25" s="16">
        <f t="shared" si="1"/>
        <v>0.46885108606773529</v>
      </c>
      <c r="R25" s="16">
        <f t="shared" si="1"/>
        <v>0.44160773328241137</v>
      </c>
      <c r="S25" s="16">
        <f t="shared" si="1"/>
        <v>0.10405778375513504</v>
      </c>
      <c r="T25" s="16">
        <f t="shared" si="1"/>
        <v>4.0644448374728519E-2</v>
      </c>
      <c r="U25" s="16">
        <f t="shared" si="1"/>
        <v>0</v>
      </c>
    </row>
    <row r="26" spans="2:21" ht="14.5" x14ac:dyDescent="0.35">
      <c r="B26" s="11">
        <f t="shared" si="2"/>
        <v>0.20000000000000004</v>
      </c>
      <c r="C26" s="16">
        <f t="shared" si="10"/>
        <v>0.27514664595902283</v>
      </c>
      <c r="D26" s="13">
        <v>0.1</v>
      </c>
      <c r="E26" s="13">
        <f t="shared" si="11"/>
        <v>0.1</v>
      </c>
      <c r="F26" s="13">
        <f t="shared" si="12"/>
        <v>0.39999999999999991</v>
      </c>
      <c r="G26" s="13">
        <f t="shared" si="12"/>
        <v>0.54999999999999993</v>
      </c>
      <c r="I26" s="14"/>
      <c r="J26" s="15"/>
      <c r="K26" s="15"/>
      <c r="L26" s="15"/>
      <c r="M26" s="15"/>
      <c r="N26" s="15"/>
      <c r="O26" s="15"/>
      <c r="Q26" s="16"/>
      <c r="R26" s="16"/>
      <c r="S26" s="16"/>
      <c r="T26" s="16"/>
      <c r="U26" s="16"/>
    </row>
    <row r="27" spans="2:21" ht="14.5" x14ac:dyDescent="0.35">
      <c r="B27" s="11">
        <f t="shared" si="2"/>
        <v>0.21000000000000005</v>
      </c>
      <c r="C27" s="16">
        <f t="shared" si="10"/>
        <v>0.27263198136312056</v>
      </c>
      <c r="D27" s="13">
        <v>0.1</v>
      </c>
      <c r="E27" s="13">
        <f t="shared" si="11"/>
        <v>0.1</v>
      </c>
      <c r="F27" s="13">
        <f t="shared" si="12"/>
        <v>0.37999999999999989</v>
      </c>
      <c r="G27" s="13">
        <f t="shared" si="12"/>
        <v>0.52999999999999992</v>
      </c>
      <c r="I27" s="14"/>
      <c r="J27" s="15"/>
      <c r="K27" s="15"/>
      <c r="L27" s="15"/>
      <c r="M27" s="15"/>
      <c r="N27" s="15"/>
      <c r="O27" s="15"/>
      <c r="Q27" s="16"/>
      <c r="R27" s="16"/>
      <c r="S27" s="16"/>
      <c r="T27" s="16"/>
      <c r="U27" s="16"/>
    </row>
    <row r="28" spans="2:21" ht="14.5" x14ac:dyDescent="0.35">
      <c r="B28" s="11">
        <f t="shared" si="2"/>
        <v>0.22000000000000006</v>
      </c>
      <c r="C28" s="16">
        <f t="shared" si="10"/>
        <v>0.27011731676721829</v>
      </c>
      <c r="D28" s="13">
        <v>0.1</v>
      </c>
      <c r="E28" s="13">
        <f t="shared" si="11"/>
        <v>0.1</v>
      </c>
      <c r="F28" s="13">
        <f t="shared" si="12"/>
        <v>0.35999999999999988</v>
      </c>
      <c r="G28" s="13">
        <f t="shared" si="12"/>
        <v>0.5099999999999999</v>
      </c>
    </row>
    <row r="29" spans="2:21" ht="14.5" x14ac:dyDescent="0.35">
      <c r="B29" s="11">
        <f t="shared" si="2"/>
        <v>0.23000000000000007</v>
      </c>
      <c r="C29" s="16">
        <f t="shared" si="10"/>
        <v>0.26760265217131601</v>
      </c>
      <c r="D29" s="13">
        <v>0.1</v>
      </c>
      <c r="E29" s="13">
        <f t="shared" si="11"/>
        <v>0.1</v>
      </c>
      <c r="F29" s="13">
        <f t="shared" si="12"/>
        <v>0.33999999999999986</v>
      </c>
      <c r="G29" s="13">
        <f t="shared" si="12"/>
        <v>0.48999999999999988</v>
      </c>
      <c r="J29" s="23" t="s">
        <v>19</v>
      </c>
      <c r="K29" s="23"/>
      <c r="L29" s="23"/>
      <c r="M29" s="23"/>
      <c r="N29" s="23"/>
      <c r="O29" s="23"/>
      <c r="Q29" s="8"/>
      <c r="R29" s="8"/>
      <c r="S29" s="8"/>
      <c r="T29" s="8"/>
      <c r="U29" s="8"/>
    </row>
    <row r="30" spans="2:21" ht="26.5" x14ac:dyDescent="0.35">
      <c r="B30" s="11">
        <f t="shared" si="2"/>
        <v>0.24000000000000007</v>
      </c>
      <c r="C30" s="16">
        <f t="shared" si="10"/>
        <v>0.26508798757541374</v>
      </c>
      <c r="D30" s="13">
        <v>0.1</v>
      </c>
      <c r="E30" s="13">
        <f t="shared" si="11"/>
        <v>0.1</v>
      </c>
      <c r="F30" s="13">
        <f t="shared" si="12"/>
        <v>0.31999999999999984</v>
      </c>
      <c r="G30" s="13">
        <f t="shared" si="12"/>
        <v>0.46999999999999986</v>
      </c>
      <c r="I30" s="10" t="s">
        <v>17</v>
      </c>
      <c r="J30" s="10" t="s">
        <v>18</v>
      </c>
      <c r="K30" s="10" t="s">
        <v>0</v>
      </c>
      <c r="L30" s="10" t="s">
        <v>14</v>
      </c>
      <c r="M30" s="10" t="s">
        <v>9</v>
      </c>
      <c r="N30" s="10" t="s">
        <v>20</v>
      </c>
      <c r="O30" s="10" t="s">
        <v>15</v>
      </c>
      <c r="P30" s="10" t="s">
        <v>16</v>
      </c>
      <c r="Q30" s="21"/>
      <c r="R30" s="21"/>
      <c r="S30" s="21"/>
      <c r="T30" s="21"/>
      <c r="U30" s="21"/>
    </row>
    <row r="31" spans="2:21" ht="14.5" x14ac:dyDescent="0.35">
      <c r="B31" s="11">
        <f t="shared" si="2"/>
        <v>0.25000000000000006</v>
      </c>
      <c r="C31" s="16">
        <f t="shared" si="10"/>
        <v>0.26257332297951147</v>
      </c>
      <c r="D31" s="13">
        <v>0.1</v>
      </c>
      <c r="E31" s="13">
        <f t="shared" si="11"/>
        <v>0.1</v>
      </c>
      <c r="F31" s="18">
        <v>0.3</v>
      </c>
      <c r="G31" s="20">
        <f>F31+15%</f>
        <v>0.44999999999999996</v>
      </c>
      <c r="I31" s="14">
        <v>2021</v>
      </c>
      <c r="J31" s="15"/>
      <c r="K31" s="16">
        <f t="shared" ref="K31:M50" si="13">VLOOKUP(Q6,$B$6:$G$106,MATCH(K$30,$B$5:$G$5,0),1)</f>
        <v>0.50290653971435728</v>
      </c>
      <c r="L31" s="16">
        <f t="shared" si="13"/>
        <v>0.14699999999999999</v>
      </c>
      <c r="M31" s="19">
        <f t="shared" si="13"/>
        <v>0.37</v>
      </c>
      <c r="N31" s="16">
        <f t="shared" ref="N31:N50" si="14">(O31*N6+P31*O6)/SUM(N6:O6)</f>
        <v>0.75</v>
      </c>
      <c r="O31" s="16">
        <f t="shared" ref="O31:P50" si="15">VLOOKUP(T6,$B$6:$G$106,MATCH(O$30,$B$5:$G$5,0),1)</f>
        <v>0.75</v>
      </c>
      <c r="P31" s="16">
        <f t="shared" si="15"/>
        <v>0.95</v>
      </c>
      <c r="Q31" s="16">
        <v>0.75</v>
      </c>
      <c r="R31" s="16"/>
      <c r="S31" s="16"/>
      <c r="T31" s="16"/>
      <c r="U31" s="16"/>
    </row>
    <row r="32" spans="2:21" ht="14.5" x14ac:dyDescent="0.35">
      <c r="B32" s="11">
        <f t="shared" si="2"/>
        <v>0.26000000000000006</v>
      </c>
      <c r="C32" s="16">
        <f t="shared" si="10"/>
        <v>0.2600586583836092</v>
      </c>
      <c r="D32" s="13">
        <v>0.1</v>
      </c>
      <c r="E32" s="13">
        <f t="shared" si="11"/>
        <v>0.1</v>
      </c>
      <c r="F32" s="13">
        <f>F31+(F$46-F$31)/15</f>
        <v>0.28666666666666668</v>
      </c>
      <c r="G32" s="13">
        <f>G31+(G$46-G$31)/15</f>
        <v>0.43666666666666665</v>
      </c>
      <c r="I32" s="14">
        <f>I31+1</f>
        <v>2022</v>
      </c>
      <c r="J32" s="15"/>
      <c r="K32" s="16">
        <f t="shared" si="13"/>
        <v>0.49617591225479857</v>
      </c>
      <c r="L32" s="16">
        <f t="shared" si="13"/>
        <v>0.14699999999999999</v>
      </c>
      <c r="M32" s="19">
        <f t="shared" si="13"/>
        <v>0.37</v>
      </c>
      <c r="N32" s="16">
        <f t="shared" si="14"/>
        <v>0.75</v>
      </c>
      <c r="O32" s="16">
        <f t="shared" si="15"/>
        <v>0.75</v>
      </c>
      <c r="P32" s="16">
        <f t="shared" si="15"/>
        <v>0.95</v>
      </c>
      <c r="Q32" s="16">
        <v>0.75</v>
      </c>
      <c r="R32" s="16"/>
      <c r="S32" s="16"/>
      <c r="T32" s="16"/>
      <c r="U32" s="16"/>
    </row>
    <row r="33" spans="2:21" ht="14.5" x14ac:dyDescent="0.35">
      <c r="B33" s="11">
        <f t="shared" si="2"/>
        <v>0.27000000000000007</v>
      </c>
      <c r="C33" s="16">
        <f t="shared" si="10"/>
        <v>0.25754399378770693</v>
      </c>
      <c r="D33" s="13">
        <v>0.1</v>
      </c>
      <c r="E33" s="13">
        <f t="shared" si="11"/>
        <v>0.1</v>
      </c>
      <c r="F33" s="13">
        <f t="shared" ref="F33:G45" si="16">F32+(F$46-F$31)/15</f>
        <v>0.27333333333333337</v>
      </c>
      <c r="G33" s="13">
        <f t="shared" si="16"/>
        <v>0.42333333333333334</v>
      </c>
      <c r="I33" s="14">
        <f t="shared" ref="I33:I50" si="17">I32+1</f>
        <v>2023</v>
      </c>
      <c r="J33" s="15"/>
      <c r="K33" s="16">
        <f t="shared" si="13"/>
        <v>0.49308795612739931</v>
      </c>
      <c r="L33" s="16">
        <f t="shared" si="13"/>
        <v>0.13</v>
      </c>
      <c r="M33" s="19">
        <f t="shared" si="13"/>
        <v>0.37</v>
      </c>
      <c r="N33" s="16">
        <f t="shared" si="14"/>
        <v>0.75</v>
      </c>
      <c r="O33" s="16">
        <f t="shared" si="15"/>
        <v>0.75</v>
      </c>
      <c r="P33" s="16">
        <f t="shared" si="15"/>
        <v>0.95</v>
      </c>
      <c r="Q33" s="16">
        <v>0.75</v>
      </c>
      <c r="R33" s="16"/>
      <c r="S33" s="16"/>
      <c r="T33" s="16"/>
      <c r="U33" s="16"/>
    </row>
    <row r="34" spans="2:21" ht="14.5" x14ac:dyDescent="0.35">
      <c r="B34" s="11">
        <f t="shared" si="2"/>
        <v>0.28000000000000008</v>
      </c>
      <c r="C34" s="16">
        <f t="shared" si="10"/>
        <v>0.25502932919180465</v>
      </c>
      <c r="D34" s="13">
        <v>0.1</v>
      </c>
      <c r="E34" s="13">
        <f t="shared" si="11"/>
        <v>0.1</v>
      </c>
      <c r="F34" s="13">
        <f t="shared" si="16"/>
        <v>0.26000000000000006</v>
      </c>
      <c r="G34" s="13">
        <f t="shared" si="16"/>
        <v>0.41000000000000003</v>
      </c>
      <c r="I34" s="14">
        <f t="shared" si="17"/>
        <v>2024</v>
      </c>
      <c r="J34" s="15"/>
      <c r="K34" s="16">
        <f t="shared" si="13"/>
        <v>0.49308795612739931</v>
      </c>
      <c r="L34" s="16">
        <f t="shared" si="13"/>
        <v>0.13</v>
      </c>
      <c r="M34" s="19">
        <f t="shared" si="13"/>
        <v>0.37</v>
      </c>
      <c r="N34" s="16">
        <f t="shared" si="14"/>
        <v>0.75</v>
      </c>
      <c r="O34" s="16">
        <f t="shared" si="15"/>
        <v>0.75</v>
      </c>
      <c r="P34" s="16">
        <f t="shared" si="15"/>
        <v>0.95</v>
      </c>
      <c r="Q34" s="16">
        <v>0.75</v>
      </c>
      <c r="R34" s="16"/>
      <c r="S34" s="16"/>
      <c r="T34" s="16"/>
      <c r="U34" s="16"/>
    </row>
    <row r="35" spans="2:21" ht="14.5" x14ac:dyDescent="0.35">
      <c r="B35" s="11">
        <f t="shared" si="2"/>
        <v>0.29000000000000009</v>
      </c>
      <c r="C35" s="16">
        <f t="shared" si="10"/>
        <v>0.25251466459590238</v>
      </c>
      <c r="D35" s="13">
        <v>0.1</v>
      </c>
      <c r="E35" s="13">
        <f t="shared" si="11"/>
        <v>0.1</v>
      </c>
      <c r="F35" s="13">
        <f t="shared" si="16"/>
        <v>0.24666666666666673</v>
      </c>
      <c r="G35" s="13">
        <f t="shared" si="16"/>
        <v>0.39666666666666672</v>
      </c>
      <c r="I35" s="14">
        <f t="shared" si="17"/>
        <v>2025</v>
      </c>
      <c r="J35" s="15"/>
      <c r="K35" s="16">
        <f t="shared" si="13"/>
        <v>0.49</v>
      </c>
      <c r="L35" s="16">
        <f t="shared" si="13"/>
        <v>0.11499999999999999</v>
      </c>
      <c r="M35" s="19">
        <f t="shared" si="13"/>
        <v>0.37</v>
      </c>
      <c r="N35" s="16">
        <f t="shared" si="14"/>
        <v>0.75</v>
      </c>
      <c r="O35" s="16">
        <f t="shared" si="15"/>
        <v>0.75</v>
      </c>
      <c r="P35" s="16">
        <f t="shared" si="15"/>
        <v>0.95</v>
      </c>
      <c r="Q35" s="16">
        <v>0.75</v>
      </c>
      <c r="R35" s="16"/>
      <c r="S35" s="16"/>
      <c r="T35" s="16"/>
      <c r="U35" s="16"/>
    </row>
    <row r="36" spans="2:21" ht="14.5" x14ac:dyDescent="0.35">
      <c r="B36" s="12">
        <f t="shared" si="2"/>
        <v>0.3000000000000001</v>
      </c>
      <c r="C36" s="19">
        <v>0.25</v>
      </c>
      <c r="D36" s="13">
        <v>0.1</v>
      </c>
      <c r="E36" s="13">
        <f t="shared" si="11"/>
        <v>0.1</v>
      </c>
      <c r="F36" s="13">
        <f t="shared" si="16"/>
        <v>0.23333333333333339</v>
      </c>
      <c r="G36" s="13">
        <f t="shared" si="16"/>
        <v>0.38333333333333341</v>
      </c>
      <c r="I36" s="14">
        <f t="shared" si="17"/>
        <v>2026</v>
      </c>
      <c r="J36" s="15"/>
      <c r="K36" s="16">
        <f t="shared" si="13"/>
        <v>0.44257332297951135</v>
      </c>
      <c r="L36" s="16">
        <f t="shared" si="13"/>
        <v>0.1</v>
      </c>
      <c r="M36" s="19">
        <f t="shared" si="13"/>
        <v>0.37</v>
      </c>
      <c r="N36" s="16">
        <f t="shared" si="14"/>
        <v>0.75</v>
      </c>
      <c r="O36" s="16">
        <f t="shared" si="15"/>
        <v>0.75</v>
      </c>
      <c r="P36" s="16">
        <f t="shared" si="15"/>
        <v>0.95</v>
      </c>
      <c r="Q36" s="16">
        <v>0.75</v>
      </c>
      <c r="R36" s="16"/>
      <c r="S36" s="16"/>
      <c r="T36" s="16"/>
      <c r="U36" s="16"/>
    </row>
    <row r="37" spans="2:21" ht="14.5" x14ac:dyDescent="0.35">
      <c r="B37" s="11">
        <f t="shared" si="2"/>
        <v>0.31000000000000011</v>
      </c>
      <c r="C37" s="16">
        <f>C36+(C$56-C$36)/(100*($B$56-$B$36))</f>
        <v>0.2475</v>
      </c>
      <c r="D37" s="13">
        <v>0.1</v>
      </c>
      <c r="E37" s="13">
        <f t="shared" si="11"/>
        <v>0.1</v>
      </c>
      <c r="F37" s="13">
        <f t="shared" si="16"/>
        <v>0.22000000000000006</v>
      </c>
      <c r="G37" s="13">
        <f t="shared" si="16"/>
        <v>0.37000000000000011</v>
      </c>
      <c r="I37" s="14">
        <f t="shared" si="17"/>
        <v>2027</v>
      </c>
      <c r="J37" s="15"/>
      <c r="K37" s="16">
        <f t="shared" si="13"/>
        <v>0.30029329191804555</v>
      </c>
      <c r="L37" s="16">
        <f t="shared" si="13"/>
        <v>0.1</v>
      </c>
      <c r="M37" s="19">
        <f t="shared" si="13"/>
        <v>0.37</v>
      </c>
      <c r="N37" s="16">
        <f t="shared" si="14"/>
        <v>0.75</v>
      </c>
      <c r="O37" s="16">
        <f t="shared" si="15"/>
        <v>0.75</v>
      </c>
      <c r="P37" s="16">
        <f t="shared" si="15"/>
        <v>0.95</v>
      </c>
      <c r="Q37" s="16">
        <v>0.75</v>
      </c>
      <c r="R37" s="16"/>
      <c r="S37" s="16"/>
      <c r="T37" s="16"/>
      <c r="U37" s="16"/>
    </row>
    <row r="38" spans="2:21" ht="14.5" x14ac:dyDescent="0.35">
      <c r="B38" s="11">
        <f t="shared" si="2"/>
        <v>0.32000000000000012</v>
      </c>
      <c r="C38" s="16">
        <f t="shared" ref="C38:C55" si="18">C37+(C$56-C$36)/(100*($B$56-$B$36))</f>
        <v>0.245</v>
      </c>
      <c r="D38" s="13">
        <v>0.1</v>
      </c>
      <c r="E38" s="13">
        <f t="shared" si="11"/>
        <v>0.1</v>
      </c>
      <c r="F38" s="13">
        <f t="shared" si="16"/>
        <v>0.20666666666666672</v>
      </c>
      <c r="G38" s="13">
        <f t="shared" si="16"/>
        <v>0.3566666666666668</v>
      </c>
      <c r="I38" s="14">
        <f t="shared" si="17"/>
        <v>2028</v>
      </c>
      <c r="J38" s="15"/>
      <c r="K38" s="16">
        <f t="shared" si="13"/>
        <v>0.295263962726241</v>
      </c>
      <c r="L38" s="16">
        <f t="shared" si="13"/>
        <v>0.1</v>
      </c>
      <c r="M38" s="19">
        <f t="shared" si="13"/>
        <v>0.37</v>
      </c>
      <c r="N38" s="16">
        <f t="shared" si="14"/>
        <v>0.75</v>
      </c>
      <c r="O38" s="16">
        <f t="shared" si="15"/>
        <v>0.75</v>
      </c>
      <c r="P38" s="16">
        <f t="shared" si="15"/>
        <v>0.95</v>
      </c>
      <c r="Q38" s="16">
        <v>0.75</v>
      </c>
      <c r="R38" s="16"/>
      <c r="S38" s="16"/>
      <c r="T38" s="16"/>
      <c r="U38" s="16"/>
    </row>
    <row r="39" spans="2:21" ht="14.5" x14ac:dyDescent="0.35">
      <c r="B39" s="11">
        <f t="shared" si="2"/>
        <v>0.33000000000000013</v>
      </c>
      <c r="C39" s="16">
        <f t="shared" si="18"/>
        <v>0.24249999999999999</v>
      </c>
      <c r="D39" s="13">
        <v>0.1</v>
      </c>
      <c r="E39" s="13">
        <f t="shared" si="11"/>
        <v>0.1</v>
      </c>
      <c r="F39" s="13">
        <f t="shared" si="16"/>
        <v>0.19333333333333338</v>
      </c>
      <c r="G39" s="13">
        <f t="shared" si="16"/>
        <v>0.34333333333333349</v>
      </c>
      <c r="I39" s="14">
        <f t="shared" si="17"/>
        <v>2029</v>
      </c>
      <c r="J39" s="15"/>
      <c r="K39" s="16">
        <f t="shared" si="13"/>
        <v>0.28520530434263192</v>
      </c>
      <c r="L39" s="16">
        <f t="shared" si="13"/>
        <v>0.1</v>
      </c>
      <c r="M39" s="19">
        <f t="shared" si="13"/>
        <v>0.37</v>
      </c>
      <c r="N39" s="16">
        <f t="shared" si="14"/>
        <v>0.75</v>
      </c>
      <c r="O39" s="16">
        <f t="shared" si="15"/>
        <v>0.75</v>
      </c>
      <c r="P39" s="16">
        <f t="shared" si="15"/>
        <v>0.95</v>
      </c>
      <c r="Q39" s="16">
        <v>0.75</v>
      </c>
      <c r="R39" s="16"/>
      <c r="S39" s="16"/>
      <c r="T39" s="16"/>
      <c r="U39" s="16"/>
    </row>
    <row r="40" spans="2:21" ht="14.5" x14ac:dyDescent="0.35">
      <c r="B40" s="11">
        <f t="shared" si="2"/>
        <v>0.34000000000000014</v>
      </c>
      <c r="C40" s="16">
        <f t="shared" si="18"/>
        <v>0.24</v>
      </c>
      <c r="D40" s="13">
        <v>0.1</v>
      </c>
      <c r="E40" s="13">
        <f t="shared" si="11"/>
        <v>0.1</v>
      </c>
      <c r="F40" s="13">
        <f t="shared" si="16"/>
        <v>0.18000000000000005</v>
      </c>
      <c r="G40" s="13">
        <f t="shared" si="16"/>
        <v>0.33000000000000018</v>
      </c>
      <c r="I40" s="14">
        <f t="shared" si="17"/>
        <v>2030</v>
      </c>
      <c r="J40" s="15"/>
      <c r="K40" s="16">
        <f t="shared" si="13"/>
        <v>0.2776613105549251</v>
      </c>
      <c r="L40" s="16">
        <f t="shared" si="13"/>
        <v>0.1</v>
      </c>
      <c r="M40" s="19">
        <f t="shared" si="13"/>
        <v>0.37</v>
      </c>
      <c r="N40" s="16">
        <f t="shared" si="14"/>
        <v>0.75</v>
      </c>
      <c r="O40" s="16">
        <f t="shared" si="15"/>
        <v>0.75</v>
      </c>
      <c r="P40" s="16">
        <f t="shared" si="15"/>
        <v>0.95</v>
      </c>
      <c r="Q40" s="16">
        <v>0.75</v>
      </c>
      <c r="R40" s="16"/>
      <c r="S40" s="16"/>
      <c r="T40" s="16"/>
      <c r="U40" s="16"/>
    </row>
    <row r="41" spans="2:21" ht="14.5" x14ac:dyDescent="0.35">
      <c r="B41" s="11">
        <f t="shared" si="2"/>
        <v>0.35000000000000014</v>
      </c>
      <c r="C41" s="16">
        <f t="shared" si="18"/>
        <v>0.23749999999999999</v>
      </c>
      <c r="D41" s="13">
        <v>0.1</v>
      </c>
      <c r="E41" s="13">
        <f t="shared" si="11"/>
        <v>0.1</v>
      </c>
      <c r="F41" s="13">
        <f t="shared" si="16"/>
        <v>0.16666666666666671</v>
      </c>
      <c r="G41" s="13">
        <f t="shared" si="16"/>
        <v>0.31666666666666687</v>
      </c>
      <c r="I41" s="14">
        <f t="shared" si="17"/>
        <v>2031</v>
      </c>
      <c r="J41" s="15"/>
      <c r="K41" s="16">
        <f t="shared" si="13"/>
        <v>0.26760265217131601</v>
      </c>
      <c r="L41" s="16">
        <f t="shared" si="13"/>
        <v>0.1</v>
      </c>
      <c r="M41" s="19">
        <f t="shared" si="13"/>
        <v>0.37</v>
      </c>
      <c r="N41" s="16">
        <f t="shared" si="14"/>
        <v>0.75</v>
      </c>
      <c r="O41" s="16">
        <f t="shared" si="15"/>
        <v>0.75</v>
      </c>
      <c r="P41" s="16">
        <f t="shared" si="15"/>
        <v>0.95</v>
      </c>
      <c r="Q41" s="16">
        <v>0.75</v>
      </c>
      <c r="R41" s="16"/>
      <c r="S41" s="16"/>
      <c r="T41" s="16"/>
      <c r="U41" s="16"/>
    </row>
    <row r="42" spans="2:21" ht="14.5" x14ac:dyDescent="0.35">
      <c r="B42" s="11">
        <f t="shared" si="2"/>
        <v>0.36000000000000015</v>
      </c>
      <c r="C42" s="16">
        <f t="shared" si="18"/>
        <v>0.23499999999999999</v>
      </c>
      <c r="D42" s="13">
        <v>0.1</v>
      </c>
      <c r="E42" s="13">
        <f t="shared" si="11"/>
        <v>0.1</v>
      </c>
      <c r="F42" s="13">
        <f t="shared" si="16"/>
        <v>0.15333333333333338</v>
      </c>
      <c r="G42" s="13">
        <f t="shared" si="16"/>
        <v>0.30333333333333357</v>
      </c>
      <c r="I42" s="14">
        <f t="shared" si="17"/>
        <v>2032</v>
      </c>
      <c r="J42" s="15"/>
      <c r="K42" s="16">
        <f t="shared" si="13"/>
        <v>0.2600586583836092</v>
      </c>
      <c r="L42" s="16">
        <f t="shared" si="13"/>
        <v>0.1</v>
      </c>
      <c r="M42" s="19">
        <f t="shared" si="13"/>
        <v>0.37</v>
      </c>
      <c r="N42" s="16">
        <f t="shared" si="14"/>
        <v>0.75</v>
      </c>
      <c r="O42" s="16">
        <f t="shared" si="15"/>
        <v>0.75</v>
      </c>
      <c r="P42" s="16">
        <f t="shared" si="15"/>
        <v>0.95</v>
      </c>
      <c r="Q42" s="16">
        <v>0.75</v>
      </c>
      <c r="R42" s="16"/>
      <c r="S42" s="16"/>
      <c r="T42" s="16"/>
      <c r="U42" s="16"/>
    </row>
    <row r="43" spans="2:21" ht="14.5" x14ac:dyDescent="0.35">
      <c r="B43" s="11">
        <f t="shared" si="2"/>
        <v>0.37000000000000016</v>
      </c>
      <c r="C43" s="16">
        <f t="shared" si="18"/>
        <v>0.23249999999999998</v>
      </c>
      <c r="D43" s="13">
        <v>0.1</v>
      </c>
      <c r="E43" s="13">
        <f t="shared" si="11"/>
        <v>0.1</v>
      </c>
      <c r="F43" s="13">
        <f t="shared" si="16"/>
        <v>0.14000000000000004</v>
      </c>
      <c r="G43" s="13">
        <f t="shared" si="16"/>
        <v>0.29000000000000026</v>
      </c>
      <c r="I43" s="14">
        <f t="shared" si="17"/>
        <v>2033</v>
      </c>
      <c r="J43" s="15"/>
      <c r="K43" s="16">
        <f t="shared" si="13"/>
        <v>0.25</v>
      </c>
      <c r="L43" s="16">
        <f t="shared" si="13"/>
        <v>0.1</v>
      </c>
      <c r="M43" s="19">
        <f t="shared" si="13"/>
        <v>0.37</v>
      </c>
      <c r="N43" s="16">
        <f t="shared" si="14"/>
        <v>0.75</v>
      </c>
      <c r="O43" s="16">
        <f t="shared" si="15"/>
        <v>0.75</v>
      </c>
      <c r="P43" s="16">
        <f t="shared" si="15"/>
        <v>0.95</v>
      </c>
      <c r="Q43" s="16">
        <v>0.75</v>
      </c>
      <c r="R43" s="16"/>
      <c r="S43" s="16"/>
      <c r="T43" s="16"/>
      <c r="U43" s="16"/>
    </row>
    <row r="44" spans="2:21" ht="14.5" x14ac:dyDescent="0.35">
      <c r="B44" s="11">
        <f t="shared" si="2"/>
        <v>0.38000000000000017</v>
      </c>
      <c r="C44" s="16">
        <f t="shared" si="18"/>
        <v>0.22999999999999998</v>
      </c>
      <c r="D44" s="13">
        <v>0.1</v>
      </c>
      <c r="E44" s="13">
        <f t="shared" si="11"/>
        <v>0.1</v>
      </c>
      <c r="F44" s="13">
        <f t="shared" si="16"/>
        <v>0.12666666666666671</v>
      </c>
      <c r="G44" s="13">
        <f t="shared" si="16"/>
        <v>0.27666666666666695</v>
      </c>
      <c r="I44" s="14">
        <f t="shared" si="17"/>
        <v>2034</v>
      </c>
      <c r="J44" s="15"/>
      <c r="K44" s="16">
        <f t="shared" si="13"/>
        <v>0.25</v>
      </c>
      <c r="L44" s="16">
        <f t="shared" si="13"/>
        <v>0.1</v>
      </c>
      <c r="M44" s="19">
        <f t="shared" si="13"/>
        <v>0.26800000000000007</v>
      </c>
      <c r="N44" s="16">
        <f t="shared" si="14"/>
        <v>0.75</v>
      </c>
      <c r="O44" s="16">
        <f t="shared" si="15"/>
        <v>0.75</v>
      </c>
      <c r="P44" s="16">
        <f t="shared" si="15"/>
        <v>0.95</v>
      </c>
      <c r="Q44" s="16">
        <v>0.75</v>
      </c>
      <c r="R44" s="16"/>
      <c r="S44" s="16"/>
      <c r="T44" s="16"/>
      <c r="U44" s="16"/>
    </row>
    <row r="45" spans="2:21" ht="14.5" x14ac:dyDescent="0.35">
      <c r="B45" s="11">
        <f t="shared" si="2"/>
        <v>0.39000000000000018</v>
      </c>
      <c r="C45" s="16">
        <f t="shared" si="18"/>
        <v>0.22749999999999998</v>
      </c>
      <c r="D45" s="13">
        <v>0.1</v>
      </c>
      <c r="E45" s="13">
        <f t="shared" si="11"/>
        <v>0.1</v>
      </c>
      <c r="F45" s="13">
        <f t="shared" si="16"/>
        <v>0.11333333333333337</v>
      </c>
      <c r="G45" s="13">
        <f t="shared" si="16"/>
        <v>0.26333333333333364</v>
      </c>
      <c r="I45" s="14">
        <f t="shared" si="17"/>
        <v>2035</v>
      </c>
      <c r="J45" s="15"/>
      <c r="K45" s="16">
        <f t="shared" si="13"/>
        <v>0.24249999999999999</v>
      </c>
      <c r="L45" s="16">
        <f t="shared" si="13"/>
        <v>0.1</v>
      </c>
      <c r="M45" s="19">
        <f t="shared" si="13"/>
        <v>0.26800000000000007</v>
      </c>
      <c r="N45" s="16">
        <f t="shared" si="14"/>
        <v>0.75</v>
      </c>
      <c r="O45" s="16">
        <f t="shared" si="15"/>
        <v>0.75</v>
      </c>
      <c r="P45" s="16">
        <f t="shared" si="15"/>
        <v>0.95</v>
      </c>
      <c r="Q45" s="16">
        <v>0.75</v>
      </c>
      <c r="R45" s="16"/>
      <c r="S45" s="16"/>
      <c r="T45" s="16"/>
      <c r="U45" s="16"/>
    </row>
    <row r="46" spans="2:21" ht="14.5" x14ac:dyDescent="0.35">
      <c r="B46" s="11">
        <f t="shared" si="2"/>
        <v>0.40000000000000019</v>
      </c>
      <c r="C46" s="16">
        <f t="shared" si="18"/>
        <v>0.22499999999999998</v>
      </c>
      <c r="D46" s="13">
        <v>0.1</v>
      </c>
      <c r="E46" s="13">
        <f t="shared" si="11"/>
        <v>0.1</v>
      </c>
      <c r="F46" s="18">
        <v>0.1</v>
      </c>
      <c r="G46" s="20">
        <f>F46+15%</f>
        <v>0.25</v>
      </c>
      <c r="I46" s="14">
        <f t="shared" si="17"/>
        <v>2036</v>
      </c>
      <c r="J46" s="15"/>
      <c r="K46" s="16">
        <f t="shared" si="13"/>
        <v>0.23499999999999999</v>
      </c>
      <c r="L46" s="16">
        <f t="shared" si="13"/>
        <v>0.1</v>
      </c>
      <c r="M46" s="19">
        <f t="shared" si="13"/>
        <v>0.26800000000000007</v>
      </c>
      <c r="N46" s="16">
        <f t="shared" si="14"/>
        <v>0.72499999999999998</v>
      </c>
      <c r="O46" s="16">
        <f t="shared" si="15"/>
        <v>0.72499999999999998</v>
      </c>
      <c r="P46" s="16">
        <f t="shared" si="15"/>
        <v>0.95</v>
      </c>
      <c r="Q46" s="16">
        <v>0.72499999999999998</v>
      </c>
      <c r="R46" s="16"/>
      <c r="S46" s="16"/>
      <c r="T46" s="16"/>
      <c r="U46" s="16"/>
    </row>
    <row r="47" spans="2:21" ht="14.5" x14ac:dyDescent="0.35">
      <c r="B47" s="11">
        <f t="shared" si="2"/>
        <v>0.4100000000000002</v>
      </c>
      <c r="C47" s="16">
        <f t="shared" si="18"/>
        <v>0.22249999999999998</v>
      </c>
      <c r="D47" s="13">
        <v>0.1</v>
      </c>
      <c r="E47" s="13">
        <f t="shared" si="11"/>
        <v>0.1</v>
      </c>
      <c r="F47" s="13">
        <f>F46</f>
        <v>0.1</v>
      </c>
      <c r="G47" s="13">
        <f t="shared" ref="G47:G106" si="19">G46</f>
        <v>0.25</v>
      </c>
      <c r="I47" s="14">
        <f t="shared" si="17"/>
        <v>2037</v>
      </c>
      <c r="J47" s="15"/>
      <c r="K47" s="16">
        <f t="shared" si="13"/>
        <v>0.22499999999999998</v>
      </c>
      <c r="L47" s="16">
        <f t="shared" si="13"/>
        <v>0.1</v>
      </c>
      <c r="M47" s="19">
        <f t="shared" si="13"/>
        <v>0.23400000000000007</v>
      </c>
      <c r="N47" s="16">
        <f t="shared" si="14"/>
        <v>0.72499999999999998</v>
      </c>
      <c r="O47" s="16">
        <f t="shared" si="15"/>
        <v>0.72499999999999998</v>
      </c>
      <c r="P47" s="16">
        <f t="shared" si="15"/>
        <v>0.95</v>
      </c>
      <c r="Q47" s="16">
        <v>0.72499999999999998</v>
      </c>
      <c r="R47" s="16"/>
      <c r="S47" s="16"/>
      <c r="T47" s="16"/>
      <c r="U47" s="16"/>
    </row>
    <row r="48" spans="2:21" ht="14.5" x14ac:dyDescent="0.35">
      <c r="B48" s="11">
        <f t="shared" si="2"/>
        <v>0.42000000000000021</v>
      </c>
      <c r="C48" s="16">
        <f t="shared" si="18"/>
        <v>0.21999999999999997</v>
      </c>
      <c r="D48" s="13">
        <v>0.1</v>
      </c>
      <c r="E48" s="13">
        <f t="shared" si="11"/>
        <v>0.1</v>
      </c>
      <c r="F48" s="13">
        <f t="shared" ref="F48:F106" si="20">F47</f>
        <v>0.1</v>
      </c>
      <c r="G48" s="13">
        <f t="shared" si="19"/>
        <v>0.25</v>
      </c>
      <c r="I48" s="14">
        <f t="shared" si="17"/>
        <v>2038</v>
      </c>
      <c r="J48" s="15"/>
      <c r="K48" s="16">
        <f t="shared" si="13"/>
        <v>0.22249999999999998</v>
      </c>
      <c r="L48" s="16">
        <f t="shared" si="13"/>
        <v>0.1</v>
      </c>
      <c r="M48" s="19">
        <f t="shared" si="13"/>
        <v>0.23400000000000007</v>
      </c>
      <c r="N48" s="16">
        <f t="shared" si="14"/>
        <v>0.7</v>
      </c>
      <c r="O48" s="16">
        <f t="shared" si="15"/>
        <v>0.7</v>
      </c>
      <c r="P48" s="16">
        <f t="shared" si="15"/>
        <v>0.95</v>
      </c>
      <c r="Q48" s="16">
        <v>0.7</v>
      </c>
      <c r="R48" s="16"/>
      <c r="S48" s="16"/>
      <c r="T48" s="16"/>
      <c r="U48" s="16"/>
    </row>
    <row r="49" spans="2:21" ht="14.5" x14ac:dyDescent="0.35">
      <c r="B49" s="11">
        <f t="shared" si="2"/>
        <v>0.43000000000000022</v>
      </c>
      <c r="C49" s="16">
        <f t="shared" si="18"/>
        <v>0.21749999999999997</v>
      </c>
      <c r="D49" s="13">
        <v>0.1</v>
      </c>
      <c r="E49" s="13">
        <f t="shared" si="11"/>
        <v>0.1</v>
      </c>
      <c r="F49" s="13">
        <f t="shared" si="20"/>
        <v>0.1</v>
      </c>
      <c r="G49" s="13">
        <f t="shared" si="19"/>
        <v>0.25</v>
      </c>
      <c r="I49" s="14">
        <f t="shared" si="17"/>
        <v>2039</v>
      </c>
      <c r="J49" s="15"/>
      <c r="K49" s="16">
        <f t="shared" si="13"/>
        <v>0.21499999999999997</v>
      </c>
      <c r="L49" s="16">
        <f t="shared" si="13"/>
        <v>0.1</v>
      </c>
      <c r="M49" s="19">
        <f t="shared" si="13"/>
        <v>0.2</v>
      </c>
      <c r="N49" s="16">
        <f t="shared" si="14"/>
        <v>0.7</v>
      </c>
      <c r="O49" s="16">
        <f t="shared" si="15"/>
        <v>0.7</v>
      </c>
      <c r="P49" s="16">
        <f t="shared" si="15"/>
        <v>0.95</v>
      </c>
      <c r="Q49" s="16">
        <v>0.7</v>
      </c>
      <c r="R49" s="16"/>
      <c r="S49" s="16"/>
      <c r="T49" s="16"/>
      <c r="U49" s="16"/>
    </row>
    <row r="50" spans="2:21" ht="14.5" x14ac:dyDescent="0.35">
      <c r="B50" s="11">
        <f t="shared" si="2"/>
        <v>0.44000000000000022</v>
      </c>
      <c r="C50" s="16">
        <f t="shared" si="18"/>
        <v>0.21499999999999997</v>
      </c>
      <c r="D50" s="13">
        <v>0.1</v>
      </c>
      <c r="E50" s="13">
        <f t="shared" si="11"/>
        <v>0.1</v>
      </c>
      <c r="F50" s="13">
        <f t="shared" si="20"/>
        <v>0.1</v>
      </c>
      <c r="G50" s="13">
        <f t="shared" si="19"/>
        <v>0.25</v>
      </c>
      <c r="I50" s="14">
        <f t="shared" si="17"/>
        <v>2040</v>
      </c>
      <c r="J50" s="15"/>
      <c r="K50" s="16">
        <f>VLOOKUP(Q25,$B$6:$G$106,MATCH(K$30,$B$5:$G$5,0),1)</f>
        <v>0.20999999999999996</v>
      </c>
      <c r="L50" s="16">
        <f t="shared" si="13"/>
        <v>0.1</v>
      </c>
      <c r="M50" s="19">
        <f t="shared" si="13"/>
        <v>0.2</v>
      </c>
      <c r="N50" s="16">
        <f t="shared" si="14"/>
        <v>0.67499999999999993</v>
      </c>
      <c r="O50" s="16">
        <f t="shared" si="15"/>
        <v>0.67499999999999993</v>
      </c>
      <c r="P50" s="16">
        <f t="shared" si="15"/>
        <v>0.95</v>
      </c>
      <c r="Q50" s="16">
        <v>0.67499999999999993</v>
      </c>
      <c r="R50" s="16"/>
      <c r="S50" s="16"/>
      <c r="T50" s="16"/>
      <c r="U50" s="16"/>
    </row>
    <row r="51" spans="2:21" ht="14.5" x14ac:dyDescent="0.35">
      <c r="B51" s="11">
        <f t="shared" si="2"/>
        <v>0.45000000000000023</v>
      </c>
      <c r="C51" s="16">
        <f t="shared" si="18"/>
        <v>0.21249999999999997</v>
      </c>
      <c r="D51" s="13">
        <v>0.1</v>
      </c>
      <c r="E51" s="13">
        <f t="shared" si="11"/>
        <v>0.1</v>
      </c>
      <c r="F51" s="13">
        <f t="shared" si="20"/>
        <v>0.1</v>
      </c>
      <c r="G51" s="13">
        <f t="shared" si="19"/>
        <v>0.25</v>
      </c>
      <c r="I51" s="14"/>
      <c r="J51" s="15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</row>
    <row r="52" spans="2:21" ht="14.5" x14ac:dyDescent="0.35">
      <c r="B52" s="11">
        <f t="shared" si="2"/>
        <v>0.46000000000000024</v>
      </c>
      <c r="C52" s="16">
        <f t="shared" si="18"/>
        <v>0.20999999999999996</v>
      </c>
      <c r="D52" s="13">
        <v>0.1</v>
      </c>
      <c r="E52" s="13">
        <f t="shared" si="11"/>
        <v>0.1</v>
      </c>
      <c r="F52" s="13">
        <f t="shared" si="20"/>
        <v>0.1</v>
      </c>
      <c r="G52" s="13">
        <f t="shared" si="19"/>
        <v>0.25</v>
      </c>
      <c r="I52" s="14"/>
      <c r="J52" s="15"/>
      <c r="K52" s="16"/>
      <c r="L52" s="16"/>
      <c r="M52" s="16"/>
      <c r="N52" s="16"/>
      <c r="O52" s="16"/>
      <c r="P52" s="16"/>
    </row>
    <row r="53" spans="2:21" ht="14.5" x14ac:dyDescent="0.35">
      <c r="B53" s="11">
        <f t="shared" si="2"/>
        <v>0.47000000000000025</v>
      </c>
      <c r="C53" s="16">
        <f t="shared" si="18"/>
        <v>0.20749999999999996</v>
      </c>
      <c r="D53" s="13">
        <v>0.1</v>
      </c>
      <c r="E53" s="13">
        <f t="shared" si="11"/>
        <v>0.1</v>
      </c>
      <c r="F53" s="13">
        <f t="shared" si="20"/>
        <v>0.1</v>
      </c>
      <c r="G53" s="13">
        <f t="shared" si="19"/>
        <v>0.25</v>
      </c>
      <c r="J53" s="23" t="s">
        <v>21</v>
      </c>
      <c r="K53" s="23"/>
      <c r="L53" s="23"/>
      <c r="M53" s="23"/>
      <c r="N53" s="23"/>
      <c r="O53" s="23"/>
    </row>
    <row r="54" spans="2:21" ht="26.5" x14ac:dyDescent="0.35">
      <c r="B54" s="11">
        <f t="shared" si="2"/>
        <v>0.48000000000000026</v>
      </c>
      <c r="C54" s="16">
        <f t="shared" si="18"/>
        <v>0.20499999999999996</v>
      </c>
      <c r="D54" s="13">
        <v>0.1</v>
      </c>
      <c r="E54" s="13">
        <f t="shared" si="11"/>
        <v>0.1</v>
      </c>
      <c r="F54" s="13">
        <f t="shared" si="20"/>
        <v>0.1</v>
      </c>
      <c r="G54" s="13">
        <f t="shared" si="19"/>
        <v>0.25</v>
      </c>
      <c r="I54" s="10" t="s">
        <v>17</v>
      </c>
      <c r="J54" s="10" t="s">
        <v>18</v>
      </c>
      <c r="K54" s="10" t="s">
        <v>0</v>
      </c>
      <c r="L54" s="10" t="s">
        <v>14</v>
      </c>
      <c r="M54" s="10" t="s">
        <v>9</v>
      </c>
      <c r="N54" s="10" t="s">
        <v>20</v>
      </c>
      <c r="O54" s="10" t="s">
        <v>15</v>
      </c>
      <c r="P54" s="10" t="s">
        <v>16</v>
      </c>
    </row>
    <row r="55" spans="2:21" ht="14.5" x14ac:dyDescent="0.35">
      <c r="B55" s="11">
        <f t="shared" si="2"/>
        <v>0.49000000000000027</v>
      </c>
      <c r="C55" s="16">
        <f t="shared" si="18"/>
        <v>0.20249999999999996</v>
      </c>
      <c r="D55" s="13">
        <v>0.1</v>
      </c>
      <c r="E55" s="13">
        <f t="shared" si="11"/>
        <v>0.1</v>
      </c>
      <c r="F55" s="13">
        <f t="shared" si="20"/>
        <v>0.1</v>
      </c>
      <c r="G55" s="13">
        <f t="shared" si="19"/>
        <v>0.25</v>
      </c>
      <c r="I55" s="14">
        <v>2021</v>
      </c>
      <c r="J55" s="15"/>
      <c r="K55" s="16"/>
      <c r="L55" s="16"/>
      <c r="M55" s="19"/>
      <c r="N55" s="16"/>
      <c r="O55" s="16"/>
      <c r="P55" s="16"/>
    </row>
    <row r="56" spans="2:21" ht="14.5" x14ac:dyDescent="0.35">
      <c r="B56" s="12">
        <f t="shared" si="2"/>
        <v>0.50000000000000022</v>
      </c>
      <c r="C56" s="12">
        <v>0.2</v>
      </c>
      <c r="D56" s="13">
        <v>0.1</v>
      </c>
      <c r="E56" s="13">
        <f t="shared" si="11"/>
        <v>0.1</v>
      </c>
      <c r="F56" s="13">
        <f t="shared" si="20"/>
        <v>0.1</v>
      </c>
      <c r="G56" s="13">
        <f t="shared" si="19"/>
        <v>0.25</v>
      </c>
      <c r="I56" s="14">
        <f>I55+1</f>
        <v>2022</v>
      </c>
      <c r="J56" s="15"/>
      <c r="K56" s="16">
        <f>K32-K31</f>
        <v>-6.7306274595587134E-3</v>
      </c>
      <c r="L56" s="16">
        <f>L32-L31</f>
        <v>0</v>
      </c>
      <c r="M56" s="19">
        <f>M32-M31</f>
        <v>0</v>
      </c>
      <c r="N56" s="16">
        <f>N32-N31</f>
        <v>0</v>
      </c>
      <c r="O56" s="16">
        <f t="shared" ref="O56:P56" si="21">O32-O31</f>
        <v>0</v>
      </c>
      <c r="P56" s="16">
        <f t="shared" si="21"/>
        <v>0</v>
      </c>
    </row>
    <row r="57" spans="2:21" ht="14.5" x14ac:dyDescent="0.35">
      <c r="B57" s="11">
        <f t="shared" si="2"/>
        <v>0.51000000000000023</v>
      </c>
      <c r="C57" s="16">
        <f>C56+(C$76-C$56)/(100*($B$76-$B$56))</f>
        <v>0.19500000000000001</v>
      </c>
      <c r="D57" s="13">
        <v>0.1</v>
      </c>
      <c r="E57" s="13">
        <f t="shared" si="11"/>
        <v>0.1</v>
      </c>
      <c r="F57" s="13">
        <f t="shared" si="20"/>
        <v>0.1</v>
      </c>
      <c r="G57" s="13">
        <f t="shared" si="19"/>
        <v>0.25</v>
      </c>
      <c r="I57" s="14">
        <f t="shared" ref="I57:I76" si="22">I56+1</f>
        <v>2023</v>
      </c>
      <c r="J57" s="15"/>
      <c r="K57" s="16">
        <f t="shared" ref="K57:P72" si="23">K33-K32</f>
        <v>-3.0879561273992606E-3</v>
      </c>
      <c r="L57" s="16">
        <f t="shared" si="23"/>
        <v>-1.6999999999999987E-2</v>
      </c>
      <c r="M57" s="19">
        <f t="shared" si="23"/>
        <v>0</v>
      </c>
      <c r="N57" s="16">
        <f t="shared" si="23"/>
        <v>0</v>
      </c>
      <c r="O57" s="16">
        <f t="shared" si="23"/>
        <v>0</v>
      </c>
      <c r="P57" s="16">
        <f t="shared" si="23"/>
        <v>0</v>
      </c>
    </row>
    <row r="58" spans="2:21" ht="14.5" x14ac:dyDescent="0.35">
      <c r="B58" s="11">
        <f t="shared" si="2"/>
        <v>0.52000000000000024</v>
      </c>
      <c r="C58" s="16">
        <f t="shared" ref="C58:C75" si="24">C57+(C$76-C$56)/(100*($B$76-$B$56))</f>
        <v>0.19</v>
      </c>
      <c r="D58" s="13">
        <v>0.1</v>
      </c>
      <c r="E58" s="13">
        <f t="shared" si="11"/>
        <v>0.1</v>
      </c>
      <c r="F58" s="13">
        <f t="shared" si="20"/>
        <v>0.1</v>
      </c>
      <c r="G58" s="13">
        <f t="shared" si="19"/>
        <v>0.25</v>
      </c>
      <c r="I58" s="14">
        <f t="shared" si="22"/>
        <v>2024</v>
      </c>
      <c r="J58" s="15"/>
      <c r="K58" s="16">
        <f t="shared" si="23"/>
        <v>0</v>
      </c>
      <c r="L58" s="16">
        <f t="shared" si="23"/>
        <v>0</v>
      </c>
      <c r="M58" s="19">
        <f t="shared" si="23"/>
        <v>0</v>
      </c>
      <c r="N58" s="16">
        <f t="shared" si="23"/>
        <v>0</v>
      </c>
      <c r="O58" s="16">
        <f t="shared" si="23"/>
        <v>0</v>
      </c>
      <c r="P58" s="16">
        <f t="shared" si="23"/>
        <v>0</v>
      </c>
    </row>
    <row r="59" spans="2:21" ht="14.5" x14ac:dyDescent="0.35">
      <c r="B59" s="11">
        <f t="shared" si="2"/>
        <v>0.53000000000000025</v>
      </c>
      <c r="C59" s="16">
        <f t="shared" si="24"/>
        <v>0.185</v>
      </c>
      <c r="D59" s="13">
        <v>0.1</v>
      </c>
      <c r="E59" s="13">
        <f t="shared" si="11"/>
        <v>0.1</v>
      </c>
      <c r="F59" s="13">
        <f t="shared" si="20"/>
        <v>0.1</v>
      </c>
      <c r="G59" s="13">
        <f t="shared" si="19"/>
        <v>0.25</v>
      </c>
      <c r="I59" s="14">
        <f t="shared" si="22"/>
        <v>2025</v>
      </c>
      <c r="J59" s="15"/>
      <c r="K59" s="16">
        <f t="shared" si="23"/>
        <v>-3.0879561273993161E-3</v>
      </c>
      <c r="L59" s="16">
        <f t="shared" si="23"/>
        <v>-1.5000000000000013E-2</v>
      </c>
      <c r="M59" s="19">
        <f t="shared" si="23"/>
        <v>0</v>
      </c>
      <c r="N59" s="16">
        <f t="shared" si="23"/>
        <v>0</v>
      </c>
      <c r="O59" s="16">
        <f t="shared" si="23"/>
        <v>0</v>
      </c>
      <c r="P59" s="16">
        <f t="shared" si="23"/>
        <v>0</v>
      </c>
    </row>
    <row r="60" spans="2:21" ht="14.5" x14ac:dyDescent="0.35">
      <c r="B60" s="11">
        <f t="shared" si="2"/>
        <v>0.54000000000000026</v>
      </c>
      <c r="C60" s="16">
        <f t="shared" si="24"/>
        <v>0.18</v>
      </c>
      <c r="D60" s="13">
        <v>0.1</v>
      </c>
      <c r="E60" s="13">
        <f t="shared" si="11"/>
        <v>0.1</v>
      </c>
      <c r="F60" s="13">
        <f t="shared" si="20"/>
        <v>0.1</v>
      </c>
      <c r="G60" s="13">
        <f t="shared" si="19"/>
        <v>0.25</v>
      </c>
      <c r="I60" s="14">
        <f t="shared" si="22"/>
        <v>2026</v>
      </c>
      <c r="J60" s="15"/>
      <c r="K60" s="16">
        <f t="shared" si="23"/>
        <v>-4.7426677020488639E-2</v>
      </c>
      <c r="L60" s="16">
        <f t="shared" si="23"/>
        <v>-1.4999999999999986E-2</v>
      </c>
      <c r="M60" s="19">
        <f t="shared" si="23"/>
        <v>0</v>
      </c>
      <c r="N60" s="16">
        <f t="shared" si="23"/>
        <v>0</v>
      </c>
      <c r="O60" s="16">
        <f t="shared" si="23"/>
        <v>0</v>
      </c>
      <c r="P60" s="16">
        <f t="shared" si="23"/>
        <v>0</v>
      </c>
    </row>
    <row r="61" spans="2:21" ht="14.5" x14ac:dyDescent="0.35">
      <c r="B61" s="11">
        <f t="shared" si="2"/>
        <v>0.55000000000000027</v>
      </c>
      <c r="C61" s="16">
        <f t="shared" si="24"/>
        <v>0.17499999999999999</v>
      </c>
      <c r="D61" s="13">
        <v>0.1</v>
      </c>
      <c r="E61" s="13">
        <f t="shared" si="11"/>
        <v>0.1</v>
      </c>
      <c r="F61" s="13">
        <f t="shared" si="20"/>
        <v>0.1</v>
      </c>
      <c r="G61" s="13">
        <f t="shared" si="19"/>
        <v>0.25</v>
      </c>
      <c r="I61" s="14">
        <f t="shared" si="22"/>
        <v>2027</v>
      </c>
      <c r="J61" s="15"/>
      <c r="K61" s="16">
        <f t="shared" si="23"/>
        <v>-0.14228003106146581</v>
      </c>
      <c r="L61" s="16">
        <f t="shared" si="23"/>
        <v>0</v>
      </c>
      <c r="M61" s="19">
        <f t="shared" si="23"/>
        <v>0</v>
      </c>
      <c r="N61" s="16">
        <f t="shared" si="23"/>
        <v>0</v>
      </c>
      <c r="O61" s="16">
        <f t="shared" si="23"/>
        <v>0</v>
      </c>
      <c r="P61" s="16">
        <f t="shared" si="23"/>
        <v>0</v>
      </c>
    </row>
    <row r="62" spans="2:21" ht="14.5" x14ac:dyDescent="0.35">
      <c r="B62" s="11">
        <f t="shared" si="2"/>
        <v>0.56000000000000028</v>
      </c>
      <c r="C62" s="16">
        <f t="shared" si="24"/>
        <v>0.16999999999999998</v>
      </c>
      <c r="D62" s="13">
        <v>0.1</v>
      </c>
      <c r="E62" s="13">
        <f t="shared" si="11"/>
        <v>0.1</v>
      </c>
      <c r="F62" s="13">
        <f t="shared" si="20"/>
        <v>0.1</v>
      </c>
      <c r="G62" s="13">
        <f t="shared" si="19"/>
        <v>0.25</v>
      </c>
      <c r="I62" s="14">
        <f t="shared" si="22"/>
        <v>2028</v>
      </c>
      <c r="J62" s="15"/>
      <c r="K62" s="16">
        <f t="shared" si="23"/>
        <v>-5.0293291918045435E-3</v>
      </c>
      <c r="L62" s="16">
        <f t="shared" si="23"/>
        <v>0</v>
      </c>
      <c r="M62" s="19">
        <f t="shared" si="23"/>
        <v>0</v>
      </c>
      <c r="N62" s="16">
        <f t="shared" si="23"/>
        <v>0</v>
      </c>
      <c r="O62" s="16">
        <f t="shared" si="23"/>
        <v>0</v>
      </c>
      <c r="P62" s="16">
        <f t="shared" si="23"/>
        <v>0</v>
      </c>
    </row>
    <row r="63" spans="2:21" ht="14.5" x14ac:dyDescent="0.35">
      <c r="B63" s="11">
        <f t="shared" si="2"/>
        <v>0.57000000000000028</v>
      </c>
      <c r="C63" s="16">
        <f t="shared" si="24"/>
        <v>0.16499999999999998</v>
      </c>
      <c r="D63" s="13">
        <v>0.1</v>
      </c>
      <c r="E63" s="13">
        <f t="shared" si="11"/>
        <v>0.1</v>
      </c>
      <c r="F63" s="13">
        <f t="shared" si="20"/>
        <v>0.1</v>
      </c>
      <c r="G63" s="13">
        <f t="shared" si="19"/>
        <v>0.25</v>
      </c>
      <c r="I63" s="14">
        <f t="shared" si="22"/>
        <v>2029</v>
      </c>
      <c r="J63" s="15"/>
      <c r="K63" s="16">
        <f t="shared" si="23"/>
        <v>-1.0058658383609087E-2</v>
      </c>
      <c r="L63" s="16">
        <f t="shared" si="23"/>
        <v>0</v>
      </c>
      <c r="M63" s="19">
        <f t="shared" si="23"/>
        <v>0</v>
      </c>
      <c r="N63" s="16">
        <f t="shared" si="23"/>
        <v>0</v>
      </c>
      <c r="O63" s="16">
        <f t="shared" si="23"/>
        <v>0</v>
      </c>
      <c r="P63" s="16">
        <f t="shared" si="23"/>
        <v>0</v>
      </c>
    </row>
    <row r="64" spans="2:21" ht="14.5" x14ac:dyDescent="0.35">
      <c r="B64" s="11">
        <f t="shared" si="2"/>
        <v>0.58000000000000029</v>
      </c>
      <c r="C64" s="16">
        <f t="shared" si="24"/>
        <v>0.15999999999999998</v>
      </c>
      <c r="D64" s="13">
        <v>0.1</v>
      </c>
      <c r="E64" s="13">
        <f t="shared" si="11"/>
        <v>0.1</v>
      </c>
      <c r="F64" s="13">
        <f t="shared" si="20"/>
        <v>0.1</v>
      </c>
      <c r="G64" s="13">
        <f t="shared" si="19"/>
        <v>0.25</v>
      </c>
      <c r="I64" s="14">
        <f t="shared" si="22"/>
        <v>2030</v>
      </c>
      <c r="J64" s="15"/>
      <c r="K64" s="16">
        <f t="shared" si="23"/>
        <v>-7.5439937877068153E-3</v>
      </c>
      <c r="L64" s="16">
        <f t="shared" si="23"/>
        <v>0</v>
      </c>
      <c r="M64" s="19">
        <f t="shared" si="23"/>
        <v>0</v>
      </c>
      <c r="N64" s="16">
        <f t="shared" si="23"/>
        <v>0</v>
      </c>
      <c r="O64" s="16">
        <f t="shared" si="23"/>
        <v>0</v>
      </c>
      <c r="P64" s="16">
        <f t="shared" si="23"/>
        <v>0</v>
      </c>
    </row>
    <row r="65" spans="2:16" ht="14.5" x14ac:dyDescent="0.35">
      <c r="B65" s="11">
        <f t="shared" si="2"/>
        <v>0.5900000000000003</v>
      </c>
      <c r="C65" s="16">
        <f t="shared" si="24"/>
        <v>0.15499999999999997</v>
      </c>
      <c r="D65" s="13">
        <v>0.1</v>
      </c>
      <c r="E65" s="13">
        <f t="shared" si="11"/>
        <v>0.1</v>
      </c>
      <c r="F65" s="13">
        <f t="shared" si="20"/>
        <v>0.1</v>
      </c>
      <c r="G65" s="13">
        <f t="shared" si="19"/>
        <v>0.25</v>
      </c>
      <c r="I65" s="14">
        <f t="shared" si="22"/>
        <v>2031</v>
      </c>
      <c r="J65" s="15"/>
      <c r="K65" s="16">
        <f t="shared" si="23"/>
        <v>-1.0058658383609087E-2</v>
      </c>
      <c r="L65" s="16">
        <f t="shared" si="23"/>
        <v>0</v>
      </c>
      <c r="M65" s="19">
        <f t="shared" si="23"/>
        <v>0</v>
      </c>
      <c r="N65" s="16">
        <f t="shared" si="23"/>
        <v>0</v>
      </c>
      <c r="O65" s="16">
        <f t="shared" si="23"/>
        <v>0</v>
      </c>
      <c r="P65" s="16">
        <f t="shared" si="23"/>
        <v>0</v>
      </c>
    </row>
    <row r="66" spans="2:16" ht="14.5" x14ac:dyDescent="0.35">
      <c r="B66" s="11">
        <f t="shared" si="2"/>
        <v>0.60000000000000031</v>
      </c>
      <c r="C66" s="16">
        <f t="shared" si="24"/>
        <v>0.14999999999999997</v>
      </c>
      <c r="D66" s="13">
        <v>0.1</v>
      </c>
      <c r="E66" s="13">
        <f t="shared" si="11"/>
        <v>0.1</v>
      </c>
      <c r="F66" s="13">
        <f t="shared" si="20"/>
        <v>0.1</v>
      </c>
      <c r="G66" s="13">
        <f t="shared" si="19"/>
        <v>0.25</v>
      </c>
      <c r="I66" s="14">
        <f t="shared" si="22"/>
        <v>2032</v>
      </c>
      <c r="J66" s="15"/>
      <c r="K66" s="16">
        <f t="shared" si="23"/>
        <v>-7.5439937877068153E-3</v>
      </c>
      <c r="L66" s="16">
        <f t="shared" si="23"/>
        <v>0</v>
      </c>
      <c r="M66" s="19">
        <f t="shared" si="23"/>
        <v>0</v>
      </c>
      <c r="N66" s="16">
        <f t="shared" si="23"/>
        <v>0</v>
      </c>
      <c r="O66" s="16">
        <f t="shared" si="23"/>
        <v>0</v>
      </c>
      <c r="P66" s="16">
        <f t="shared" si="23"/>
        <v>0</v>
      </c>
    </row>
    <row r="67" spans="2:16" ht="14.5" x14ac:dyDescent="0.35">
      <c r="B67" s="11">
        <f t="shared" si="2"/>
        <v>0.61000000000000032</v>
      </c>
      <c r="C67" s="16">
        <f t="shared" si="24"/>
        <v>0.14499999999999996</v>
      </c>
      <c r="D67" s="13">
        <v>0.1</v>
      </c>
      <c r="E67" s="13">
        <f t="shared" si="11"/>
        <v>0.1</v>
      </c>
      <c r="F67" s="13">
        <f t="shared" si="20"/>
        <v>0.1</v>
      </c>
      <c r="G67" s="13">
        <f t="shared" si="19"/>
        <v>0.25</v>
      </c>
      <c r="I67" s="14">
        <f t="shared" si="22"/>
        <v>2033</v>
      </c>
      <c r="J67" s="15"/>
      <c r="K67" s="16">
        <f t="shared" si="23"/>
        <v>-1.0058658383609198E-2</v>
      </c>
      <c r="L67" s="16">
        <f t="shared" si="23"/>
        <v>0</v>
      </c>
      <c r="M67" s="19">
        <f t="shared" si="23"/>
        <v>0</v>
      </c>
      <c r="N67" s="16">
        <f t="shared" si="23"/>
        <v>0</v>
      </c>
      <c r="O67" s="16">
        <f t="shared" si="23"/>
        <v>0</v>
      </c>
      <c r="P67" s="16">
        <f t="shared" si="23"/>
        <v>0</v>
      </c>
    </row>
    <row r="68" spans="2:16" ht="14.5" x14ac:dyDescent="0.35">
      <c r="B68" s="11">
        <f t="shared" si="2"/>
        <v>0.62000000000000033</v>
      </c>
      <c r="C68" s="16">
        <f t="shared" si="24"/>
        <v>0.13999999999999996</v>
      </c>
      <c r="D68" s="13">
        <v>0.1</v>
      </c>
      <c r="E68" s="13">
        <f t="shared" si="11"/>
        <v>0.1</v>
      </c>
      <c r="F68" s="13">
        <f t="shared" si="20"/>
        <v>0.1</v>
      </c>
      <c r="G68" s="13">
        <f t="shared" si="19"/>
        <v>0.25</v>
      </c>
      <c r="I68" s="14">
        <f t="shared" si="22"/>
        <v>2034</v>
      </c>
      <c r="J68" s="15"/>
      <c r="K68" s="16">
        <f t="shared" si="23"/>
        <v>0</v>
      </c>
      <c r="L68" s="16">
        <f t="shared" si="23"/>
        <v>0</v>
      </c>
      <c r="M68" s="19">
        <f t="shared" si="23"/>
        <v>-0.10199999999999992</v>
      </c>
      <c r="N68" s="16">
        <f t="shared" si="23"/>
        <v>0</v>
      </c>
      <c r="O68" s="16">
        <f t="shared" si="23"/>
        <v>0</v>
      </c>
      <c r="P68" s="16">
        <f t="shared" si="23"/>
        <v>0</v>
      </c>
    </row>
    <row r="69" spans="2:16" ht="14.5" x14ac:dyDescent="0.35">
      <c r="B69" s="11">
        <f t="shared" si="2"/>
        <v>0.63000000000000034</v>
      </c>
      <c r="C69" s="16">
        <f t="shared" si="24"/>
        <v>0.13499999999999995</v>
      </c>
      <c r="D69" s="13">
        <v>0.1</v>
      </c>
      <c r="E69" s="13">
        <f t="shared" si="11"/>
        <v>0.1</v>
      </c>
      <c r="F69" s="13">
        <f t="shared" si="20"/>
        <v>0.1</v>
      </c>
      <c r="G69" s="13">
        <f t="shared" si="19"/>
        <v>0.25</v>
      </c>
      <c r="I69" s="14">
        <f t="shared" si="22"/>
        <v>2035</v>
      </c>
      <c r="J69" s="15"/>
      <c r="K69" s="16">
        <f t="shared" si="23"/>
        <v>-7.5000000000000067E-3</v>
      </c>
      <c r="L69" s="16">
        <f t="shared" si="23"/>
        <v>0</v>
      </c>
      <c r="M69" s="19">
        <f t="shared" si="23"/>
        <v>0</v>
      </c>
      <c r="N69" s="16">
        <f t="shared" si="23"/>
        <v>0</v>
      </c>
      <c r="O69" s="16">
        <f t="shared" si="23"/>
        <v>0</v>
      </c>
      <c r="P69" s="16">
        <f t="shared" si="23"/>
        <v>0</v>
      </c>
    </row>
    <row r="70" spans="2:16" ht="14.5" x14ac:dyDescent="0.35">
      <c r="B70" s="11">
        <f t="shared" si="2"/>
        <v>0.64000000000000035</v>
      </c>
      <c r="C70" s="16">
        <f t="shared" si="24"/>
        <v>0.12999999999999995</v>
      </c>
      <c r="D70" s="13">
        <v>0.1</v>
      </c>
      <c r="E70" s="13">
        <f t="shared" si="11"/>
        <v>0.1</v>
      </c>
      <c r="F70" s="13">
        <f t="shared" si="20"/>
        <v>0.1</v>
      </c>
      <c r="G70" s="13">
        <f t="shared" si="19"/>
        <v>0.25</v>
      </c>
      <c r="I70" s="14">
        <f t="shared" si="22"/>
        <v>2036</v>
      </c>
      <c r="J70" s="15"/>
      <c r="K70" s="16">
        <f t="shared" si="23"/>
        <v>-7.5000000000000067E-3</v>
      </c>
      <c r="L70" s="16">
        <f t="shared" si="23"/>
        <v>0</v>
      </c>
      <c r="M70" s="19">
        <f t="shared" si="23"/>
        <v>0</v>
      </c>
      <c r="N70" s="16">
        <f t="shared" si="23"/>
        <v>-2.5000000000000022E-2</v>
      </c>
      <c r="O70" s="16">
        <f t="shared" si="23"/>
        <v>-2.5000000000000022E-2</v>
      </c>
      <c r="P70" s="16">
        <f t="shared" si="23"/>
        <v>0</v>
      </c>
    </row>
    <row r="71" spans="2:16" ht="14.5" x14ac:dyDescent="0.35">
      <c r="B71" s="11">
        <f t="shared" si="2"/>
        <v>0.65000000000000036</v>
      </c>
      <c r="C71" s="16">
        <f t="shared" si="24"/>
        <v>0.12499999999999996</v>
      </c>
      <c r="D71" s="13">
        <v>0.1</v>
      </c>
      <c r="E71" s="13">
        <f t="shared" si="11"/>
        <v>0.1</v>
      </c>
      <c r="F71" s="13">
        <f t="shared" si="20"/>
        <v>0.1</v>
      </c>
      <c r="G71" s="13">
        <f t="shared" si="19"/>
        <v>0.25</v>
      </c>
      <c r="I71" s="14">
        <f t="shared" si="22"/>
        <v>2037</v>
      </c>
      <c r="J71" s="15"/>
      <c r="K71" s="16">
        <f t="shared" si="23"/>
        <v>-1.0000000000000009E-2</v>
      </c>
      <c r="L71" s="16">
        <f t="shared" si="23"/>
        <v>0</v>
      </c>
      <c r="M71" s="19">
        <f t="shared" si="23"/>
        <v>-3.4000000000000002E-2</v>
      </c>
      <c r="N71" s="16">
        <f t="shared" si="23"/>
        <v>0</v>
      </c>
      <c r="O71" s="16">
        <f t="shared" si="23"/>
        <v>0</v>
      </c>
      <c r="P71" s="16">
        <f t="shared" si="23"/>
        <v>0</v>
      </c>
    </row>
    <row r="72" spans="2:16" ht="14.5" x14ac:dyDescent="0.35">
      <c r="B72" s="11">
        <f t="shared" ref="B72:B106" si="25">B71+1%</f>
        <v>0.66000000000000036</v>
      </c>
      <c r="C72" s="16">
        <f t="shared" si="24"/>
        <v>0.11999999999999997</v>
      </c>
      <c r="D72" s="13">
        <v>0.1</v>
      </c>
      <c r="E72" s="13">
        <f t="shared" si="11"/>
        <v>0.1</v>
      </c>
      <c r="F72" s="13">
        <f t="shared" si="20"/>
        <v>0.1</v>
      </c>
      <c r="G72" s="13">
        <f t="shared" si="19"/>
        <v>0.25</v>
      </c>
      <c r="I72" s="14">
        <f t="shared" si="22"/>
        <v>2038</v>
      </c>
      <c r="J72" s="15"/>
      <c r="K72" s="16">
        <f t="shared" si="23"/>
        <v>-2.5000000000000022E-3</v>
      </c>
      <c r="L72" s="16">
        <f t="shared" si="23"/>
        <v>0</v>
      </c>
      <c r="M72" s="19">
        <f t="shared" si="23"/>
        <v>0</v>
      </c>
      <c r="N72" s="16">
        <f t="shared" si="23"/>
        <v>-2.5000000000000022E-2</v>
      </c>
      <c r="O72" s="16">
        <f t="shared" si="23"/>
        <v>-2.5000000000000022E-2</v>
      </c>
      <c r="P72" s="16">
        <f t="shared" si="23"/>
        <v>0</v>
      </c>
    </row>
    <row r="73" spans="2:16" ht="14.5" x14ac:dyDescent="0.35">
      <c r="B73" s="11">
        <f t="shared" si="25"/>
        <v>0.67000000000000037</v>
      </c>
      <c r="C73" s="16">
        <f t="shared" si="24"/>
        <v>0.11499999999999998</v>
      </c>
      <c r="D73" s="13">
        <v>0.1</v>
      </c>
      <c r="E73" s="13">
        <f t="shared" si="11"/>
        <v>0.1</v>
      </c>
      <c r="F73" s="13">
        <f t="shared" si="20"/>
        <v>0.1</v>
      </c>
      <c r="G73" s="13">
        <f t="shared" si="19"/>
        <v>0.25</v>
      </c>
      <c r="I73" s="14">
        <f t="shared" si="22"/>
        <v>2039</v>
      </c>
      <c r="J73" s="15"/>
      <c r="K73" s="16">
        <f t="shared" ref="K73:P74" si="26">K49-K48</f>
        <v>-7.5000000000000067E-3</v>
      </c>
      <c r="L73" s="16">
        <f t="shared" si="26"/>
        <v>0</v>
      </c>
      <c r="M73" s="19">
        <f t="shared" si="26"/>
        <v>-3.4000000000000058E-2</v>
      </c>
      <c r="N73" s="16">
        <f t="shared" si="26"/>
        <v>0</v>
      </c>
      <c r="O73" s="16">
        <f t="shared" si="26"/>
        <v>0</v>
      </c>
      <c r="P73" s="16">
        <f t="shared" si="26"/>
        <v>0</v>
      </c>
    </row>
    <row r="74" spans="2:16" ht="14.5" x14ac:dyDescent="0.35">
      <c r="B74" s="11">
        <f t="shared" si="25"/>
        <v>0.68000000000000038</v>
      </c>
      <c r="C74" s="16">
        <f t="shared" si="24"/>
        <v>0.10999999999999999</v>
      </c>
      <c r="D74" s="13">
        <v>0.1</v>
      </c>
      <c r="E74" s="13">
        <f t="shared" si="11"/>
        <v>0.1</v>
      </c>
      <c r="F74" s="13">
        <f t="shared" si="20"/>
        <v>0.1</v>
      </c>
      <c r="G74" s="13">
        <f t="shared" si="19"/>
        <v>0.25</v>
      </c>
      <c r="I74" s="14">
        <f t="shared" si="22"/>
        <v>2040</v>
      </c>
      <c r="J74" s="15"/>
      <c r="K74" s="16">
        <f t="shared" si="26"/>
        <v>-5.0000000000000044E-3</v>
      </c>
      <c r="L74" s="16">
        <f t="shared" si="26"/>
        <v>0</v>
      </c>
      <c r="M74" s="19">
        <f t="shared" si="26"/>
        <v>0</v>
      </c>
      <c r="N74" s="16">
        <f t="shared" si="26"/>
        <v>-2.5000000000000022E-2</v>
      </c>
      <c r="O74" s="16">
        <f t="shared" si="26"/>
        <v>-2.5000000000000022E-2</v>
      </c>
      <c r="P74" s="16">
        <f t="shared" si="26"/>
        <v>0</v>
      </c>
    </row>
    <row r="75" spans="2:16" ht="14.5" x14ac:dyDescent="0.35">
      <c r="B75" s="11">
        <f t="shared" si="25"/>
        <v>0.69000000000000039</v>
      </c>
      <c r="C75" s="16">
        <f t="shared" si="24"/>
        <v>0.105</v>
      </c>
      <c r="D75" s="13">
        <v>0.1</v>
      </c>
      <c r="E75" s="13">
        <f t="shared" si="11"/>
        <v>0.1</v>
      </c>
      <c r="F75" s="13">
        <f t="shared" si="20"/>
        <v>0.1</v>
      </c>
      <c r="G75" s="13">
        <f t="shared" si="19"/>
        <v>0.25</v>
      </c>
      <c r="I75" s="14">
        <f t="shared" si="22"/>
        <v>2041</v>
      </c>
      <c r="J75" s="15"/>
      <c r="K75" s="16"/>
      <c r="L75" s="16"/>
      <c r="M75" s="16"/>
      <c r="N75" s="16"/>
      <c r="O75" s="16"/>
      <c r="P75" s="16"/>
    </row>
    <row r="76" spans="2:16" ht="14.5" x14ac:dyDescent="0.35">
      <c r="B76" s="12">
        <f t="shared" si="25"/>
        <v>0.7000000000000004</v>
      </c>
      <c r="C76" s="12">
        <v>0.1</v>
      </c>
      <c r="D76" s="13">
        <v>0.1</v>
      </c>
      <c r="E76" s="13">
        <f t="shared" si="11"/>
        <v>0.1</v>
      </c>
      <c r="F76" s="13">
        <f t="shared" si="20"/>
        <v>0.1</v>
      </c>
      <c r="G76" s="13">
        <f t="shared" si="19"/>
        <v>0.25</v>
      </c>
      <c r="I76" s="14">
        <f t="shared" si="22"/>
        <v>2042</v>
      </c>
      <c r="J76" s="15"/>
      <c r="K76" s="16"/>
      <c r="L76" s="16"/>
      <c r="M76" s="16"/>
      <c r="N76" s="16"/>
      <c r="O76" s="16"/>
      <c r="P76" s="16"/>
    </row>
    <row r="77" spans="2:16" ht="14.5" x14ac:dyDescent="0.35">
      <c r="B77" s="11">
        <f t="shared" si="25"/>
        <v>0.71000000000000041</v>
      </c>
      <c r="C77" s="11">
        <f t="shared" ref="C77:C106" si="27">MAX(C76-0.005,10%)</f>
        <v>0.1</v>
      </c>
      <c r="D77" s="13">
        <v>0.1</v>
      </c>
      <c r="E77" s="13">
        <f t="shared" si="11"/>
        <v>0.1</v>
      </c>
      <c r="F77" s="13">
        <f t="shared" si="20"/>
        <v>0.1</v>
      </c>
      <c r="G77" s="13">
        <f t="shared" si="19"/>
        <v>0.25</v>
      </c>
      <c r="J77" s="23" t="s">
        <v>22</v>
      </c>
      <c r="K77" s="23"/>
      <c r="L77" s="23"/>
      <c r="M77" s="23"/>
      <c r="N77" s="23"/>
      <c r="O77" s="23"/>
    </row>
    <row r="78" spans="2:16" ht="26.5" x14ac:dyDescent="0.35">
      <c r="B78" s="11">
        <f t="shared" si="25"/>
        <v>0.72000000000000042</v>
      </c>
      <c r="C78" s="11">
        <f t="shared" si="27"/>
        <v>0.1</v>
      </c>
      <c r="D78" s="13">
        <v>0.1</v>
      </c>
      <c r="E78" s="13">
        <f t="shared" si="11"/>
        <v>0.1</v>
      </c>
      <c r="F78" s="13">
        <f t="shared" si="20"/>
        <v>0.1</v>
      </c>
      <c r="G78" s="13">
        <f t="shared" si="19"/>
        <v>0.25</v>
      </c>
      <c r="I78" s="10" t="s">
        <v>17</v>
      </c>
      <c r="J78" s="10" t="s">
        <v>18</v>
      </c>
      <c r="K78" s="10" t="s">
        <v>0</v>
      </c>
      <c r="L78" s="10" t="s">
        <v>14</v>
      </c>
      <c r="M78" s="10" t="s">
        <v>9</v>
      </c>
      <c r="N78" s="10" t="s">
        <v>20</v>
      </c>
      <c r="O78" s="10" t="s">
        <v>15</v>
      </c>
      <c r="P78" s="10" t="s">
        <v>16</v>
      </c>
    </row>
    <row r="79" spans="2:16" ht="14.5" x14ac:dyDescent="0.35">
      <c r="B79" s="11">
        <f t="shared" si="25"/>
        <v>0.73000000000000043</v>
      </c>
      <c r="C79" s="11">
        <f t="shared" si="27"/>
        <v>0.1</v>
      </c>
      <c r="D79" s="13">
        <v>0.1</v>
      </c>
      <c r="E79" s="13">
        <f t="shared" si="11"/>
        <v>0.1</v>
      </c>
      <c r="F79" s="13">
        <f t="shared" si="20"/>
        <v>0.1</v>
      </c>
      <c r="G79" s="13">
        <f t="shared" si="19"/>
        <v>0.25</v>
      </c>
      <c r="I79" s="14">
        <v>2021</v>
      </c>
      <c r="J79" s="15"/>
      <c r="K79" s="16"/>
      <c r="L79" s="16"/>
      <c r="M79" s="19"/>
      <c r="N79" s="16"/>
      <c r="O79" s="16"/>
      <c r="P79" s="16"/>
    </row>
    <row r="80" spans="2:16" ht="14.5" x14ac:dyDescent="0.35">
      <c r="B80" s="11">
        <f t="shared" si="25"/>
        <v>0.74000000000000044</v>
      </c>
      <c r="C80" s="11">
        <f t="shared" si="27"/>
        <v>0.1</v>
      </c>
      <c r="D80" s="13">
        <v>0.1</v>
      </c>
      <c r="E80" s="13">
        <f t="shared" si="11"/>
        <v>0.1</v>
      </c>
      <c r="F80" s="13">
        <f t="shared" si="20"/>
        <v>0.1</v>
      </c>
      <c r="G80" s="13">
        <f t="shared" si="19"/>
        <v>0.25</v>
      </c>
      <c r="I80" s="14">
        <f>I79+1</f>
        <v>2022</v>
      </c>
      <c r="J80" s="15"/>
      <c r="K80" s="16">
        <v>0.54</v>
      </c>
      <c r="L80" s="16">
        <v>0.16</v>
      </c>
      <c r="M80" s="19">
        <v>0.37</v>
      </c>
      <c r="N80" s="16">
        <v>0.82</v>
      </c>
      <c r="O80" s="16">
        <v>0.82</v>
      </c>
      <c r="P80" s="16">
        <f t="shared" ref="P80" si="28">P32+P56</f>
        <v>0.95</v>
      </c>
    </row>
    <row r="81" spans="2:16" ht="14.5" x14ac:dyDescent="0.35">
      <c r="B81" s="11">
        <f t="shared" si="25"/>
        <v>0.75000000000000044</v>
      </c>
      <c r="C81" s="11">
        <f t="shared" si="27"/>
        <v>0.1</v>
      </c>
      <c r="D81" s="13">
        <v>0.1</v>
      </c>
      <c r="E81" s="13">
        <f t="shared" si="11"/>
        <v>0.1</v>
      </c>
      <c r="F81" s="13">
        <f t="shared" si="20"/>
        <v>0.1</v>
      </c>
      <c r="G81" s="13">
        <f t="shared" si="19"/>
        <v>0.25</v>
      </c>
      <c r="I81" s="14">
        <f t="shared" ref="I81:I100" si="29">I80+1</f>
        <v>2023</v>
      </c>
      <c r="J81" s="15"/>
      <c r="K81" s="16">
        <f>K80+K57</f>
        <v>0.53691204387260072</v>
      </c>
      <c r="L81" s="16">
        <f t="shared" ref="L81:P96" si="30">L80+L57</f>
        <v>0.14300000000000002</v>
      </c>
      <c r="M81" s="19">
        <f t="shared" si="30"/>
        <v>0.37</v>
      </c>
      <c r="N81" s="16">
        <f t="shared" si="30"/>
        <v>0.82</v>
      </c>
      <c r="O81" s="16">
        <f t="shared" si="30"/>
        <v>0.82</v>
      </c>
      <c r="P81" s="16">
        <f t="shared" si="30"/>
        <v>0.95</v>
      </c>
    </row>
    <row r="82" spans="2:16" ht="14.5" x14ac:dyDescent="0.35">
      <c r="B82" s="11">
        <f t="shared" si="25"/>
        <v>0.76000000000000045</v>
      </c>
      <c r="C82" s="11">
        <f t="shared" si="27"/>
        <v>0.1</v>
      </c>
      <c r="D82" s="13">
        <v>0.1</v>
      </c>
      <c r="E82" s="13">
        <f t="shared" ref="E82:E106" si="31">MAX(10%,E81-2%)</f>
        <v>0.1</v>
      </c>
      <c r="F82" s="13">
        <f t="shared" si="20"/>
        <v>0.1</v>
      </c>
      <c r="G82" s="13">
        <f t="shared" si="19"/>
        <v>0.25</v>
      </c>
      <c r="I82" s="14">
        <f t="shared" si="29"/>
        <v>2024</v>
      </c>
      <c r="J82" s="15"/>
      <c r="K82" s="16">
        <f t="shared" ref="K82:P97" si="32">K81+K58</f>
        <v>0.53691204387260072</v>
      </c>
      <c r="L82" s="16">
        <f t="shared" si="30"/>
        <v>0.14300000000000002</v>
      </c>
      <c r="M82" s="19">
        <f t="shared" si="30"/>
        <v>0.37</v>
      </c>
      <c r="N82" s="16">
        <f t="shared" si="30"/>
        <v>0.82</v>
      </c>
      <c r="O82" s="16">
        <f t="shared" si="30"/>
        <v>0.82</v>
      </c>
      <c r="P82" s="16">
        <f t="shared" si="30"/>
        <v>0.95</v>
      </c>
    </row>
    <row r="83" spans="2:16" ht="14.5" x14ac:dyDescent="0.35">
      <c r="B83" s="11">
        <f t="shared" si="25"/>
        <v>0.77000000000000046</v>
      </c>
      <c r="C83" s="11">
        <f t="shared" si="27"/>
        <v>0.1</v>
      </c>
      <c r="D83" s="13">
        <v>0.1</v>
      </c>
      <c r="E83" s="13">
        <f t="shared" si="31"/>
        <v>0.1</v>
      </c>
      <c r="F83" s="13">
        <f t="shared" si="20"/>
        <v>0.1</v>
      </c>
      <c r="G83" s="13">
        <f t="shared" si="19"/>
        <v>0.25</v>
      </c>
      <c r="I83" s="14">
        <f t="shared" si="29"/>
        <v>2025</v>
      </c>
      <c r="J83" s="15"/>
      <c r="K83" s="16">
        <f t="shared" si="32"/>
        <v>0.5338240877452014</v>
      </c>
      <c r="L83" s="16">
        <f t="shared" si="30"/>
        <v>0.128</v>
      </c>
      <c r="M83" s="19">
        <f t="shared" si="30"/>
        <v>0.37</v>
      </c>
      <c r="N83" s="16">
        <f t="shared" si="30"/>
        <v>0.82</v>
      </c>
      <c r="O83" s="16">
        <f t="shared" si="30"/>
        <v>0.82</v>
      </c>
      <c r="P83" s="16">
        <f t="shared" si="30"/>
        <v>0.95</v>
      </c>
    </row>
    <row r="84" spans="2:16" ht="14.5" x14ac:dyDescent="0.35">
      <c r="B84" s="11">
        <f t="shared" si="25"/>
        <v>0.78000000000000047</v>
      </c>
      <c r="C84" s="11">
        <f t="shared" si="27"/>
        <v>0.1</v>
      </c>
      <c r="D84" s="13">
        <v>0.1</v>
      </c>
      <c r="E84" s="13">
        <f t="shared" si="31"/>
        <v>0.1</v>
      </c>
      <c r="F84" s="13">
        <f t="shared" si="20"/>
        <v>0.1</v>
      </c>
      <c r="G84" s="13">
        <f t="shared" si="19"/>
        <v>0.25</v>
      </c>
      <c r="I84" s="14">
        <f t="shared" si="29"/>
        <v>2026</v>
      </c>
      <c r="J84" s="15"/>
      <c r="K84" s="16">
        <f t="shared" si="32"/>
        <v>0.48639741072471276</v>
      </c>
      <c r="L84" s="16">
        <f t="shared" si="30"/>
        <v>0.11300000000000002</v>
      </c>
      <c r="M84" s="19">
        <f t="shared" si="30"/>
        <v>0.37</v>
      </c>
      <c r="N84" s="16">
        <f t="shared" si="30"/>
        <v>0.82</v>
      </c>
      <c r="O84" s="16">
        <f t="shared" si="30"/>
        <v>0.82</v>
      </c>
      <c r="P84" s="16">
        <f t="shared" si="30"/>
        <v>0.95</v>
      </c>
    </row>
    <row r="85" spans="2:16" ht="14.5" x14ac:dyDescent="0.35">
      <c r="B85" s="11">
        <f t="shared" si="25"/>
        <v>0.79000000000000048</v>
      </c>
      <c r="C85" s="11">
        <f t="shared" si="27"/>
        <v>0.1</v>
      </c>
      <c r="D85" s="13">
        <v>0.1</v>
      </c>
      <c r="E85" s="13">
        <f t="shared" si="31"/>
        <v>0.1</v>
      </c>
      <c r="F85" s="13">
        <f t="shared" si="20"/>
        <v>0.1</v>
      </c>
      <c r="G85" s="13">
        <f t="shared" si="19"/>
        <v>0.25</v>
      </c>
      <c r="I85" s="14">
        <f t="shared" si="29"/>
        <v>2027</v>
      </c>
      <c r="J85" s="15"/>
      <c r="K85" s="16">
        <f t="shared" si="32"/>
        <v>0.34411737966324696</v>
      </c>
      <c r="L85" s="16">
        <f t="shared" si="30"/>
        <v>0.11300000000000002</v>
      </c>
      <c r="M85" s="19">
        <f t="shared" si="30"/>
        <v>0.37</v>
      </c>
      <c r="N85" s="16">
        <f t="shared" si="30"/>
        <v>0.82</v>
      </c>
      <c r="O85" s="16">
        <f t="shared" si="30"/>
        <v>0.82</v>
      </c>
      <c r="P85" s="16">
        <f t="shared" si="30"/>
        <v>0.95</v>
      </c>
    </row>
    <row r="86" spans="2:16" ht="14.5" x14ac:dyDescent="0.35">
      <c r="B86" s="11">
        <f t="shared" si="25"/>
        <v>0.80000000000000049</v>
      </c>
      <c r="C86" s="11">
        <f t="shared" si="27"/>
        <v>0.1</v>
      </c>
      <c r="D86" s="13">
        <v>0.1</v>
      </c>
      <c r="E86" s="13">
        <f t="shared" si="31"/>
        <v>0.1</v>
      </c>
      <c r="F86" s="13">
        <f t="shared" si="20"/>
        <v>0.1</v>
      </c>
      <c r="G86" s="13">
        <f t="shared" si="19"/>
        <v>0.25</v>
      </c>
      <c r="I86" s="14">
        <f t="shared" si="29"/>
        <v>2028</v>
      </c>
      <c r="J86" s="15"/>
      <c r="K86" s="16">
        <f t="shared" si="32"/>
        <v>0.33908805047144241</v>
      </c>
      <c r="L86" s="16">
        <f t="shared" si="30"/>
        <v>0.11300000000000002</v>
      </c>
      <c r="M86" s="19">
        <f t="shared" si="30"/>
        <v>0.37</v>
      </c>
      <c r="N86" s="16">
        <f t="shared" si="30"/>
        <v>0.82</v>
      </c>
      <c r="O86" s="16">
        <f t="shared" si="30"/>
        <v>0.82</v>
      </c>
      <c r="P86" s="16">
        <f t="shared" si="30"/>
        <v>0.95</v>
      </c>
    </row>
    <row r="87" spans="2:16" ht="14.5" x14ac:dyDescent="0.35">
      <c r="B87" s="11">
        <f t="shared" si="25"/>
        <v>0.8100000000000005</v>
      </c>
      <c r="C87" s="11">
        <f t="shared" si="27"/>
        <v>0.1</v>
      </c>
      <c r="D87" s="13">
        <v>0.1</v>
      </c>
      <c r="E87" s="13">
        <f t="shared" si="31"/>
        <v>0.1</v>
      </c>
      <c r="F87" s="13">
        <f t="shared" si="20"/>
        <v>0.1</v>
      </c>
      <c r="G87" s="13">
        <f t="shared" si="19"/>
        <v>0.25</v>
      </c>
      <c r="I87" s="14">
        <f t="shared" si="29"/>
        <v>2029</v>
      </c>
      <c r="J87" s="15"/>
      <c r="K87" s="16">
        <f t="shared" si="32"/>
        <v>0.32902939208783333</v>
      </c>
      <c r="L87" s="16">
        <f t="shared" si="30"/>
        <v>0.11300000000000002</v>
      </c>
      <c r="M87" s="19">
        <f t="shared" si="30"/>
        <v>0.37</v>
      </c>
      <c r="N87" s="16">
        <f t="shared" si="30"/>
        <v>0.82</v>
      </c>
      <c r="O87" s="16">
        <f t="shared" si="30"/>
        <v>0.82</v>
      </c>
      <c r="P87" s="16">
        <f t="shared" si="30"/>
        <v>0.95</v>
      </c>
    </row>
    <row r="88" spans="2:16" ht="14.5" x14ac:dyDescent="0.35">
      <c r="B88" s="11">
        <f t="shared" si="25"/>
        <v>0.82000000000000051</v>
      </c>
      <c r="C88" s="11">
        <f t="shared" si="27"/>
        <v>0.1</v>
      </c>
      <c r="D88" s="13">
        <v>0.1</v>
      </c>
      <c r="E88" s="13">
        <f t="shared" si="31"/>
        <v>0.1</v>
      </c>
      <c r="F88" s="13">
        <f t="shared" si="20"/>
        <v>0.1</v>
      </c>
      <c r="G88" s="13">
        <f t="shared" si="19"/>
        <v>0.25</v>
      </c>
      <c r="I88" s="14">
        <f t="shared" si="29"/>
        <v>2030</v>
      </c>
      <c r="J88" s="15"/>
      <c r="K88" s="16">
        <f t="shared" si="32"/>
        <v>0.32148539830012651</v>
      </c>
      <c r="L88" s="16">
        <f t="shared" si="30"/>
        <v>0.11300000000000002</v>
      </c>
      <c r="M88" s="19">
        <f t="shared" si="30"/>
        <v>0.37</v>
      </c>
      <c r="N88" s="16">
        <f t="shared" si="30"/>
        <v>0.82</v>
      </c>
      <c r="O88" s="16">
        <f t="shared" si="30"/>
        <v>0.82</v>
      </c>
      <c r="P88" s="16">
        <f t="shared" si="30"/>
        <v>0.95</v>
      </c>
    </row>
    <row r="89" spans="2:16" ht="14.5" x14ac:dyDescent="0.35">
      <c r="B89" s="11">
        <f t="shared" si="25"/>
        <v>0.83000000000000052</v>
      </c>
      <c r="C89" s="11">
        <f t="shared" si="27"/>
        <v>0.1</v>
      </c>
      <c r="D89" s="13">
        <v>0.1</v>
      </c>
      <c r="E89" s="13">
        <f t="shared" si="31"/>
        <v>0.1</v>
      </c>
      <c r="F89" s="13">
        <f t="shared" si="20"/>
        <v>0.1</v>
      </c>
      <c r="G89" s="13">
        <f t="shared" si="19"/>
        <v>0.25</v>
      </c>
      <c r="I89" s="14">
        <f t="shared" si="29"/>
        <v>2031</v>
      </c>
      <c r="J89" s="15"/>
      <c r="K89" s="16">
        <f t="shared" si="32"/>
        <v>0.31142673991651743</v>
      </c>
      <c r="L89" s="16">
        <f t="shared" si="30"/>
        <v>0.11300000000000002</v>
      </c>
      <c r="M89" s="19">
        <f t="shared" si="30"/>
        <v>0.37</v>
      </c>
      <c r="N89" s="16">
        <f t="shared" si="30"/>
        <v>0.82</v>
      </c>
      <c r="O89" s="16">
        <f t="shared" si="30"/>
        <v>0.82</v>
      </c>
      <c r="P89" s="16">
        <f t="shared" si="30"/>
        <v>0.95</v>
      </c>
    </row>
    <row r="90" spans="2:16" ht="14.5" x14ac:dyDescent="0.35">
      <c r="B90" s="11">
        <f t="shared" si="25"/>
        <v>0.84000000000000052</v>
      </c>
      <c r="C90" s="11">
        <f t="shared" si="27"/>
        <v>0.1</v>
      </c>
      <c r="D90" s="13">
        <v>0.1</v>
      </c>
      <c r="E90" s="13">
        <f t="shared" si="31"/>
        <v>0.1</v>
      </c>
      <c r="F90" s="13">
        <f t="shared" si="20"/>
        <v>0.1</v>
      </c>
      <c r="G90" s="13">
        <f t="shared" si="19"/>
        <v>0.25</v>
      </c>
      <c r="I90" s="14">
        <f t="shared" si="29"/>
        <v>2032</v>
      </c>
      <c r="J90" s="15"/>
      <c r="K90" s="16">
        <f t="shared" si="32"/>
        <v>0.30388274612881061</v>
      </c>
      <c r="L90" s="16">
        <f t="shared" si="30"/>
        <v>0.11300000000000002</v>
      </c>
      <c r="M90" s="19">
        <f t="shared" si="30"/>
        <v>0.37</v>
      </c>
      <c r="N90" s="16">
        <f t="shared" si="30"/>
        <v>0.82</v>
      </c>
      <c r="O90" s="16">
        <f t="shared" si="30"/>
        <v>0.82</v>
      </c>
      <c r="P90" s="16">
        <f t="shared" si="30"/>
        <v>0.95</v>
      </c>
    </row>
    <row r="91" spans="2:16" ht="14.5" x14ac:dyDescent="0.35">
      <c r="B91" s="11">
        <f t="shared" si="25"/>
        <v>0.85000000000000053</v>
      </c>
      <c r="C91" s="11">
        <f t="shared" si="27"/>
        <v>0.1</v>
      </c>
      <c r="D91" s="13">
        <v>0.1</v>
      </c>
      <c r="E91" s="13">
        <f t="shared" si="31"/>
        <v>0.1</v>
      </c>
      <c r="F91" s="13">
        <f t="shared" si="20"/>
        <v>0.1</v>
      </c>
      <c r="G91" s="13">
        <f t="shared" si="19"/>
        <v>0.25</v>
      </c>
      <c r="I91" s="14">
        <f t="shared" si="29"/>
        <v>2033</v>
      </c>
      <c r="J91" s="15"/>
      <c r="K91" s="16">
        <f t="shared" si="32"/>
        <v>0.29382408774520141</v>
      </c>
      <c r="L91" s="16">
        <f t="shared" si="30"/>
        <v>0.11300000000000002</v>
      </c>
      <c r="M91" s="19">
        <f t="shared" si="30"/>
        <v>0.37</v>
      </c>
      <c r="N91" s="16">
        <f t="shared" si="30"/>
        <v>0.82</v>
      </c>
      <c r="O91" s="16">
        <f t="shared" si="30"/>
        <v>0.82</v>
      </c>
      <c r="P91" s="16">
        <f t="shared" si="30"/>
        <v>0.95</v>
      </c>
    </row>
    <row r="92" spans="2:16" ht="14.5" x14ac:dyDescent="0.35">
      <c r="B92" s="11">
        <f t="shared" si="25"/>
        <v>0.86000000000000054</v>
      </c>
      <c r="C92" s="11">
        <f t="shared" si="27"/>
        <v>0.1</v>
      </c>
      <c r="D92" s="13">
        <v>0.1</v>
      </c>
      <c r="E92" s="13">
        <f t="shared" si="31"/>
        <v>0.1</v>
      </c>
      <c r="F92" s="13">
        <f t="shared" si="20"/>
        <v>0.1</v>
      </c>
      <c r="G92" s="13">
        <f t="shared" si="19"/>
        <v>0.25</v>
      </c>
      <c r="I92" s="14">
        <f t="shared" si="29"/>
        <v>2034</v>
      </c>
      <c r="J92" s="15"/>
      <c r="K92" s="16">
        <f t="shared" si="32"/>
        <v>0.29382408774520141</v>
      </c>
      <c r="L92" s="16">
        <f t="shared" si="30"/>
        <v>0.11300000000000002</v>
      </c>
      <c r="M92" s="19">
        <f t="shared" si="30"/>
        <v>0.26800000000000007</v>
      </c>
      <c r="N92" s="16">
        <f t="shared" si="30"/>
        <v>0.82</v>
      </c>
      <c r="O92" s="16">
        <f t="shared" si="30"/>
        <v>0.82</v>
      </c>
      <c r="P92" s="16">
        <f t="shared" si="30"/>
        <v>0.95</v>
      </c>
    </row>
    <row r="93" spans="2:16" ht="14.5" x14ac:dyDescent="0.35">
      <c r="B93" s="11">
        <f t="shared" si="25"/>
        <v>0.87000000000000055</v>
      </c>
      <c r="C93" s="11">
        <f t="shared" si="27"/>
        <v>0.1</v>
      </c>
      <c r="D93" s="13">
        <v>0.1</v>
      </c>
      <c r="E93" s="13">
        <f t="shared" si="31"/>
        <v>0.1</v>
      </c>
      <c r="F93" s="13">
        <f t="shared" si="20"/>
        <v>0.1</v>
      </c>
      <c r="G93" s="13">
        <f t="shared" si="19"/>
        <v>0.25</v>
      </c>
      <c r="I93" s="14">
        <f t="shared" si="29"/>
        <v>2035</v>
      </c>
      <c r="J93" s="15"/>
      <c r="K93" s="16">
        <f t="shared" si="32"/>
        <v>0.28632408774520141</v>
      </c>
      <c r="L93" s="16">
        <f t="shared" si="30"/>
        <v>0.11300000000000002</v>
      </c>
      <c r="M93" s="19">
        <f t="shared" si="30"/>
        <v>0.26800000000000007</v>
      </c>
      <c r="N93" s="16">
        <f t="shared" si="30"/>
        <v>0.82</v>
      </c>
      <c r="O93" s="16">
        <f t="shared" si="30"/>
        <v>0.82</v>
      </c>
      <c r="P93" s="16">
        <f t="shared" si="30"/>
        <v>0.95</v>
      </c>
    </row>
    <row r="94" spans="2:16" ht="14.5" x14ac:dyDescent="0.35">
      <c r="B94" s="11">
        <f t="shared" si="25"/>
        <v>0.88000000000000056</v>
      </c>
      <c r="C94" s="11">
        <f t="shared" si="27"/>
        <v>0.1</v>
      </c>
      <c r="D94" s="13">
        <v>0.1</v>
      </c>
      <c r="E94" s="13">
        <f t="shared" si="31"/>
        <v>0.1</v>
      </c>
      <c r="F94" s="13">
        <f t="shared" si="20"/>
        <v>0.1</v>
      </c>
      <c r="G94" s="13">
        <f t="shared" si="19"/>
        <v>0.25</v>
      </c>
      <c r="I94" s="14">
        <f t="shared" si="29"/>
        <v>2036</v>
      </c>
      <c r="J94" s="15"/>
      <c r="K94" s="16">
        <f t="shared" si="32"/>
        <v>0.2788240877452014</v>
      </c>
      <c r="L94" s="16">
        <f t="shared" si="30"/>
        <v>0.11300000000000002</v>
      </c>
      <c r="M94" s="19">
        <f t="shared" si="30"/>
        <v>0.26800000000000007</v>
      </c>
      <c r="N94" s="16">
        <f t="shared" si="30"/>
        <v>0.79499999999999993</v>
      </c>
      <c r="O94" s="16">
        <f t="shared" si="30"/>
        <v>0.79499999999999993</v>
      </c>
      <c r="P94" s="16">
        <f t="shared" si="30"/>
        <v>0.95</v>
      </c>
    </row>
    <row r="95" spans="2:16" ht="14.5" x14ac:dyDescent="0.35">
      <c r="B95" s="11">
        <f t="shared" si="25"/>
        <v>0.89000000000000057</v>
      </c>
      <c r="C95" s="11">
        <f t="shared" si="27"/>
        <v>0.1</v>
      </c>
      <c r="D95" s="13">
        <v>0.1</v>
      </c>
      <c r="E95" s="13">
        <f t="shared" si="31"/>
        <v>0.1</v>
      </c>
      <c r="F95" s="13">
        <f t="shared" si="20"/>
        <v>0.1</v>
      </c>
      <c r="G95" s="13">
        <f t="shared" si="19"/>
        <v>0.25</v>
      </c>
      <c r="I95" s="14">
        <f t="shared" si="29"/>
        <v>2037</v>
      </c>
      <c r="J95" s="15"/>
      <c r="K95" s="16">
        <f t="shared" si="32"/>
        <v>0.26882408774520139</v>
      </c>
      <c r="L95" s="16">
        <f t="shared" si="30"/>
        <v>0.11300000000000002</v>
      </c>
      <c r="M95" s="19">
        <f t="shared" si="30"/>
        <v>0.23400000000000007</v>
      </c>
      <c r="N95" s="16">
        <f t="shared" si="30"/>
        <v>0.79499999999999993</v>
      </c>
      <c r="O95" s="16">
        <f t="shared" si="30"/>
        <v>0.79499999999999993</v>
      </c>
      <c r="P95" s="16">
        <f t="shared" si="30"/>
        <v>0.95</v>
      </c>
    </row>
    <row r="96" spans="2:16" ht="14.5" x14ac:dyDescent="0.35">
      <c r="B96" s="11">
        <f t="shared" si="25"/>
        <v>0.90000000000000058</v>
      </c>
      <c r="C96" s="11">
        <f t="shared" si="27"/>
        <v>0.1</v>
      </c>
      <c r="D96" s="13">
        <v>0.1</v>
      </c>
      <c r="E96" s="13">
        <f t="shared" si="31"/>
        <v>0.1</v>
      </c>
      <c r="F96" s="13">
        <f t="shared" si="20"/>
        <v>0.1</v>
      </c>
      <c r="G96" s="13">
        <f t="shared" si="19"/>
        <v>0.25</v>
      </c>
      <c r="I96" s="14">
        <f t="shared" si="29"/>
        <v>2038</v>
      </c>
      <c r="J96" s="15"/>
      <c r="K96" s="16">
        <f t="shared" si="32"/>
        <v>0.26632408774520139</v>
      </c>
      <c r="L96" s="16">
        <f t="shared" si="30"/>
        <v>0.11300000000000002</v>
      </c>
      <c r="M96" s="19">
        <f t="shared" si="30"/>
        <v>0.23400000000000007</v>
      </c>
      <c r="N96" s="16">
        <f t="shared" si="30"/>
        <v>0.76999999999999991</v>
      </c>
      <c r="O96" s="16">
        <f t="shared" si="30"/>
        <v>0.76999999999999991</v>
      </c>
      <c r="P96" s="16">
        <f t="shared" si="30"/>
        <v>0.95</v>
      </c>
    </row>
    <row r="97" spans="2:16" ht="14.5" x14ac:dyDescent="0.35">
      <c r="B97" s="11">
        <f t="shared" si="25"/>
        <v>0.91000000000000059</v>
      </c>
      <c r="C97" s="11">
        <f t="shared" si="27"/>
        <v>0.1</v>
      </c>
      <c r="D97" s="13">
        <v>0.1</v>
      </c>
      <c r="E97" s="13">
        <f t="shared" si="31"/>
        <v>0.1</v>
      </c>
      <c r="F97" s="13">
        <f t="shared" si="20"/>
        <v>0.1</v>
      </c>
      <c r="G97" s="13">
        <f t="shared" si="19"/>
        <v>0.25</v>
      </c>
      <c r="I97" s="14">
        <f t="shared" si="29"/>
        <v>2039</v>
      </c>
      <c r="J97" s="15"/>
      <c r="K97" s="16">
        <f t="shared" si="32"/>
        <v>0.25882408774520138</v>
      </c>
      <c r="L97" s="16">
        <f t="shared" si="32"/>
        <v>0.11300000000000002</v>
      </c>
      <c r="M97" s="19">
        <f t="shared" si="32"/>
        <v>0.2</v>
      </c>
      <c r="N97" s="16">
        <f t="shared" si="32"/>
        <v>0.76999999999999991</v>
      </c>
      <c r="O97" s="16">
        <f t="shared" si="32"/>
        <v>0.76999999999999991</v>
      </c>
      <c r="P97" s="16">
        <f t="shared" si="32"/>
        <v>0.95</v>
      </c>
    </row>
    <row r="98" spans="2:16" ht="14.5" x14ac:dyDescent="0.35">
      <c r="B98" s="11">
        <f t="shared" si="25"/>
        <v>0.9200000000000006</v>
      </c>
      <c r="C98" s="11">
        <f t="shared" si="27"/>
        <v>0.1</v>
      </c>
      <c r="D98" s="13">
        <v>0.1</v>
      </c>
      <c r="E98" s="13">
        <f t="shared" si="31"/>
        <v>0.1</v>
      </c>
      <c r="F98" s="13">
        <f t="shared" si="20"/>
        <v>0.1</v>
      </c>
      <c r="G98" s="13">
        <f t="shared" si="19"/>
        <v>0.25</v>
      </c>
      <c r="I98" s="14">
        <f t="shared" si="29"/>
        <v>2040</v>
      </c>
      <c r="J98" s="15"/>
      <c r="K98" s="16">
        <f t="shared" ref="K98:P98" si="33">K97+K74</f>
        <v>0.25382408774520138</v>
      </c>
      <c r="L98" s="16">
        <f t="shared" si="33"/>
        <v>0.11300000000000002</v>
      </c>
      <c r="M98" s="19">
        <f t="shared" si="33"/>
        <v>0.2</v>
      </c>
      <c r="N98" s="16">
        <f t="shared" si="33"/>
        <v>0.74499999999999988</v>
      </c>
      <c r="O98" s="16">
        <f t="shared" si="33"/>
        <v>0.74499999999999988</v>
      </c>
      <c r="P98" s="16">
        <f t="shared" si="33"/>
        <v>0.95</v>
      </c>
    </row>
    <row r="99" spans="2:16" ht="14.5" x14ac:dyDescent="0.35">
      <c r="B99" s="11">
        <f t="shared" si="25"/>
        <v>0.9300000000000006</v>
      </c>
      <c r="C99" s="11">
        <f t="shared" si="27"/>
        <v>0.1</v>
      </c>
      <c r="D99" s="13">
        <v>0.1</v>
      </c>
      <c r="E99" s="13">
        <f t="shared" si="31"/>
        <v>0.1</v>
      </c>
      <c r="F99" s="13">
        <f t="shared" si="20"/>
        <v>0.1</v>
      </c>
      <c r="G99" s="13">
        <f t="shared" si="19"/>
        <v>0.25</v>
      </c>
      <c r="I99" s="14">
        <f t="shared" si="29"/>
        <v>2041</v>
      </c>
      <c r="J99" s="15"/>
      <c r="K99" s="16"/>
      <c r="L99" s="16"/>
      <c r="M99" s="19"/>
      <c r="N99" s="16"/>
      <c r="O99" s="16"/>
      <c r="P99" s="16"/>
    </row>
    <row r="100" spans="2:16" ht="14.5" x14ac:dyDescent="0.35">
      <c r="B100" s="11">
        <f t="shared" si="25"/>
        <v>0.94000000000000061</v>
      </c>
      <c r="C100" s="11">
        <f t="shared" si="27"/>
        <v>0.1</v>
      </c>
      <c r="D100" s="13">
        <v>0.1</v>
      </c>
      <c r="E100" s="13">
        <f t="shared" si="31"/>
        <v>0.1</v>
      </c>
      <c r="F100" s="13">
        <f t="shared" si="20"/>
        <v>0.1</v>
      </c>
      <c r="G100" s="13">
        <f t="shared" si="19"/>
        <v>0.25</v>
      </c>
      <c r="I100" s="14">
        <f t="shared" si="29"/>
        <v>2042</v>
      </c>
      <c r="J100" s="15"/>
      <c r="K100" s="16"/>
      <c r="L100" s="16"/>
      <c r="M100" s="19"/>
      <c r="N100" s="16"/>
      <c r="O100" s="16"/>
      <c r="P100" s="16"/>
    </row>
    <row r="101" spans="2:16" ht="14.5" x14ac:dyDescent="0.35">
      <c r="B101" s="11">
        <f t="shared" si="25"/>
        <v>0.95000000000000062</v>
      </c>
      <c r="C101" s="11">
        <f t="shared" si="27"/>
        <v>0.1</v>
      </c>
      <c r="D101" s="13">
        <v>0.1</v>
      </c>
      <c r="E101" s="13">
        <f t="shared" si="31"/>
        <v>0.1</v>
      </c>
      <c r="F101" s="13">
        <f t="shared" si="20"/>
        <v>0.1</v>
      </c>
      <c r="G101" s="13">
        <f t="shared" si="19"/>
        <v>0.25</v>
      </c>
    </row>
    <row r="102" spans="2:16" ht="14.5" x14ac:dyDescent="0.35">
      <c r="B102" s="11">
        <f t="shared" si="25"/>
        <v>0.96000000000000063</v>
      </c>
      <c r="C102" s="11">
        <f t="shared" si="27"/>
        <v>0.1</v>
      </c>
      <c r="D102" s="13">
        <v>0.1</v>
      </c>
      <c r="E102" s="13">
        <f t="shared" si="31"/>
        <v>0.1</v>
      </c>
      <c r="F102" s="13">
        <f t="shared" si="20"/>
        <v>0.1</v>
      </c>
      <c r="G102" s="13">
        <f t="shared" si="19"/>
        <v>0.25</v>
      </c>
    </row>
    <row r="103" spans="2:16" ht="14.5" x14ac:dyDescent="0.35">
      <c r="B103" s="11">
        <f t="shared" si="25"/>
        <v>0.97000000000000064</v>
      </c>
      <c r="C103" s="11">
        <f t="shared" si="27"/>
        <v>0.1</v>
      </c>
      <c r="D103" s="13">
        <v>0.1</v>
      </c>
      <c r="E103" s="13">
        <f t="shared" si="31"/>
        <v>0.1</v>
      </c>
      <c r="F103" s="13">
        <f t="shared" si="20"/>
        <v>0.1</v>
      </c>
      <c r="G103" s="13">
        <f t="shared" si="19"/>
        <v>0.25</v>
      </c>
    </row>
    <row r="104" spans="2:16" ht="14.5" x14ac:dyDescent="0.35">
      <c r="B104" s="11">
        <f t="shared" si="25"/>
        <v>0.98000000000000065</v>
      </c>
      <c r="C104" s="11">
        <f t="shared" si="27"/>
        <v>0.1</v>
      </c>
      <c r="D104" s="13">
        <v>0.1</v>
      </c>
      <c r="E104" s="13">
        <f t="shared" si="31"/>
        <v>0.1</v>
      </c>
      <c r="F104" s="13">
        <f t="shared" si="20"/>
        <v>0.1</v>
      </c>
      <c r="G104" s="13">
        <f t="shared" si="19"/>
        <v>0.25</v>
      </c>
    </row>
    <row r="105" spans="2:16" ht="14.5" x14ac:dyDescent="0.35">
      <c r="B105" s="11">
        <f t="shared" si="25"/>
        <v>0.99000000000000066</v>
      </c>
      <c r="C105" s="11">
        <f t="shared" si="27"/>
        <v>0.1</v>
      </c>
      <c r="D105" s="13">
        <v>0.1</v>
      </c>
      <c r="E105" s="13">
        <f t="shared" si="31"/>
        <v>0.1</v>
      </c>
      <c r="F105" s="13">
        <f t="shared" si="20"/>
        <v>0.1</v>
      </c>
      <c r="G105" s="13">
        <f t="shared" si="19"/>
        <v>0.25</v>
      </c>
    </row>
    <row r="106" spans="2:16" ht="14.5" x14ac:dyDescent="0.35">
      <c r="B106" s="11">
        <f t="shared" si="25"/>
        <v>1.0000000000000007</v>
      </c>
      <c r="C106" s="11">
        <f t="shared" si="27"/>
        <v>0.1</v>
      </c>
      <c r="D106" s="13">
        <v>0.1</v>
      </c>
      <c r="E106" s="13">
        <f t="shared" si="31"/>
        <v>0.1</v>
      </c>
      <c r="F106" s="13">
        <f t="shared" si="20"/>
        <v>0.1</v>
      </c>
      <c r="G106" s="13">
        <f t="shared" si="19"/>
        <v>0.25</v>
      </c>
    </row>
    <row r="107" spans="2:16" x14ac:dyDescent="0.25">
      <c r="B107" s="11"/>
    </row>
    <row r="108" spans="2:16" x14ac:dyDescent="0.25">
      <c r="B108" s="11"/>
    </row>
  </sheetData>
  <mergeCells count="5">
    <mergeCell ref="J4:O4"/>
    <mergeCell ref="Q4:U4"/>
    <mergeCell ref="J29:O29"/>
    <mergeCell ref="J53:O53"/>
    <mergeCell ref="J77:O77"/>
  </mergeCells>
  <pageMargins left="0.7" right="0.7" top="0.75" bottom="0.75" header="0.3" footer="0.3"/>
  <pageSetup orientation="portrait" r:id="rId1"/>
  <headerFooter>
    <oddHeader xml:space="preserve">&amp;RKPSC Case No. 2023-00092
Joint Intervenors First Set of Data Requests
Dated May 22, 2023
Item No. 54
Attachment 1
Page &amp;P of &amp;N
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4E279619F95042B749F285AD849710" ma:contentTypeVersion="6" ma:contentTypeDescription="Create a new document." ma:contentTypeScope="" ma:versionID="9efcb60d1043213120baa1c2a5ced3c4">
  <xsd:schema xmlns:xsd="http://www.w3.org/2001/XMLSchema" xmlns:xs="http://www.w3.org/2001/XMLSchema" xmlns:p="http://schemas.microsoft.com/office/2006/metadata/properties" xmlns:ns2="3a237afa-4e34-4ed2-a661-6b50ee752538" xmlns:ns3="3cfa24eb-7003-41d4-9e13-8a6000afb2b1" targetNamespace="http://schemas.microsoft.com/office/2006/metadata/properties" ma:root="true" ma:fieldsID="df7372a9d273fb1b6632fac54e022f6b" ns2:_="" ns3:_="">
    <xsd:import namespace="3a237afa-4e34-4ed2-a661-6b50ee752538"/>
    <xsd:import namespace="3cfa24eb-7003-41d4-9e13-8a6000afb2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237afa-4e34-4ed2-a661-6b50ee7525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fa24eb-7003-41d4-9e13-8a6000afb2b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xlbGVtZW50IHVpZD0iZDE0ZjVjMzYtZjQ0YS00MzE1LWI0MzgtMDA1Y2ZlOGYwNjlmIiB2YWx1ZT0iIiB4bWxucz0iaHR0cDovL3d3dy5ib2xkb25qYW1lcy5jb20vMjAwOC8wMS9zaWUvaW50ZXJuYWwvbGFiZWwiIC8+PC9zaXNsPjxVc2VyTmFtZT5DT1JQXHMxODcyODE8L1VzZXJOYW1lPjxEYXRlVGltZT42LzEyLzIwMjMgMTI6MzA6MTUgQU08L0RhdGVUaW1lPjxMYWJlbFN0cmluZz5BRVAgSW50ZXJuYWw8L0xhYmVsU3RyaW5nPjwvaXRlbT48L2xhYmVsSGlzdG9yeT4=</Value>
</WrappedLabelHistory>
</file>

<file path=customXml/item5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  <element uid="d14f5c36-f44a-4315-b438-005cfe8f069f" value=""/>
</sisl>
</file>

<file path=customXml/itemProps1.xml><?xml version="1.0" encoding="utf-8"?>
<ds:datastoreItem xmlns:ds="http://schemas.openxmlformats.org/officeDocument/2006/customXml" ds:itemID="{0A0A434E-4CC5-43EB-84CA-1AA7EB7078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237afa-4e34-4ed2-a661-6b50ee752538"/>
    <ds:schemaRef ds:uri="3cfa24eb-7003-41d4-9e13-8a6000afb2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CAFD34-0703-4536-9EFC-2953C0B62D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C968C4-0001-4C1B-8103-EACEAFA1E62A}">
  <ds:schemaRefs>
    <ds:schemaRef ds:uri="3cfa24eb-7003-41d4-9e13-8a6000afb2b1"/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3a237afa-4e34-4ed2-a661-6b50ee752538"/>
  </ds:schemaRefs>
</ds:datastoreItem>
</file>

<file path=customXml/itemProps4.xml><?xml version="1.0" encoding="utf-8"?>
<ds:datastoreItem xmlns:ds="http://schemas.openxmlformats.org/officeDocument/2006/customXml" ds:itemID="{88ADEA16-B4CE-4ADE-82B9-0CB19EFBD73E}">
  <ds:schemaRefs>
    <ds:schemaRef ds:uri="http://www.w3.org/2001/XMLSchema"/>
    <ds:schemaRef ds:uri="http://www.boldonjames.com/2016/02/Classifier/internal/wrappedLabelHistory"/>
  </ds:schemaRefs>
</ds:datastoreItem>
</file>

<file path=customXml/itemProps5.xml><?xml version="1.0" encoding="utf-8"?>
<ds:datastoreItem xmlns:ds="http://schemas.openxmlformats.org/officeDocument/2006/customXml" ds:itemID="{67D6EB30-82CD-45C3-B8DA-CA909F20253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Final ELCC</vt:lpstr>
      <vt:lpstr>PJM PeakCredits_REF+HiCost</vt:lpstr>
      <vt:lpstr>PJM PeakCredits_NCR</vt:lpstr>
      <vt:lpstr>PJM PeakCredits_CETA</vt:lpstr>
      <vt:lpstr>PJM PeakCredits_ECR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2022-12-15T21:38:39Z</dcterms:created>
  <dcterms:modified xsi:type="dcterms:W3CDTF">2023-06-12T00:30:17Z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{C9DAE3A8-E13C-4FE9-89C9-EA56A4C61766}</vt:lpwstr>
  </property>
  <property fmtid="{D5CDD505-2E9C-101B-9397-08002B2CF9AE}" pid="3" name="ContentTypeId">
    <vt:lpwstr>0x010100E24E279619F95042B749F285AD849710</vt:lpwstr>
  </property>
  <property fmtid="{D5CDD505-2E9C-101B-9397-08002B2CF9AE}" pid="4" name="MSIP_Label_dffd51a4-5314-4c60-bce6-0affc34d9cd7_Enabled">
    <vt:lpwstr>true</vt:lpwstr>
  </property>
  <property fmtid="{D5CDD505-2E9C-101B-9397-08002B2CF9AE}" pid="5" name="MSIP_Label_dffd51a4-5314-4c60-bce6-0affc34d9cd7_SetDate">
    <vt:lpwstr>2023-01-05T20:42:26Z</vt:lpwstr>
  </property>
  <property fmtid="{D5CDD505-2E9C-101B-9397-08002B2CF9AE}" pid="6" name="MSIP_Label_dffd51a4-5314-4c60-bce6-0affc34d9cd7_Method">
    <vt:lpwstr>Standard</vt:lpwstr>
  </property>
  <property fmtid="{D5CDD505-2E9C-101B-9397-08002B2CF9AE}" pid="7" name="MSIP_Label_dffd51a4-5314-4c60-bce6-0affc34d9cd7_Name">
    <vt:lpwstr>dffd51a4-5314-4c60-bce6-0affc34d9cd7</vt:lpwstr>
  </property>
  <property fmtid="{D5CDD505-2E9C-101B-9397-08002B2CF9AE}" pid="8" name="MSIP_Label_dffd51a4-5314-4c60-bce6-0affc34d9cd7_SiteId">
    <vt:lpwstr>4a156c19-bc94-41ac-aacf-954686490869</vt:lpwstr>
  </property>
  <property fmtid="{D5CDD505-2E9C-101B-9397-08002B2CF9AE}" pid="9" name="MSIP_Label_dffd51a4-5314-4c60-bce6-0affc34d9cd7_ActionId">
    <vt:lpwstr>9dc4a858-afeb-4533-af7c-1b10ec2baf04</vt:lpwstr>
  </property>
  <property fmtid="{D5CDD505-2E9C-101B-9397-08002B2CF9AE}" pid="10" name="MSIP_Label_dffd51a4-5314-4c60-bce6-0affc34d9cd7_ContentBits">
    <vt:lpwstr>0</vt:lpwstr>
  </property>
  <property fmtid="{D5CDD505-2E9C-101B-9397-08002B2CF9AE}" pid="11" name="docIndexRef">
    <vt:lpwstr>07329ee2-9546-4c53-b69a-d895e9dd0e2e</vt:lpwstr>
  </property>
  <property fmtid="{D5CDD505-2E9C-101B-9397-08002B2CF9AE}" pid="12" name="bjSaver">
    <vt:lpwstr>laB92PiTOE+fMBo2q6pNUjoWMyCT+M9K</vt:lpwstr>
  </property>
  <property fmtid="{D5CDD505-2E9C-101B-9397-08002B2CF9AE}" pid="13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14" name="bjDocumentLabelXML-0">
    <vt:lpwstr>ames.com/2008/01/sie/internal/label"&gt;&lt;element uid="50c31824-0780-4910-87d1-eaaffd182d42" value="" /&gt;&lt;element uid="d14f5c36-f44a-4315-b438-005cfe8f069f" value="" /&gt;&lt;/sisl&gt;</vt:lpwstr>
  </property>
  <property fmtid="{D5CDD505-2E9C-101B-9397-08002B2CF9AE}" pid="15" name="bjDocumentSecurityLabel">
    <vt:lpwstr>AEP Internal</vt:lpwstr>
  </property>
  <property fmtid="{D5CDD505-2E9C-101B-9397-08002B2CF9AE}" pid="16" name="MSIP_Label_69f43042-6bda-44b2-91eb-eca3d3d484f4_SiteId">
    <vt:lpwstr>15f3c881-6b03-4ff6-8559-77bf5177818f</vt:lpwstr>
  </property>
  <property fmtid="{D5CDD505-2E9C-101B-9397-08002B2CF9AE}" pid="17" name="MSIP_Label_69f43042-6bda-44b2-91eb-eca3d3d484f4_Name">
    <vt:lpwstr>AEP Internal</vt:lpwstr>
  </property>
  <property fmtid="{D5CDD505-2E9C-101B-9397-08002B2CF9AE}" pid="18" name="MSIP_Label_69f43042-6bda-44b2-91eb-eca3d3d484f4_Enabled">
    <vt:lpwstr>true</vt:lpwstr>
  </property>
  <property fmtid="{D5CDD505-2E9C-101B-9397-08002B2CF9AE}" pid="19" name="bjClsUserRVM">
    <vt:lpwstr>[]</vt:lpwstr>
  </property>
  <property fmtid="{D5CDD505-2E9C-101B-9397-08002B2CF9AE}" pid="20" name="bjLabelHistoryID">
    <vt:lpwstr>{88ADEA16-B4CE-4ADE-82B9-0CB19EFBD73E}</vt:lpwstr>
  </property>
</Properties>
</file>