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ernal\Regulatory\KY\2022\IRP\Discovery\Staff\Set 1\KPSC 1-8\"/>
    </mc:Choice>
  </mc:AlternateContent>
  <xr:revisionPtr revIDLastSave="0" documentId="13_ncr:1_{F5E306BF-4B13-4BB8-9BD5-F3B176442AB4}" xr6:coauthVersionLast="47" xr6:coauthVersionMax="47" xr10:uidLastSave="{00000000-0000-0000-0000-000000000000}"/>
  <bookViews>
    <workbookView xWindow="29100" yWindow="1335" windowWidth="25965" windowHeight="12840" xr2:uid="{630D52DB-4DFC-4137-A4F9-49A39B9235E4}"/>
  </bookViews>
  <sheets>
    <sheet name="Capacity Position wPP" sheetId="1" r:id="rId1"/>
    <sheet name="FRR_RPM Analysis" sheetId="8" r:id="rId2"/>
    <sheet name="ELCC" sheetId="2" r:id="rId3"/>
    <sheet name="2022 IRP Pref Pla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8" l="1"/>
  <c r="B23" i="8"/>
  <c r="E23" i="8" s="1"/>
  <c r="B14" i="8"/>
  <c r="C16" i="1" l="1"/>
  <c r="C15" i="1"/>
  <c r="C13" i="1"/>
  <c r="C12" i="1"/>
  <c r="K20" i="3"/>
  <c r="J20" i="3"/>
  <c r="I20" i="3"/>
  <c r="H20" i="3"/>
  <c r="G20" i="3"/>
  <c r="F20" i="3"/>
  <c r="E20" i="3"/>
  <c r="D20" i="3"/>
  <c r="L20" i="3" l="1"/>
  <c r="B17" i="8"/>
  <c r="C7" i="1"/>
  <c r="C18" i="1" l="1"/>
  <c r="C26" i="1"/>
  <c r="C9" i="1"/>
  <c r="E4" i="8" l="1"/>
  <c r="E7" i="8" s="1"/>
  <c r="B4" i="8"/>
  <c r="B7" i="8" s="1"/>
  <c r="B22" i="8"/>
  <c r="B25" i="8" s="1"/>
  <c r="B27" i="8" s="1"/>
  <c r="C20" i="1"/>
  <c r="C27" i="1" s="1"/>
  <c r="C28" i="1" s="1"/>
  <c r="C22" i="1"/>
  <c r="B32" i="8" l="1"/>
  <c r="B33" i="8" s="1"/>
  <c r="B9" i="8"/>
  <c r="E9" i="8" s="1"/>
  <c r="E13" i="8" s="1"/>
  <c r="E22" i="8"/>
  <c r="C24" i="1"/>
  <c r="B13" i="8" s="1"/>
  <c r="B16" i="8" s="1"/>
  <c r="E12" i="8" s="1"/>
  <c r="E29" i="8" l="1"/>
  <c r="E25" i="8"/>
  <c r="E27" i="8" s="1"/>
  <c r="E14" i="8"/>
</calcChain>
</file>

<file path=xl/sharedStrings.xml><?xml version="1.0" encoding="utf-8"?>
<sst xmlns="http://schemas.openxmlformats.org/spreadsheetml/2006/main" count="149" uniqueCount="101">
  <si>
    <t>CLR 5-20-22_Regulatory_wo_Mitchell</t>
  </si>
  <si>
    <t>ICAP Existing Capacity &amp; Planned Changes(e)</t>
  </si>
  <si>
    <t>AEP EFORd</t>
  </si>
  <si>
    <t>Capacity Obligation excluding FPR</t>
  </si>
  <si>
    <t>Capacity Obligation Less Effects of IDR+IRM</t>
  </si>
  <si>
    <t>A</t>
  </si>
  <si>
    <t>B</t>
  </si>
  <si>
    <t>C</t>
  </si>
  <si>
    <t>I</t>
  </si>
  <si>
    <t>D</t>
  </si>
  <si>
    <t>E</t>
  </si>
  <si>
    <t>X</t>
  </si>
  <si>
    <t>F</t>
  </si>
  <si>
    <t>G</t>
  </si>
  <si>
    <t>H</t>
  </si>
  <si>
    <t>Y</t>
  </si>
  <si>
    <t>Z</t>
  </si>
  <si>
    <t>J</t>
  </si>
  <si>
    <t>K</t>
  </si>
  <si>
    <t>Total UCAP Obligation (A-B)*C</t>
  </si>
  <si>
    <t>Net Position = G-D</t>
  </si>
  <si>
    <t>PJM Holdback (3% of X)</t>
  </si>
  <si>
    <t>Available for RPM auction if FRR (=H-Y if &gt;0)</t>
  </si>
  <si>
    <t>Reserve Margin above IRM (=H/I)</t>
  </si>
  <si>
    <t>IRM</t>
  </si>
  <si>
    <t>PJM IRM</t>
  </si>
  <si>
    <t>Total Reserve Margin (=IRM + J)</t>
  </si>
  <si>
    <t>Forecast Pool Requirement (FPR) = (1 + IRM) * (1 - PJM EFORd)</t>
  </si>
  <si>
    <t>(b)</t>
  </si>
  <si>
    <t>(a)</t>
  </si>
  <si>
    <t xml:space="preserve">DR approved by PJM </t>
  </si>
  <si>
    <t>E1</t>
  </si>
  <si>
    <t>Preferred Plan New ICAP (Thermal)</t>
  </si>
  <si>
    <t>E2</t>
  </si>
  <si>
    <t>Preferred Plan New ICAP (Renewable)</t>
  </si>
  <si>
    <t>2029/2030</t>
  </si>
  <si>
    <t>Solar</t>
  </si>
  <si>
    <t>4-hr Storage</t>
  </si>
  <si>
    <t>REF</t>
  </si>
  <si>
    <t>REF+HighCost</t>
  </si>
  <si>
    <t>CETA</t>
  </si>
  <si>
    <t>ECR</t>
  </si>
  <si>
    <t>NCR</t>
  </si>
  <si>
    <t xml:space="preserve">Winter </t>
  </si>
  <si>
    <t>Onshore Wind</t>
  </si>
  <si>
    <t>Offshore Wind</t>
  </si>
  <si>
    <t>Winter</t>
  </si>
  <si>
    <t>PrPort</t>
  </si>
  <si>
    <t>PREF: Utility-Scale New Build Additions by Year (Nameplate MW)</t>
  </si>
  <si>
    <t>Year</t>
  </si>
  <si>
    <t>Gas CT</t>
  </si>
  <si>
    <t>Solar  T1</t>
  </si>
  <si>
    <t>Solar T2</t>
  </si>
  <si>
    <t>Wind  T1</t>
  </si>
  <si>
    <t>Wind T2</t>
  </si>
  <si>
    <t>Big Sandy  Extension</t>
  </si>
  <si>
    <t>Solar +  Storage</t>
  </si>
  <si>
    <t>4hr – Li Ion  Battery</t>
  </si>
  <si>
    <t>Capacity  Purchase</t>
  </si>
  <si>
    <t>70*</t>
  </si>
  <si>
    <t>80*</t>
  </si>
  <si>
    <t>Total</t>
  </si>
  <si>
    <t>F1</t>
  </si>
  <si>
    <t>F2</t>
  </si>
  <si>
    <t>Solar ELCC</t>
  </si>
  <si>
    <t>Wind ELCC</t>
  </si>
  <si>
    <t>DSM</t>
  </si>
  <si>
    <t>Internal Demand (a)</t>
  </si>
  <si>
    <t>Interruptible Demand Response (b)</t>
  </si>
  <si>
    <t>Forecast Pool Requirement ©</t>
  </si>
  <si>
    <t>Includes effects of proposed EE programs</t>
  </si>
  <si>
    <t xml:space="preserve">"(c) </t>
  </si>
  <si>
    <t>RPM Analysis</t>
  </si>
  <si>
    <t xml:space="preserve">KPCO Capacity Obligation excluding FPR </t>
  </si>
  <si>
    <t>PJM CT Clearing Price (BRA RM)</t>
  </si>
  <si>
    <t>Days in Planning Year</t>
  </si>
  <si>
    <t>Kentucky Power Payment to PJM</t>
  </si>
  <si>
    <t>Kentucky Power Payment as LSE</t>
  </si>
  <si>
    <t>Kentucky Revenue as LSE</t>
  </si>
  <si>
    <t>Net Payment Received</t>
  </si>
  <si>
    <t>Kentucky Power elects FRR, sells surplus power</t>
  </si>
  <si>
    <t>Capacity available for auction</t>
  </si>
  <si>
    <t>Kentucky Power UCAP Capacity</t>
  </si>
  <si>
    <t>2029/2030 PY</t>
  </si>
  <si>
    <t>Under a single entity construct, as an RPM Utility, the 17 MW additional length is not available under RPM</t>
  </si>
  <si>
    <t>MW</t>
  </si>
  <si>
    <t>Kentucky Power Capacity REV</t>
  </si>
  <si>
    <t>If Big Sandy were to be curtailed by:</t>
  </si>
  <si>
    <t>Capacity Shortfall:</t>
  </si>
  <si>
    <t xml:space="preserve">RPM Capacity Obligation </t>
  </si>
  <si>
    <t>RPM Reserve (2024/2025 BRA)</t>
  </si>
  <si>
    <t>RPM Benefit (Cost)</t>
  </si>
  <si>
    <t>PJM CT Clearing Price (BRA 2024/2025)</t>
  </si>
  <si>
    <t>FRR Benefit (excl addl capacity rqmts costs)</t>
  </si>
  <si>
    <t>FPR Obligation</t>
  </si>
  <si>
    <t>Additional RPM UCAP Required over PP</t>
  </si>
  <si>
    <t>Estimate Nameplate Solar Capacity</t>
  </si>
  <si>
    <t>Net Benefit FRR over RPM</t>
  </si>
  <si>
    <t>Net Installed Capacity (UCAP) = (E+E1)*(1-F) +(New Solar*F1)+(New Wind*F2)</t>
  </si>
  <si>
    <t>Item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</si>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</sst>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00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5B9BD4"/>
        <bgColor indexed="64"/>
      </patternFill>
    </fill>
    <fill>
      <patternFill patternType="solid">
        <fgColor rgb="FFD2DEEE"/>
        <bgColor indexed="64"/>
      </patternFill>
    </fill>
    <fill>
      <patternFill patternType="solid">
        <fgColor rgb="FFEAEE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7" fontId="3" fillId="0" borderId="1" applyNumberFormat="0" applyFill="0" applyBorder="0" applyProtection="0">
      <alignment horizontal="right"/>
    </xf>
    <xf numFmtId="37" fontId="4" fillId="0" borderId="0" applyNumberFormat="0" applyFill="0" applyBorder="0" applyAlignment="0" applyProtection="0">
      <alignment horizontal="right" vertical="center"/>
      <protection locked="0"/>
    </xf>
    <xf numFmtId="0" fontId="5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 applyAlignment="1"/>
    <xf numFmtId="3" fontId="7" fillId="0" borderId="0" xfId="2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9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6" fillId="0" borderId="0" xfId="1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/>
    <xf numFmtId="3" fontId="9" fillId="0" borderId="0" xfId="2" applyNumberFormat="1" applyFont="1" applyFill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7" fillId="0" borderId="0" xfId="3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6" fillId="3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vertical="top" wrapText="1"/>
    </xf>
    <xf numFmtId="0" fontId="18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8" fillId="7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top" wrapText="1"/>
    </xf>
    <xf numFmtId="0" fontId="18" fillId="8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6" fontId="0" fillId="0" borderId="0" xfId="0" applyNumberFormat="1"/>
    <xf numFmtId="10" fontId="0" fillId="0" borderId="0" xfId="0" applyNumberFormat="1"/>
    <xf numFmtId="3" fontId="0" fillId="0" borderId="0" xfId="0" applyNumberFormat="1"/>
    <xf numFmtId="8" fontId="0" fillId="0" borderId="0" xfId="0" applyNumberFormat="1"/>
    <xf numFmtId="0" fontId="2" fillId="0" borderId="2" xfId="0" applyFont="1" applyBorder="1"/>
    <xf numFmtId="166" fontId="0" fillId="0" borderId="0" xfId="0" applyNumberFormat="1"/>
    <xf numFmtId="0" fontId="0" fillId="0" borderId="9" xfId="0" applyBorder="1" applyAlignment="1">
      <alignment horizontal="center"/>
    </xf>
    <xf numFmtId="6" fontId="0" fillId="0" borderId="10" xfId="0" applyNumberFormat="1" applyBorder="1"/>
    <xf numFmtId="6" fontId="0" fillId="0" borderId="12" xfId="0" applyNumberFormat="1" applyBorder="1"/>
    <xf numFmtId="1" fontId="0" fillId="0" borderId="0" xfId="0" applyNumberFormat="1"/>
    <xf numFmtId="1" fontId="0" fillId="9" borderId="0" xfId="0" applyNumberFormat="1" applyFill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3" fontId="0" fillId="0" borderId="0" xfId="0" applyNumberFormat="1" applyFill="1"/>
    <xf numFmtId="2" fontId="0" fillId="0" borderId="0" xfId="0" applyNumberFormat="1" applyFill="1"/>
    <xf numFmtId="0" fontId="0" fillId="0" borderId="13" xfId="0" applyBorder="1" applyAlignment="1">
      <alignment horizontal="center"/>
    </xf>
    <xf numFmtId="6" fontId="0" fillId="0" borderId="14" xfId="0" applyNumberFormat="1" applyBorder="1"/>
    <xf numFmtId="0" fontId="0" fillId="0" borderId="11" xfId="0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6">
    <cellStyle name="ColumnHeader" xfId="2" xr:uid="{234C60FC-165F-4162-850C-A356BDB47742}"/>
    <cellStyle name="Normal" xfId="0" builtinId="0"/>
    <cellStyle name="Normal 2" xfId="4" xr:uid="{19FD2E6B-D607-429F-A2E4-0AEAC9FB9E90}"/>
    <cellStyle name="NotesFooter" xfId="3" xr:uid="{5356EA6B-3D05-4325-B128-9407DF528CF4}"/>
    <cellStyle name="Percent" xfId="1" builtinId="5"/>
    <cellStyle name="Percent 2" xfId="5" xr:uid="{4C9CED95-243F-4B71-BCA3-CC30E8F70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</xdr:row>
      <xdr:rowOff>180975</xdr:rowOff>
    </xdr:from>
    <xdr:to>
      <xdr:col>26</xdr:col>
      <xdr:colOff>596900</xdr:colOff>
      <xdr:row>20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25C88E-356B-45E9-9313-9274AE3B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0" y="361950"/>
          <a:ext cx="7115175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061C-0696-48AD-A564-C4AAC51B1320}">
  <dimension ref="A2:C47"/>
  <sheetViews>
    <sheetView tabSelected="1" view="pageLayout" zoomScaleNormal="130" workbookViewId="0">
      <selection activeCell="C30" sqref="C30"/>
    </sheetView>
  </sheetViews>
  <sheetFormatPr defaultRowHeight="15" x14ac:dyDescent="0.25"/>
  <cols>
    <col min="1" max="1" width="8.7109375" style="8"/>
    <col min="2" max="2" width="34.85546875" style="1" customWidth="1"/>
    <col min="3" max="3" width="11.5703125" style="6" customWidth="1"/>
  </cols>
  <sheetData>
    <row r="2" spans="1:3" x14ac:dyDescent="0.25">
      <c r="C2" s="6" t="s">
        <v>0</v>
      </c>
    </row>
    <row r="3" spans="1:3" x14ac:dyDescent="0.25">
      <c r="A3" s="10" t="s">
        <v>99</v>
      </c>
      <c r="B3" s="54" t="s">
        <v>100</v>
      </c>
      <c r="C3" s="10" t="s">
        <v>35</v>
      </c>
    </row>
    <row r="4" spans="1:3" ht="15.6" customHeight="1" x14ac:dyDescent="0.25">
      <c r="A4" s="6" t="s">
        <v>5</v>
      </c>
      <c r="B4" s="1" t="s">
        <v>67</v>
      </c>
      <c r="C4" s="2">
        <v>909.65732253211195</v>
      </c>
    </row>
    <row r="5" spans="1:3" x14ac:dyDescent="0.25">
      <c r="A5" s="6" t="s">
        <v>6</v>
      </c>
      <c r="B5" s="1" t="s">
        <v>68</v>
      </c>
      <c r="C5" s="2">
        <v>5.4157228163300752</v>
      </c>
    </row>
    <row r="6" spans="1:3" ht="15.6" customHeight="1" x14ac:dyDescent="0.25">
      <c r="A6" s="6" t="s">
        <v>7</v>
      </c>
      <c r="B6" s="1" t="s">
        <v>69</v>
      </c>
      <c r="C6" s="7">
        <v>1.0894206</v>
      </c>
    </row>
    <row r="7" spans="1:3" ht="15.6" customHeight="1" x14ac:dyDescent="0.25">
      <c r="A7" s="6" t="s">
        <v>9</v>
      </c>
      <c r="B7" s="1" t="s">
        <v>19</v>
      </c>
      <c r="C7" s="2">
        <f>(C4-C5)*C6</f>
        <v>985.09942610732685</v>
      </c>
    </row>
    <row r="8" spans="1:3" ht="6.95" customHeight="1" x14ac:dyDescent="0.25">
      <c r="A8" s="6"/>
      <c r="C8" s="2"/>
    </row>
    <row r="9" spans="1:3" ht="15.6" customHeight="1" x14ac:dyDescent="0.25">
      <c r="A9" s="60" t="s">
        <v>11</v>
      </c>
      <c r="B9" s="11" t="s">
        <v>3</v>
      </c>
      <c r="C9" s="12">
        <f>C7/C6</f>
        <v>904.24159971578183</v>
      </c>
    </row>
    <row r="10" spans="1:3" ht="6.95" customHeight="1" x14ac:dyDescent="0.25">
      <c r="A10" s="6"/>
      <c r="C10" s="2"/>
    </row>
    <row r="11" spans="1:3" x14ac:dyDescent="0.25">
      <c r="A11" s="6" t="s">
        <v>10</v>
      </c>
      <c r="B11" s="1" t="s">
        <v>1</v>
      </c>
      <c r="C11" s="3">
        <v>295</v>
      </c>
    </row>
    <row r="12" spans="1:3" x14ac:dyDescent="0.25">
      <c r="A12" s="38" t="s">
        <v>31</v>
      </c>
      <c r="B12" s="1" t="s">
        <v>32</v>
      </c>
      <c r="C12" s="3">
        <f>SUM('2022 IRP Pref Plan'!D5:D11)</f>
        <v>480</v>
      </c>
    </row>
    <row r="13" spans="1:3" x14ac:dyDescent="0.25">
      <c r="A13" s="38" t="s">
        <v>33</v>
      </c>
      <c r="B13" s="1" t="s">
        <v>34</v>
      </c>
      <c r="C13" s="3">
        <f>SUM('2022 IRP Pref Plan'!E5:H11)</f>
        <v>1200</v>
      </c>
    </row>
    <row r="14" spans="1:3" x14ac:dyDescent="0.25">
      <c r="A14" s="6" t="s">
        <v>12</v>
      </c>
      <c r="B14" s="1" t="s">
        <v>2</v>
      </c>
      <c r="C14" s="5">
        <v>2.9000000000000001E-2</v>
      </c>
    </row>
    <row r="15" spans="1:3" x14ac:dyDescent="0.25">
      <c r="A15" s="38" t="s">
        <v>62</v>
      </c>
      <c r="B15" s="38" t="s">
        <v>64</v>
      </c>
      <c r="C15" s="4">
        <f>VLOOKUP(2029,ELCC!$A$3:$B$22,2)</f>
        <v>0.31</v>
      </c>
    </row>
    <row r="16" spans="1:3" x14ac:dyDescent="0.25">
      <c r="A16" s="38" t="s">
        <v>63</v>
      </c>
      <c r="B16" s="38" t="s">
        <v>65</v>
      </c>
      <c r="C16" s="4">
        <f>VLOOKUP(2029,ELCC!$A$27:$B$46,2)</f>
        <v>0.12</v>
      </c>
    </row>
    <row r="17" spans="1:3" ht="6.95" customHeight="1" x14ac:dyDescent="0.25">
      <c r="A17" s="6"/>
      <c r="C17" s="2"/>
    </row>
    <row r="18" spans="1:3" ht="26.25" x14ac:dyDescent="0.25">
      <c r="A18" s="6" t="s">
        <v>13</v>
      </c>
      <c r="B18" s="53" t="s">
        <v>98</v>
      </c>
      <c r="C18" s="3">
        <f>(C11+C12)*(1-C14)+SUM('2022 IRP Pref Plan'!$E$5:$F$11)*C15+SUM('2022 IRP Pref Plan'!$G$5:$H$11)*C16</f>
        <v>1029.5250000000001</v>
      </c>
    </row>
    <row r="19" spans="1:3" ht="6.95" customHeight="1" x14ac:dyDescent="0.25">
      <c r="A19" s="6"/>
      <c r="C19" s="2"/>
    </row>
    <row r="20" spans="1:3" x14ac:dyDescent="0.25">
      <c r="A20" s="6" t="s">
        <v>14</v>
      </c>
      <c r="B20" s="1" t="s">
        <v>20</v>
      </c>
      <c r="C20" s="3">
        <f>C18-C7</f>
        <v>44.425573892673242</v>
      </c>
    </row>
    <row r="21" spans="1:3" ht="6.95" customHeight="1" x14ac:dyDescent="0.25">
      <c r="A21" s="6"/>
      <c r="C21" s="2"/>
    </row>
    <row r="22" spans="1:3" x14ac:dyDescent="0.25">
      <c r="A22" s="60" t="s">
        <v>15</v>
      </c>
      <c r="B22" s="11" t="s">
        <v>21</v>
      </c>
      <c r="C22" s="13">
        <f>0.03*C9</f>
        <v>27.127247991473453</v>
      </c>
    </row>
    <row r="23" spans="1:3" ht="6.95" customHeight="1" x14ac:dyDescent="0.25">
      <c r="A23" s="6"/>
      <c r="C23" s="2"/>
    </row>
    <row r="24" spans="1:3" x14ac:dyDescent="0.25">
      <c r="A24" s="6" t="s">
        <v>16</v>
      </c>
      <c r="B24" s="1" t="s">
        <v>22</v>
      </c>
      <c r="C24" s="3">
        <f>IF(C20-C22&gt;0,C20-C22,0)</f>
        <v>17.298325901199789</v>
      </c>
    </row>
    <row r="25" spans="1:3" ht="6.95" customHeight="1" x14ac:dyDescent="0.25">
      <c r="A25" s="6"/>
      <c r="C25" s="2"/>
    </row>
    <row r="26" spans="1:3" x14ac:dyDescent="0.25">
      <c r="A26" s="6" t="s">
        <v>8</v>
      </c>
      <c r="B26" s="1" t="s">
        <v>4</v>
      </c>
      <c r="C26" s="3">
        <f>C7+(C5*C6)/(1+C30)</f>
        <v>990.24327963827716</v>
      </c>
    </row>
    <row r="27" spans="1:3" x14ac:dyDescent="0.25">
      <c r="A27" s="6" t="s">
        <v>17</v>
      </c>
      <c r="B27" s="1" t="s">
        <v>23</v>
      </c>
      <c r="C27" s="5">
        <f>C20/C26</f>
        <v>4.4863292492024101E-2</v>
      </c>
    </row>
    <row r="28" spans="1:3" x14ac:dyDescent="0.25">
      <c r="A28" s="6" t="s">
        <v>18</v>
      </c>
      <c r="B28" s="1" t="s">
        <v>26</v>
      </c>
      <c r="C28" s="5">
        <f>C30+C27</f>
        <v>0.19186329249202411</v>
      </c>
    </row>
    <row r="29" spans="1:3" ht="6.95" customHeight="1" x14ac:dyDescent="0.25">
      <c r="A29" s="6"/>
      <c r="C29" s="2"/>
    </row>
    <row r="30" spans="1:3" x14ac:dyDescent="0.25">
      <c r="A30" s="6" t="s">
        <v>24</v>
      </c>
      <c r="B30" s="1" t="s">
        <v>25</v>
      </c>
      <c r="C30" s="9">
        <v>0.14699999999999999</v>
      </c>
    </row>
    <row r="31" spans="1:3" x14ac:dyDescent="0.25">
      <c r="A31" s="6"/>
      <c r="C31" s="3"/>
    </row>
    <row r="32" spans="1:3" x14ac:dyDescent="0.25">
      <c r="A32" s="6" t="s">
        <v>29</v>
      </c>
      <c r="B32" s="1" t="s">
        <v>70</v>
      </c>
      <c r="C32" s="3"/>
    </row>
    <row r="33" spans="1:3" x14ac:dyDescent="0.25">
      <c r="A33" s="6" t="s">
        <v>28</v>
      </c>
      <c r="B33" s="1" t="s">
        <v>30</v>
      </c>
      <c r="C33" s="3"/>
    </row>
    <row r="34" spans="1:3" x14ac:dyDescent="0.25">
      <c r="A34" s="61" t="s">
        <v>71</v>
      </c>
      <c r="B34" s="14" t="s">
        <v>27</v>
      </c>
      <c r="C34" s="3"/>
    </row>
    <row r="35" spans="1:3" x14ac:dyDescent="0.25">
      <c r="C35" s="3"/>
    </row>
    <row r="36" spans="1:3" x14ac:dyDescent="0.25">
      <c r="C36" s="3"/>
    </row>
    <row r="37" spans="1:3" x14ac:dyDescent="0.25">
      <c r="C37" s="3"/>
    </row>
    <row r="38" spans="1:3" x14ac:dyDescent="0.25">
      <c r="C38" s="3"/>
    </row>
    <row r="39" spans="1:3" x14ac:dyDescent="0.25">
      <c r="C39" s="3"/>
    </row>
    <row r="40" spans="1:3" x14ac:dyDescent="0.25">
      <c r="C40" s="3"/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44" spans="1:3" x14ac:dyDescent="0.25">
      <c r="C44" s="3"/>
    </row>
    <row r="45" spans="1:3" x14ac:dyDescent="0.25">
      <c r="C45" s="3"/>
    </row>
    <row r="46" spans="1:3" x14ac:dyDescent="0.25">
      <c r="C46" s="3"/>
    </row>
    <row r="47" spans="1:3" x14ac:dyDescent="0.25">
      <c r="C47" s="3"/>
    </row>
  </sheetData>
  <phoneticPr fontId="10" type="noConversion"/>
  <pageMargins left="0.7" right="0.7" top="1.6666666666666667" bottom="0.75" header="0.3" footer="0.3"/>
  <pageSetup orientation="portrait" horizontalDpi="1200" verticalDpi="1200" r:id="rId1"/>
  <headerFooter>
    <oddHeader>&amp;RKPSC Case No. 2023-00092
Commission Staff’s First Set of Data Requests
Dated May 22, 2023
Item No. 8
Attachment 14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E245-2AAB-40F9-86EB-0073C4FC1A19}">
  <sheetPr>
    <tabColor theme="5" tint="0.79998168889431442"/>
  </sheetPr>
  <dimension ref="A2:E36"/>
  <sheetViews>
    <sheetView tabSelected="1" view="pageLayout" zoomScaleNormal="120" workbookViewId="0">
      <selection activeCell="C30" sqref="C30"/>
    </sheetView>
  </sheetViews>
  <sheetFormatPr defaultRowHeight="15" x14ac:dyDescent="0.25"/>
  <cols>
    <col min="1" max="1" width="39.140625" customWidth="1"/>
    <col min="2" max="2" width="15.42578125" customWidth="1"/>
    <col min="3" max="3" width="6.85546875" customWidth="1"/>
    <col min="4" max="4" width="36.85546875" customWidth="1"/>
    <col min="5" max="5" width="13.5703125" customWidth="1"/>
  </cols>
  <sheetData>
    <row r="2" spans="1:5" x14ac:dyDescent="0.25">
      <c r="A2" t="s">
        <v>72</v>
      </c>
    </row>
    <row r="3" spans="1:5" x14ac:dyDescent="0.25">
      <c r="A3" s="43" t="s">
        <v>77</v>
      </c>
      <c r="D3" s="43" t="s">
        <v>78</v>
      </c>
    </row>
    <row r="4" spans="1:5" x14ac:dyDescent="0.25">
      <c r="A4" t="s">
        <v>73</v>
      </c>
      <c r="B4" s="41">
        <f>'Capacity Position wPP'!C9</f>
        <v>904.24159971578183</v>
      </c>
      <c r="D4" t="s">
        <v>82</v>
      </c>
      <c r="E4" s="55">
        <f>'Capacity Position wPP'!C18</f>
        <v>1029.5250000000001</v>
      </c>
    </row>
    <row r="5" spans="1:5" x14ac:dyDescent="0.25">
      <c r="A5" t="s">
        <v>92</v>
      </c>
      <c r="B5" s="39">
        <v>28.92</v>
      </c>
      <c r="D5" t="s">
        <v>92</v>
      </c>
      <c r="E5" s="39">
        <f>B5</f>
        <v>28.92</v>
      </c>
    </row>
    <row r="6" spans="1:5" x14ac:dyDescent="0.25">
      <c r="A6" t="s">
        <v>90</v>
      </c>
      <c r="B6" s="44">
        <v>1.2170000000000001</v>
      </c>
      <c r="D6" t="s">
        <v>75</v>
      </c>
      <c r="E6">
        <v>365</v>
      </c>
    </row>
    <row r="7" spans="1:5" x14ac:dyDescent="0.25">
      <c r="A7" t="s">
        <v>89</v>
      </c>
      <c r="B7" s="56">
        <f>ROUND(B4*B6,0)</f>
        <v>1100</v>
      </c>
      <c r="D7" t="s">
        <v>86</v>
      </c>
      <c r="E7" s="39">
        <f>E4*E5*E6</f>
        <v>10867459.995000001</v>
      </c>
    </row>
    <row r="8" spans="1:5" x14ac:dyDescent="0.25">
      <c r="A8" t="s">
        <v>75</v>
      </c>
      <c r="B8">
        <v>365</v>
      </c>
    </row>
    <row r="9" spans="1:5" x14ac:dyDescent="0.25">
      <c r="A9" t="s">
        <v>76</v>
      </c>
      <c r="B9" s="39">
        <f>B5*B7*B8</f>
        <v>11611380.000000002</v>
      </c>
      <c r="D9" t="s">
        <v>79</v>
      </c>
      <c r="E9" s="39">
        <f>E7-B9</f>
        <v>-743920.00500000082</v>
      </c>
    </row>
    <row r="10" spans="1:5" x14ac:dyDescent="0.25">
      <c r="B10" s="40"/>
    </row>
    <row r="11" spans="1:5" ht="15.75" thickBot="1" x14ac:dyDescent="0.3"/>
    <row r="12" spans="1:5" x14ac:dyDescent="0.25">
      <c r="A12" s="43" t="s">
        <v>80</v>
      </c>
      <c r="D12" s="45" t="s">
        <v>93</v>
      </c>
      <c r="E12" s="46">
        <f>B16</f>
        <v>182597.66854788476</v>
      </c>
    </row>
    <row r="13" spans="1:5" ht="15.75" thickBot="1" x14ac:dyDescent="0.3">
      <c r="A13" t="s">
        <v>81</v>
      </c>
      <c r="B13" s="41">
        <f>'Capacity Position wPP'!C24</f>
        <v>17.298325901199789</v>
      </c>
      <c r="D13" s="57" t="s">
        <v>91</v>
      </c>
      <c r="E13" s="58">
        <f>E9</f>
        <v>-743920.00500000082</v>
      </c>
    </row>
    <row r="14" spans="1:5" ht="16.5" thickTop="1" thickBot="1" x14ac:dyDescent="0.3">
      <c r="A14" t="s">
        <v>74</v>
      </c>
      <c r="B14" s="39">
        <f>B5</f>
        <v>28.92</v>
      </c>
      <c r="D14" s="59" t="s">
        <v>97</v>
      </c>
      <c r="E14" s="47">
        <f>E12-E13</f>
        <v>926517.67354788561</v>
      </c>
    </row>
    <row r="15" spans="1:5" x14ac:dyDescent="0.25">
      <c r="A15" t="s">
        <v>75</v>
      </c>
      <c r="B15">
        <v>365</v>
      </c>
    </row>
    <row r="16" spans="1:5" x14ac:dyDescent="0.25">
      <c r="A16" t="s">
        <v>76</v>
      </c>
      <c r="B16" s="42">
        <f>B13*B14*B15</f>
        <v>182597.66854788476</v>
      </c>
    </row>
    <row r="17" spans="1:5" x14ac:dyDescent="0.25">
      <c r="A17" t="s">
        <v>94</v>
      </c>
      <c r="B17" s="44">
        <f>'Capacity Position wPP'!C6</f>
        <v>1.0894206</v>
      </c>
    </row>
    <row r="19" spans="1:5" x14ac:dyDescent="0.25">
      <c r="A19" t="s">
        <v>84</v>
      </c>
    </row>
    <row r="20" spans="1:5" x14ac:dyDescent="0.25">
      <c r="A20" t="s">
        <v>87</v>
      </c>
      <c r="B20">
        <v>100</v>
      </c>
      <c r="C20" t="s">
        <v>85</v>
      </c>
    </row>
    <row r="22" spans="1:5" x14ac:dyDescent="0.25">
      <c r="A22" t="s">
        <v>73</v>
      </c>
      <c r="B22" s="41">
        <f>'Capacity Position wPP'!C9</f>
        <v>904.24159971578183</v>
      </c>
      <c r="D22" t="s">
        <v>82</v>
      </c>
      <c r="E22" s="41">
        <f>'Capacity Position wPP'!C18+(B7-'Capacity Position wPP'!C18)-B20</f>
        <v>1000</v>
      </c>
    </row>
    <row r="23" spans="1:5" x14ac:dyDescent="0.25">
      <c r="A23" t="s">
        <v>74</v>
      </c>
      <c r="B23" s="39">
        <f>B5</f>
        <v>28.92</v>
      </c>
      <c r="D23" t="s">
        <v>74</v>
      </c>
      <c r="E23" s="39">
        <f>B23</f>
        <v>28.92</v>
      </c>
    </row>
    <row r="24" spans="1:5" x14ac:dyDescent="0.25">
      <c r="A24" t="s">
        <v>90</v>
      </c>
      <c r="B24" s="44">
        <v>1.2170000000000001</v>
      </c>
      <c r="D24" t="s">
        <v>75</v>
      </c>
      <c r="E24">
        <v>365</v>
      </c>
    </row>
    <row r="25" spans="1:5" x14ac:dyDescent="0.25">
      <c r="A25" t="s">
        <v>89</v>
      </c>
      <c r="B25" s="49">
        <f>B22*B24</f>
        <v>1100.4620268541066</v>
      </c>
      <c r="C25" t="s">
        <v>83</v>
      </c>
      <c r="D25" t="s">
        <v>76</v>
      </c>
      <c r="E25" s="39">
        <f>E22*E23*E24</f>
        <v>10555800</v>
      </c>
    </row>
    <row r="26" spans="1:5" x14ac:dyDescent="0.25">
      <c r="A26" t="s">
        <v>75</v>
      </c>
      <c r="B26">
        <v>365</v>
      </c>
    </row>
    <row r="27" spans="1:5" x14ac:dyDescent="0.25">
      <c r="A27" t="s">
        <v>76</v>
      </c>
      <c r="B27" s="39">
        <f>B23*B25*B26</f>
        <v>11616257.063066579</v>
      </c>
      <c r="D27" t="s">
        <v>79</v>
      </c>
      <c r="E27" s="39">
        <f>E25-B27</f>
        <v>-1060457.0630665794</v>
      </c>
    </row>
    <row r="29" spans="1:5" x14ac:dyDescent="0.25">
      <c r="D29" t="s">
        <v>88</v>
      </c>
      <c r="E29" s="48">
        <f>E22-B25</f>
        <v>-100.46202685410663</v>
      </c>
    </row>
    <row r="32" spans="1:5" x14ac:dyDescent="0.25">
      <c r="A32" t="s">
        <v>95</v>
      </c>
      <c r="B32" s="52">
        <f>(B7-'Capacity Position wPP'!C18)</f>
        <v>70.474999999999909</v>
      </c>
    </row>
    <row r="33" spans="1:2" x14ac:dyDescent="0.25">
      <c r="A33" s="50" t="s">
        <v>96</v>
      </c>
      <c r="B33" s="51">
        <f>B32/'Capacity Position wPP'!C15</f>
        <v>227.33870967741908</v>
      </c>
    </row>
    <row r="34" spans="1:2" x14ac:dyDescent="0.25">
      <c r="A34" s="15"/>
      <c r="B34" s="39"/>
    </row>
    <row r="35" spans="1:2" x14ac:dyDescent="0.25">
      <c r="A35" s="15"/>
      <c r="B35" s="39"/>
    </row>
    <row r="36" spans="1:2" x14ac:dyDescent="0.25">
      <c r="A36" s="15"/>
      <c r="B36" s="39"/>
    </row>
  </sheetData>
  <pageMargins left="0.7" right="0.7" top="1.6666666666666667" bottom="0.75" header="0.3" footer="0.3"/>
  <pageSetup orientation="portrait" horizontalDpi="1200" verticalDpi="1200" r:id="rId1"/>
  <headerFooter>
    <oddHeader>&amp;RKPSC Case No. 2023-00092
Commission Staff’s First Set of Data Requests
Dated May 22, 2023
Item No. 8
Attachment 14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D375-BEFE-4915-A611-D098A32F94A3}">
  <dimension ref="A2:T46"/>
  <sheetViews>
    <sheetView tabSelected="1" view="pageLayout" topLeftCell="A4" zoomScaleNormal="100" workbookViewId="0">
      <selection activeCell="C30" sqref="C30"/>
    </sheetView>
  </sheetViews>
  <sheetFormatPr defaultRowHeight="15" x14ac:dyDescent="0.25"/>
  <sheetData>
    <row r="2" spans="1:20" ht="15.75" x14ac:dyDescent="0.25">
      <c r="A2" s="16" t="s">
        <v>36</v>
      </c>
      <c r="B2" s="17"/>
      <c r="C2" s="17"/>
      <c r="D2" s="17"/>
      <c r="E2" s="17"/>
      <c r="F2" s="17"/>
      <c r="G2" s="17"/>
      <c r="N2" s="16" t="s">
        <v>37</v>
      </c>
      <c r="O2" s="17"/>
      <c r="P2" s="17"/>
      <c r="Q2" s="17"/>
      <c r="R2" s="17"/>
      <c r="S2" s="17"/>
    </row>
    <row r="3" spans="1:20" x14ac:dyDescent="0.25">
      <c r="A3" s="17"/>
      <c r="B3" s="18" t="s">
        <v>38</v>
      </c>
      <c r="C3" s="18" t="s">
        <v>39</v>
      </c>
      <c r="D3" s="18" t="s">
        <v>40</v>
      </c>
      <c r="E3" s="18" t="s">
        <v>41</v>
      </c>
      <c r="F3" s="18" t="s">
        <v>42</v>
      </c>
      <c r="G3" s="19" t="s">
        <v>43</v>
      </c>
      <c r="N3" s="17"/>
      <c r="O3" s="17" t="s">
        <v>38</v>
      </c>
      <c r="P3" s="17" t="s">
        <v>39</v>
      </c>
      <c r="Q3" s="17" t="s">
        <v>40</v>
      </c>
      <c r="R3" s="17" t="s">
        <v>41</v>
      </c>
      <c r="S3" s="17" t="s">
        <v>42</v>
      </c>
      <c r="T3" s="20" t="s">
        <v>43</v>
      </c>
    </row>
    <row r="4" spans="1:20" x14ac:dyDescent="0.25">
      <c r="A4" s="17">
        <v>2022</v>
      </c>
      <c r="B4" s="17">
        <v>0.54</v>
      </c>
      <c r="C4" s="17">
        <v>0.54</v>
      </c>
      <c r="D4" s="17">
        <v>0.54</v>
      </c>
      <c r="E4" s="17">
        <v>0.54</v>
      </c>
      <c r="F4" s="17">
        <v>0.54</v>
      </c>
      <c r="G4" s="21">
        <v>0.02</v>
      </c>
      <c r="N4" s="17">
        <v>2022</v>
      </c>
      <c r="O4" s="17">
        <v>0.82</v>
      </c>
      <c r="P4" s="17">
        <v>0.82</v>
      </c>
      <c r="Q4" s="17">
        <v>0.82</v>
      </c>
      <c r="R4" s="17">
        <v>0.82</v>
      </c>
      <c r="S4" s="17">
        <v>0.82</v>
      </c>
    </row>
    <row r="5" spans="1:20" x14ac:dyDescent="0.25">
      <c r="A5" s="17">
        <v>2023</v>
      </c>
      <c r="B5" s="17">
        <v>0.54</v>
      </c>
      <c r="C5" s="17">
        <v>0.54</v>
      </c>
      <c r="D5" s="17">
        <v>0.54</v>
      </c>
      <c r="E5" s="17">
        <v>0.54</v>
      </c>
      <c r="F5" s="17">
        <v>0.54</v>
      </c>
      <c r="G5" s="21">
        <v>0.02</v>
      </c>
      <c r="N5" s="17">
        <v>2023</v>
      </c>
      <c r="O5" s="17">
        <v>0.82</v>
      </c>
      <c r="P5" s="17">
        <v>0.82</v>
      </c>
      <c r="Q5" s="17">
        <v>0.82</v>
      </c>
      <c r="R5" s="17">
        <v>0.82</v>
      </c>
      <c r="S5" s="17">
        <v>0.82</v>
      </c>
    </row>
    <row r="6" spans="1:20" x14ac:dyDescent="0.25">
      <c r="A6" s="17">
        <v>2024</v>
      </c>
      <c r="B6" s="17">
        <v>0.54</v>
      </c>
      <c r="C6" s="17">
        <v>0.54</v>
      </c>
      <c r="D6" s="17">
        <v>0.54</v>
      </c>
      <c r="E6" s="17">
        <v>0.54</v>
      </c>
      <c r="F6" s="17">
        <v>0.54</v>
      </c>
      <c r="G6" s="21">
        <v>0.02</v>
      </c>
      <c r="N6" s="17">
        <v>2024</v>
      </c>
      <c r="O6" s="17">
        <v>0.82</v>
      </c>
      <c r="P6" s="17">
        <v>0.82</v>
      </c>
      <c r="Q6" s="17">
        <v>0.82</v>
      </c>
      <c r="R6" s="17">
        <v>0.82</v>
      </c>
      <c r="S6" s="17">
        <v>0.82</v>
      </c>
    </row>
    <row r="7" spans="1:20" x14ac:dyDescent="0.25">
      <c r="A7" s="17">
        <v>2025</v>
      </c>
      <c r="B7" s="17">
        <v>0.5</v>
      </c>
      <c r="C7" s="17">
        <v>0.53</v>
      </c>
      <c r="D7" s="17">
        <v>0.53</v>
      </c>
      <c r="E7" s="17">
        <v>0.53</v>
      </c>
      <c r="F7" s="17">
        <v>0.54</v>
      </c>
      <c r="G7" s="21">
        <v>0.02</v>
      </c>
      <c r="N7" s="17">
        <v>2025</v>
      </c>
      <c r="O7" s="17">
        <v>0.82</v>
      </c>
      <c r="P7" s="17">
        <v>0.82</v>
      </c>
      <c r="Q7" s="17">
        <v>0.82</v>
      </c>
      <c r="R7" s="17">
        <v>0.82</v>
      </c>
      <c r="S7" s="17">
        <v>0.82</v>
      </c>
    </row>
    <row r="8" spans="1:20" x14ac:dyDescent="0.25">
      <c r="A8" s="17">
        <v>2026</v>
      </c>
      <c r="B8" s="17">
        <v>0.43</v>
      </c>
      <c r="C8" s="17">
        <v>0.47</v>
      </c>
      <c r="D8" s="17">
        <v>0.47</v>
      </c>
      <c r="E8" s="17">
        <v>0.49</v>
      </c>
      <c r="F8" s="17">
        <v>0.44</v>
      </c>
      <c r="G8" s="21">
        <v>0.02</v>
      </c>
      <c r="N8" s="17">
        <v>2026</v>
      </c>
      <c r="O8" s="17">
        <v>0.82</v>
      </c>
      <c r="P8" s="17">
        <v>0.82</v>
      </c>
      <c r="Q8" s="17">
        <v>0.77</v>
      </c>
      <c r="R8" s="17">
        <v>0.82</v>
      </c>
      <c r="S8" s="17">
        <v>0.82</v>
      </c>
    </row>
    <row r="9" spans="1:20" x14ac:dyDescent="0.25">
      <c r="A9" s="17">
        <v>2027</v>
      </c>
      <c r="B9" s="17">
        <v>0.39</v>
      </c>
      <c r="C9" s="17">
        <v>0.38</v>
      </c>
      <c r="D9" s="17">
        <v>0.38</v>
      </c>
      <c r="E9" s="17">
        <v>0.34</v>
      </c>
      <c r="F9" s="17">
        <v>0.34</v>
      </c>
      <c r="G9" s="21">
        <v>0.02</v>
      </c>
      <c r="N9" s="17">
        <v>2027</v>
      </c>
      <c r="O9" s="17">
        <v>0.82</v>
      </c>
      <c r="P9" s="17">
        <v>0.82</v>
      </c>
      <c r="Q9" s="17">
        <v>0.72</v>
      </c>
      <c r="R9" s="17">
        <v>0.82</v>
      </c>
      <c r="S9" s="17">
        <v>0.8</v>
      </c>
    </row>
    <row r="10" spans="1:20" x14ac:dyDescent="0.25">
      <c r="A10" s="17">
        <v>2028</v>
      </c>
      <c r="B10" s="17">
        <v>0.35</v>
      </c>
      <c r="C10" s="17">
        <v>0.33</v>
      </c>
      <c r="D10" s="17">
        <v>0.33</v>
      </c>
      <c r="E10" s="17">
        <v>0.34</v>
      </c>
      <c r="F10" s="17">
        <v>0.34</v>
      </c>
      <c r="G10" s="21">
        <v>0.02</v>
      </c>
      <c r="N10" s="17">
        <v>2028</v>
      </c>
      <c r="O10" s="17">
        <v>0.82</v>
      </c>
      <c r="P10" s="17">
        <v>0.82</v>
      </c>
      <c r="Q10" s="17">
        <v>0.71</v>
      </c>
      <c r="R10" s="17">
        <v>0.82</v>
      </c>
      <c r="S10" s="17">
        <v>0.8</v>
      </c>
    </row>
    <row r="11" spans="1:20" x14ac:dyDescent="0.25">
      <c r="A11" s="17">
        <v>2029</v>
      </c>
      <c r="B11" s="17">
        <v>0.31</v>
      </c>
      <c r="C11" s="17">
        <v>0.32</v>
      </c>
      <c r="D11" s="17">
        <v>0.32</v>
      </c>
      <c r="E11" s="17">
        <v>0.33</v>
      </c>
      <c r="F11" s="17">
        <v>0.33</v>
      </c>
      <c r="G11" s="21">
        <v>0.02</v>
      </c>
      <c r="N11" s="17">
        <v>2029</v>
      </c>
      <c r="O11" s="17">
        <v>0.82</v>
      </c>
      <c r="P11" s="17">
        <v>0.82</v>
      </c>
      <c r="Q11" s="17">
        <v>0.69</v>
      </c>
      <c r="R11" s="17">
        <v>0.82</v>
      </c>
      <c r="S11" s="17">
        <v>0.8</v>
      </c>
    </row>
    <row r="12" spans="1:20" x14ac:dyDescent="0.25">
      <c r="A12" s="17">
        <v>2030</v>
      </c>
      <c r="B12" s="17">
        <v>0.31</v>
      </c>
      <c r="C12" s="17">
        <v>0.32</v>
      </c>
      <c r="D12" s="17">
        <v>0.31</v>
      </c>
      <c r="E12" s="17">
        <v>0.33</v>
      </c>
      <c r="F12" s="17">
        <v>0.33</v>
      </c>
      <c r="G12" s="21">
        <v>0.02</v>
      </c>
      <c r="N12" s="17">
        <v>2030</v>
      </c>
      <c r="O12" s="17">
        <v>0.79</v>
      </c>
      <c r="P12" s="17">
        <v>0.82</v>
      </c>
      <c r="Q12" s="17">
        <v>0.69</v>
      </c>
      <c r="R12" s="17">
        <v>0.82</v>
      </c>
      <c r="S12" s="17">
        <v>0.8</v>
      </c>
    </row>
    <row r="13" spans="1:20" x14ac:dyDescent="0.25">
      <c r="A13" s="17">
        <v>2031</v>
      </c>
      <c r="B13" s="17">
        <v>0.3</v>
      </c>
      <c r="C13" s="17">
        <v>0.32</v>
      </c>
      <c r="D13" s="17">
        <v>0.3</v>
      </c>
      <c r="E13" s="17">
        <v>0.31</v>
      </c>
      <c r="F13" s="17">
        <v>0.31</v>
      </c>
      <c r="G13" s="21">
        <v>0.02</v>
      </c>
      <c r="N13" s="17">
        <v>2031</v>
      </c>
      <c r="O13" s="17">
        <v>0.77</v>
      </c>
      <c r="P13" s="17">
        <v>0.82</v>
      </c>
      <c r="Q13" s="17">
        <v>0.69</v>
      </c>
      <c r="R13" s="17">
        <v>0.82</v>
      </c>
      <c r="S13" s="17">
        <v>0.8</v>
      </c>
    </row>
    <row r="14" spans="1:20" x14ac:dyDescent="0.25">
      <c r="A14" s="17">
        <v>2032</v>
      </c>
      <c r="B14" s="17">
        <v>0.3</v>
      </c>
      <c r="C14" s="17">
        <v>0.3</v>
      </c>
      <c r="D14" s="17">
        <v>0.28000000000000003</v>
      </c>
      <c r="E14" s="17">
        <v>0.3</v>
      </c>
      <c r="F14" s="17">
        <v>0.3</v>
      </c>
      <c r="G14" s="21">
        <v>0.02</v>
      </c>
      <c r="N14" s="17">
        <v>2032</v>
      </c>
      <c r="O14" s="17">
        <v>0.74</v>
      </c>
      <c r="P14" s="17">
        <v>0.82</v>
      </c>
      <c r="Q14" s="17">
        <v>0.69</v>
      </c>
      <c r="R14" s="17">
        <v>0.82</v>
      </c>
      <c r="S14" s="17">
        <v>0.8</v>
      </c>
    </row>
    <row r="15" spans="1:20" x14ac:dyDescent="0.25">
      <c r="A15" s="17">
        <v>2033</v>
      </c>
      <c r="B15" s="17">
        <v>0.28999999999999998</v>
      </c>
      <c r="C15" s="17">
        <v>0.28999999999999998</v>
      </c>
      <c r="D15" s="17">
        <v>0.26</v>
      </c>
      <c r="E15" s="17">
        <v>0.28999999999999998</v>
      </c>
      <c r="F15" s="17">
        <v>0.28999999999999998</v>
      </c>
      <c r="G15" s="21">
        <v>0.02</v>
      </c>
      <c r="N15" s="17">
        <v>2033</v>
      </c>
      <c r="O15" s="17">
        <v>0.71</v>
      </c>
      <c r="P15" s="17">
        <v>0.82</v>
      </c>
      <c r="Q15" s="17">
        <v>0.69</v>
      </c>
      <c r="R15" s="17">
        <v>0.82</v>
      </c>
      <c r="S15" s="17">
        <v>0.8</v>
      </c>
    </row>
    <row r="16" spans="1:20" x14ac:dyDescent="0.25">
      <c r="A16" s="17">
        <v>2034</v>
      </c>
      <c r="B16" s="17">
        <v>0.28000000000000003</v>
      </c>
      <c r="C16" s="17">
        <v>0.28999999999999998</v>
      </c>
      <c r="D16" s="17">
        <v>0.25</v>
      </c>
      <c r="E16" s="17">
        <v>0.28999999999999998</v>
      </c>
      <c r="F16" s="17">
        <v>0.28000000000000003</v>
      </c>
      <c r="G16" s="21">
        <v>0.02</v>
      </c>
      <c r="N16" s="17">
        <v>2034</v>
      </c>
      <c r="O16" s="17">
        <v>0.69</v>
      </c>
      <c r="P16" s="17">
        <v>0.8</v>
      </c>
      <c r="Q16" s="17">
        <v>0.66</v>
      </c>
      <c r="R16" s="17">
        <v>0.82</v>
      </c>
      <c r="S16" s="17">
        <v>0.8</v>
      </c>
    </row>
    <row r="17" spans="1:19" x14ac:dyDescent="0.25">
      <c r="A17" s="17">
        <v>2035</v>
      </c>
      <c r="B17" s="17">
        <v>0.27</v>
      </c>
      <c r="C17" s="17">
        <v>0.28999999999999998</v>
      </c>
      <c r="D17" s="17">
        <v>0.25</v>
      </c>
      <c r="E17" s="17">
        <v>0.28999999999999998</v>
      </c>
      <c r="F17" s="17">
        <v>0.28000000000000003</v>
      </c>
      <c r="G17" s="21">
        <v>0.02</v>
      </c>
      <c r="N17" s="17">
        <v>2035</v>
      </c>
      <c r="O17" s="17">
        <v>0.69</v>
      </c>
      <c r="P17" s="17">
        <v>0.8</v>
      </c>
      <c r="Q17" s="17">
        <v>0.66</v>
      </c>
      <c r="R17" s="17">
        <v>0.82</v>
      </c>
      <c r="S17" s="17">
        <v>0.8</v>
      </c>
    </row>
    <row r="18" spans="1:19" x14ac:dyDescent="0.25">
      <c r="A18" s="17">
        <v>2036</v>
      </c>
      <c r="B18" s="17">
        <v>0.27</v>
      </c>
      <c r="C18" s="17">
        <v>0.28999999999999998</v>
      </c>
      <c r="D18" s="17">
        <v>0.24</v>
      </c>
      <c r="E18" s="17">
        <v>0.28000000000000003</v>
      </c>
      <c r="F18" s="17">
        <v>0.28000000000000003</v>
      </c>
      <c r="G18" s="21">
        <v>0.02</v>
      </c>
      <c r="N18" s="17">
        <v>2036</v>
      </c>
      <c r="O18" s="17">
        <v>0.68</v>
      </c>
      <c r="P18" s="17">
        <v>0.75</v>
      </c>
      <c r="Q18" s="17">
        <v>0.66</v>
      </c>
      <c r="R18" s="17">
        <v>0.8</v>
      </c>
      <c r="S18" s="17">
        <v>0.8</v>
      </c>
    </row>
    <row r="19" spans="1:19" x14ac:dyDescent="0.25">
      <c r="A19" s="17">
        <v>2037</v>
      </c>
      <c r="B19" s="17">
        <v>0.26</v>
      </c>
      <c r="C19" s="17">
        <v>0.28000000000000003</v>
      </c>
      <c r="D19" s="17">
        <v>0.23</v>
      </c>
      <c r="E19" s="17">
        <v>0.27</v>
      </c>
      <c r="F19" s="17">
        <v>0.28000000000000003</v>
      </c>
      <c r="G19" s="21">
        <v>0.02</v>
      </c>
      <c r="N19" s="17">
        <v>2037</v>
      </c>
      <c r="O19" s="17">
        <v>0.66</v>
      </c>
      <c r="P19" s="17">
        <v>0.72</v>
      </c>
      <c r="Q19" s="17">
        <v>0.62</v>
      </c>
      <c r="R19" s="17">
        <v>0.8</v>
      </c>
      <c r="S19" s="17">
        <v>0.77</v>
      </c>
    </row>
    <row r="20" spans="1:19" x14ac:dyDescent="0.25">
      <c r="A20" s="17">
        <v>2038</v>
      </c>
      <c r="B20" s="17">
        <v>0.25</v>
      </c>
      <c r="C20" s="17">
        <v>0.28000000000000003</v>
      </c>
      <c r="D20" s="17">
        <v>0.2</v>
      </c>
      <c r="E20" s="17">
        <v>0.26</v>
      </c>
      <c r="F20" s="17">
        <v>0.28000000000000003</v>
      </c>
      <c r="G20" s="21">
        <v>0.02</v>
      </c>
      <c r="N20" s="17">
        <v>2038</v>
      </c>
      <c r="O20" s="17">
        <v>0.66</v>
      </c>
      <c r="P20" s="17">
        <v>0.71</v>
      </c>
      <c r="Q20" s="17">
        <v>0.59</v>
      </c>
      <c r="R20" s="17">
        <v>0.77</v>
      </c>
      <c r="S20" s="17">
        <v>0.75</v>
      </c>
    </row>
    <row r="21" spans="1:19" x14ac:dyDescent="0.25">
      <c r="A21" s="17">
        <v>2039</v>
      </c>
      <c r="B21" s="17">
        <v>0.24</v>
      </c>
      <c r="C21" s="17">
        <v>0.27</v>
      </c>
      <c r="D21" s="17">
        <v>0.18</v>
      </c>
      <c r="E21" s="17">
        <v>0.25</v>
      </c>
      <c r="F21" s="17">
        <v>0.28000000000000003</v>
      </c>
      <c r="G21" s="21">
        <v>0.02</v>
      </c>
      <c r="N21" s="17">
        <v>2039</v>
      </c>
      <c r="O21" s="17">
        <v>0.65</v>
      </c>
      <c r="P21" s="17">
        <v>0.71</v>
      </c>
      <c r="Q21" s="17">
        <v>0.53</v>
      </c>
      <c r="R21" s="17">
        <v>0.77</v>
      </c>
      <c r="S21" s="17">
        <v>0.75</v>
      </c>
    </row>
    <row r="22" spans="1:19" x14ac:dyDescent="0.25">
      <c r="A22" s="17">
        <v>2040</v>
      </c>
      <c r="B22" s="17">
        <v>0.23</v>
      </c>
      <c r="C22" s="17">
        <v>0.27</v>
      </c>
      <c r="D22" s="17">
        <v>0.17</v>
      </c>
      <c r="E22" s="17">
        <v>0.25</v>
      </c>
      <c r="F22" s="17">
        <v>0.28000000000000003</v>
      </c>
      <c r="G22" s="21">
        <v>0.02</v>
      </c>
      <c r="N22" s="17">
        <v>2040</v>
      </c>
      <c r="O22" s="17">
        <v>0.65</v>
      </c>
      <c r="P22" s="17">
        <v>0.69</v>
      </c>
      <c r="Q22" s="17">
        <v>0.47</v>
      </c>
      <c r="R22" s="17">
        <v>0.75</v>
      </c>
      <c r="S22" s="17">
        <v>0.72</v>
      </c>
    </row>
    <row r="26" spans="1:19" ht="15.75" x14ac:dyDescent="0.25">
      <c r="A26" s="16" t="s">
        <v>44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 t="s">
        <v>45</v>
      </c>
      <c r="O26" s="17"/>
      <c r="P26" s="17"/>
      <c r="Q26" s="17"/>
      <c r="R26" s="17"/>
      <c r="S26" s="17"/>
    </row>
    <row r="27" spans="1:19" x14ac:dyDescent="0.25">
      <c r="A27" s="17"/>
      <c r="B27" s="17" t="s">
        <v>38</v>
      </c>
      <c r="C27" s="17" t="s">
        <v>39</v>
      </c>
      <c r="D27" s="17" t="s">
        <v>40</v>
      </c>
      <c r="E27" s="17" t="s">
        <v>41</v>
      </c>
      <c r="F27" s="17" t="s">
        <v>42</v>
      </c>
      <c r="G27" s="21" t="s">
        <v>46</v>
      </c>
      <c r="H27" s="17"/>
      <c r="I27" s="17"/>
      <c r="J27" s="17"/>
      <c r="K27" s="17"/>
      <c r="L27" s="17"/>
      <c r="M27" s="17"/>
      <c r="N27" s="17"/>
      <c r="O27" s="17" t="s">
        <v>38</v>
      </c>
      <c r="P27" s="17" t="s">
        <v>39</v>
      </c>
      <c r="Q27" s="17" t="s">
        <v>40</v>
      </c>
      <c r="R27" s="17" t="s">
        <v>41</v>
      </c>
      <c r="S27" s="17" t="s">
        <v>42</v>
      </c>
    </row>
    <row r="28" spans="1:19" x14ac:dyDescent="0.25">
      <c r="A28" s="17">
        <v>2022</v>
      </c>
      <c r="B28" s="17">
        <v>0.16</v>
      </c>
      <c r="C28" s="17">
        <v>0.16</v>
      </c>
      <c r="D28" s="17">
        <v>0.16</v>
      </c>
      <c r="E28" s="17">
        <v>0.16</v>
      </c>
      <c r="F28" s="17">
        <v>0.16</v>
      </c>
      <c r="G28" s="21">
        <v>0.19</v>
      </c>
      <c r="H28" s="17"/>
      <c r="I28" s="17"/>
      <c r="J28" s="17"/>
      <c r="K28" s="17"/>
      <c r="L28" s="17"/>
      <c r="M28" s="17"/>
      <c r="N28" s="17">
        <v>2022</v>
      </c>
      <c r="O28" s="17">
        <v>0.37</v>
      </c>
      <c r="P28" s="17">
        <v>0.37</v>
      </c>
      <c r="Q28" s="17">
        <v>0.37</v>
      </c>
      <c r="R28" s="17">
        <v>0.37</v>
      </c>
      <c r="S28" s="17">
        <v>0.37</v>
      </c>
    </row>
    <row r="29" spans="1:19" x14ac:dyDescent="0.25">
      <c r="A29" s="17">
        <v>2023</v>
      </c>
      <c r="B29" s="17">
        <v>0.16</v>
      </c>
      <c r="C29" s="17">
        <v>0.16</v>
      </c>
      <c r="D29" s="17">
        <v>0.16</v>
      </c>
      <c r="E29" s="17">
        <v>0.14000000000000001</v>
      </c>
      <c r="F29" s="17">
        <v>0.16</v>
      </c>
      <c r="G29" s="21">
        <v>0.19</v>
      </c>
      <c r="H29" s="17"/>
      <c r="I29" s="17"/>
      <c r="J29" s="17"/>
      <c r="K29" s="17"/>
      <c r="L29" s="17"/>
      <c r="M29" s="17"/>
      <c r="N29" s="17">
        <v>2023</v>
      </c>
      <c r="O29" s="17">
        <v>0.37</v>
      </c>
      <c r="P29" s="17">
        <v>0.37</v>
      </c>
      <c r="Q29" s="17">
        <v>0.37</v>
      </c>
      <c r="R29" s="17">
        <v>0.37</v>
      </c>
      <c r="S29" s="17">
        <v>0.37</v>
      </c>
    </row>
    <row r="30" spans="1:19" x14ac:dyDescent="0.25">
      <c r="A30" s="17">
        <v>2024</v>
      </c>
      <c r="B30" s="17">
        <v>0.16</v>
      </c>
      <c r="C30" s="17">
        <v>0.14000000000000001</v>
      </c>
      <c r="D30" s="17">
        <v>0.16</v>
      </c>
      <c r="E30" s="17">
        <v>0.14000000000000001</v>
      </c>
      <c r="F30" s="17">
        <v>0.14000000000000001</v>
      </c>
      <c r="G30" s="21">
        <v>0.17</v>
      </c>
      <c r="H30" s="17"/>
      <c r="I30" s="17"/>
      <c r="J30" s="17"/>
      <c r="K30" s="17"/>
      <c r="L30" s="17"/>
      <c r="M30" s="17"/>
      <c r="N30" s="17">
        <v>2024</v>
      </c>
      <c r="O30" s="17">
        <v>0.37</v>
      </c>
      <c r="P30" s="17">
        <v>0.37</v>
      </c>
      <c r="Q30" s="17">
        <v>0.37</v>
      </c>
      <c r="R30" s="17">
        <v>0.37</v>
      </c>
      <c r="S30" s="17">
        <v>0.37</v>
      </c>
    </row>
    <row r="31" spans="1:19" x14ac:dyDescent="0.25">
      <c r="A31" s="17">
        <v>2025</v>
      </c>
      <c r="B31" s="17">
        <v>0.14000000000000001</v>
      </c>
      <c r="C31" s="17">
        <v>0.12</v>
      </c>
      <c r="D31" s="17">
        <v>0.13</v>
      </c>
      <c r="E31" s="17">
        <v>0.13</v>
      </c>
      <c r="F31" s="17">
        <v>0.14000000000000001</v>
      </c>
      <c r="G31" s="21">
        <v>0.17</v>
      </c>
      <c r="H31" s="17"/>
      <c r="I31" s="17"/>
      <c r="J31" s="17"/>
      <c r="K31" s="17"/>
      <c r="L31" s="17"/>
      <c r="M31" s="17"/>
      <c r="N31" s="17">
        <v>2025</v>
      </c>
      <c r="O31" s="17">
        <v>0.37</v>
      </c>
      <c r="P31" s="17">
        <v>0.37</v>
      </c>
      <c r="Q31" s="17">
        <v>0.37</v>
      </c>
      <c r="R31" s="17">
        <v>0.37</v>
      </c>
      <c r="S31" s="17">
        <v>0.37</v>
      </c>
    </row>
    <row r="32" spans="1:19" x14ac:dyDescent="0.25">
      <c r="A32" s="17">
        <v>2026</v>
      </c>
      <c r="B32" s="17">
        <v>0.13</v>
      </c>
      <c r="C32" s="17">
        <v>0.11</v>
      </c>
      <c r="D32" s="17">
        <v>0.11</v>
      </c>
      <c r="E32" s="17">
        <v>0.11</v>
      </c>
      <c r="F32" s="17">
        <v>0.14000000000000001</v>
      </c>
      <c r="G32" s="21">
        <v>0.16</v>
      </c>
      <c r="H32" s="17"/>
      <c r="I32" s="17"/>
      <c r="J32" s="17"/>
      <c r="K32" s="17"/>
      <c r="L32" s="17"/>
      <c r="M32" s="17"/>
      <c r="N32" s="17">
        <v>2026</v>
      </c>
      <c r="O32" s="17">
        <v>0.37</v>
      </c>
      <c r="P32" s="17">
        <v>0.37</v>
      </c>
      <c r="Q32" s="17">
        <v>0.37</v>
      </c>
      <c r="R32" s="17">
        <v>0.37</v>
      </c>
      <c r="S32" s="17">
        <v>0.37</v>
      </c>
    </row>
    <row r="33" spans="1:19" x14ac:dyDescent="0.25">
      <c r="A33" s="17">
        <v>2027</v>
      </c>
      <c r="B33" s="17">
        <v>0.13</v>
      </c>
      <c r="C33" s="17">
        <v>0.11</v>
      </c>
      <c r="D33" s="17">
        <v>0.11</v>
      </c>
      <c r="E33" s="17">
        <v>0.11</v>
      </c>
      <c r="F33" s="17">
        <v>0.14000000000000001</v>
      </c>
      <c r="G33" s="21">
        <v>0.16</v>
      </c>
      <c r="H33" s="17"/>
      <c r="I33" s="17"/>
      <c r="J33" s="17"/>
      <c r="K33" s="17"/>
      <c r="L33" s="17"/>
      <c r="M33" s="17"/>
      <c r="N33" s="17">
        <v>2027</v>
      </c>
      <c r="O33" s="17">
        <v>0.37</v>
      </c>
      <c r="P33" s="17">
        <v>0.37</v>
      </c>
      <c r="Q33" s="17">
        <v>0.37</v>
      </c>
      <c r="R33" s="17">
        <v>0.37</v>
      </c>
      <c r="S33" s="17">
        <v>0.37</v>
      </c>
    </row>
    <row r="34" spans="1:19" x14ac:dyDescent="0.25">
      <c r="A34" s="17">
        <v>2028</v>
      </c>
      <c r="B34" s="17">
        <v>0.12</v>
      </c>
      <c r="C34" s="17">
        <v>0.11</v>
      </c>
      <c r="D34" s="17">
        <v>0.11</v>
      </c>
      <c r="E34" s="17">
        <v>0.11</v>
      </c>
      <c r="F34" s="17">
        <v>0.13</v>
      </c>
      <c r="G34" s="21">
        <v>0.15</v>
      </c>
      <c r="H34" s="17"/>
      <c r="I34" s="17"/>
      <c r="J34" s="17"/>
      <c r="K34" s="17"/>
      <c r="L34" s="17"/>
      <c r="M34" s="17"/>
      <c r="N34" s="17">
        <v>2028</v>
      </c>
      <c r="O34" s="17">
        <v>0.35</v>
      </c>
      <c r="P34" s="17">
        <v>0.35</v>
      </c>
      <c r="Q34" s="17">
        <v>0.35</v>
      </c>
      <c r="R34" s="17">
        <v>0.35</v>
      </c>
      <c r="S34" s="17">
        <v>0.35</v>
      </c>
    </row>
    <row r="35" spans="1:19" x14ac:dyDescent="0.25">
      <c r="A35" s="17">
        <v>2029</v>
      </c>
      <c r="B35" s="17">
        <v>0.12</v>
      </c>
      <c r="C35" s="17">
        <v>0.11</v>
      </c>
      <c r="D35" s="17">
        <v>0.11</v>
      </c>
      <c r="E35" s="17">
        <v>0.11</v>
      </c>
      <c r="F35" s="17">
        <v>0.12</v>
      </c>
      <c r="G35" s="21">
        <v>0.14000000000000001</v>
      </c>
      <c r="H35" s="17"/>
      <c r="I35" s="17"/>
      <c r="J35" s="17"/>
      <c r="K35" s="17"/>
      <c r="L35" s="17"/>
      <c r="M35" s="17"/>
      <c r="N35" s="17">
        <v>2029</v>
      </c>
      <c r="O35" s="17">
        <v>0.34</v>
      </c>
      <c r="P35" s="17">
        <v>0.34</v>
      </c>
      <c r="Q35" s="17">
        <v>0.34</v>
      </c>
      <c r="R35" s="17">
        <v>0.34</v>
      </c>
      <c r="S35" s="17">
        <v>0.34</v>
      </c>
    </row>
    <row r="36" spans="1:19" x14ac:dyDescent="0.25">
      <c r="A36" s="17">
        <v>2030</v>
      </c>
      <c r="B36" s="17">
        <v>0.11</v>
      </c>
      <c r="C36" s="17">
        <v>0.12</v>
      </c>
      <c r="D36" s="17">
        <v>0.12</v>
      </c>
      <c r="E36" s="17">
        <v>0.12</v>
      </c>
      <c r="F36" s="17">
        <v>0.12</v>
      </c>
      <c r="G36" s="21">
        <v>0.14000000000000001</v>
      </c>
      <c r="H36" s="17"/>
      <c r="I36" s="17"/>
      <c r="J36" s="17"/>
      <c r="K36" s="17"/>
      <c r="L36" s="17"/>
      <c r="M36" s="17"/>
      <c r="N36" s="17">
        <v>2030</v>
      </c>
      <c r="O36" s="17">
        <v>0.32</v>
      </c>
      <c r="P36" s="17">
        <v>0.32</v>
      </c>
      <c r="Q36" s="17">
        <v>0.32</v>
      </c>
      <c r="R36" s="17">
        <v>0.32</v>
      </c>
      <c r="S36" s="17">
        <v>0.32</v>
      </c>
    </row>
    <row r="37" spans="1:19" x14ac:dyDescent="0.25">
      <c r="A37" s="17">
        <v>2031</v>
      </c>
      <c r="B37" s="17">
        <v>0.11</v>
      </c>
      <c r="C37" s="17">
        <v>0.12</v>
      </c>
      <c r="D37" s="17">
        <v>0.12</v>
      </c>
      <c r="E37" s="17">
        <v>0.12</v>
      </c>
      <c r="F37" s="17">
        <v>0.12</v>
      </c>
      <c r="G37" s="21">
        <v>0.14000000000000001</v>
      </c>
      <c r="H37" s="17"/>
      <c r="I37" s="17"/>
      <c r="J37" s="17"/>
      <c r="K37" s="17"/>
      <c r="L37" s="17"/>
      <c r="M37" s="17"/>
      <c r="N37" s="17">
        <v>2031</v>
      </c>
      <c r="O37" s="17">
        <v>0.3</v>
      </c>
      <c r="P37" s="17">
        <v>0.3</v>
      </c>
      <c r="Q37" s="17">
        <v>0.3</v>
      </c>
      <c r="R37" s="17">
        <v>0.3</v>
      </c>
      <c r="S37" s="17">
        <v>0.3</v>
      </c>
    </row>
    <row r="38" spans="1:19" x14ac:dyDescent="0.25">
      <c r="A38" s="17">
        <v>2032</v>
      </c>
      <c r="B38" s="17">
        <v>0.11</v>
      </c>
      <c r="C38" s="17">
        <v>0.11</v>
      </c>
      <c r="D38" s="17">
        <v>0.11</v>
      </c>
      <c r="E38" s="17">
        <v>0.11</v>
      </c>
      <c r="F38" s="17">
        <v>0.11</v>
      </c>
      <c r="G38" s="21">
        <v>0.13</v>
      </c>
      <c r="H38" s="17"/>
      <c r="I38" s="17"/>
      <c r="J38" s="17"/>
      <c r="K38" s="17"/>
      <c r="L38" s="17"/>
      <c r="M38" s="17"/>
      <c r="N38" s="17">
        <v>2032</v>
      </c>
      <c r="O38" s="17">
        <v>0.3</v>
      </c>
      <c r="P38" s="17">
        <v>0.3</v>
      </c>
      <c r="Q38" s="17">
        <v>0.3</v>
      </c>
      <c r="R38" s="17">
        <v>0.3</v>
      </c>
      <c r="S38" s="17">
        <v>0.3</v>
      </c>
    </row>
    <row r="39" spans="1:19" x14ac:dyDescent="0.25">
      <c r="A39" s="17">
        <v>2033</v>
      </c>
      <c r="B39" s="17">
        <v>0.11</v>
      </c>
      <c r="C39" s="17">
        <v>0.11</v>
      </c>
      <c r="D39" s="17">
        <v>0.11</v>
      </c>
      <c r="E39" s="17">
        <v>0.11</v>
      </c>
      <c r="F39" s="17">
        <v>0.11</v>
      </c>
      <c r="G39" s="21">
        <v>0.13</v>
      </c>
      <c r="H39" s="17"/>
      <c r="I39" s="17"/>
      <c r="J39" s="17"/>
      <c r="K39" s="17"/>
      <c r="L39" s="17"/>
      <c r="M39" s="17"/>
      <c r="N39" s="17">
        <v>2033</v>
      </c>
      <c r="O39" s="17">
        <v>0.3</v>
      </c>
      <c r="P39" s="17">
        <v>0.3</v>
      </c>
      <c r="Q39" s="17">
        <v>0.3</v>
      </c>
      <c r="R39" s="17">
        <v>0.3</v>
      </c>
      <c r="S39" s="17">
        <v>0.3</v>
      </c>
    </row>
    <row r="40" spans="1:19" x14ac:dyDescent="0.25">
      <c r="A40" s="17">
        <v>2034</v>
      </c>
      <c r="B40" s="17">
        <v>0.11</v>
      </c>
      <c r="C40" s="17">
        <v>0.11</v>
      </c>
      <c r="D40" s="17">
        <v>0.11</v>
      </c>
      <c r="E40" s="17">
        <v>0.11</v>
      </c>
      <c r="F40" s="17">
        <v>0.11</v>
      </c>
      <c r="G40" s="21">
        <v>0.13</v>
      </c>
      <c r="H40" s="17"/>
      <c r="I40" s="17"/>
      <c r="J40" s="17"/>
      <c r="K40" s="17"/>
      <c r="L40" s="17"/>
      <c r="M40" s="17"/>
      <c r="N40" s="17">
        <v>2034</v>
      </c>
      <c r="O40" s="17">
        <v>0.28999999999999998</v>
      </c>
      <c r="P40" s="17">
        <v>0.28999999999999998</v>
      </c>
      <c r="Q40" s="17">
        <v>0.25</v>
      </c>
      <c r="R40" s="17">
        <v>0.25</v>
      </c>
      <c r="S40" s="17">
        <v>0.28999999999999998</v>
      </c>
    </row>
    <row r="41" spans="1:19" x14ac:dyDescent="0.25">
      <c r="A41" s="17">
        <v>2035</v>
      </c>
      <c r="B41" s="17">
        <v>0.11</v>
      </c>
      <c r="C41" s="17">
        <v>0.11</v>
      </c>
      <c r="D41" s="17">
        <v>0.11</v>
      </c>
      <c r="E41" s="17">
        <v>0.11</v>
      </c>
      <c r="F41" s="17">
        <v>0.11</v>
      </c>
      <c r="G41" s="21">
        <v>0.13</v>
      </c>
      <c r="H41" s="17"/>
      <c r="I41" s="17"/>
      <c r="J41" s="17"/>
      <c r="K41" s="17"/>
      <c r="L41" s="17"/>
      <c r="M41" s="17"/>
      <c r="N41" s="17">
        <v>2035</v>
      </c>
      <c r="O41" s="17">
        <v>0.26</v>
      </c>
      <c r="P41" s="17">
        <v>0.28999999999999998</v>
      </c>
      <c r="Q41" s="17">
        <v>0.25</v>
      </c>
      <c r="R41" s="17">
        <v>0.25</v>
      </c>
      <c r="S41" s="17">
        <v>0.28999999999999998</v>
      </c>
    </row>
    <row r="42" spans="1:19" x14ac:dyDescent="0.25">
      <c r="A42" s="17">
        <v>2036</v>
      </c>
      <c r="B42" s="17">
        <v>0.11</v>
      </c>
      <c r="C42" s="17">
        <v>0.11</v>
      </c>
      <c r="D42" s="17">
        <v>0.11</v>
      </c>
      <c r="E42" s="17">
        <v>0.11</v>
      </c>
      <c r="F42" s="17">
        <v>0.11</v>
      </c>
      <c r="G42" s="21">
        <v>0.13</v>
      </c>
      <c r="H42" s="17"/>
      <c r="I42" s="17"/>
      <c r="J42" s="17"/>
      <c r="K42" s="17"/>
      <c r="L42" s="17"/>
      <c r="M42" s="17"/>
      <c r="N42" s="17">
        <v>2036</v>
      </c>
      <c r="O42" s="17">
        <v>0.26</v>
      </c>
      <c r="P42" s="17">
        <v>0.25</v>
      </c>
      <c r="Q42" s="17">
        <v>0.25</v>
      </c>
      <c r="R42" s="17">
        <v>0.25</v>
      </c>
      <c r="S42" s="17">
        <v>0.25</v>
      </c>
    </row>
    <row r="43" spans="1:19" x14ac:dyDescent="0.25">
      <c r="A43" s="17">
        <v>2037</v>
      </c>
      <c r="B43" s="17">
        <v>0.11</v>
      </c>
      <c r="C43" s="17">
        <v>0.11</v>
      </c>
      <c r="D43" s="17">
        <v>0.11</v>
      </c>
      <c r="E43" s="17">
        <v>0.11</v>
      </c>
      <c r="F43" s="17">
        <v>0.11</v>
      </c>
      <c r="G43" s="21">
        <v>0.13</v>
      </c>
      <c r="H43" s="17"/>
      <c r="I43" s="17"/>
      <c r="J43" s="17"/>
      <c r="K43" s="17"/>
      <c r="L43" s="17"/>
      <c r="M43" s="17"/>
      <c r="N43" s="17">
        <v>2037</v>
      </c>
      <c r="O43" s="17">
        <v>0.24</v>
      </c>
      <c r="P43" s="17">
        <v>0.25</v>
      </c>
      <c r="Q43" s="17">
        <v>0.22</v>
      </c>
      <c r="R43" s="17">
        <v>0.22</v>
      </c>
      <c r="S43" s="17">
        <v>0.25</v>
      </c>
    </row>
    <row r="44" spans="1:19" x14ac:dyDescent="0.25">
      <c r="A44" s="17">
        <v>2038</v>
      </c>
      <c r="B44" s="17">
        <v>0.11</v>
      </c>
      <c r="C44" s="17">
        <v>0.11</v>
      </c>
      <c r="D44" s="17">
        <v>0.11</v>
      </c>
      <c r="E44" s="17">
        <v>0.11</v>
      </c>
      <c r="F44" s="17">
        <v>0.11</v>
      </c>
      <c r="G44" s="21">
        <v>0.13</v>
      </c>
      <c r="H44" s="17"/>
      <c r="I44" s="17"/>
      <c r="J44" s="17"/>
      <c r="K44" s="17"/>
      <c r="L44" s="17"/>
      <c r="M44" s="17"/>
      <c r="N44" s="17">
        <v>2038</v>
      </c>
      <c r="O44" s="17">
        <v>0.24</v>
      </c>
      <c r="P44" s="17">
        <v>0.25</v>
      </c>
      <c r="Q44" s="17">
        <v>0.22</v>
      </c>
      <c r="R44" s="17">
        <v>0.22</v>
      </c>
      <c r="S44" s="17">
        <v>0.25</v>
      </c>
    </row>
    <row r="45" spans="1:19" x14ac:dyDescent="0.25">
      <c r="A45" s="17">
        <v>2039</v>
      </c>
      <c r="B45" s="17">
        <v>0.11</v>
      </c>
      <c r="C45" s="17">
        <v>0.11</v>
      </c>
      <c r="D45" s="17">
        <v>0.11</v>
      </c>
      <c r="E45" s="17">
        <v>0.11</v>
      </c>
      <c r="F45" s="17">
        <v>0.11</v>
      </c>
      <c r="G45" s="21">
        <v>0.13</v>
      </c>
      <c r="H45" s="17"/>
      <c r="I45" s="17"/>
      <c r="J45" s="17"/>
      <c r="K45" s="17"/>
      <c r="L45" s="17"/>
      <c r="M45" s="17"/>
      <c r="N45" s="17">
        <v>2039</v>
      </c>
      <c r="O45" s="17">
        <v>0.24</v>
      </c>
      <c r="P45" s="17">
        <v>0.22</v>
      </c>
      <c r="Q45" s="17">
        <v>0.22</v>
      </c>
      <c r="R45" s="17">
        <v>0.19</v>
      </c>
      <c r="S45" s="17">
        <v>0.22</v>
      </c>
    </row>
    <row r="46" spans="1:19" x14ac:dyDescent="0.25">
      <c r="A46" s="17">
        <v>2040</v>
      </c>
      <c r="B46" s="17">
        <v>0.11</v>
      </c>
      <c r="C46" s="17">
        <v>0.11</v>
      </c>
      <c r="D46" s="17">
        <v>0.11</v>
      </c>
      <c r="E46" s="17">
        <v>0.11</v>
      </c>
      <c r="F46" s="17">
        <v>0.11</v>
      </c>
      <c r="G46" s="21">
        <v>0.13</v>
      </c>
      <c r="H46" s="17"/>
      <c r="I46" s="17"/>
      <c r="J46" s="17"/>
      <c r="K46" s="17"/>
      <c r="L46" s="17"/>
      <c r="M46" s="17"/>
      <c r="N46" s="17">
        <v>2040</v>
      </c>
      <c r="O46" s="17">
        <v>0.23</v>
      </c>
      <c r="P46" s="17">
        <v>0.22</v>
      </c>
      <c r="Q46" s="17">
        <v>0.19</v>
      </c>
      <c r="R46" s="17">
        <v>0.19</v>
      </c>
      <c r="S46" s="17">
        <v>0.22</v>
      </c>
    </row>
  </sheetData>
  <pageMargins left="0.7" right="0.7" top="1.6666666666666667" bottom="0.75" header="0.3" footer="0.3"/>
  <pageSetup orientation="portrait" r:id="rId1"/>
  <headerFooter>
    <oddHeader>&amp;RKPSC Case No. 2023-00092
Commission Staff’s First Set of Data Requests
Dated May 22, 2023
Item No. 8
Attachment 14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53BE-68CC-4222-B0A3-2B18631F7244}">
  <dimension ref="B2:M20"/>
  <sheetViews>
    <sheetView tabSelected="1" view="pageLayout" zoomScaleNormal="100" workbookViewId="0">
      <selection activeCell="C30" sqref="C30"/>
    </sheetView>
  </sheetViews>
  <sheetFormatPr defaultRowHeight="15" x14ac:dyDescent="0.25"/>
  <sheetData>
    <row r="2" spans="2:13" ht="15.75" thickBot="1" x14ac:dyDescent="0.3"/>
    <row r="3" spans="2:13" ht="16.5" thickBot="1" x14ac:dyDescent="0.3">
      <c r="B3" t="s">
        <v>47</v>
      </c>
      <c r="C3" s="62" t="s">
        <v>48</v>
      </c>
      <c r="D3" s="63"/>
      <c r="E3" s="63"/>
      <c r="F3" s="63"/>
      <c r="G3" s="63"/>
      <c r="H3" s="63"/>
      <c r="I3" s="63"/>
      <c r="J3" s="63"/>
      <c r="K3" s="63"/>
      <c r="L3" s="64"/>
    </row>
    <row r="4" spans="2:13" ht="52.5" thickTop="1" thickBot="1" x14ac:dyDescent="0.3">
      <c r="B4" t="s">
        <v>47</v>
      </c>
      <c r="C4" s="22" t="s">
        <v>49</v>
      </c>
      <c r="D4" s="23" t="s">
        <v>50</v>
      </c>
      <c r="E4" s="24" t="s">
        <v>51</v>
      </c>
      <c r="F4" s="24" t="s">
        <v>52</v>
      </c>
      <c r="G4" s="24" t="s">
        <v>53</v>
      </c>
      <c r="H4" s="24" t="s">
        <v>54</v>
      </c>
      <c r="I4" s="24" t="s">
        <v>55</v>
      </c>
      <c r="J4" s="24" t="s">
        <v>56</v>
      </c>
      <c r="K4" s="24" t="s">
        <v>57</v>
      </c>
      <c r="L4" s="24" t="s">
        <v>58</v>
      </c>
      <c r="M4" s="37" t="s">
        <v>66</v>
      </c>
    </row>
    <row r="5" spans="2:13" ht="15.75" thickBot="1" x14ac:dyDescent="0.3">
      <c r="B5" t="s">
        <v>47</v>
      </c>
      <c r="C5" s="25">
        <v>2023</v>
      </c>
      <c r="D5" s="26"/>
      <c r="E5" s="26"/>
      <c r="F5" s="26"/>
      <c r="G5" s="26"/>
      <c r="H5" s="26"/>
      <c r="I5" s="26"/>
      <c r="J5" s="26"/>
      <c r="K5" s="26"/>
      <c r="L5" s="27" t="s">
        <v>59</v>
      </c>
      <c r="M5" s="8">
        <v>12</v>
      </c>
    </row>
    <row r="6" spans="2:13" ht="15.75" thickBot="1" x14ac:dyDescent="0.3">
      <c r="B6" t="s">
        <v>47</v>
      </c>
      <c r="C6" s="25">
        <v>2024</v>
      </c>
      <c r="D6" s="28"/>
      <c r="E6" s="28"/>
      <c r="F6" s="28"/>
      <c r="G6" s="28"/>
      <c r="H6" s="28"/>
      <c r="I6" s="28"/>
      <c r="J6" s="28"/>
      <c r="K6" s="28"/>
      <c r="L6" s="29" t="s">
        <v>60</v>
      </c>
      <c r="M6" s="8">
        <v>13.7</v>
      </c>
    </row>
    <row r="7" spans="2:13" ht="15.75" thickBot="1" x14ac:dyDescent="0.3">
      <c r="B7" t="s">
        <v>47</v>
      </c>
      <c r="C7" s="25">
        <v>2025</v>
      </c>
      <c r="D7" s="26"/>
      <c r="E7" s="26"/>
      <c r="F7" s="26"/>
      <c r="G7" s="26"/>
      <c r="H7" s="26"/>
      <c r="I7" s="26"/>
      <c r="J7" s="26"/>
      <c r="K7" s="26"/>
      <c r="L7" s="27">
        <v>78</v>
      </c>
      <c r="M7" s="8">
        <v>19.5</v>
      </c>
    </row>
    <row r="8" spans="2:13" ht="15.75" thickBot="1" x14ac:dyDescent="0.3">
      <c r="B8" t="s">
        <v>47</v>
      </c>
      <c r="C8" s="25">
        <v>2026</v>
      </c>
      <c r="D8" s="28"/>
      <c r="E8" s="30"/>
      <c r="F8" s="30"/>
      <c r="G8" s="30">
        <v>100</v>
      </c>
      <c r="H8" s="30"/>
      <c r="I8" s="28"/>
      <c r="J8" s="28"/>
      <c r="K8" s="28"/>
      <c r="L8" s="31">
        <v>39</v>
      </c>
      <c r="M8" s="8">
        <v>29.5</v>
      </c>
    </row>
    <row r="9" spans="2:13" ht="15.75" thickBot="1" x14ac:dyDescent="0.3">
      <c r="B9" t="s">
        <v>47</v>
      </c>
      <c r="C9" s="25">
        <v>2027</v>
      </c>
      <c r="D9" s="26"/>
      <c r="E9" s="32">
        <v>150</v>
      </c>
      <c r="F9" s="32"/>
      <c r="G9" s="27">
        <v>100</v>
      </c>
      <c r="H9" s="31">
        <v>100</v>
      </c>
      <c r="I9" s="26"/>
      <c r="J9" s="26"/>
      <c r="K9" s="26"/>
      <c r="L9" s="26"/>
      <c r="M9" s="8">
        <v>37.1</v>
      </c>
    </row>
    <row r="10" spans="2:13" ht="15.75" thickBot="1" x14ac:dyDescent="0.3">
      <c r="B10" t="s">
        <v>47</v>
      </c>
      <c r="C10" s="25">
        <v>2028</v>
      </c>
      <c r="D10" s="28"/>
      <c r="E10" s="30">
        <v>150</v>
      </c>
      <c r="F10" s="33">
        <v>300</v>
      </c>
      <c r="G10" s="29">
        <v>100</v>
      </c>
      <c r="H10" s="29">
        <v>100</v>
      </c>
      <c r="I10" s="28"/>
      <c r="J10" s="28"/>
      <c r="K10" s="28"/>
      <c r="L10" s="31">
        <v>407</v>
      </c>
      <c r="M10" s="8">
        <v>43.4</v>
      </c>
    </row>
    <row r="11" spans="2:13" ht="15.75" thickBot="1" x14ac:dyDescent="0.3">
      <c r="B11" t="s">
        <v>47</v>
      </c>
      <c r="C11" s="25">
        <v>2029</v>
      </c>
      <c r="D11" s="34">
        <v>480</v>
      </c>
      <c r="E11" s="32">
        <v>100</v>
      </c>
      <c r="F11" s="33"/>
      <c r="G11" s="31"/>
      <c r="H11" s="31"/>
      <c r="I11" s="26"/>
      <c r="J11" s="26"/>
      <c r="K11" s="26"/>
      <c r="L11" s="26"/>
      <c r="M11" s="8">
        <v>48.6</v>
      </c>
    </row>
    <row r="12" spans="2:13" ht="15.75" thickBot="1" x14ac:dyDescent="0.3">
      <c r="B12" t="s">
        <v>47</v>
      </c>
      <c r="C12" s="25">
        <v>2030</v>
      </c>
      <c r="D12" s="28"/>
      <c r="E12" s="30"/>
      <c r="F12" s="30"/>
      <c r="G12" s="30">
        <v>100</v>
      </c>
      <c r="H12" s="30"/>
      <c r="I12" s="28"/>
      <c r="J12" s="28"/>
      <c r="K12" s="28"/>
      <c r="L12" s="28"/>
      <c r="M12" s="8">
        <v>52.6</v>
      </c>
    </row>
    <row r="13" spans="2:13" ht="15.75" thickBot="1" x14ac:dyDescent="0.3">
      <c r="B13" t="s">
        <v>47</v>
      </c>
      <c r="C13" s="25">
        <v>2031</v>
      </c>
      <c r="D13" s="26"/>
      <c r="E13" s="27"/>
      <c r="F13" s="27"/>
      <c r="G13" s="32">
        <v>100</v>
      </c>
      <c r="H13" s="32"/>
      <c r="I13" s="27">
        <v>295</v>
      </c>
      <c r="J13" s="26"/>
      <c r="K13" s="26"/>
      <c r="L13" s="26"/>
      <c r="M13" s="8">
        <v>52.7</v>
      </c>
    </row>
    <row r="14" spans="2:13" ht="15.75" thickBot="1" x14ac:dyDescent="0.3">
      <c r="B14" t="s">
        <v>47</v>
      </c>
      <c r="C14" s="25">
        <v>2032</v>
      </c>
      <c r="D14" s="28"/>
      <c r="E14" s="28"/>
      <c r="F14" s="28"/>
      <c r="G14" s="35"/>
      <c r="H14" s="28"/>
      <c r="I14" s="28"/>
      <c r="J14" s="28"/>
      <c r="K14" s="28"/>
      <c r="L14" s="28"/>
      <c r="M14" s="8">
        <v>53.3</v>
      </c>
    </row>
    <row r="15" spans="2:13" ht="15.75" thickBot="1" x14ac:dyDescent="0.3">
      <c r="B15" t="s">
        <v>47</v>
      </c>
      <c r="C15" s="25">
        <v>2033</v>
      </c>
      <c r="D15" s="26"/>
      <c r="E15" s="26"/>
      <c r="F15" s="26"/>
      <c r="G15" s="31"/>
      <c r="H15" s="27"/>
      <c r="I15" s="26"/>
      <c r="J15" s="26"/>
      <c r="K15" s="26"/>
      <c r="L15" s="26"/>
      <c r="M15" s="8">
        <v>53.5</v>
      </c>
    </row>
    <row r="16" spans="2:13" ht="15.75" thickBot="1" x14ac:dyDescent="0.3">
      <c r="B16" t="s">
        <v>47</v>
      </c>
      <c r="C16" s="25">
        <v>2034</v>
      </c>
      <c r="D16" s="28"/>
      <c r="E16" s="28"/>
      <c r="F16" s="28"/>
      <c r="G16" s="31"/>
      <c r="H16" s="29"/>
      <c r="I16" s="28"/>
      <c r="J16" s="28"/>
      <c r="K16" s="28"/>
      <c r="L16" s="28"/>
      <c r="M16" s="8">
        <v>53.4</v>
      </c>
    </row>
    <row r="17" spans="2:13" ht="15.75" thickBot="1" x14ac:dyDescent="0.3">
      <c r="B17" t="s">
        <v>47</v>
      </c>
      <c r="C17" s="25">
        <v>2035</v>
      </c>
      <c r="D17" s="26"/>
      <c r="E17" s="26"/>
      <c r="F17" s="26"/>
      <c r="G17" s="31"/>
      <c r="H17" s="27"/>
      <c r="I17" s="26"/>
      <c r="J17" s="26"/>
      <c r="K17" s="32">
        <v>50</v>
      </c>
      <c r="L17" s="26"/>
      <c r="M17" s="8">
        <v>53.2</v>
      </c>
    </row>
    <row r="18" spans="2:13" ht="15.75" thickBot="1" x14ac:dyDescent="0.3">
      <c r="B18" t="s">
        <v>47</v>
      </c>
      <c r="C18" s="25">
        <v>2036</v>
      </c>
      <c r="D18" s="28"/>
      <c r="E18" s="28"/>
      <c r="F18" s="28"/>
      <c r="G18" s="28"/>
      <c r="H18" s="28"/>
      <c r="I18" s="28"/>
      <c r="J18" s="28"/>
      <c r="K18" s="28"/>
      <c r="L18" s="28"/>
      <c r="M18" s="8">
        <v>52.6</v>
      </c>
    </row>
    <row r="19" spans="2:13" ht="15.75" thickBot="1" x14ac:dyDescent="0.3">
      <c r="B19" t="s">
        <v>47</v>
      </c>
      <c r="C19" s="25">
        <v>2037</v>
      </c>
      <c r="D19" s="26"/>
      <c r="E19" s="27">
        <v>50</v>
      </c>
      <c r="F19" s="27"/>
      <c r="G19" s="26"/>
      <c r="H19" s="26"/>
      <c r="I19" s="26"/>
      <c r="J19" s="26"/>
      <c r="K19" s="26"/>
      <c r="L19" s="26"/>
      <c r="M19" s="8">
        <v>51.6</v>
      </c>
    </row>
    <row r="20" spans="2:13" ht="15.75" thickBot="1" x14ac:dyDescent="0.3">
      <c r="B20" t="s">
        <v>47</v>
      </c>
      <c r="C20" s="25" t="s">
        <v>61</v>
      </c>
      <c r="D20" s="36">
        <f>SUM(D5:D19)</f>
        <v>480</v>
      </c>
      <c r="E20" s="36">
        <f t="shared" ref="E20:K20" si="0">SUM(E5:E19)</f>
        <v>450</v>
      </c>
      <c r="F20" s="36">
        <f t="shared" si="0"/>
        <v>300</v>
      </c>
      <c r="G20" s="36">
        <f t="shared" si="0"/>
        <v>500</v>
      </c>
      <c r="H20" s="36">
        <f t="shared" si="0"/>
        <v>200</v>
      </c>
      <c r="I20" s="36">
        <f t="shared" si="0"/>
        <v>295</v>
      </c>
      <c r="J20" s="36">
        <f t="shared" si="0"/>
        <v>0</v>
      </c>
      <c r="K20" s="36">
        <f t="shared" si="0"/>
        <v>50</v>
      </c>
      <c r="L20" s="36">
        <f>SUM(C20:K20)</f>
        <v>2275</v>
      </c>
    </row>
  </sheetData>
  <mergeCells count="1">
    <mergeCell ref="C3:L3"/>
  </mergeCells>
  <pageMargins left="0.7" right="0.7" top="1.6666666666666667" bottom="0.75" header="0.3" footer="0.3"/>
  <pageSetup orientation="portrait" r:id="rId1"/>
  <headerFooter>
    <oddHeader>&amp;RKPSC Case No. 2023-00092
Commission Staff’s First Set of Data Requests
Dated May 22, 2023
Item No. 8
Attachment 14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yLzIyLzIwMjMgMjowNToxO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CB6F0993-2118-4DF8-942A-327860D18F9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BDA8B7F-AC7C-40CE-81E9-C0C79E972F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Capacity Position wPP</vt:lpstr>
      <vt:lpstr>FRR_RPM Analysis</vt:lpstr>
      <vt:lpstr>ELCC</vt:lpstr>
      <vt:lpstr>2022 IRP Pref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2023-02-22T11:57:45Z</dcterms:created>
  <dcterms:modified xsi:type="dcterms:W3CDTF">2023-06-20T16:53:58Z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d27ada5d-ef1d-4456-96e0-bb5c819b1649</vt:lpwstr>
  </property>
  <property fmtid="{D5CDD505-2E9C-101B-9397-08002B2CF9AE}" pid="3" name="bjClsUserRVM">
    <vt:lpwstr>[]</vt:lpwstr>
  </property>
  <property fmtid="{D5CDD505-2E9C-101B-9397-08002B2CF9AE}" pid="4" name="bjSaver">
    <vt:lpwstr>laB92PiTOE+fMBo2q6pNUjoWMyCT+M9K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{CB6F0993-2118-4DF8-942A-327860D18F9D}</vt:lpwstr>
  </property>
</Properties>
</file>