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internal\Regulatory\KY\2022\IRP\Discovery\Staff\Set 1\KPSC 1-8\"/>
    </mc:Choice>
  </mc:AlternateContent>
  <xr:revisionPtr revIDLastSave="0" documentId="13_ncr:1_{9291F07C-B91D-4329-9851-30A2EEE7BAB9}" xr6:coauthVersionLast="47" xr6:coauthVersionMax="47" xr10:uidLastSave="{00000000-0000-0000-0000-000000000000}"/>
  <bookViews>
    <workbookView xWindow="29100" yWindow="1335" windowWidth="25965" windowHeight="12840" tabRatio="744" xr2:uid="{00000000-000D-0000-FFFF-FFFF00000000}"/>
  </bookViews>
  <sheets>
    <sheet name="Sheet1" sheetId="1" r:id="rId1"/>
    <sheet name="C-1" sheetId="2" r:id="rId2"/>
    <sheet name="Sheet6" sheetId="11" r:id="rId3"/>
    <sheet name="C-2A" sheetId="12" r:id="rId4"/>
    <sheet name="Sheet7" sheetId="14" r:id="rId5"/>
    <sheet name="C-2B" sheetId="13" r:id="rId6"/>
    <sheet name="Sheet8" sheetId="15" r:id="rId7"/>
    <sheet name="C-3" sheetId="16" r:id="rId8"/>
    <sheet name="Sheet9" sheetId="18" r:id="rId9"/>
    <sheet name="C-4" sheetId="17" r:id="rId10"/>
    <sheet name="Sheet2" sheetId="4" r:id="rId11"/>
    <sheet name="C-5" sheetId="3" r:id="rId12"/>
    <sheet name="C-6" sheetId="41" r:id="rId13"/>
    <sheet name="C-7" sheetId="42" r:id="rId14"/>
    <sheet name="C-8" sheetId="62" r:id="rId15"/>
    <sheet name="Sheet11" sheetId="21" r:id="rId16"/>
    <sheet name="C-9" sheetId="22" r:id="rId17"/>
    <sheet name="Sheet21" sheetId="53" r:id="rId18"/>
    <sheet name="C-10" sheetId="52" r:id="rId19"/>
    <sheet name="Sheet14" sheetId="26" r:id="rId20"/>
    <sheet name="C-11" sheetId="25" r:id="rId21"/>
    <sheet name="Sheet15" sheetId="31" r:id="rId22"/>
    <sheet name="C-12" sheetId="32" r:id="rId23"/>
    <sheet name="Sheet12" sheetId="28" r:id="rId24"/>
    <sheet name="C-13" sheetId="27" r:id="rId25"/>
    <sheet name="Sheet3" sheetId="5" r:id="rId26"/>
    <sheet name="C-14" sheetId="6" r:id="rId27"/>
    <sheet name="Sheet4" sheetId="7" r:id="rId28"/>
    <sheet name="C-15" sheetId="8" r:id="rId29"/>
    <sheet name="C-16" sheetId="60" r:id="rId30"/>
    <sheet name="Sheet16" sheetId="30" r:id="rId31"/>
    <sheet name="C-17" sheetId="29" r:id="rId32"/>
    <sheet name="Sheet22" sheetId="58" r:id="rId33"/>
    <sheet name="C-18" sheetId="59" r:id="rId34"/>
    <sheet name="Sheet18" sheetId="34" r:id="rId35"/>
    <sheet name="C-19" sheetId="33" r:id="rId36"/>
    <sheet name="C-20" sheetId="35" r:id="rId37"/>
    <sheet name="C-21" sheetId="39" r:id="rId38"/>
    <sheet name="C-22" sheetId="63" r:id="rId39"/>
    <sheet name="C-23" sheetId="64" r:id="rId40"/>
    <sheet name="C-24" sheetId="40" r:id="rId41"/>
    <sheet name="C-25" sheetId="65" r:id="rId42"/>
    <sheet name="C-26" sheetId="67" r:id="rId43"/>
    <sheet name="C-27" sheetId="61" r:id="rId44"/>
    <sheet name="C-28" sheetId="66" r:id="rId45"/>
  </sheets>
  <definedNames>
    <definedName name="_xlnm.Print_Area" localSheetId="1">'C-1'!$A$1:$S$38</definedName>
    <definedName name="_xlnm.Print_Area" localSheetId="18">'C-10'!$A$1:$I$50</definedName>
    <definedName name="_xlnm.Print_Area" localSheetId="20">'C-11'!$A$1:$H$30</definedName>
    <definedName name="_xlnm.Print_Area" localSheetId="22">'C-12'!$A$1:$J$52</definedName>
    <definedName name="_xlnm.Print_Area" localSheetId="24">'C-13'!$A$1:$O$31</definedName>
    <definedName name="_xlnm.Print_Area" localSheetId="26">'C-14'!$A$1:$K$35</definedName>
    <definedName name="_xlnm.Print_Area" localSheetId="28">'C-15'!$A$1:$K$38</definedName>
    <definedName name="_xlnm.Print_Area" localSheetId="29">'C-16'!$A$1:$J$14</definedName>
    <definedName name="_xlnm.Print_Area" localSheetId="31">'C-17'!$A$1:$L$34</definedName>
    <definedName name="_xlnm.Print_Area" localSheetId="33">'C-18'!$A$1:$K$23</definedName>
    <definedName name="_xlnm.Print_Area" localSheetId="35">'C-19'!$A$1:$I$25</definedName>
    <definedName name="_xlnm.Print_Area" localSheetId="36">'C-20'!$A$1:$F$25</definedName>
    <definedName name="_xlnm.Print_Area" localSheetId="37">'C-21'!$A$1:$Y$22</definedName>
    <definedName name="_xlnm.Print_Area" localSheetId="38">'C-22'!$A$1:$Y$22</definedName>
    <definedName name="_xlnm.Print_Area" localSheetId="39">'C-23'!$A$1:$Y$22</definedName>
    <definedName name="_xlnm.Print_Area" localSheetId="40">'C-24'!$A$1:$AA$24</definedName>
    <definedName name="_xlnm.Print_Area" localSheetId="41">'C-25'!$A$1:$D$21</definedName>
    <definedName name="_xlnm.Print_Area" localSheetId="43">'C-27'!$A$1:$P$28</definedName>
    <definedName name="_xlnm.Print_Area" localSheetId="44">'C-28'!$A$1:$E$36</definedName>
    <definedName name="_xlnm.Print_Area" localSheetId="3">'C-2A'!$A$1:$K$34</definedName>
    <definedName name="_xlnm.Print_Area" localSheetId="5">'C-2B'!$A$1:$K$32</definedName>
    <definedName name="_xlnm.Print_Area" localSheetId="7">'C-3'!$A$1:$N$32</definedName>
    <definedName name="_xlnm.Print_Area" localSheetId="9">'C-4'!$A$1:$N$31</definedName>
    <definedName name="_xlnm.Print_Area" localSheetId="11">'C-5'!$A$1:$W$39</definedName>
    <definedName name="_xlnm.Print_Area" localSheetId="12">'C-6'!$A$1:$D$29</definedName>
    <definedName name="_xlnm.Print_Area" localSheetId="13">'C-7'!$A$1:$C$9</definedName>
    <definedName name="_xlnm.Print_Area" localSheetId="14">'C-8'!$A$1:$F$18</definedName>
    <definedName name="_xlnm.Print_Area" localSheetId="16">'C-9'!$A$1:$M$30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64" l="1"/>
  <c r="L20" i="64" s="1"/>
  <c r="I19" i="64"/>
  <c r="L19" i="64" s="1"/>
  <c r="I18" i="64"/>
  <c r="L18" i="64"/>
  <c r="I13" i="64"/>
  <c r="L13" i="64" s="1"/>
  <c r="I12" i="64"/>
  <c r="L12" i="64"/>
  <c r="I11" i="64"/>
  <c r="L11" i="64" s="1"/>
  <c r="I20" i="63"/>
  <c r="L20" i="63" s="1"/>
  <c r="I19" i="63"/>
  <c r="L19" i="63"/>
  <c r="I18" i="63"/>
  <c r="L18" i="63" s="1"/>
  <c r="I13" i="63"/>
  <c r="L13" i="63" s="1"/>
  <c r="I12" i="63"/>
  <c r="L12" i="63" s="1"/>
  <c r="I11" i="63"/>
  <c r="L11" i="63"/>
  <c r="C30" i="25"/>
  <c r="G35" i="3"/>
  <c r="D36" i="2"/>
  <c r="D35" i="2"/>
  <c r="C32" i="2"/>
  <c r="C18" i="2"/>
  <c r="A32" i="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S14" i="3"/>
  <c r="O14" i="3"/>
  <c r="W14" i="3"/>
  <c r="F18" i="62"/>
  <c r="F17" i="62"/>
  <c r="F9" i="62"/>
  <c r="F8" i="62"/>
  <c r="F7" i="62"/>
  <c r="N13" i="27"/>
  <c r="O13" i="27"/>
  <c r="E30" i="25"/>
  <c r="G13" i="25"/>
  <c r="H13" i="25" s="1"/>
  <c r="G12" i="25"/>
  <c r="H12" i="25"/>
  <c r="C20" i="22"/>
  <c r="C16" i="22"/>
  <c r="C12" i="22"/>
  <c r="M11" i="22"/>
  <c r="N21" i="27"/>
  <c r="O21" i="27" s="1"/>
  <c r="N20" i="27"/>
  <c r="O20" i="27" s="1"/>
  <c r="L31" i="27"/>
  <c r="J31" i="27"/>
  <c r="N22" i="27"/>
  <c r="O22" i="27"/>
  <c r="N18" i="27"/>
  <c r="O18" i="27" s="1"/>
  <c r="N17" i="27"/>
  <c r="O17" i="27" s="1"/>
  <c r="N16" i="27"/>
  <c r="O16" i="27"/>
  <c r="L27" i="27"/>
  <c r="N27" i="27"/>
  <c r="O27" i="27" s="1"/>
  <c r="L26" i="27"/>
  <c r="N26" i="27" s="1"/>
  <c r="O26" i="27" s="1"/>
  <c r="L25" i="27"/>
  <c r="N25" i="27"/>
  <c r="O25" i="27"/>
  <c r="S32" i="3"/>
  <c r="S31" i="3"/>
  <c r="U32" i="3"/>
  <c r="O32" i="3"/>
  <c r="K32" i="3"/>
  <c r="E32" i="3"/>
  <c r="A32" i="3"/>
  <c r="O32" i="2"/>
  <c r="L32" i="2"/>
  <c r="I32" i="2"/>
  <c r="F32" i="2"/>
  <c r="K5" i="59"/>
  <c r="I5" i="59"/>
  <c r="G5" i="59"/>
  <c r="E5" i="59"/>
  <c r="C5" i="59"/>
  <c r="L6" i="29"/>
  <c r="J6" i="29"/>
  <c r="H6" i="29"/>
  <c r="F6" i="29"/>
  <c r="D6" i="29"/>
  <c r="K5" i="8"/>
  <c r="I5" i="8"/>
  <c r="G5" i="8"/>
  <c r="E5" i="8"/>
  <c r="C5" i="8"/>
  <c r="K6" i="6"/>
  <c r="I6" i="6"/>
  <c r="G6" i="6"/>
  <c r="C6" i="6"/>
  <c r="E6" i="6"/>
  <c r="C31" i="27"/>
  <c r="G20" i="27"/>
  <c r="H20" i="27" s="1"/>
  <c r="E31" i="27"/>
  <c r="G13" i="27"/>
  <c r="H13" i="27" s="1"/>
  <c r="G18" i="25"/>
  <c r="H18" i="25"/>
  <c r="G17" i="25"/>
  <c r="H17" i="25" s="1"/>
  <c r="G16" i="25"/>
  <c r="H16" i="25" s="1"/>
  <c r="G15" i="25"/>
  <c r="H15" i="25"/>
  <c r="G14" i="25"/>
  <c r="H14" i="25"/>
  <c r="O17" i="3"/>
  <c r="S13" i="3"/>
  <c r="S11" i="3"/>
  <c r="I20" i="39"/>
  <c r="L20" i="39"/>
  <c r="I19" i="39"/>
  <c r="L19" i="39" s="1"/>
  <c r="I18" i="39"/>
  <c r="L18" i="39" s="1"/>
  <c r="I13" i="39"/>
  <c r="L13" i="39" s="1"/>
  <c r="I12" i="39"/>
  <c r="L12" i="39"/>
  <c r="I11" i="39"/>
  <c r="L11" i="39" s="1"/>
  <c r="E27" i="27"/>
  <c r="G27" i="27"/>
  <c r="H27" i="27"/>
  <c r="O13" i="3"/>
  <c r="O12" i="3"/>
  <c r="O11" i="3"/>
  <c r="E14" i="3"/>
  <c r="E17" i="3"/>
  <c r="G17" i="3"/>
  <c r="E13" i="3"/>
  <c r="E12" i="3"/>
  <c r="E11" i="3"/>
  <c r="G12" i="3"/>
  <c r="K14" i="3"/>
  <c r="K13" i="3"/>
  <c r="K12" i="3"/>
  <c r="K11" i="3"/>
  <c r="K17" i="59"/>
  <c r="I17" i="59"/>
  <c r="G17" i="59"/>
  <c r="E17" i="59"/>
  <c r="K13" i="59"/>
  <c r="I13" i="59"/>
  <c r="G13" i="59"/>
  <c r="E13" i="59"/>
  <c r="K11" i="59"/>
  <c r="I11" i="59"/>
  <c r="G11" i="59"/>
  <c r="E11" i="59"/>
  <c r="K9" i="59"/>
  <c r="I9" i="59"/>
  <c r="G9" i="59"/>
  <c r="E9" i="59"/>
  <c r="K7" i="59"/>
  <c r="K15" i="59" s="1"/>
  <c r="K19" i="59" s="1"/>
  <c r="I7" i="59"/>
  <c r="G7" i="59"/>
  <c r="E7" i="59"/>
  <c r="C7" i="59"/>
  <c r="C15" i="59" s="1"/>
  <c r="C19" i="59" s="1"/>
  <c r="C9" i="59"/>
  <c r="C11" i="59"/>
  <c r="C13" i="59"/>
  <c r="C17" i="59"/>
  <c r="I25" i="22"/>
  <c r="G25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M30" i="17"/>
  <c r="L30" i="17"/>
  <c r="K30" i="17"/>
  <c r="J30" i="17"/>
  <c r="I30" i="17"/>
  <c r="H30" i="17"/>
  <c r="G30" i="17"/>
  <c r="F30" i="17"/>
  <c r="E30" i="17"/>
  <c r="D30" i="17"/>
  <c r="C30" i="17"/>
  <c r="M25" i="17"/>
  <c r="M20" i="17"/>
  <c r="M21" i="17"/>
  <c r="M10" i="17"/>
  <c r="M12" i="17"/>
  <c r="M14" i="17"/>
  <c r="M16" i="17"/>
  <c r="M18" i="17"/>
  <c r="L25" i="17"/>
  <c r="L20" i="17"/>
  <c r="L21" i="17"/>
  <c r="L10" i="17"/>
  <c r="L12" i="17"/>
  <c r="L14" i="17"/>
  <c r="L16" i="17"/>
  <c r="L18" i="17"/>
  <c r="K25" i="17"/>
  <c r="K20" i="17"/>
  <c r="K21" i="17"/>
  <c r="K10" i="17"/>
  <c r="K12" i="17"/>
  <c r="K14" i="17"/>
  <c r="K16" i="17"/>
  <c r="J25" i="17"/>
  <c r="J20" i="17"/>
  <c r="J21" i="17"/>
  <c r="J10" i="17"/>
  <c r="J12" i="17"/>
  <c r="J14" i="17"/>
  <c r="J16" i="17"/>
  <c r="I25" i="17"/>
  <c r="I20" i="17"/>
  <c r="I21" i="17"/>
  <c r="I10" i="17"/>
  <c r="I12" i="17"/>
  <c r="I14" i="17"/>
  <c r="I16" i="17"/>
  <c r="I18" i="17"/>
  <c r="I23" i="17"/>
  <c r="H25" i="17"/>
  <c r="H20" i="17"/>
  <c r="H21" i="17"/>
  <c r="H10" i="17"/>
  <c r="H12" i="17"/>
  <c r="H14" i="17"/>
  <c r="H16" i="17"/>
  <c r="G25" i="17"/>
  <c r="G20" i="17"/>
  <c r="G21" i="17"/>
  <c r="G10" i="17"/>
  <c r="G12" i="17"/>
  <c r="G14" i="17"/>
  <c r="G16" i="17"/>
  <c r="F25" i="17"/>
  <c r="F20" i="17"/>
  <c r="F21" i="17"/>
  <c r="F10" i="17"/>
  <c r="F12" i="17"/>
  <c r="F14" i="17"/>
  <c r="F16" i="17"/>
  <c r="E25" i="17"/>
  <c r="E20" i="17"/>
  <c r="E21" i="17"/>
  <c r="E10" i="17"/>
  <c r="E12" i="17"/>
  <c r="E14" i="17"/>
  <c r="E16" i="17"/>
  <c r="D25" i="17"/>
  <c r="D20" i="17"/>
  <c r="D21" i="17"/>
  <c r="D10" i="17"/>
  <c r="D12" i="17"/>
  <c r="D14" i="17"/>
  <c r="D16" i="17"/>
  <c r="C25" i="17"/>
  <c r="C20" i="17"/>
  <c r="C21" i="17"/>
  <c r="C10" i="17"/>
  <c r="C12" i="17"/>
  <c r="C14" i="17"/>
  <c r="C16" i="17"/>
  <c r="C18" i="17"/>
  <c r="B30" i="17"/>
  <c r="B25" i="17"/>
  <c r="B20" i="17"/>
  <c r="B16" i="17"/>
  <c r="B14" i="17"/>
  <c r="B12" i="17"/>
  <c r="B10" i="17"/>
  <c r="M30" i="16"/>
  <c r="L30" i="16"/>
  <c r="K30" i="16"/>
  <c r="J30" i="16"/>
  <c r="I30" i="16"/>
  <c r="H30" i="16"/>
  <c r="G30" i="16"/>
  <c r="F30" i="16"/>
  <c r="E30" i="16"/>
  <c r="D30" i="16"/>
  <c r="C30" i="16"/>
  <c r="M25" i="16"/>
  <c r="M20" i="16"/>
  <c r="M21" i="16"/>
  <c r="M10" i="16"/>
  <c r="M12" i="16"/>
  <c r="M14" i="16"/>
  <c r="M16" i="16"/>
  <c r="M18" i="16"/>
  <c r="L25" i="16"/>
  <c r="L20" i="16"/>
  <c r="L21" i="16"/>
  <c r="L10" i="16"/>
  <c r="L12" i="16"/>
  <c r="L14" i="16"/>
  <c r="L16" i="16"/>
  <c r="K25" i="16"/>
  <c r="K20" i="16"/>
  <c r="K21" i="16"/>
  <c r="K10" i="16"/>
  <c r="K12" i="16"/>
  <c r="K14" i="16"/>
  <c r="K16" i="16"/>
  <c r="J25" i="16"/>
  <c r="J20" i="16"/>
  <c r="J21" i="16"/>
  <c r="J10" i="16"/>
  <c r="J12" i="16"/>
  <c r="J14" i="16"/>
  <c r="J16" i="16"/>
  <c r="J18" i="16"/>
  <c r="J23" i="16"/>
  <c r="J27" i="16"/>
  <c r="I25" i="16"/>
  <c r="I20" i="16"/>
  <c r="I21" i="16"/>
  <c r="I10" i="16"/>
  <c r="I12" i="16"/>
  <c r="I14" i="16"/>
  <c r="I16" i="16"/>
  <c r="I18" i="16"/>
  <c r="H25" i="16"/>
  <c r="H20" i="16"/>
  <c r="H21" i="16"/>
  <c r="H10" i="16"/>
  <c r="H12" i="16"/>
  <c r="H14" i="16"/>
  <c r="H16" i="16"/>
  <c r="G25" i="16"/>
  <c r="G20" i="16"/>
  <c r="G21" i="16"/>
  <c r="G10" i="16"/>
  <c r="G12" i="16"/>
  <c r="G14" i="16"/>
  <c r="G16" i="16"/>
  <c r="F25" i="16"/>
  <c r="F20" i="16"/>
  <c r="F21" i="16"/>
  <c r="F10" i="16"/>
  <c r="F12" i="16"/>
  <c r="F14" i="16"/>
  <c r="F16" i="16"/>
  <c r="E25" i="16"/>
  <c r="E20" i="16"/>
  <c r="E10" i="16"/>
  <c r="E12" i="16"/>
  <c r="E14" i="16"/>
  <c r="E16" i="16"/>
  <c r="D25" i="16"/>
  <c r="D20" i="16"/>
  <c r="D21" i="16"/>
  <c r="D10" i="16"/>
  <c r="D12" i="16"/>
  <c r="D14" i="16"/>
  <c r="D16" i="16"/>
  <c r="D18" i="16"/>
  <c r="C25" i="16"/>
  <c r="C20" i="16"/>
  <c r="C10" i="16"/>
  <c r="C12" i="16"/>
  <c r="C14" i="16"/>
  <c r="C16" i="16"/>
  <c r="B30" i="16"/>
  <c r="B25" i="16"/>
  <c r="B20" i="16"/>
  <c r="B21" i="16"/>
  <c r="B16" i="16"/>
  <c r="B14" i="16"/>
  <c r="B12" i="16"/>
  <c r="B10" i="16"/>
  <c r="B18" i="16"/>
  <c r="N10" i="17"/>
  <c r="L25" i="22"/>
  <c r="L11" i="22"/>
  <c r="K11" i="22"/>
  <c r="D25" i="22"/>
  <c r="D30" i="22" s="1"/>
  <c r="L24" i="22"/>
  <c r="M23" i="22"/>
  <c r="L23" i="22"/>
  <c r="M21" i="22"/>
  <c r="L21" i="22"/>
  <c r="L20" i="22"/>
  <c r="M19" i="22"/>
  <c r="L19" i="22"/>
  <c r="M17" i="22"/>
  <c r="L17" i="22"/>
  <c r="L16" i="22"/>
  <c r="M15" i="22"/>
  <c r="L15" i="22"/>
  <c r="M13" i="22"/>
  <c r="L13" i="22"/>
  <c r="L12" i="22"/>
  <c r="K24" i="22"/>
  <c r="K23" i="22"/>
  <c r="K20" i="22"/>
  <c r="K19" i="22"/>
  <c r="K16" i="22"/>
  <c r="K15" i="22"/>
  <c r="K12" i="22"/>
  <c r="D24" i="22"/>
  <c r="D22" i="22"/>
  <c r="D21" i="22"/>
  <c r="D20" i="22"/>
  <c r="D18" i="22"/>
  <c r="D17" i="22"/>
  <c r="D16" i="22"/>
  <c r="D14" i="22"/>
  <c r="D13" i="22"/>
  <c r="D12" i="22"/>
  <c r="C23" i="22"/>
  <c r="C19" i="22"/>
  <c r="C15" i="22"/>
  <c r="G26" i="25"/>
  <c r="H26" i="25"/>
  <c r="G25" i="25"/>
  <c r="H25" i="25" s="1"/>
  <c r="G24" i="25"/>
  <c r="H24" i="25" s="1"/>
  <c r="G23" i="25"/>
  <c r="H23" i="25" s="1"/>
  <c r="G22" i="25"/>
  <c r="H22" i="25"/>
  <c r="G21" i="25"/>
  <c r="H21" i="25" s="1"/>
  <c r="G20" i="25"/>
  <c r="H20" i="25" s="1"/>
  <c r="G19" i="25"/>
  <c r="H19" i="25" s="1"/>
  <c r="E26" i="27"/>
  <c r="G26" i="27" s="1"/>
  <c r="H26" i="27" s="1"/>
  <c r="E25" i="27"/>
  <c r="G25" i="27"/>
  <c r="H25" i="27"/>
  <c r="G21" i="27"/>
  <c r="H21" i="27" s="1"/>
  <c r="G19" i="27"/>
  <c r="H19" i="27" s="1"/>
  <c r="G15" i="27"/>
  <c r="H15" i="27"/>
  <c r="K9" i="6"/>
  <c r="K10" i="6"/>
  <c r="K13" i="6"/>
  <c r="K17" i="6"/>
  <c r="K18" i="6"/>
  <c r="K23" i="6"/>
  <c r="K25" i="6"/>
  <c r="I9" i="6"/>
  <c r="I10" i="6"/>
  <c r="I11" i="6"/>
  <c r="I13" i="6"/>
  <c r="I17" i="6"/>
  <c r="I18" i="6"/>
  <c r="I23" i="6"/>
  <c r="I25" i="6"/>
  <c r="G9" i="6"/>
  <c r="G10" i="6"/>
  <c r="G11" i="6"/>
  <c r="G13" i="6"/>
  <c r="G17" i="6"/>
  <c r="G18" i="6"/>
  <c r="G23" i="6"/>
  <c r="G25" i="6"/>
  <c r="E9" i="6"/>
  <c r="E10" i="6"/>
  <c r="E11" i="6"/>
  <c r="E13" i="6"/>
  <c r="E17" i="6"/>
  <c r="E18" i="6"/>
  <c r="E23" i="6"/>
  <c r="E25" i="6"/>
  <c r="C9" i="6"/>
  <c r="C10" i="6"/>
  <c r="C13" i="6"/>
  <c r="C17" i="6"/>
  <c r="C18" i="6"/>
  <c r="C23" i="6"/>
  <c r="C25" i="6"/>
  <c r="K8" i="8"/>
  <c r="K9" i="8"/>
  <c r="K12" i="8"/>
  <c r="K16" i="8"/>
  <c r="K17" i="8"/>
  <c r="K22" i="8"/>
  <c r="K24" i="8"/>
  <c r="K30" i="8"/>
  <c r="K32" i="8"/>
  <c r="K36" i="8"/>
  <c r="I8" i="8"/>
  <c r="I9" i="8"/>
  <c r="I10" i="8"/>
  <c r="I12" i="8"/>
  <c r="I16" i="8"/>
  <c r="I17" i="8"/>
  <c r="I18" i="8"/>
  <c r="I22" i="8"/>
  <c r="I24" i="8"/>
  <c r="I30" i="8"/>
  <c r="I32" i="8"/>
  <c r="I36" i="8"/>
  <c r="G8" i="8"/>
  <c r="G9" i="8"/>
  <c r="G10" i="8"/>
  <c r="G12" i="8"/>
  <c r="G16" i="8"/>
  <c r="G17" i="8"/>
  <c r="G22" i="8"/>
  <c r="G24" i="8"/>
  <c r="G30" i="8"/>
  <c r="G32" i="8"/>
  <c r="G36" i="8"/>
  <c r="E8" i="8"/>
  <c r="E9" i="8"/>
  <c r="E10" i="8"/>
  <c r="E12" i="8"/>
  <c r="E16" i="8"/>
  <c r="E17" i="8"/>
  <c r="E18" i="8"/>
  <c r="E22" i="8"/>
  <c r="E24" i="8"/>
  <c r="E30" i="8"/>
  <c r="E32" i="8"/>
  <c r="E36" i="8"/>
  <c r="C8" i="8"/>
  <c r="C9" i="8"/>
  <c r="C10" i="8"/>
  <c r="C12" i="8"/>
  <c r="C16" i="8"/>
  <c r="C17" i="8"/>
  <c r="C22" i="8"/>
  <c r="C24" i="8"/>
  <c r="C30" i="8"/>
  <c r="C32" i="8"/>
  <c r="C36" i="8"/>
  <c r="L19" i="29"/>
  <c r="J19" i="29"/>
  <c r="H19" i="29"/>
  <c r="F19" i="29"/>
  <c r="L18" i="29"/>
  <c r="J18" i="29"/>
  <c r="H18" i="29"/>
  <c r="F18" i="29"/>
  <c r="L15" i="29"/>
  <c r="J15" i="29"/>
  <c r="H15" i="29"/>
  <c r="F15" i="29"/>
  <c r="L14" i="29"/>
  <c r="J14" i="29"/>
  <c r="H14" i="29"/>
  <c r="F14" i="29"/>
  <c r="L11" i="29"/>
  <c r="J11" i="29"/>
  <c r="H11" i="29"/>
  <c r="F11" i="29"/>
  <c r="L10" i="29"/>
  <c r="J10" i="29"/>
  <c r="H10" i="29"/>
  <c r="F10" i="29"/>
  <c r="D11" i="29"/>
  <c r="D10" i="29"/>
  <c r="D15" i="29"/>
  <c r="D14" i="29"/>
  <c r="D19" i="29"/>
  <c r="D18" i="29"/>
  <c r="W22" i="40"/>
  <c r="Z22" i="40"/>
  <c r="W21" i="40"/>
  <c r="Z21" i="40"/>
  <c r="W20" i="40"/>
  <c r="Z20" i="40"/>
  <c r="W15" i="40"/>
  <c r="Z15" i="40"/>
  <c r="W14" i="40"/>
  <c r="Z14" i="40"/>
  <c r="W13" i="40"/>
  <c r="Z13" i="40"/>
  <c r="I22" i="40"/>
  <c r="L22" i="40"/>
  <c r="I21" i="40"/>
  <c r="L21" i="40"/>
  <c r="I20" i="40"/>
  <c r="L20" i="40"/>
  <c r="I15" i="40"/>
  <c r="L15" i="40"/>
  <c r="I14" i="40"/>
  <c r="L14" i="40"/>
  <c r="I13" i="40"/>
  <c r="L13" i="40"/>
  <c r="C31" i="2"/>
  <c r="D32" i="2"/>
  <c r="F31" i="2"/>
  <c r="G32" i="2"/>
  <c r="I31" i="2"/>
  <c r="I30" i="2"/>
  <c r="J31" i="2"/>
  <c r="L31" i="2"/>
  <c r="M32" i="2"/>
  <c r="O31" i="2"/>
  <c r="P32" i="2"/>
  <c r="C17" i="2"/>
  <c r="F17" i="2"/>
  <c r="I17" i="2"/>
  <c r="L17" i="2"/>
  <c r="O17" i="2"/>
  <c r="C14" i="2"/>
  <c r="F14" i="2"/>
  <c r="I14" i="2"/>
  <c r="J17" i="2"/>
  <c r="L14" i="2"/>
  <c r="O14" i="2"/>
  <c r="C10" i="2"/>
  <c r="F10" i="2"/>
  <c r="G35" i="2"/>
  <c r="I10" i="2"/>
  <c r="L10" i="2"/>
  <c r="O10" i="2"/>
  <c r="C30" i="2"/>
  <c r="F30" i="2"/>
  <c r="L30" i="2"/>
  <c r="O30" i="2"/>
  <c r="P31" i="2"/>
  <c r="C29" i="2"/>
  <c r="F29" i="2"/>
  <c r="I29" i="2"/>
  <c r="L29" i="2"/>
  <c r="O29" i="2"/>
  <c r="C28" i="2"/>
  <c r="F28" i="2"/>
  <c r="I28" i="2"/>
  <c r="I27" i="2"/>
  <c r="J28" i="2"/>
  <c r="L28" i="2"/>
  <c r="O28" i="2"/>
  <c r="C27" i="2"/>
  <c r="F27" i="2"/>
  <c r="L27" i="2"/>
  <c r="O27" i="2"/>
  <c r="C26" i="2"/>
  <c r="F26" i="2"/>
  <c r="I26" i="2"/>
  <c r="L26" i="2"/>
  <c r="O26" i="2"/>
  <c r="C25" i="2"/>
  <c r="C24" i="2"/>
  <c r="D25" i="2"/>
  <c r="F25" i="2"/>
  <c r="G26" i="2"/>
  <c r="F24" i="2"/>
  <c r="G25" i="2"/>
  <c r="I25" i="2"/>
  <c r="J26" i="2"/>
  <c r="L25" i="2"/>
  <c r="M26" i="2"/>
  <c r="O25" i="2"/>
  <c r="O24" i="2"/>
  <c r="P25" i="2"/>
  <c r="I24" i="2"/>
  <c r="L24" i="2"/>
  <c r="C23" i="2"/>
  <c r="F23" i="2"/>
  <c r="G24" i="2"/>
  <c r="I23" i="2"/>
  <c r="L23" i="2"/>
  <c r="O23" i="2"/>
  <c r="P24" i="2"/>
  <c r="C22" i="2"/>
  <c r="D23" i="2"/>
  <c r="F22" i="2"/>
  <c r="G23" i="2"/>
  <c r="I22" i="2"/>
  <c r="I21" i="2"/>
  <c r="J22" i="2"/>
  <c r="L22" i="2"/>
  <c r="L21" i="2"/>
  <c r="M22" i="2"/>
  <c r="O22" i="2"/>
  <c r="C21" i="2"/>
  <c r="F21" i="2"/>
  <c r="O21" i="2"/>
  <c r="C20" i="2"/>
  <c r="F20" i="2"/>
  <c r="I20" i="2"/>
  <c r="I19" i="2"/>
  <c r="J20" i="2"/>
  <c r="L20" i="2"/>
  <c r="M21" i="2"/>
  <c r="O20" i="2"/>
  <c r="C19" i="2"/>
  <c r="F19" i="2"/>
  <c r="F18" i="2"/>
  <c r="G19" i="2"/>
  <c r="L19" i="2"/>
  <c r="O19" i="2"/>
  <c r="G36" i="2"/>
  <c r="I18" i="2"/>
  <c r="L18" i="2"/>
  <c r="M18" i="2"/>
  <c r="O18" i="2"/>
  <c r="P36" i="2"/>
  <c r="C13" i="2"/>
  <c r="F13" i="2"/>
  <c r="G14" i="2"/>
  <c r="I13" i="2"/>
  <c r="L13" i="2"/>
  <c r="O13" i="2"/>
  <c r="C12" i="2"/>
  <c r="F12" i="2"/>
  <c r="F11" i="2"/>
  <c r="G12" i="2"/>
  <c r="I12" i="2"/>
  <c r="L12" i="2"/>
  <c r="O12" i="2"/>
  <c r="O11" i="2"/>
  <c r="P12" i="2"/>
  <c r="C11" i="2"/>
  <c r="I11" i="2"/>
  <c r="L11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4" i="2"/>
  <c r="A13" i="2"/>
  <c r="A12" i="2"/>
  <c r="A11" i="2"/>
  <c r="A10" i="2"/>
  <c r="S17" i="3"/>
  <c r="W17" i="3"/>
  <c r="S10" i="3"/>
  <c r="O10" i="3"/>
  <c r="W10" i="3"/>
  <c r="U11" i="3"/>
  <c r="O31" i="3"/>
  <c r="Q35" i="3"/>
  <c r="K31" i="3"/>
  <c r="K17" i="3"/>
  <c r="M17" i="3"/>
  <c r="K10" i="3"/>
  <c r="E31" i="3"/>
  <c r="G32" i="3"/>
  <c r="E10" i="3"/>
  <c r="S30" i="3"/>
  <c r="O30" i="3"/>
  <c r="S29" i="3"/>
  <c r="S28" i="3"/>
  <c r="U29" i="3"/>
  <c r="O29" i="3"/>
  <c r="O28" i="3"/>
  <c r="Q29" i="3"/>
  <c r="S27" i="3"/>
  <c r="O27" i="3"/>
  <c r="W27" i="3"/>
  <c r="S26" i="3"/>
  <c r="S25" i="3"/>
  <c r="U26" i="3"/>
  <c r="O26" i="3"/>
  <c r="Q27" i="3"/>
  <c r="O25" i="3"/>
  <c r="S24" i="3"/>
  <c r="O24" i="3"/>
  <c r="Q25" i="3"/>
  <c r="S23" i="3"/>
  <c r="S22" i="3"/>
  <c r="U23" i="3"/>
  <c r="O23" i="3"/>
  <c r="O22" i="3"/>
  <c r="S21" i="3"/>
  <c r="U22" i="3"/>
  <c r="O21" i="3"/>
  <c r="O20" i="3"/>
  <c r="Q21" i="3"/>
  <c r="S20" i="3"/>
  <c r="S19" i="3"/>
  <c r="O19" i="3"/>
  <c r="S18" i="3"/>
  <c r="O18" i="3"/>
  <c r="Q18" i="3"/>
  <c r="S12" i="3"/>
  <c r="W12" i="3"/>
  <c r="K30" i="3"/>
  <c r="K29" i="3"/>
  <c r="M30" i="3"/>
  <c r="K28" i="3"/>
  <c r="K27" i="3"/>
  <c r="K26" i="3"/>
  <c r="K25" i="3"/>
  <c r="K24" i="3"/>
  <c r="M25" i="3"/>
  <c r="K23" i="3"/>
  <c r="M24" i="3"/>
  <c r="K22" i="3"/>
  <c r="K21" i="3"/>
  <c r="K20" i="3"/>
  <c r="K19" i="3"/>
  <c r="K18" i="3"/>
  <c r="E30" i="3"/>
  <c r="E29" i="3"/>
  <c r="E28" i="3"/>
  <c r="G29" i="3"/>
  <c r="E27" i="3"/>
  <c r="E26" i="3"/>
  <c r="E25" i="3"/>
  <c r="E24" i="3"/>
  <c r="E23" i="3"/>
  <c r="G24" i="3"/>
  <c r="E22" i="3"/>
  <c r="E21" i="3"/>
  <c r="E20" i="3"/>
  <c r="G21" i="3"/>
  <c r="E19" i="3"/>
  <c r="G20" i="3"/>
  <c r="E18" i="3"/>
  <c r="G36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4" i="3"/>
  <c r="A13" i="3"/>
  <c r="A12" i="3"/>
  <c r="A11" i="3"/>
  <c r="A10" i="3"/>
  <c r="K32" i="12"/>
  <c r="J32" i="12"/>
  <c r="I32" i="12"/>
  <c r="H32" i="12"/>
  <c r="G32" i="12"/>
  <c r="F32" i="12"/>
  <c r="E32" i="12"/>
  <c r="D32" i="12"/>
  <c r="C32" i="12"/>
  <c r="K31" i="12"/>
  <c r="J31" i="12"/>
  <c r="I31" i="12"/>
  <c r="H31" i="12"/>
  <c r="G31" i="12"/>
  <c r="F31" i="12"/>
  <c r="E31" i="12"/>
  <c r="D31" i="12"/>
  <c r="C31" i="12"/>
  <c r="K9" i="12"/>
  <c r="K11" i="12"/>
  <c r="K13" i="12"/>
  <c r="K15" i="12"/>
  <c r="K19" i="12"/>
  <c r="K20" i="12"/>
  <c r="K24" i="12"/>
  <c r="J9" i="12"/>
  <c r="J11" i="12"/>
  <c r="J13" i="12"/>
  <c r="J15" i="12"/>
  <c r="J19" i="12"/>
  <c r="J20" i="12"/>
  <c r="J24" i="12"/>
  <c r="I9" i="12"/>
  <c r="I11" i="12"/>
  <c r="I13" i="12"/>
  <c r="I15" i="12"/>
  <c r="I19" i="12"/>
  <c r="I20" i="12"/>
  <c r="I24" i="12"/>
  <c r="H9" i="12"/>
  <c r="H11" i="12"/>
  <c r="H13" i="12"/>
  <c r="H15" i="12"/>
  <c r="H19" i="12"/>
  <c r="H20" i="12"/>
  <c r="H24" i="12"/>
  <c r="G9" i="12"/>
  <c r="G11" i="12"/>
  <c r="G13" i="12"/>
  <c r="G15" i="12"/>
  <c r="G19" i="12"/>
  <c r="G20" i="12"/>
  <c r="G24" i="12"/>
  <c r="F9" i="12"/>
  <c r="F11" i="12"/>
  <c r="F13" i="12"/>
  <c r="F15" i="12"/>
  <c r="F19" i="12"/>
  <c r="F20" i="12"/>
  <c r="F24" i="12"/>
  <c r="E9" i="12"/>
  <c r="E11" i="12"/>
  <c r="E13" i="12"/>
  <c r="E15" i="12"/>
  <c r="E19" i="12"/>
  <c r="E20" i="12"/>
  <c r="E24" i="12"/>
  <c r="D9" i="12"/>
  <c r="D11" i="12"/>
  <c r="D13" i="12"/>
  <c r="D15" i="12"/>
  <c r="D19" i="12"/>
  <c r="D20" i="12"/>
  <c r="D24" i="12"/>
  <c r="C9" i="12"/>
  <c r="C11" i="12"/>
  <c r="C13" i="12"/>
  <c r="C15" i="12"/>
  <c r="C19" i="12"/>
  <c r="C20" i="12"/>
  <c r="C24" i="12"/>
  <c r="B9" i="12"/>
  <c r="B11" i="12"/>
  <c r="B13" i="12"/>
  <c r="B15" i="12"/>
  <c r="B19" i="12"/>
  <c r="B20" i="12"/>
  <c r="B24" i="12"/>
  <c r="B32" i="12"/>
  <c r="B31" i="12"/>
  <c r="K6" i="12"/>
  <c r="J6" i="12"/>
  <c r="I6" i="12"/>
  <c r="H6" i="12"/>
  <c r="G6" i="12"/>
  <c r="F6" i="12"/>
  <c r="E6" i="12"/>
  <c r="D6" i="12"/>
  <c r="C6" i="12"/>
  <c r="B6" i="12"/>
  <c r="B6" i="13"/>
  <c r="F32" i="13"/>
  <c r="E32" i="13"/>
  <c r="D32" i="13"/>
  <c r="C32" i="13"/>
  <c r="B32" i="13"/>
  <c r="F31" i="13"/>
  <c r="E31" i="13"/>
  <c r="D31" i="13"/>
  <c r="C31" i="13"/>
  <c r="B31" i="13"/>
  <c r="F24" i="13"/>
  <c r="E24" i="13"/>
  <c r="D24" i="13"/>
  <c r="C24" i="13"/>
  <c r="B24" i="13"/>
  <c r="F19" i="13"/>
  <c r="F20" i="13"/>
  <c r="E19" i="13"/>
  <c r="E20" i="13" s="1"/>
  <c r="D19" i="13"/>
  <c r="D20" i="13"/>
  <c r="C19" i="13"/>
  <c r="C20" i="13"/>
  <c r="B19" i="13"/>
  <c r="B20" i="13"/>
  <c r="F15" i="13"/>
  <c r="E15" i="13"/>
  <c r="D15" i="13"/>
  <c r="C15" i="13"/>
  <c r="B15" i="13"/>
  <c r="F13" i="13"/>
  <c r="E13" i="13"/>
  <c r="D13" i="13"/>
  <c r="C13" i="13"/>
  <c r="B13" i="13"/>
  <c r="F11" i="13"/>
  <c r="E11" i="13"/>
  <c r="D11" i="13"/>
  <c r="C11" i="13"/>
  <c r="C17" i="13" s="1"/>
  <c r="C22" i="13" s="1"/>
  <c r="C26" i="13" s="1"/>
  <c r="B11" i="13"/>
  <c r="F9" i="13"/>
  <c r="F17" i="13"/>
  <c r="F22" i="13" s="1"/>
  <c r="F26" i="13" s="1"/>
  <c r="E9" i="13"/>
  <c r="D9" i="13"/>
  <c r="C9" i="13"/>
  <c r="B9" i="13"/>
  <c r="B17" i="13" s="1"/>
  <c r="B22" i="13" s="1"/>
  <c r="B26" i="13" s="1"/>
  <c r="F6" i="13"/>
  <c r="E6" i="13"/>
  <c r="D6" i="13"/>
  <c r="C6" i="13"/>
  <c r="P11" i="2"/>
  <c r="G16" i="27"/>
  <c r="H16" i="27" s="1"/>
  <c r="G17" i="27"/>
  <c r="H17" i="27" s="1"/>
  <c r="C21" i="16"/>
  <c r="G17" i="2"/>
  <c r="K10" i="8"/>
  <c r="C18" i="8"/>
  <c r="G18" i="8"/>
  <c r="B18" i="17"/>
  <c r="B21" i="17"/>
  <c r="B23" i="17"/>
  <c r="E21" i="16"/>
  <c r="H17" i="12"/>
  <c r="M27" i="3"/>
  <c r="U18" i="3"/>
  <c r="G11" i="3"/>
  <c r="Q17" i="3"/>
  <c r="W11" i="3"/>
  <c r="M28" i="3"/>
  <c r="U31" i="3"/>
  <c r="W30" i="3"/>
  <c r="G24" i="27"/>
  <c r="H24" i="27"/>
  <c r="G22" i="27"/>
  <c r="H22" i="27" s="1"/>
  <c r="G18" i="27"/>
  <c r="H18" i="27" s="1"/>
  <c r="G23" i="27"/>
  <c r="H23" i="27" s="1"/>
  <c r="N15" i="27"/>
  <c r="O15" i="27"/>
  <c r="N19" i="27"/>
  <c r="O19" i="27" s="1"/>
  <c r="N23" i="27"/>
  <c r="O23" i="27" s="1"/>
  <c r="G14" i="27"/>
  <c r="H14" i="27" s="1"/>
  <c r="N14" i="27"/>
  <c r="O14" i="27"/>
  <c r="N24" i="27"/>
  <c r="O24" i="27" s="1"/>
  <c r="C24" i="22"/>
  <c r="C11" i="22"/>
  <c r="M12" i="22"/>
  <c r="M16" i="22"/>
  <c r="M20" i="22"/>
  <c r="M24" i="22"/>
  <c r="C13" i="22"/>
  <c r="M14" i="22"/>
  <c r="C17" i="22"/>
  <c r="M18" i="22"/>
  <c r="C21" i="22"/>
  <c r="M22" i="22"/>
  <c r="C25" i="22"/>
  <c r="C30" i="22" s="1"/>
  <c r="E15" i="22"/>
  <c r="E19" i="22"/>
  <c r="E23" i="22"/>
  <c r="M25" i="22"/>
  <c r="M30" i="22" s="1"/>
  <c r="D11" i="22"/>
  <c r="D15" i="22"/>
  <c r="D19" i="22"/>
  <c r="D23" i="22"/>
  <c r="K13" i="22"/>
  <c r="K17" i="22"/>
  <c r="K21" i="22"/>
  <c r="L14" i="22"/>
  <c r="L18" i="22"/>
  <c r="L22" i="22"/>
  <c r="K25" i="22"/>
  <c r="E22" i="22"/>
  <c r="E18" i="22"/>
  <c r="I21" i="22"/>
  <c r="I17" i="22"/>
  <c r="I13" i="22"/>
  <c r="E14" i="22"/>
  <c r="I22" i="22"/>
  <c r="I24" i="22"/>
  <c r="E13" i="22"/>
  <c r="I23" i="22"/>
  <c r="E20" i="22"/>
  <c r="G15" i="22"/>
  <c r="G20" i="22"/>
  <c r="G12" i="22"/>
  <c r="G22" i="22"/>
  <c r="G18" i="22"/>
  <c r="G14" i="22"/>
  <c r="E25" i="22"/>
  <c r="E34" i="22" s="1"/>
  <c r="I20" i="22"/>
  <c r="E24" i="22"/>
  <c r="I11" i="22"/>
  <c r="I30" i="22" s="1"/>
  <c r="G23" i="22"/>
  <c r="G16" i="22"/>
  <c r="G19" i="22"/>
  <c r="I14" i="22"/>
  <c r="G11" i="22"/>
  <c r="I18" i="22"/>
  <c r="E11" i="22"/>
  <c r="K22" i="22"/>
  <c r="K18" i="22"/>
  <c r="K14" i="22"/>
  <c r="E21" i="22"/>
  <c r="I16" i="22"/>
  <c r="I15" i="22"/>
  <c r="E12" i="22"/>
  <c r="G24" i="22"/>
  <c r="E17" i="22"/>
  <c r="I12" i="22"/>
  <c r="I19" i="22"/>
  <c r="E16" i="22"/>
  <c r="G17" i="22"/>
  <c r="G21" i="22"/>
  <c r="G13" i="22"/>
  <c r="C22" i="22"/>
  <c r="C14" i="22"/>
  <c r="C18" i="22"/>
  <c r="G23" i="3"/>
  <c r="U17" i="3"/>
  <c r="W23" i="3"/>
  <c r="M20" i="3"/>
  <c r="Q23" i="3"/>
  <c r="D17" i="2"/>
  <c r="G18" i="2"/>
  <c r="G20" i="2"/>
  <c r="D30" i="2"/>
  <c r="K30" i="22"/>
  <c r="G34" i="22"/>
  <c r="L30" i="22"/>
  <c r="H30" i="22"/>
  <c r="I34" i="22"/>
  <c r="G30" i="22"/>
  <c r="K34" i="22"/>
  <c r="I33" i="22"/>
  <c r="G33" i="22"/>
  <c r="M34" i="22"/>
  <c r="U19" i="3"/>
  <c r="M19" i="3"/>
  <c r="U20" i="3"/>
  <c r="Q26" i="3"/>
  <c r="M31" i="3"/>
  <c r="M13" i="3"/>
  <c r="G28" i="3"/>
  <c r="W31" i="3"/>
  <c r="G31" i="3"/>
  <c r="Q24" i="3"/>
  <c r="M32" i="3"/>
  <c r="U13" i="3"/>
  <c r="Q32" i="3"/>
  <c r="M12" i="3"/>
  <c r="M21" i="3"/>
  <c r="U12" i="3"/>
  <c r="Q36" i="3"/>
  <c r="M14" i="3"/>
  <c r="U30" i="3"/>
  <c r="W21" i="3"/>
  <c r="G18" i="3"/>
  <c r="W20" i="3"/>
  <c r="M22" i="3"/>
  <c r="U14" i="3"/>
  <c r="Q28" i="3"/>
  <c r="W22" i="3"/>
  <c r="U35" i="3"/>
  <c r="G27" i="3"/>
  <c r="M35" i="3"/>
  <c r="G19" i="3"/>
  <c r="Q20" i="3"/>
  <c r="W32" i="3"/>
  <c r="Q11" i="3"/>
  <c r="M23" i="3"/>
  <c r="G26" i="3"/>
  <c r="U21" i="3"/>
  <c r="W28" i="3"/>
  <c r="U25" i="3"/>
  <c r="Q22" i="3"/>
  <c r="M29" i="3"/>
  <c r="G30" i="3"/>
  <c r="Q30" i="3"/>
  <c r="G13" i="3"/>
  <c r="W18" i="3"/>
  <c r="U36" i="3"/>
  <c r="Q12" i="3"/>
  <c r="Q13" i="3"/>
  <c r="U27" i="3"/>
  <c r="M11" i="3"/>
  <c r="M36" i="3"/>
  <c r="N25" i="17"/>
  <c r="L23" i="17"/>
  <c r="L27" i="17"/>
  <c r="E18" i="17"/>
  <c r="E23" i="17"/>
  <c r="E27" i="17"/>
  <c r="N12" i="17"/>
  <c r="J18" i="17"/>
  <c r="H18" i="17"/>
  <c r="H23" i="17"/>
  <c r="H27" i="17"/>
  <c r="F18" i="17"/>
  <c r="F23" i="17"/>
  <c r="F27" i="17"/>
  <c r="M23" i="17"/>
  <c r="M27" i="17"/>
  <c r="K18" i="17"/>
  <c r="K23" i="17"/>
  <c r="K27" i="17"/>
  <c r="D18" i="17"/>
  <c r="G18" i="17"/>
  <c r="N18" i="17"/>
  <c r="I27" i="17"/>
  <c r="N14" i="17"/>
  <c r="G23" i="17"/>
  <c r="G27" i="17"/>
  <c r="N20" i="17"/>
  <c r="N16" i="17"/>
  <c r="N30" i="17"/>
  <c r="N12" i="16"/>
  <c r="L18" i="16"/>
  <c r="L23" i="16"/>
  <c r="L27" i="16"/>
  <c r="N16" i="16"/>
  <c r="D23" i="16"/>
  <c r="D27" i="16"/>
  <c r="E18" i="16"/>
  <c r="E23" i="16"/>
  <c r="E27" i="16"/>
  <c r="N10" i="16"/>
  <c r="G18" i="16"/>
  <c r="C18" i="16"/>
  <c r="F18" i="16"/>
  <c r="H18" i="16"/>
  <c r="K18" i="16"/>
  <c r="N18" i="16"/>
  <c r="H23" i="16"/>
  <c r="H27" i="16"/>
  <c r="N30" i="16"/>
  <c r="N25" i="16"/>
  <c r="F23" i="16"/>
  <c r="F27" i="16"/>
  <c r="I23" i="16"/>
  <c r="I27" i="16"/>
  <c r="K23" i="16"/>
  <c r="K27" i="16"/>
  <c r="D17" i="13"/>
  <c r="D22" i="13" s="1"/>
  <c r="D26" i="13" s="1"/>
  <c r="E17" i="13"/>
  <c r="E22" i="13" s="1"/>
  <c r="E26" i="13" s="1"/>
  <c r="B17" i="12"/>
  <c r="I17" i="12"/>
  <c r="B22" i="12"/>
  <c r="B26" i="12"/>
  <c r="E17" i="12"/>
  <c r="K17" i="12"/>
  <c r="C17" i="12"/>
  <c r="D17" i="12"/>
  <c r="D22" i="12"/>
  <c r="D26" i="12"/>
  <c r="E22" i="12"/>
  <c r="E26" i="12"/>
  <c r="F17" i="12"/>
  <c r="F22" i="12"/>
  <c r="F26" i="12"/>
  <c r="I22" i="12"/>
  <c r="I26" i="12"/>
  <c r="G17" i="12"/>
  <c r="G22" i="12"/>
  <c r="G26" i="12"/>
  <c r="J17" i="12"/>
  <c r="J22" i="12"/>
  <c r="J26" i="12"/>
  <c r="H22" i="12"/>
  <c r="H26" i="12"/>
  <c r="R11" i="2"/>
  <c r="P27" i="2"/>
  <c r="R24" i="2"/>
  <c r="D14" i="2"/>
  <c r="M12" i="2"/>
  <c r="M29" i="2"/>
  <c r="P18" i="2"/>
  <c r="R32" i="2"/>
  <c r="G30" i="2"/>
  <c r="P28" i="2"/>
  <c r="D31" i="2"/>
  <c r="G22" i="2"/>
  <c r="M28" i="2"/>
  <c r="J23" i="17"/>
  <c r="J27" i="17"/>
  <c r="G23" i="16"/>
  <c r="G27" i="16"/>
  <c r="N21" i="17"/>
  <c r="C23" i="17"/>
  <c r="C27" i="17"/>
  <c r="C22" i="12"/>
  <c r="C26" i="12"/>
  <c r="N21" i="16"/>
  <c r="B23" i="16"/>
  <c r="K22" i="12"/>
  <c r="K26" i="12"/>
  <c r="M23" i="16"/>
  <c r="M27" i="16"/>
  <c r="W19" i="3"/>
  <c r="J36" i="2"/>
  <c r="N14" i="16"/>
  <c r="Q31" i="3"/>
  <c r="Q19" i="3"/>
  <c r="U24" i="3"/>
  <c r="N20" i="16"/>
  <c r="W25" i="3"/>
  <c r="Q14" i="3"/>
  <c r="R26" i="2"/>
  <c r="W13" i="3"/>
  <c r="E30" i="22"/>
  <c r="R17" i="2"/>
  <c r="B27" i="17"/>
  <c r="D23" i="17"/>
  <c r="D27" i="17"/>
  <c r="C23" i="16"/>
  <c r="C27" i="16"/>
  <c r="N27" i="17"/>
  <c r="N23" i="16"/>
  <c r="B27" i="16"/>
  <c r="N27" i="16"/>
  <c r="N23" i="17"/>
  <c r="G25" i="3"/>
  <c r="U28" i="3"/>
  <c r="W26" i="3"/>
  <c r="W29" i="3"/>
  <c r="G22" i="3"/>
  <c r="W24" i="3"/>
  <c r="G14" i="3"/>
  <c r="M18" i="3"/>
  <c r="M26" i="3"/>
  <c r="J32" i="2"/>
  <c r="R28" i="2"/>
  <c r="P14" i="2"/>
  <c r="P13" i="2"/>
  <c r="M35" i="2"/>
  <c r="R13" i="2"/>
  <c r="P26" i="2"/>
  <c r="J13" i="2"/>
  <c r="R30" i="2"/>
  <c r="R29" i="2"/>
  <c r="S30" i="2"/>
  <c r="M11" i="2"/>
  <c r="M36" i="2"/>
  <c r="P22" i="2"/>
  <c r="J19" i="2"/>
  <c r="J21" i="2"/>
  <c r="P23" i="2"/>
  <c r="M23" i="2"/>
  <c r="G31" i="2"/>
  <c r="M31" i="2"/>
  <c r="J23" i="2"/>
  <c r="J29" i="2"/>
  <c r="J14" i="2"/>
  <c r="J11" i="2"/>
  <c r="D21" i="2"/>
  <c r="G29" i="2"/>
  <c r="R31" i="2"/>
  <c r="S31" i="2"/>
  <c r="G11" i="2"/>
  <c r="P21" i="2"/>
  <c r="D29" i="2"/>
  <c r="D11" i="2"/>
  <c r="D26" i="2"/>
  <c r="R21" i="2"/>
  <c r="M24" i="2"/>
  <c r="M27" i="2"/>
  <c r="R18" i="2"/>
  <c r="S18" i="2"/>
  <c r="J24" i="2"/>
  <c r="J27" i="2"/>
  <c r="R10" i="2"/>
  <c r="S11" i="2"/>
  <c r="J12" i="2"/>
  <c r="P20" i="2"/>
  <c r="G21" i="2"/>
  <c r="G28" i="2"/>
  <c r="M20" i="2"/>
  <c r="D24" i="2"/>
  <c r="D28" i="2"/>
  <c r="R12" i="2"/>
  <c r="S12" i="2"/>
  <c r="P29" i="2"/>
  <c r="P19" i="2"/>
  <c r="D13" i="2"/>
  <c r="D18" i="2"/>
  <c r="J18" i="2"/>
  <c r="D20" i="2"/>
  <c r="J30" i="2"/>
  <c r="P35" i="2"/>
  <c r="R19" i="2"/>
  <c r="S19" i="2"/>
  <c r="M25" i="2"/>
  <c r="R25" i="2"/>
  <c r="R14" i="2"/>
  <c r="S17" i="2"/>
  <c r="G27" i="2"/>
  <c r="P17" i="2"/>
  <c r="D19" i="2"/>
  <c r="R20" i="2"/>
  <c r="M13" i="2"/>
  <c r="G13" i="2"/>
  <c r="M14" i="2"/>
  <c r="M17" i="2"/>
  <c r="J25" i="2"/>
  <c r="M19" i="2"/>
  <c r="R23" i="2"/>
  <c r="J35" i="2"/>
  <c r="D22" i="2"/>
  <c r="P30" i="2"/>
  <c r="D27" i="2"/>
  <c r="R27" i="2"/>
  <c r="S27" i="2"/>
  <c r="R22" i="2"/>
  <c r="S22" i="2"/>
  <c r="D12" i="2"/>
  <c r="M30" i="2"/>
  <c r="G26" i="8"/>
  <c r="G34" i="8"/>
  <c r="G38" i="8"/>
  <c r="K18" i="8"/>
  <c r="K26" i="8"/>
  <c r="K34" i="8"/>
  <c r="K38" i="8"/>
  <c r="C26" i="8"/>
  <c r="C34" i="8"/>
  <c r="C38" i="8"/>
  <c r="I26" i="8"/>
  <c r="I34" i="8"/>
  <c r="I38" i="8"/>
  <c r="G19" i="6"/>
  <c r="K11" i="6"/>
  <c r="C19" i="6"/>
  <c r="C11" i="6"/>
  <c r="K19" i="6"/>
  <c r="I19" i="6"/>
  <c r="E19" i="6"/>
  <c r="E27" i="6"/>
  <c r="E35" i="6"/>
  <c r="E26" i="8"/>
  <c r="E34" i="8"/>
  <c r="E38" i="8"/>
  <c r="K27" i="6"/>
  <c r="K35" i="6"/>
  <c r="G27" i="6"/>
  <c r="G35" i="6"/>
  <c r="C27" i="6"/>
  <c r="C35" i="6"/>
  <c r="I27" i="6"/>
  <c r="I35" i="6"/>
  <c r="S13" i="2"/>
  <c r="S36" i="2"/>
  <c r="S23" i="2"/>
  <c r="S29" i="2"/>
  <c r="S32" i="2"/>
  <c r="S20" i="2"/>
  <c r="S14" i="2"/>
  <c r="S35" i="2"/>
  <c r="S24" i="2"/>
  <c r="S26" i="2"/>
  <c r="S25" i="2"/>
  <c r="S28" i="2"/>
  <c r="S21" i="2"/>
  <c r="I15" i="59"/>
  <c r="I19" i="59" s="1"/>
  <c r="E15" i="59"/>
  <c r="E19" i="59"/>
  <c r="G15" i="59"/>
  <c r="G19" i="59"/>
  <c r="C34" i="22" l="1"/>
</calcChain>
</file>

<file path=xl/sharedStrings.xml><?xml version="1.0" encoding="utf-8"?>
<sst xmlns="http://schemas.openxmlformats.org/spreadsheetml/2006/main" count="804" uniqueCount="341">
  <si>
    <t>YEAR</t>
  </si>
  <si>
    <t>er_kpc</t>
  </si>
  <si>
    <t>ec_kpc</t>
  </si>
  <si>
    <t>ei_kpc</t>
  </si>
  <si>
    <t>eoth_kpc</t>
  </si>
  <si>
    <t>el_kpc</t>
  </si>
  <si>
    <t>Kentucky Power Company</t>
  </si>
  <si>
    <t>Annual Internal Energy Requirements and Growth Rates</t>
  </si>
  <si>
    <t>Actual</t>
  </si>
  <si>
    <t>Forecast</t>
  </si>
  <si>
    <t>GWH</t>
  </si>
  <si>
    <t>% Growth</t>
  </si>
  <si>
    <t>Residential</t>
  </si>
  <si>
    <t>Sales</t>
  </si>
  <si>
    <t>--</t>
  </si>
  <si>
    <t>Commercial</t>
  </si>
  <si>
    <t>Industrial</t>
  </si>
  <si>
    <t>Other Internal</t>
  </si>
  <si>
    <t>Losses</t>
  </si>
  <si>
    <t>Total Internal</t>
  </si>
  <si>
    <t>Energy Requirements</t>
  </si>
  <si>
    <t>Average Annual</t>
  </si>
  <si>
    <t>ps_kpc</t>
  </si>
  <si>
    <t>pw_kpc</t>
  </si>
  <si>
    <t>e_kpc</t>
  </si>
  <si>
    <t>Seasonal and Annual Peak Demands, Energy Requirements and Load Factor</t>
  </si>
  <si>
    <t>p_kpc</t>
  </si>
  <si>
    <t>Date</t>
  </si>
  <si>
    <t>MW</t>
  </si>
  <si>
    <t>Summer Peak</t>
  </si>
  <si>
    <t>Winter Peak (1)</t>
  </si>
  <si>
    <t>Load</t>
  </si>
  <si>
    <t>Factor %</t>
  </si>
  <si>
    <t>Annual Peak, Energy and Load Factor</t>
  </si>
  <si>
    <t>crw_kpc</t>
  </si>
  <si>
    <t>cro_kpc</t>
  </si>
  <si>
    <t>cc_kpc</t>
  </si>
  <si>
    <t>cix_kpc</t>
  </si>
  <si>
    <t>cim_kpc</t>
  </si>
  <si>
    <t>cul_kpc</t>
  </si>
  <si>
    <t>com_kpc</t>
  </si>
  <si>
    <t>Average Annual Number of Customers by Class</t>
  </si>
  <si>
    <t>A.  Residential</t>
  </si>
  <si>
    <t xml:space="preserve">     1.  Heating Customers</t>
  </si>
  <si>
    <t xml:space="preserve">     2.  Nonheating Customers</t>
  </si>
  <si>
    <t xml:space="preserve">     3.  Total</t>
  </si>
  <si>
    <t>B.  Commercial</t>
  </si>
  <si>
    <t>C.  Industrial</t>
  </si>
  <si>
    <t xml:space="preserve">     1.  Manufacturing</t>
  </si>
  <si>
    <t xml:space="preserve">     2.  Mine Power</t>
  </si>
  <si>
    <t>D.  Other Ultimate Sales</t>
  </si>
  <si>
    <t xml:space="preserve">     1.  Street Lighting</t>
  </si>
  <si>
    <t xml:space="preserve">     2.  Other</t>
  </si>
  <si>
    <t>E.  Total Ultimate Sales</t>
  </si>
  <si>
    <t>F.  Internal Sales for Resale</t>
  </si>
  <si>
    <t xml:space="preserve">     1.  Municipals</t>
  </si>
  <si>
    <t>G.  Total Internal Sales</t>
  </si>
  <si>
    <t>Annual Internal Load by Class (GWH)</t>
  </si>
  <si>
    <t>erw_kpc</t>
  </si>
  <si>
    <t>ero_kpc</t>
  </si>
  <si>
    <t>eix_kpc</t>
  </si>
  <si>
    <t>eim_kpc</t>
  </si>
  <si>
    <t>eul_kpc</t>
  </si>
  <si>
    <t>eom_kpc</t>
  </si>
  <si>
    <t>H.  Losses</t>
  </si>
  <si>
    <t>I.  Total Internal Load</t>
  </si>
  <si>
    <t>eu_kpc</t>
  </si>
  <si>
    <t>eo_kpc</t>
  </si>
  <si>
    <t>Internal Energy (GWH)</t>
  </si>
  <si>
    <t xml:space="preserve">  Residential</t>
  </si>
  <si>
    <t xml:space="preserve">  Commercial</t>
  </si>
  <si>
    <t xml:space="preserve">  Industrial</t>
  </si>
  <si>
    <t xml:space="preserve">  Total Other Ultimate</t>
  </si>
  <si>
    <t>Municipals</t>
  </si>
  <si>
    <t xml:space="preserve">  Total Internal Sales</t>
  </si>
  <si>
    <t xml:space="preserve">  Total Losses</t>
  </si>
  <si>
    <t xml:space="preserve">  Total Internal Energy</t>
  </si>
  <si>
    <t>Internal Peak Demand (MW)</t>
  </si>
  <si>
    <t xml:space="preserve">  Summer</t>
  </si>
  <si>
    <t xml:space="preserve">  Preceding Winter</t>
  </si>
  <si>
    <t>Annual Internal Load</t>
  </si>
  <si>
    <t xml:space="preserve">  Total Ultimate Sales</t>
  </si>
  <si>
    <t xml:space="preserve">  Total Sales-for-Resale</t>
  </si>
  <si>
    <t>MONTH</t>
  </si>
  <si>
    <t>EC_KPC</t>
  </si>
  <si>
    <t>EI_KPC</t>
  </si>
  <si>
    <t>ER_KPC</t>
  </si>
  <si>
    <t>EU_KPC</t>
  </si>
  <si>
    <t>EO_KPC</t>
  </si>
  <si>
    <t>EL_KPC</t>
  </si>
  <si>
    <t>P_KPC</t>
  </si>
  <si>
    <t>Monthly Internal Load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</si>
  <si>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</si>
  <si>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</si>
  <si>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</si>
  <si>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</si>
  <si>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</si>
  <si>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</si>
  <si>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</si>
  <si>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</si>
  <si>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</si>
  <si>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</si>
  <si>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</si>
  <si>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</si>
  <si>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</si>
  <si>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Low, Base and High Case for</t>
  </si>
  <si>
    <t>Forecasted Seasonal Peak Demands and Internal Energy Requirements</t>
  </si>
  <si>
    <t>Year</t>
  </si>
  <si>
    <t>Load factor</t>
  </si>
  <si>
    <t>winter</t>
  </si>
  <si>
    <t>load</t>
  </si>
  <si>
    <t>summer</t>
  </si>
  <si>
    <t>FORECAST</t>
  </si>
  <si>
    <t>low</t>
  </si>
  <si>
    <t>base</t>
  </si>
  <si>
    <t>high</t>
  </si>
  <si>
    <t>factor</t>
  </si>
  <si>
    <t>Low</t>
  </si>
  <si>
    <t>Base</t>
  </si>
  <si>
    <t>High</t>
  </si>
  <si>
    <t>Case</t>
  </si>
  <si>
    <t>Internal Demands (MW)</t>
  </si>
  <si>
    <t>Winter (Following) Peak</t>
  </si>
  <si>
    <t>Internal Energy</t>
  </si>
  <si>
    <t>Requirements (GWH)</t>
  </si>
  <si>
    <t>Growth Rate %</t>
  </si>
  <si>
    <t>Change From</t>
  </si>
  <si>
    <t>Percent</t>
  </si>
  <si>
    <t>-</t>
  </si>
  <si>
    <t>Total Internal Energy Requirements</t>
  </si>
  <si>
    <t>Growth</t>
  </si>
  <si>
    <t>Rate (%)</t>
  </si>
  <si>
    <t>en_kpc</t>
  </si>
  <si>
    <t>e_aepe</t>
  </si>
  <si>
    <t>en_aepe</t>
  </si>
  <si>
    <t>pwn_kpc</t>
  </si>
  <si>
    <t>pw_aepe</t>
  </si>
  <si>
    <t>pwn_aepe</t>
  </si>
  <si>
    <t>psn_kpc</t>
  </si>
  <si>
    <t>ps_aepe</t>
  </si>
  <si>
    <t>psn_aepe</t>
  </si>
  <si>
    <t>Recorded and Weather-Normalized Peak Load (MW) and Energy (GWH)</t>
  </si>
  <si>
    <t xml:space="preserve">  A.  Peak Load - Summer</t>
  </si>
  <si>
    <t xml:space="preserve">       1.  Recorded</t>
  </si>
  <si>
    <t xml:space="preserve">       2.  Weather-Normalized</t>
  </si>
  <si>
    <t xml:space="preserve">  B.  Peak Load - Winter</t>
  </si>
  <si>
    <t xml:space="preserve">  C.  Energy</t>
  </si>
  <si>
    <t>Comparison of Forecasts</t>
  </si>
  <si>
    <t>Internal Energy Requirements</t>
  </si>
  <si>
    <t>Winter Peak Demand</t>
  </si>
  <si>
    <t>Profiles of Monthly Peak Internal Demands</t>
  </si>
  <si>
    <t>KENTUCKY POWER COMPANY LOAD FORECAST</t>
  </si>
  <si>
    <t>DATA SOURCES OUTSIDE THE COMPANY</t>
  </si>
  <si>
    <t>DATA SERIES</t>
  </si>
  <si>
    <t>FREQUENCY</t>
  </si>
  <si>
    <t>GEOGRAPHIC</t>
  </si>
  <si>
    <t>INTERVAL</t>
  </si>
  <si>
    <t>SOURCE</t>
  </si>
  <si>
    <t>ADJUSTMENT</t>
  </si>
  <si>
    <t>Average Daily Temperatures at time of</t>
  </si>
  <si>
    <t>Daily</t>
  </si>
  <si>
    <t>Selected weather stations</t>
  </si>
  <si>
    <t>NOAA (1)</t>
  </si>
  <si>
    <t>None</t>
  </si>
  <si>
    <t>Daily Peak Load</t>
  </si>
  <si>
    <t>throughout the AEP System</t>
  </si>
  <si>
    <t xml:space="preserve">Heating and Cooling Degree-Days </t>
  </si>
  <si>
    <t>Monthly</t>
  </si>
  <si>
    <t>U. S.</t>
  </si>
  <si>
    <t>Annually</t>
  </si>
  <si>
    <t>DOE/EIA (4)</t>
  </si>
  <si>
    <t>U. S. Coal Production and Consumption</t>
  </si>
  <si>
    <t>Selected Kentucky Counties</t>
  </si>
  <si>
    <t xml:space="preserve">Employment (Total and Selected Sectors),  </t>
  </si>
  <si>
    <t>Personal Income and Population</t>
  </si>
  <si>
    <t>Source Citations:</t>
  </si>
  <si>
    <t>(1)  "Local Climatological Data," National Oceanographic and Atmospheric Administration.</t>
  </si>
  <si>
    <t>Customers</t>
  </si>
  <si>
    <t>Residential Energy Sales</t>
  </si>
  <si>
    <t>Residential Energy Sales -GWH</t>
  </si>
  <si>
    <t>Heating Degree Days</t>
  </si>
  <si>
    <t>%</t>
  </si>
  <si>
    <t>HDD</t>
  </si>
  <si>
    <t>Difference</t>
  </si>
  <si>
    <t>Normal</t>
  </si>
  <si>
    <t>Seasonal Peak Demands</t>
  </si>
  <si>
    <t>Summer</t>
  </si>
  <si>
    <t>Summer Peak Demand - MW</t>
  </si>
  <si>
    <t>Weather</t>
  </si>
  <si>
    <t>Normalized</t>
  </si>
  <si>
    <t>Winter</t>
  </si>
  <si>
    <t>Winter Peak Demand - MW</t>
  </si>
  <si>
    <t>Average Annual Growth Rates:</t>
  </si>
  <si>
    <t>ern_kpc</t>
  </si>
  <si>
    <t>ecn_kpc</t>
  </si>
  <si>
    <t>ein_kpc</t>
  </si>
  <si>
    <t>eun_kpc</t>
  </si>
  <si>
    <t>eon_kpc</t>
  </si>
  <si>
    <t>Normalized Annual Internal Sales by Class (GWH)</t>
  </si>
  <si>
    <t>Moody's</t>
  </si>
  <si>
    <t>Gross Regional Product,</t>
  </si>
  <si>
    <t>Wholesale Customers</t>
  </si>
  <si>
    <t>Coincident Seasonal Demand (MW) and Annual Energy (MWh)</t>
  </si>
  <si>
    <t>Winter Following</t>
  </si>
  <si>
    <t>Coincident Demand</t>
  </si>
  <si>
    <t>Energy</t>
  </si>
  <si>
    <t>Vanceburg</t>
  </si>
  <si>
    <t>Olive Hill</t>
  </si>
  <si>
    <t>aep06</t>
  </si>
  <si>
    <t>aep11</t>
  </si>
  <si>
    <t>aep21</t>
  </si>
  <si>
    <t>aep26</t>
  </si>
  <si>
    <t>Analytics (2)</t>
  </si>
  <si>
    <t>Kentucky Natural Gas Prices by Sector</t>
  </si>
  <si>
    <t>U.S. Natural Gas Prices Forecast by Sector</t>
  </si>
  <si>
    <t>Notes:  (1) Actual winter peak for year may occur in the 4th quarter of that year or in the 1st quarter of the following year.</t>
  </si>
  <si>
    <t>Implicit GDP Price Deflator</t>
  </si>
  <si>
    <t>Eastern Kentucky Coal Production</t>
  </si>
  <si>
    <t>Eastern Kentucky DOE Region</t>
  </si>
  <si>
    <t>Montly</t>
  </si>
  <si>
    <t>DOE/EIA</t>
  </si>
  <si>
    <t>Winter Following Peak</t>
  </si>
  <si>
    <t>Summer and Winter Following Peak Internal Demands</t>
  </si>
  <si>
    <t>DSM/Energy Efficiency Included in Load Forecast</t>
  </si>
  <si>
    <t>Energy (GWh) and Coincident Peak Demand (MW)</t>
  </si>
  <si>
    <t>Summer*</t>
  </si>
  <si>
    <t>Winter*</t>
  </si>
  <si>
    <t>Demand</t>
  </si>
  <si>
    <t>*Demand coincident with Company's seasonal peak demand.</t>
  </si>
  <si>
    <t>Short-Term Load Forecast</t>
  </si>
  <si>
    <t>Blended Forecast vs. Long-Term Model Results</t>
  </si>
  <si>
    <t>Class</t>
  </si>
  <si>
    <t>Long-Term</t>
  </si>
  <si>
    <t>Other Retail</t>
  </si>
  <si>
    <t>Kentucky Power Jurisdiction</t>
  </si>
  <si>
    <t>Kentucky Power DSM/EE</t>
  </si>
  <si>
    <t>Note:  Winter demand may occur is the fourth quarter of the year or</t>
  </si>
  <si>
    <t xml:space="preserve">              the first quarter of the following year.</t>
  </si>
  <si>
    <t>DOE/EIA (3)</t>
  </si>
  <si>
    <t>(3)  U. S. Department of Energy/Energy Information Administration "Natural Gas Monthly",   Selected Issues.</t>
  </si>
  <si>
    <t>U. S., East North Central Region</t>
  </si>
  <si>
    <t>U. S., Kentucky</t>
  </si>
  <si>
    <t>U.S. Electric Prices Forecast by Sector</t>
  </si>
  <si>
    <t>U. S., Central Appalachia</t>
  </si>
  <si>
    <t>Blending Illustration</t>
  </si>
  <si>
    <t>Short-term</t>
  </si>
  <si>
    <t>Long-term</t>
  </si>
  <si>
    <t>Blended</t>
  </si>
  <si>
    <t>Month</t>
  </si>
  <si>
    <t>Weight</t>
  </si>
  <si>
    <t>2014-2018</t>
  </si>
  <si>
    <t>2016 Forecast</t>
  </si>
  <si>
    <t>Note Losses from exhibit 1</t>
  </si>
  <si>
    <t>Note commerical, industrial, minepower 2016 on are from aep_east data set other info from monhly_data</t>
  </si>
  <si>
    <t>Note ec_kpc eix_kpc eim_kpc eul_kpc 2016-2018 are from aep_east other items monthly_data</t>
  </si>
  <si>
    <t>2017-2050</t>
  </si>
  <si>
    <t>1975-2050</t>
  </si>
  <si>
    <t>Winter Peak</t>
  </si>
  <si>
    <t>Summer Peak Demand</t>
  </si>
  <si>
    <t>Peak Demand and Weather Range of Forecasts</t>
  </si>
  <si>
    <t>2017-2037</t>
  </si>
  <si>
    <t>2022 (1)</t>
  </si>
  <si>
    <t>Note: (1) Data for 2022 are six months actual and six months forecast.</t>
  </si>
  <si>
    <t>2017-2021</t>
  </si>
  <si>
    <t>2022-2037</t>
  </si>
  <si>
    <t>2023-2032</t>
  </si>
  <si>
    <t>2033-2037</t>
  </si>
  <si>
    <t>2022 (2)</t>
  </si>
  <si>
    <t xml:space="preserve">     2017-2021</t>
  </si>
  <si>
    <t xml:space="preserve">     2023-2037</t>
  </si>
  <si>
    <t xml:space="preserve">            (2) Data for 2022 are six months actual and six months forecast.</t>
  </si>
  <si>
    <t>2023-2037</t>
  </si>
  <si>
    <t xml:space="preserve">  2023-2037</t>
  </si>
  <si>
    <t>Comparison of 2019 and 2022 Forecasts</t>
  </si>
  <si>
    <t>2023-2034</t>
  </si>
  <si>
    <t>2019 Forecast</t>
  </si>
  <si>
    <t>ec_KPC</t>
  </si>
  <si>
    <t>kpc16</t>
  </si>
  <si>
    <t>kpc21</t>
  </si>
  <si>
    <t>kpc31</t>
  </si>
  <si>
    <t>kpc36</t>
  </si>
  <si>
    <t>2016 and 2021 (Actual)</t>
  </si>
  <si>
    <t>2031 and 2036 (Forecast)</t>
  </si>
  <si>
    <t>1982-2021</t>
  </si>
  <si>
    <t>1/82-01/22</t>
  </si>
  <si>
    <t>1984:1-2057:12</t>
  </si>
  <si>
    <t>1973-2021</t>
  </si>
  <si>
    <t>1991-2021</t>
  </si>
  <si>
    <t>1980-2057</t>
  </si>
  <si>
    <t>(2)  December 2021 Forecast, Moody's Analytics.</t>
  </si>
  <si>
    <t>(4)  U. S. Department of Energy/Energy Information Administration "2022 Annual Energy Outlook" and "Weekly and Monthly Coal Production," Selected Issues.</t>
  </si>
  <si>
    <t>2019-2021</t>
  </si>
  <si>
    <t>Actual vs. 2019 IRP</t>
  </si>
  <si>
    <t>Actual vs. 2019 Forecast</t>
  </si>
  <si>
    <t>2019/20</t>
  </si>
  <si>
    <t>2020/21</t>
  </si>
  <si>
    <t>2021/22</t>
  </si>
  <si>
    <t>Commercial Energy Sales</t>
  </si>
  <si>
    <t>Commercial Energy Sales -GWH</t>
  </si>
  <si>
    <t>Industrial Energy Sales</t>
  </si>
  <si>
    <t>Industrial Energy Sales -GWH</t>
  </si>
  <si>
    <t>Counties Included in Service Area</t>
  </si>
  <si>
    <t>Economic and Demographic Data</t>
  </si>
  <si>
    <t>Breathitt County</t>
  </si>
  <si>
    <t>Boyd County</t>
  </si>
  <si>
    <t>Carter County</t>
  </si>
  <si>
    <t>Morgan County</t>
  </si>
  <si>
    <t>Perry County</t>
  </si>
  <si>
    <t>Greenup County</t>
  </si>
  <si>
    <t>Martin County</t>
  </si>
  <si>
    <t>Rowan County</t>
  </si>
  <si>
    <t>Knott County</t>
  </si>
  <si>
    <t>Lewis County</t>
  </si>
  <si>
    <t>Johnson County</t>
  </si>
  <si>
    <t>Pike County</t>
  </si>
  <si>
    <t>Lawrence County</t>
  </si>
  <si>
    <t>Letcher County</t>
  </si>
  <si>
    <t>Magoffin County</t>
  </si>
  <si>
    <t>Floyd County</t>
  </si>
  <si>
    <t>Leslie County</t>
  </si>
  <si>
    <t>D.  Other Ultimate Customers</t>
  </si>
  <si>
    <t>CAGR 2017-30</t>
  </si>
  <si>
    <t xml:space="preserve">High </t>
  </si>
  <si>
    <t xml:space="preserve">Base </t>
  </si>
  <si>
    <t>Kentucky Power Company Service Area</t>
  </si>
  <si>
    <t>Electric Vehicles</t>
  </si>
  <si>
    <t>Distributed</t>
  </si>
  <si>
    <t>Resource</t>
  </si>
  <si>
    <t>Capacity</t>
  </si>
  <si>
    <t xml:space="preserve">Distributed Energy Resources (Solar DG) and </t>
  </si>
  <si>
    <t>Capacity (kW)</t>
  </si>
  <si>
    <t>Efficiencies</t>
  </si>
  <si>
    <t>Effciencies</t>
  </si>
  <si>
    <t>Extended</t>
  </si>
  <si>
    <t>No</t>
  </si>
  <si>
    <t>DSM</t>
  </si>
  <si>
    <t>Economic</t>
  </si>
  <si>
    <t>Scenarios</t>
  </si>
  <si>
    <t>Kenrucky Power Company</t>
  </si>
  <si>
    <t>Internal Energy Requirements (GWh)</t>
  </si>
  <si>
    <t>Base Forecast and Scenarios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</si>
</sst>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mm/dd/yy"/>
    <numFmt numFmtId="166" formatCode="#,##0.0"/>
    <numFmt numFmtId="167" formatCode="_(* #,##0_);_(* \(#,##0\);_(* &quot;-&quot;??_);_(@_)"/>
    <numFmt numFmtId="168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8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0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3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centerContinuous"/>
    </xf>
    <xf numFmtId="166" fontId="0" fillId="0" borderId="0" xfId="0" applyNumberFormat="1"/>
    <xf numFmtId="0" fontId="0" fillId="0" borderId="1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1" fontId="0" fillId="0" borderId="0" xfId="0" quotePrefix="1" applyNumberFormat="1"/>
    <xf numFmtId="0" fontId="0" fillId="0" borderId="0" xfId="0" applyNumberForma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0" xfId="0" applyFont="1" applyAlignment="1">
      <alignment horizontal="centerContinuous"/>
    </xf>
    <xf numFmtId="0" fontId="2" fillId="0" borderId="26" xfId="0" applyFont="1" applyBorder="1" applyAlignment="1">
      <alignment horizontal="centerContinuous"/>
    </xf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0" borderId="27" xfId="0" applyFont="1" applyBorder="1" applyAlignment="1">
      <alignment horizontal="centerContinuous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 applyAlignment="1">
      <alignment horizontal="centerContinuous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" fillId="0" borderId="37" xfId="0" applyFont="1" applyBorder="1" applyAlignment="1">
      <alignment horizontal="centerContinuous"/>
    </xf>
    <xf numFmtId="0" fontId="0" fillId="0" borderId="38" xfId="0" applyBorder="1"/>
    <xf numFmtId="0" fontId="0" fillId="0" borderId="39" xfId="0" applyBorder="1"/>
    <xf numFmtId="0" fontId="2" fillId="0" borderId="3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0" borderId="38" xfId="0" applyFont="1" applyBorder="1" applyAlignment="1">
      <alignment horizontal="centerContinuous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45" xfId="0" applyBorder="1"/>
    <xf numFmtId="1" fontId="0" fillId="0" borderId="0" xfId="0" applyNumberFormat="1"/>
    <xf numFmtId="3" fontId="0" fillId="0" borderId="0" xfId="0" quotePrefix="1" applyNumberFormat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6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centerContinuous"/>
    </xf>
    <xf numFmtId="3" fontId="2" fillId="0" borderId="0" xfId="0" applyNumberFormat="1" applyFont="1" applyBorder="1"/>
    <xf numFmtId="0" fontId="12" fillId="0" borderId="0" xfId="2" applyFont="1" applyAlignment="1">
      <alignment horizontal="centerContinuous"/>
    </xf>
    <xf numFmtId="0" fontId="11" fillId="0" borderId="0" xfId="2"/>
    <xf numFmtId="0" fontId="12" fillId="0" borderId="1" xfId="2" applyFont="1" applyBorder="1" applyAlignment="1">
      <alignment horizontal="centerContinuous"/>
    </xf>
    <xf numFmtId="0" fontId="12" fillId="0" borderId="0" xfId="2" applyFont="1" applyAlignment="1">
      <alignment horizontal="center"/>
    </xf>
    <xf numFmtId="0" fontId="11" fillId="0" borderId="0" xfId="2" applyAlignment="1">
      <alignment horizontal="center"/>
    </xf>
    <xf numFmtId="164" fontId="11" fillId="0" borderId="0" xfId="2" applyNumberForma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0" applyFont="1" applyAlignment="1">
      <alignment horizontal="centerContinuous"/>
    </xf>
    <xf numFmtId="0" fontId="12" fillId="0" borderId="46" xfId="0" applyFont="1" applyBorder="1"/>
    <xf numFmtId="0" fontId="12" fillId="0" borderId="46" xfId="0" applyFont="1" applyBorder="1" applyAlignment="1">
      <alignment horizontal="center"/>
    </xf>
    <xf numFmtId="0" fontId="11" fillId="0" borderId="0" xfId="2" applyAlignment="1"/>
    <xf numFmtId="0" fontId="12" fillId="0" borderId="0" xfId="2" applyFont="1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167" fontId="11" fillId="0" borderId="0" xfId="1" applyNumberFormat="1" applyFont="1"/>
    <xf numFmtId="9" fontId="11" fillId="0" borderId="0" xfId="4" applyFont="1"/>
    <xf numFmtId="0" fontId="9" fillId="0" borderId="0" xfId="0" applyFont="1"/>
    <xf numFmtId="0" fontId="2" fillId="0" borderId="0" xfId="0" applyFont="1" applyAlignment="1">
      <alignment horizontal="center" wrapText="1"/>
    </xf>
    <xf numFmtId="168" fontId="0" fillId="0" borderId="0" xfId="0" applyNumberFormat="1"/>
    <xf numFmtId="0" fontId="8" fillId="0" borderId="0" xfId="3" applyAlignment="1">
      <alignment horizontal="center"/>
    </xf>
    <xf numFmtId="0" fontId="11" fillId="0" borderId="0" xfId="3" applyFont="1" applyAlignment="1">
      <alignment horizontal="center"/>
    </xf>
    <xf numFmtId="3" fontId="8" fillId="0" borderId="0" xfId="6" applyNumberFormat="1" applyAlignment="1">
      <alignment horizontal="center"/>
    </xf>
    <xf numFmtId="0" fontId="8" fillId="0" borderId="0" xfId="0" applyFont="1"/>
    <xf numFmtId="3" fontId="11" fillId="0" borderId="0" xfId="1" applyNumberFormat="1" applyFont="1" applyAlignment="1">
      <alignment horizontal="center"/>
    </xf>
    <xf numFmtId="167" fontId="8" fillId="0" borderId="0" xfId="5" applyNumberFormat="1" applyFont="1" applyAlignment="1">
      <alignment horizontal="center"/>
    </xf>
    <xf numFmtId="0" fontId="8" fillId="0" borderId="0" xfId="6" applyAlignment="1">
      <alignment horizontal="center"/>
    </xf>
    <xf numFmtId="167" fontId="8" fillId="0" borderId="0" xfId="5" applyNumberFormat="1" applyFont="1" applyFill="1" applyAlignment="1">
      <alignment horizontal="center"/>
    </xf>
    <xf numFmtId="37" fontId="8" fillId="0" borderId="0" xfId="5" applyNumberFormat="1" applyFont="1" applyFill="1" applyAlignment="1">
      <alignment horizontal="center"/>
    </xf>
    <xf numFmtId="37" fontId="8" fillId="0" borderId="0" xfId="5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wrapText="1"/>
    </xf>
  </cellXfs>
  <cellStyles count="7">
    <cellStyle name="Comma" xfId="1" builtinId="3"/>
    <cellStyle name="Comma 4" xfId="5" xr:uid="{00000000-0005-0000-0000-000001000000}"/>
    <cellStyle name="Normal" xfId="0" builtinId="0"/>
    <cellStyle name="Normal 10" xfId="6" xr:uid="{00000000-0005-0000-0000-000003000000}"/>
    <cellStyle name="Normal 2" xfId="2" xr:uid="{00000000-0005-0000-0000-000004000000}"/>
    <cellStyle name="Normal 3" xfId="3" xr:uid="{00000000-0005-0000-0000-000005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1202959386174"/>
          <c:y val="8.8702441606563889E-2"/>
          <c:w val="0.8310111598731148"/>
          <c:h val="0.80112263962556796"/>
        </c:manualLayout>
      </c:layout>
      <c:lineChart>
        <c:grouping val="standard"/>
        <c:varyColors val="0"/>
        <c:ser>
          <c:idx val="0"/>
          <c:order val="0"/>
          <c:tx>
            <c:v>base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Sheet21!$H$3:$H$35</c:f>
              <c:numCache>
                <c:formatCode>General</c:formatCode>
                <c:ptCount val="33"/>
                <c:pt idx="0">
                  <c:v>1358</c:v>
                </c:pt>
                <c:pt idx="1">
                  <c:v>1292</c:v>
                </c:pt>
                <c:pt idx="2">
                  <c:v>1348</c:v>
                </c:pt>
                <c:pt idx="3">
                  <c:v>1249</c:v>
                </c:pt>
                <c:pt idx="4" formatCode="#,##0">
                  <c:v>1163</c:v>
                </c:pt>
                <c:pt idx="5" formatCode="#,##0">
                  <c:v>1310</c:v>
                </c:pt>
                <c:pt idx="6" formatCode="#,##0">
                  <c:v>1240</c:v>
                </c:pt>
                <c:pt idx="7" formatCode="#,##0">
                  <c:v>1183</c:v>
                </c:pt>
                <c:pt idx="8" formatCode="#,##0">
                  <c:v>1137.6200000000001</c:v>
                </c:pt>
                <c:pt idx="9" formatCode="#,##0">
                  <c:v>1075.7340000000002</c:v>
                </c:pt>
                <c:pt idx="10" formatCode="#,##0">
                  <c:v>1096.9970000000001</c:v>
                </c:pt>
                <c:pt idx="11" formatCode="#,##0">
                  <c:v>1043.817</c:v>
                </c:pt>
                <c:pt idx="12" formatCode="#,##0">
                  <c:v>1005.501</c:v>
                </c:pt>
                <c:pt idx="13" formatCode="#,##0">
                  <c:v>998.78399999999999</c:v>
                </c:pt>
                <c:pt idx="14" formatCode="#,##0">
                  <c:v>993.01099999999997</c:v>
                </c:pt>
                <c:pt idx="15" formatCode="#,##0">
                  <c:v>960.779</c:v>
                </c:pt>
                <c:pt idx="16" formatCode="#,##0">
                  <c:v>958.03399999999999</c:v>
                </c:pt>
                <c:pt idx="17" formatCode="#,##0">
                  <c:v>996.12400000000002</c:v>
                </c:pt>
                <c:pt idx="18" formatCode="#,##0">
                  <c:v>952.47549320596545</c:v>
                </c:pt>
                <c:pt idx="19">
                  <c:v>1033.2335409432644</c:v>
                </c:pt>
                <c:pt idx="20">
                  <c:v>1030.0989840319573</c:v>
                </c:pt>
                <c:pt idx="21">
                  <c:v>1010.4224776292107</c:v>
                </c:pt>
                <c:pt idx="22">
                  <c:v>1006.2555723540767</c:v>
                </c:pt>
                <c:pt idx="23">
                  <c:v>1000.2856356139338</c:v>
                </c:pt>
                <c:pt idx="24">
                  <c:v>997.38338088733394</c:v>
                </c:pt>
                <c:pt idx="25">
                  <c:v>994.08843934693414</c:v>
                </c:pt>
                <c:pt idx="26">
                  <c:v>991.78390078652387</c:v>
                </c:pt>
                <c:pt idx="27">
                  <c:v>987.19816804286995</c:v>
                </c:pt>
                <c:pt idx="28">
                  <c:v>987.55919561699739</c:v>
                </c:pt>
                <c:pt idx="29">
                  <c:v>983.23666667792804</c:v>
                </c:pt>
                <c:pt idx="30">
                  <c:v>981.84689264482552</c:v>
                </c:pt>
                <c:pt idx="31">
                  <c:v>978.42622597306126</c:v>
                </c:pt>
                <c:pt idx="32">
                  <c:v>979.00097211279501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2-41FD-9A2F-133A007BEECD}"/>
            </c:ext>
          </c:extLst>
        </c:ser>
        <c:ser>
          <c:idx val="1"/>
          <c:order val="1"/>
          <c:tx>
            <c:v>low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Sheet21!$G$3:$G$35</c:f>
              <c:numCache>
                <c:formatCode>General</c:formatCode>
                <c:ptCount val="33"/>
                <c:pt idx="18" formatCode="#,##0">
                  <c:v>926.24529452026036</c:v>
                </c:pt>
                <c:pt idx="19" formatCode="#,##0">
                  <c:v>1000.205429815329</c:v>
                </c:pt>
                <c:pt idx="20" formatCode="#,##0">
                  <c:v>991.94256860165854</c:v>
                </c:pt>
                <c:pt idx="21" formatCode="#,##0">
                  <c:v>967.90978600143524</c:v>
                </c:pt>
                <c:pt idx="22" formatCode="#,##0">
                  <c:v>960.52123988192182</c:v>
                </c:pt>
                <c:pt idx="23" formatCode="#,##0">
                  <c:v>952.96256604253074</c:v>
                </c:pt>
                <c:pt idx="24" formatCode="#,##0">
                  <c:v>947.31110910101427</c:v>
                </c:pt>
                <c:pt idx="25" formatCode="#,##0">
                  <c:v>940.81528880306212</c:v>
                </c:pt>
                <c:pt idx="26" formatCode="#,##0">
                  <c:v>935.46188029159009</c:v>
                </c:pt>
                <c:pt idx="27">
                  <c:v>929.12299501900361</c:v>
                </c:pt>
                <c:pt idx="28">
                  <c:v>926.51557900831222</c:v>
                </c:pt>
                <c:pt idx="29">
                  <c:v>917.34870358165767</c:v>
                </c:pt>
                <c:pt idx="30">
                  <c:v>911.10260871067442</c:v>
                </c:pt>
                <c:pt idx="31">
                  <c:v>903.17932667503248</c:v>
                </c:pt>
                <c:pt idx="32">
                  <c:v>898.93471034778247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2-41FD-9A2F-133A007BEECD}"/>
            </c:ext>
          </c:extLst>
        </c:ser>
        <c:ser>
          <c:idx val="2"/>
          <c:order val="2"/>
          <c:tx>
            <c:v>high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Sheet21!$I$3:$I$35</c:f>
              <c:numCache>
                <c:formatCode>General</c:formatCode>
                <c:ptCount val="33"/>
                <c:pt idx="18" formatCode="#,##0">
                  <c:v>985.81313413819339</c:v>
                </c:pt>
                <c:pt idx="19">
                  <c:v>1076.5251237081657</c:v>
                </c:pt>
                <c:pt idx="20">
                  <c:v>1079.5820893420273</c:v>
                </c:pt>
                <c:pt idx="21">
                  <c:v>1064.3455126457416</c:v>
                </c:pt>
                <c:pt idx="22">
                  <c:v>1064.8941058240664</c:v>
                </c:pt>
                <c:pt idx="23">
                  <c:v>1063.5651042226293</c:v>
                </c:pt>
                <c:pt idx="24">
                  <c:v>1065.0700620406537</c:v>
                </c:pt>
                <c:pt idx="25">
                  <c:v>1065.6188382353835</c:v>
                </c:pt>
                <c:pt idx="26">
                  <c:v>1067.1693107779531</c:v>
                </c:pt>
                <c:pt idx="27">
                  <c:v>1065.8440493193955</c:v>
                </c:pt>
                <c:pt idx="28">
                  <c:v>1071.3071703161104</c:v>
                </c:pt>
                <c:pt idx="29">
                  <c:v>1071.7415718271354</c:v>
                </c:pt>
                <c:pt idx="30">
                  <c:v>1076.1770083806414</c:v>
                </c:pt>
                <c:pt idx="31">
                  <c:v>1078.9475809999944</c:v>
                </c:pt>
                <c:pt idx="32">
                  <c:v>1086.2971877301375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42-41FD-9A2F-133A007BEECD}"/>
            </c:ext>
          </c:extLst>
        </c:ser>
        <c:ser>
          <c:idx val="3"/>
          <c:order val="3"/>
          <c:tx>
            <c:v>Weather</c:v>
          </c:tx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Sheet21!$J$3:$J$35</c:f>
              <c:numCache>
                <c:formatCode>General</c:formatCode>
                <c:ptCount val="33"/>
                <c:pt idx="18">
                  <c:v>954.76333954656445</c:v>
                </c:pt>
                <c:pt idx="19">
                  <c:v>1037.8036918872604</c:v>
                </c:pt>
                <c:pt idx="20">
                  <c:v>1036.8356525148067</c:v>
                </c:pt>
                <c:pt idx="21">
                  <c:v>1019.3635488441755</c:v>
                </c:pt>
                <c:pt idx="22">
                  <c:v>1017.3948646220543</c:v>
                </c:pt>
                <c:pt idx="23">
                  <c:v>1013.6211441814391</c:v>
                </c:pt>
                <c:pt idx="24">
                  <c:v>1012.9022886293241</c:v>
                </c:pt>
                <c:pt idx="25">
                  <c:v>1011.8378952012638</c:v>
                </c:pt>
                <c:pt idx="26">
                  <c:v>1011.8073970056147</c:v>
                </c:pt>
                <c:pt idx="27">
                  <c:v>1009.4621681668469</c:v>
                </c:pt>
                <c:pt idx="28">
                  <c:v>1012.0672102659588</c:v>
                </c:pt>
                <c:pt idx="29">
                  <c:v>1009.986423905051</c:v>
                </c:pt>
                <c:pt idx="30">
                  <c:v>1010.9606118164352</c:v>
                </c:pt>
                <c:pt idx="31">
                  <c:v>1010.0764839803478</c:v>
                </c:pt>
                <c:pt idx="32">
                  <c:v>1013.1269332413611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42-41FD-9A2F-133A007BE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154256"/>
        <c:axId val="1"/>
      </c:lineChart>
      <c:catAx>
        <c:axId val="195915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15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GWH</a:t>
                </a:r>
              </a:p>
            </c:rich>
          </c:tx>
          <c:layout>
            <c:manualLayout>
              <c:xMode val="edge"/>
              <c:yMode val="edge"/>
              <c:x val="3.3101045296167246E-2"/>
              <c:y val="0.431373725343155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15425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2448933013808"/>
          <c:y val="7.3033707865168537E-2"/>
          <c:w val="0.82608695652173914"/>
          <c:h val="0.800561797752809"/>
        </c:manualLayout>
      </c:layout>
      <c:lineChart>
        <c:grouping val="standard"/>
        <c:varyColors val="0"/>
        <c:ser>
          <c:idx val="0"/>
          <c:order val="0"/>
          <c:tx>
            <c:v>base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Sheet21!$C$3:$C$35</c:f>
              <c:numCache>
                <c:formatCode>General</c:formatCode>
                <c:ptCount val="33"/>
                <c:pt idx="0">
                  <c:v>1665</c:v>
                </c:pt>
                <c:pt idx="1">
                  <c:v>1675</c:v>
                </c:pt>
                <c:pt idx="2">
                  <c:v>1678</c:v>
                </c:pt>
                <c:pt idx="3" formatCode="#,##0">
                  <c:v>1674</c:v>
                </c:pt>
                <c:pt idx="4" formatCode="#,##0">
                  <c:v>1543</c:v>
                </c:pt>
                <c:pt idx="5" formatCode="#,##0">
                  <c:v>1596</c:v>
                </c:pt>
                <c:pt idx="6" formatCode="#,##0">
                  <c:v>1378</c:v>
                </c:pt>
                <c:pt idx="7" formatCode="#,##0">
                  <c:v>1409</c:v>
                </c:pt>
                <c:pt idx="8" formatCode="#,##0">
                  <c:v>1645.365</c:v>
                </c:pt>
                <c:pt idx="9" formatCode="#,##0">
                  <c:v>1665.6790000000001</c:v>
                </c:pt>
                <c:pt idx="10" formatCode="#,##0">
                  <c:v>1341.7720000000002</c:v>
                </c:pt>
                <c:pt idx="11" formatCode="#,##0">
                  <c:v>1213.671</c:v>
                </c:pt>
                <c:pt idx="12" formatCode="#,##0">
                  <c:v>1445.6210000000001</c:v>
                </c:pt>
                <c:pt idx="13" formatCode="#,##0">
                  <c:v>1296.557</c:v>
                </c:pt>
                <c:pt idx="14" formatCode="#,##0">
                  <c:v>1166.288</c:v>
                </c:pt>
                <c:pt idx="15" formatCode="#,##0">
                  <c:v>1065.394</c:v>
                </c:pt>
                <c:pt idx="16" formatCode="#,##0">
                  <c:v>1186.883</c:v>
                </c:pt>
                <c:pt idx="17" formatCode="#,##0">
                  <c:v>1229.7678615474499</c:v>
                </c:pt>
                <c:pt idx="18" formatCode="#,##0">
                  <c:v>1289.3441397780573</c:v>
                </c:pt>
                <c:pt idx="19">
                  <c:v>1283.3616281471045</c:v>
                </c:pt>
                <c:pt idx="20">
                  <c:v>1255.7383245402762</c:v>
                </c:pt>
                <c:pt idx="21">
                  <c:v>1247.0970611124515</c:v>
                </c:pt>
                <c:pt idx="22">
                  <c:v>1234.7435259729282</c:v>
                </c:pt>
                <c:pt idx="23">
                  <c:v>1231.4415486202843</c:v>
                </c:pt>
                <c:pt idx="24">
                  <c:v>1223.3249372547541</c:v>
                </c:pt>
                <c:pt idx="25">
                  <c:v>1216.8596183735253</c:v>
                </c:pt>
                <c:pt idx="26" formatCode="#,##0">
                  <c:v>1206.448477323833</c:v>
                </c:pt>
                <c:pt idx="27">
                  <c:v>1204.9461572129001</c:v>
                </c:pt>
                <c:pt idx="28">
                  <c:v>1198.3558521427619</c:v>
                </c:pt>
                <c:pt idx="29">
                  <c:v>1193.4247351660929</c:v>
                </c:pt>
                <c:pt idx="30">
                  <c:v>1185.1707020505776</c:v>
                </c:pt>
                <c:pt idx="31">
                  <c:v>1182.9288317559035</c:v>
                </c:pt>
                <c:pt idx="32">
                  <c:v>1178.0611851872097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5-4718-A0F9-FAA885F983DD}"/>
            </c:ext>
          </c:extLst>
        </c:ser>
        <c:ser>
          <c:idx val="1"/>
          <c:order val="1"/>
          <c:tx>
            <c:v>low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Sheet21!$B$3:$B$35</c:f>
              <c:numCache>
                <c:formatCode>General</c:formatCode>
                <c:ptCount val="33"/>
                <c:pt idx="18" formatCode="#,##0">
                  <c:v>1248.129254814233</c:v>
                </c:pt>
                <c:pt idx="19">
                  <c:v>1235.8239835226861</c:v>
                </c:pt>
                <c:pt idx="20">
                  <c:v>1202.9041711655227</c:v>
                </c:pt>
                <c:pt idx="21">
                  <c:v>1190.4164789771062</c:v>
                </c:pt>
                <c:pt idx="22">
                  <c:v>1176.3283576429408</c:v>
                </c:pt>
                <c:pt idx="23">
                  <c:v>1169.6187058768812</c:v>
                </c:pt>
                <c:pt idx="24">
                  <c:v>1157.767014069108</c:v>
                </c:pt>
                <c:pt idx="25">
                  <c:v>1147.7558626953589</c:v>
                </c:pt>
                <c:pt idx="26">
                  <c:v>1135.4751850983566</c:v>
                </c:pt>
                <c:pt idx="27">
                  <c:v>1130.4652839837686</c:v>
                </c:pt>
                <c:pt idx="28">
                  <c:v>1118.0524736805291</c:v>
                </c:pt>
                <c:pt idx="29">
                  <c:v>1107.4357902999504</c:v>
                </c:pt>
                <c:pt idx="30">
                  <c:v>1094.0239010953167</c:v>
                </c:pt>
                <c:pt idx="31">
                  <c:v>1086.1846076022255</c:v>
                </c:pt>
                <c:pt idx="32">
                  <c:v>1076.8569179696328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5-4718-A0F9-FAA885F983DD}"/>
            </c:ext>
          </c:extLst>
        </c:ser>
        <c:ser>
          <c:idx val="2"/>
          <c:order val="2"/>
          <c:tx>
            <c:v>high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Sheet21!$D$3:$D$35</c:f>
              <c:numCache>
                <c:formatCode>General</c:formatCode>
                <c:ptCount val="33"/>
                <c:pt idx="18" formatCode="#,##0">
                  <c:v>1343.366532903899</c:v>
                </c:pt>
                <c:pt idx="19">
                  <c:v>1345.0107702013363</c:v>
                </c:pt>
                <c:pt idx="20">
                  <c:v>1322.7530863304762</c:v>
                </c:pt>
                <c:pt idx="21">
                  <c:v>1319.7703905999988</c:v>
                </c:pt>
                <c:pt idx="22">
                  <c:v>1312.8551287089192</c:v>
                </c:pt>
                <c:pt idx="23">
                  <c:v>1315.0124132022229</c:v>
                </c:pt>
                <c:pt idx="24">
                  <c:v>1311.3502248131795</c:v>
                </c:pt>
                <c:pt idx="25">
                  <c:v>1309.3530145260081</c:v>
                </c:pt>
                <c:pt idx="26">
                  <c:v>1302.5610986650581</c:v>
                </c:pt>
                <c:pt idx="27">
                  <c:v>1307.1291967065608</c:v>
                </c:pt>
                <c:pt idx="28">
                  <c:v>1306.2244606103857</c:v>
                </c:pt>
                <c:pt idx="29">
                  <c:v>1308.0820144563029</c:v>
                </c:pt>
                <c:pt idx="30">
                  <c:v>1306.9325291008124</c:v>
                </c:pt>
                <c:pt idx="31">
                  <c:v>1312.5750635856191</c:v>
                </c:pt>
                <c:pt idx="32">
                  <c:v>1316.5828498627814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5-4718-A0F9-FAA885F983DD}"/>
            </c:ext>
          </c:extLst>
        </c:ser>
        <c:ser>
          <c:idx val="3"/>
          <c:order val="3"/>
          <c:tx>
            <c:v>Weather</c:v>
          </c:tx>
          <c:cat>
            <c:numRef>
              <c:f>Sheet21!$A$3:$A$35</c:f>
              <c:numCache>
                <c:formatCode>General</c:formatCode>
                <c:ptCount val="3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</c:numCache>
            </c:numRef>
          </c:cat>
          <c:val>
            <c:numRef>
              <c:f>Sheet21!$E$3:$E$35</c:f>
              <c:numCache>
                <c:formatCode>General</c:formatCode>
                <c:ptCount val="33"/>
                <c:pt idx="18" formatCode="#,##0">
                  <c:v>1287.1651646357604</c:v>
                </c:pt>
                <c:pt idx="19">
                  <c:v>1280.1650906435191</c:v>
                </c:pt>
                <c:pt idx="20">
                  <c:v>1251.6292617725239</c:v>
                </c:pt>
                <c:pt idx="21">
                  <c:v>1242.0543179043359</c:v>
                </c:pt>
                <c:pt idx="22">
                  <c:v>1228.8131701343937</c:v>
                </c:pt>
                <c:pt idx="23">
                  <c:v>1224.6728210642816</c:v>
                </c:pt>
                <c:pt idx="24">
                  <c:v>1215.7494144163825</c:v>
                </c:pt>
                <c:pt idx="25">
                  <c:v>1208.5054569150795</c:v>
                </c:pt>
                <c:pt idx="26">
                  <c:v>1197.3134618895808</c:v>
                </c:pt>
                <c:pt idx="27">
                  <c:v>1195.0621442852857</c:v>
                </c:pt>
                <c:pt idx="28">
                  <c:v>1187.7901000666993</c:v>
                </c:pt>
                <c:pt idx="29">
                  <c:v>1182.1898896470204</c:v>
                </c:pt>
                <c:pt idx="30">
                  <c:v>1173.2745644781269</c:v>
                </c:pt>
                <c:pt idx="31">
                  <c:v>1170.3847827637589</c:v>
                </c:pt>
                <c:pt idx="32">
                  <c:v>1164.8875601752059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5-4718-A0F9-FAA885F9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160080"/>
        <c:axId val="1"/>
      </c:lineChart>
      <c:catAx>
        <c:axId val="195916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3.6521739130434785E-2"/>
              <c:y val="0.42415730337078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16008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576416452017"/>
          <c:y val="8.9985636734603691E-2"/>
          <c:w val="0.84587315409787978"/>
          <c:h val="0.77611926666322928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9525">
                <a:noFill/>
              </a:ln>
            </c:spPr>
          </c:marker>
          <c:cat>
            <c:numRef>
              <c:f>Sheet15!$A$8:$A$37</c:f>
              <c:numCache>
                <c:formatCode>General</c:formatCod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</c:numCache>
            </c:numRef>
          </c:cat>
          <c:val>
            <c:numRef>
              <c:f>Sheet15!$B$8:$B$37</c:f>
              <c:numCache>
                <c:formatCode>General</c:formatCode>
                <c:ptCount val="30"/>
                <c:pt idx="0">
                  <c:v>8072</c:v>
                </c:pt>
                <c:pt idx="1">
                  <c:v>7709</c:v>
                </c:pt>
                <c:pt idx="2">
                  <c:v>7939.47</c:v>
                </c:pt>
                <c:pt idx="3">
                  <c:v>7909.8950000000013</c:v>
                </c:pt>
                <c:pt idx="4" formatCode="#,##0">
                  <c:v>7556.951</c:v>
                </c:pt>
                <c:pt idx="5" formatCode="#,##0">
                  <c:v>7924.1079999999993</c:v>
                </c:pt>
                <c:pt idx="6" formatCode="#,##0">
                  <c:v>7547.6610000000001</c:v>
                </c:pt>
                <c:pt idx="7" formatCode="#,##0">
                  <c:v>7154.8229999999994</c:v>
                </c:pt>
                <c:pt idx="8" formatCode="#,##0">
                  <c:v>7128.5737740000004</c:v>
                </c:pt>
                <c:pt idx="9">
                  <c:v>7091.2509349999982</c:v>
                </c:pt>
                <c:pt idx="10">
                  <c:v>6753.6587159999999</c:v>
                </c:pt>
                <c:pt idx="11">
                  <c:v>6367.0483340000019</c:v>
                </c:pt>
                <c:pt idx="12">
                  <c:v>6060.1316500000003</c:v>
                </c:pt>
                <c:pt idx="13">
                  <c:v>6345.5951189999996</c:v>
                </c:pt>
                <c:pt idx="14">
                  <c:v>6091.4492529999998</c:v>
                </c:pt>
                <c:pt idx="15">
                  <c:v>5571.1391309999999</c:v>
                </c:pt>
                <c:pt idx="16">
                  <c:v>5608.7039240000004</c:v>
                </c:pt>
                <c:pt idx="17">
                  <c:v>5739.8186749724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8-4DC6-A625-91CF3A3DF070}"/>
            </c:ext>
          </c:extLst>
        </c:ser>
        <c:ser>
          <c:idx val="1"/>
          <c:order val="1"/>
          <c:tx>
            <c:v>2022 Fcst</c:v>
          </c:tx>
          <c:spPr>
            <a:ln w="38100">
              <a:solidFill>
                <a:srgbClr val="FF0000"/>
              </a:solidFill>
              <a:prstDash val="lgDashDotDot"/>
            </a:ln>
          </c:spPr>
          <c:marker>
            <c:symbol val="star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Sheet15!$A$8:$A$37</c:f>
              <c:numCache>
                <c:formatCode>General</c:formatCod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</c:numCache>
            </c:numRef>
          </c:cat>
          <c:val>
            <c:numRef>
              <c:f>Sheet15!$C$8:$C$37</c:f>
              <c:numCache>
                <c:formatCode>General</c:formatCode>
                <c:ptCount val="30"/>
                <c:pt idx="18" formatCode="#,##0">
                  <c:v>5643.4541970935597</c:v>
                </c:pt>
                <c:pt idx="19" formatCode="#,##0">
                  <c:v>6097.8595319040796</c:v>
                </c:pt>
                <c:pt idx="20" formatCode="#,##0">
                  <c:v>6059.6875868967099</c:v>
                </c:pt>
                <c:pt idx="21" formatCode="#,##0">
                  <c:v>5948.24491639391</c:v>
                </c:pt>
                <c:pt idx="22" formatCode="#,##0">
                  <c:v>5917.9813949790696</c:v>
                </c:pt>
                <c:pt idx="23" formatCode="#,##0">
                  <c:v>5892.0605350129299</c:v>
                </c:pt>
                <c:pt idx="24" formatCode="#,##0">
                  <c:v>5872.3806154937702</c:v>
                </c:pt>
                <c:pt idx="25" formatCode="#,##0">
                  <c:v>5849.58498466727</c:v>
                </c:pt>
                <c:pt idx="26" formatCode="#,##0">
                  <c:v>5831.5363315615105</c:v>
                </c:pt>
                <c:pt idx="27" formatCode="#,##0">
                  <c:v>5813.7276131567696</c:v>
                </c:pt>
                <c:pt idx="28" formatCode="#,##0">
                  <c:v>5794.9045376021204</c:v>
                </c:pt>
                <c:pt idx="29" formatCode="#,##0">
                  <c:v>5779.9988162889103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8-4DC6-A625-91CF3A3DF070}"/>
            </c:ext>
          </c:extLst>
        </c:ser>
        <c:ser>
          <c:idx val="2"/>
          <c:order val="2"/>
          <c:tx>
            <c:v>2019 Fcst</c:v>
          </c:tx>
          <c:spPr>
            <a:ln w="38100">
              <a:solidFill>
                <a:srgbClr val="00330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Sheet15!$A$8:$A$37</c:f>
              <c:numCache>
                <c:formatCode>General</c:formatCod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</c:numCache>
            </c:numRef>
          </c:cat>
          <c:val>
            <c:numRef>
              <c:f>Sheet15!$D$8:$D$37</c:f>
              <c:numCache>
                <c:formatCode>General</c:formatCode>
                <c:ptCount val="30"/>
                <c:pt idx="18" formatCode="#,##0">
                  <c:v>6193.8717671198738</c:v>
                </c:pt>
                <c:pt idx="19" formatCode="#,##0">
                  <c:v>6175.1903875301787</c:v>
                </c:pt>
                <c:pt idx="20" formatCode="#,##0">
                  <c:v>6161.3334783260852</c:v>
                </c:pt>
                <c:pt idx="21" formatCode="#,##0">
                  <c:v>6145.0032277487062</c:v>
                </c:pt>
                <c:pt idx="22" formatCode="#,##0">
                  <c:v>6132.3110839288802</c:v>
                </c:pt>
                <c:pt idx="23" formatCode="#,##0">
                  <c:v>6120.5977044672827</c:v>
                </c:pt>
                <c:pt idx="24" formatCode="#,##0">
                  <c:v>6119.6487436559946</c:v>
                </c:pt>
                <c:pt idx="25" formatCode="#,##0">
                  <c:v>6108.1631046272278</c:v>
                </c:pt>
                <c:pt idx="26" formatCode="#,##0">
                  <c:v>6101.0305297025898</c:v>
                </c:pt>
                <c:pt idx="27" formatCode="#,##0">
                  <c:v>6092.3853440031853</c:v>
                </c:pt>
                <c:pt idx="28" formatCode="#,##0">
                  <c:v>6088.7287159252501</c:v>
                </c:pt>
                <c:pt idx="29" formatCode="#,##0">
                  <c:v>6084.0795415804823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48-4DC6-A625-91CF3A3DF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150928"/>
        <c:axId val="1"/>
      </c:lineChart>
      <c:catAx>
        <c:axId val="19591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GWH</a:t>
                </a:r>
              </a:p>
            </c:rich>
          </c:tx>
          <c:layout>
            <c:manualLayout>
              <c:xMode val="edge"/>
              <c:yMode val="edge"/>
              <c:x val="1.8014721384506799E-2"/>
              <c:y val="0.48783129424069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15092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7851007855681"/>
          <c:y val="5.8823690322157091E-2"/>
          <c:w val="0.84584877123188473"/>
          <c:h val="0.80392376773614682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Sheet15!$A$8:$A$37</c:f>
              <c:numCache>
                <c:formatCode>General</c:formatCod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</c:numCache>
            </c:numRef>
          </c:cat>
          <c:val>
            <c:numRef>
              <c:f>Sheet15!$E$8:$E$37</c:f>
              <c:numCache>
                <c:formatCode>General</c:formatCode>
                <c:ptCount val="30"/>
                <c:pt idx="0">
                  <c:v>1685</c:v>
                </c:pt>
                <c:pt idx="1">
                  <c:v>1675</c:v>
                </c:pt>
                <c:pt idx="2">
                  <c:v>1678</c:v>
                </c:pt>
                <c:pt idx="3" formatCode="#,##0">
                  <c:v>1674</c:v>
                </c:pt>
                <c:pt idx="4" formatCode="#,##0">
                  <c:v>1543</c:v>
                </c:pt>
                <c:pt idx="5" formatCode="#,##0">
                  <c:v>1596</c:v>
                </c:pt>
                <c:pt idx="6" formatCode="#,##0">
                  <c:v>1378</c:v>
                </c:pt>
                <c:pt idx="7" formatCode="#,##0">
                  <c:v>1409</c:v>
                </c:pt>
                <c:pt idx="8" formatCode="#,##0">
                  <c:v>1645.365</c:v>
                </c:pt>
                <c:pt idx="9">
                  <c:v>1665.6790000000001</c:v>
                </c:pt>
                <c:pt idx="10">
                  <c:v>1341.7720000000002</c:v>
                </c:pt>
                <c:pt idx="11">
                  <c:v>1213.671</c:v>
                </c:pt>
                <c:pt idx="12">
                  <c:v>1445.6210000000001</c:v>
                </c:pt>
                <c:pt idx="13">
                  <c:v>1296.557</c:v>
                </c:pt>
                <c:pt idx="14">
                  <c:v>1166.288</c:v>
                </c:pt>
                <c:pt idx="15">
                  <c:v>1065.394</c:v>
                </c:pt>
                <c:pt idx="16">
                  <c:v>1186.883</c:v>
                </c:pt>
                <c:pt idx="17">
                  <c:v>1229.7678615474499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F-453A-880B-CA900DBB2EA5}"/>
            </c:ext>
          </c:extLst>
        </c:ser>
        <c:ser>
          <c:idx val="1"/>
          <c:order val="1"/>
          <c:tx>
            <c:v>2022 Fcst</c:v>
          </c:tx>
          <c:spPr>
            <a:ln w="38100">
              <a:solidFill>
                <a:srgbClr val="FF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Sheet15!$A$8:$A$37</c:f>
              <c:numCache>
                <c:formatCode>General</c:formatCod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</c:numCache>
            </c:numRef>
          </c:cat>
          <c:val>
            <c:numRef>
              <c:f>Sheet15!$F$8:$F$37</c:f>
              <c:numCache>
                <c:formatCode>General</c:formatCode>
                <c:ptCount val="30"/>
                <c:pt idx="18">
                  <c:v>1304.8191575682577</c:v>
                </c:pt>
                <c:pt idx="19">
                  <c:v>1299.1215225869182</c:v>
                </c:pt>
                <c:pt idx="20">
                  <c:v>1293.3369237145068</c:v>
                </c:pt>
                <c:pt idx="21">
                  <c:v>1289.1330586956067</c:v>
                </c:pt>
                <c:pt idx="22">
                  <c:v>1285.1858492592389</c:v>
                </c:pt>
                <c:pt idx="23">
                  <c:v>1281.5054344704226</c:v>
                </c:pt>
                <c:pt idx="24">
                  <c:v>1277.6506836702229</c:v>
                </c:pt>
                <c:pt idx="25">
                  <c:v>1274.4932044850837</c:v>
                </c:pt>
                <c:pt idx="26">
                  <c:v>1271.5539730966234</c:v>
                </c:pt>
                <c:pt idx="27">
                  <c:v>1268.8059907951192</c:v>
                </c:pt>
                <c:pt idx="28">
                  <c:v>1265.2032314639659</c:v>
                </c:pt>
                <c:pt idx="29">
                  <c:v>1263.3959347967939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F-453A-880B-CA900DBB2EA5}"/>
            </c:ext>
          </c:extLst>
        </c:ser>
        <c:ser>
          <c:idx val="2"/>
          <c:order val="2"/>
          <c:tx>
            <c:v>2019 Fcst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Sheet15!$A$8:$A$37</c:f>
              <c:numCache>
                <c:formatCode>General</c:formatCod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</c:numCache>
            </c:numRef>
          </c:cat>
          <c:val>
            <c:numRef>
              <c:f>Sheet15!$G$8:$G$37</c:f>
              <c:numCache>
                <c:formatCode>General</c:formatCode>
                <c:ptCount val="30"/>
                <c:pt idx="18">
                  <c:v>1289.34413977806</c:v>
                </c:pt>
                <c:pt idx="19">
                  <c:v>1283.3616281471</c:v>
                </c:pt>
                <c:pt idx="20">
                  <c:v>1255.73832454028</c:v>
                </c:pt>
                <c:pt idx="21">
                  <c:v>1247.0970611124501</c:v>
                </c:pt>
                <c:pt idx="22">
                  <c:v>1234.74352597293</c:v>
                </c:pt>
                <c:pt idx="23">
                  <c:v>1231.4415486202799</c:v>
                </c:pt>
                <c:pt idx="24">
                  <c:v>1223.32493725475</c:v>
                </c:pt>
                <c:pt idx="25">
                  <c:v>1216.8596183735301</c:v>
                </c:pt>
                <c:pt idx="26">
                  <c:v>1206.44847732383</c:v>
                </c:pt>
                <c:pt idx="27">
                  <c:v>1204.9461572129001</c:v>
                </c:pt>
                <c:pt idx="28">
                  <c:v>1198.3558521427601</c:v>
                </c:pt>
                <c:pt idx="29">
                  <c:v>1193.4247351660899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3F-453A-880B-CA900DBB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154672"/>
        <c:axId val="1"/>
      </c:lineChart>
      <c:catAx>
        <c:axId val="195915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621093929033027E-2"/>
              <c:y val="0.41176588220590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154672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1571847953706"/>
          <c:y val="8.5526453161064012E-2"/>
          <c:w val="0.82136672689662371"/>
          <c:h val="0.76644859948184285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38100">
              <a:solidFill>
                <a:srgbClr val="000080"/>
              </a:solidFill>
              <a:prstDash val="lgDash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Sheet18!$A$17:$A$28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Sheet18!$C$17:$C$28</c:f>
              <c:numCache>
                <c:formatCode>General</c:formatCode>
                <c:ptCount val="12"/>
                <c:pt idx="0">
                  <c:v>1341.7719999999999</c:v>
                </c:pt>
                <c:pt idx="1">
                  <c:v>1198.424</c:v>
                </c:pt>
                <c:pt idx="2">
                  <c:v>1018.17</c:v>
                </c:pt>
                <c:pt idx="3">
                  <c:v>894.48900000000003</c:v>
                </c:pt>
                <c:pt idx="4">
                  <c:v>891.70399999999995</c:v>
                </c:pt>
                <c:pt idx="5">
                  <c:v>994.88699999999994</c:v>
                </c:pt>
                <c:pt idx="6">
                  <c:v>1037.1030000000001</c:v>
                </c:pt>
                <c:pt idx="7">
                  <c:v>1043.817</c:v>
                </c:pt>
                <c:pt idx="8">
                  <c:v>982.63199999999995</c:v>
                </c:pt>
                <c:pt idx="9">
                  <c:v>783.41499999999996</c:v>
                </c:pt>
                <c:pt idx="10">
                  <c:v>1030.4680000000001</c:v>
                </c:pt>
                <c:pt idx="11">
                  <c:v>1160.2739999999999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B-4DB9-B280-2BF0335AA409}"/>
            </c:ext>
          </c:extLst>
        </c:ser>
        <c:ser>
          <c:idx val="1"/>
          <c:order val="1"/>
          <c:tx>
            <c:v>2021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Sheet18!$D$17:$D$28</c:f>
              <c:numCache>
                <c:formatCode>General</c:formatCode>
                <c:ptCount val="12"/>
                <c:pt idx="0">
                  <c:v>1019.005</c:v>
                </c:pt>
                <c:pt idx="1">
                  <c:v>1065.394</c:v>
                </c:pt>
                <c:pt idx="2">
                  <c:v>979.76900000000001</c:v>
                </c:pt>
                <c:pt idx="3">
                  <c:v>848.11500000000001</c:v>
                </c:pt>
                <c:pt idx="4">
                  <c:v>839.25</c:v>
                </c:pt>
                <c:pt idx="5">
                  <c:v>923.50699999999995</c:v>
                </c:pt>
                <c:pt idx="6">
                  <c:v>916.35900000000004</c:v>
                </c:pt>
                <c:pt idx="7">
                  <c:v>958.03399999999999</c:v>
                </c:pt>
                <c:pt idx="8">
                  <c:v>861.64700000000005</c:v>
                </c:pt>
                <c:pt idx="9">
                  <c:v>697.471</c:v>
                </c:pt>
                <c:pt idx="10">
                  <c:v>948.39200000000005</c:v>
                </c:pt>
                <c:pt idx="11">
                  <c:v>971.95699999999999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B-4DB9-B280-2BF0335AA409}"/>
            </c:ext>
          </c:extLst>
        </c:ser>
        <c:ser>
          <c:idx val="2"/>
          <c:order val="2"/>
          <c:tx>
            <c:v>2031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Sheet18!$E$17:$E$28</c:f>
              <c:numCache>
                <c:formatCode>General</c:formatCode>
                <c:ptCount val="12"/>
                <c:pt idx="0">
                  <c:v>1216.8596183735301</c:v>
                </c:pt>
                <c:pt idx="1">
                  <c:v>1146.4290784145401</c:v>
                </c:pt>
                <c:pt idx="2">
                  <c:v>867.97494945310905</c:v>
                </c:pt>
                <c:pt idx="3">
                  <c:v>759.29430781055896</c:v>
                </c:pt>
                <c:pt idx="4">
                  <c:v>808.03996843247603</c:v>
                </c:pt>
                <c:pt idx="5">
                  <c:v>898.10347017162803</c:v>
                </c:pt>
                <c:pt idx="6">
                  <c:v>988.20583916622604</c:v>
                </c:pt>
                <c:pt idx="7">
                  <c:v>991.78390078652399</c:v>
                </c:pt>
                <c:pt idx="8">
                  <c:v>883.87564467506797</c:v>
                </c:pt>
                <c:pt idx="9">
                  <c:v>739.43116625105097</c:v>
                </c:pt>
                <c:pt idx="10">
                  <c:v>869.314837670477</c:v>
                </c:pt>
                <c:pt idx="11">
                  <c:v>1050.1905362705099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4B-4DB9-B280-2BF0335AA409}"/>
            </c:ext>
          </c:extLst>
        </c:ser>
        <c:ser>
          <c:idx val="3"/>
          <c:order val="3"/>
          <c:tx>
            <c:v>2036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Sheet18!$F$17:$F$28</c:f>
              <c:numCache>
                <c:formatCode>General</c:formatCode>
                <c:ptCount val="12"/>
                <c:pt idx="0">
                  <c:v>1185.1707020505801</c:v>
                </c:pt>
                <c:pt idx="1">
                  <c:v>1116.7328073789899</c:v>
                </c:pt>
                <c:pt idx="2">
                  <c:v>846.853739397911</c:v>
                </c:pt>
                <c:pt idx="3">
                  <c:v>739.26958728733496</c:v>
                </c:pt>
                <c:pt idx="4">
                  <c:v>798.46355766365798</c:v>
                </c:pt>
                <c:pt idx="5">
                  <c:v>886.16493610822999</c:v>
                </c:pt>
                <c:pt idx="6">
                  <c:v>975.02777020272299</c:v>
                </c:pt>
                <c:pt idx="7">
                  <c:v>978.42622597306104</c:v>
                </c:pt>
                <c:pt idx="8">
                  <c:v>872.04552912498195</c:v>
                </c:pt>
                <c:pt idx="9">
                  <c:v>727.03893730073503</c:v>
                </c:pt>
                <c:pt idx="10">
                  <c:v>848.88770523397204</c:v>
                </c:pt>
                <c:pt idx="11">
                  <c:v>1022.43573598308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4B-4DB9-B280-2BF0335A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162576"/>
        <c:axId val="1"/>
      </c:lineChart>
      <c:catAx>
        <c:axId val="195916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2.8020960408117999E-2"/>
              <c:y val="0.417763889174427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16257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Kentucky Total EV Vehicles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'C-27'!$A$25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'C-27'!$B$24:$O$24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'C-27'!$B$25:$O$25</c:f>
              <c:numCache>
                <c:formatCode>#,##0</c:formatCode>
                <c:ptCount val="14"/>
                <c:pt idx="0">
                  <c:v>132</c:v>
                </c:pt>
                <c:pt idx="1">
                  <c:v>144</c:v>
                </c:pt>
                <c:pt idx="2">
                  <c:v>86</c:v>
                </c:pt>
                <c:pt idx="3">
                  <c:v>117</c:v>
                </c:pt>
                <c:pt idx="4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C-4CAB-8499-EEE473DBAB2E}"/>
            </c:ext>
          </c:extLst>
        </c:ser>
        <c:ser>
          <c:idx val="1"/>
          <c:order val="1"/>
          <c:tx>
            <c:strRef>
              <c:f>'C-27'!$A$26</c:f>
              <c:strCache>
                <c:ptCount val="1"/>
                <c:pt idx="0">
                  <c:v>High 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'C-27'!$B$24:$O$24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'C-27'!$B$26:$O$26</c:f>
              <c:numCache>
                <c:formatCode>#,##0</c:formatCode>
                <c:ptCount val="14"/>
                <c:pt idx="0">
                  <c:v>132</c:v>
                </c:pt>
                <c:pt idx="1">
                  <c:v>144</c:v>
                </c:pt>
                <c:pt idx="2">
                  <c:v>86</c:v>
                </c:pt>
                <c:pt idx="3">
                  <c:v>113.28</c:v>
                </c:pt>
                <c:pt idx="4">
                  <c:v>155.80349999999999</c:v>
                </c:pt>
                <c:pt idx="5">
                  <c:v>278.74313999999998</c:v>
                </c:pt>
                <c:pt idx="6">
                  <c:v>378.59019660000001</c:v>
                </c:pt>
                <c:pt idx="7">
                  <c:v>511.33472798799994</c:v>
                </c:pt>
                <c:pt idx="8">
                  <c:v>685.13219740083991</c:v>
                </c:pt>
                <c:pt idx="9">
                  <c:v>902.58997587773274</c:v>
                </c:pt>
                <c:pt idx="10">
                  <c:v>1166.6750406444471</c:v>
                </c:pt>
                <c:pt idx="11">
                  <c:v>1469.5200544584338</c:v>
                </c:pt>
                <c:pt idx="12">
                  <c:v>1851.6449869527237</c:v>
                </c:pt>
                <c:pt idx="13">
                  <c:v>2312.3701262100017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C-4CAB-8499-EEE473DBAB2E}"/>
            </c:ext>
          </c:extLst>
        </c:ser>
        <c:ser>
          <c:idx val="2"/>
          <c:order val="2"/>
          <c:tx>
            <c:strRef>
              <c:f>'C-27'!$A$27</c:f>
              <c:strCache>
                <c:ptCount val="1"/>
                <c:pt idx="0">
                  <c:v>Base 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'C-27'!$B$24:$O$24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'C-27'!$B$27:$O$27</c:f>
              <c:numCache>
                <c:formatCode>#,##0</c:formatCode>
                <c:ptCount val="14"/>
                <c:pt idx="0">
                  <c:v>132</c:v>
                </c:pt>
                <c:pt idx="1">
                  <c:v>144</c:v>
                </c:pt>
                <c:pt idx="2">
                  <c:v>86</c:v>
                </c:pt>
                <c:pt idx="3">
                  <c:v>104.68</c:v>
                </c:pt>
                <c:pt idx="4">
                  <c:v>133.53050000000002</c:v>
                </c:pt>
                <c:pt idx="5">
                  <c:v>234.97791999999998</c:v>
                </c:pt>
                <c:pt idx="6">
                  <c:v>295.24308280000002</c:v>
                </c:pt>
                <c:pt idx="7">
                  <c:v>369.28018942400001</c:v>
                </c:pt>
                <c:pt idx="8">
                  <c:v>458.37846545292001</c:v>
                </c:pt>
                <c:pt idx="9">
                  <c:v>558.95419804087442</c:v>
                </c:pt>
                <c:pt idx="10">
                  <c:v>667.76134912748569</c:v>
                </c:pt>
                <c:pt idx="11">
                  <c:v>775.57182182044721</c:v>
                </c:pt>
                <c:pt idx="12">
                  <c:v>901.23155476689078</c:v>
                </c:pt>
                <c:pt idx="13">
                  <c:v>1037.1854234689604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C-4CAB-8499-EEE473DBAB2E}"/>
            </c:ext>
          </c:extLst>
        </c:ser>
        <c:ser>
          <c:idx val="3"/>
          <c:order val="3"/>
          <c:tx>
            <c:strRef>
              <c:f>'C-27'!$A$28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'C-27'!$B$24:$O$24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'C-27'!$B$28:$O$28</c:f>
              <c:numCache>
                <c:formatCode>#,##0</c:formatCode>
                <c:ptCount val="14"/>
                <c:pt idx="0">
                  <c:v>132</c:v>
                </c:pt>
                <c:pt idx="1">
                  <c:v>144</c:v>
                </c:pt>
                <c:pt idx="2">
                  <c:v>86</c:v>
                </c:pt>
                <c:pt idx="3">
                  <c:v>98.73</c:v>
                </c:pt>
                <c:pt idx="4">
                  <c:v>118.68650000000002</c:v>
                </c:pt>
                <c:pt idx="5">
                  <c:v>207.049035</c:v>
                </c:pt>
                <c:pt idx="6">
                  <c:v>245.18064315000004</c:v>
                </c:pt>
                <c:pt idx="7">
                  <c:v>289.7124406695001</c:v>
                </c:pt>
                <c:pt idx="8">
                  <c:v>341.25578585693506</c:v>
                </c:pt>
                <c:pt idx="9">
                  <c:v>396.98159419989207</c:v>
                </c:pt>
                <c:pt idx="10">
                  <c:v>455.41650651272397</c:v>
                </c:pt>
                <c:pt idx="11">
                  <c:v>512.76111768420674</c:v>
                </c:pt>
                <c:pt idx="12">
                  <c:v>581.81025875708804</c:v>
                </c:pt>
                <c:pt idx="13">
                  <c:v>660.20644134353188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5C-4CAB-8499-EEE473DB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984784"/>
        <c:axId val="1240982704"/>
      </c:lineChart>
      <c:catAx>
        <c:axId val="124098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982704"/>
        <c:crosses val="autoZero"/>
        <c:auto val="1"/>
        <c:lblAlgn val="ctr"/>
        <c:lblOffset val="100"/>
        <c:noMultiLvlLbl val="0"/>
      </c:catAx>
      <c:valAx>
        <c:axId val="12409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Vehicles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98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Kentucky Power </a:t>
            </a:r>
            <a:r>
              <a:rPr lang="en-US" sz="1400" b="0" i="0" u="none" strike="noStrike" baseline="0">
                <a:effectLst/>
              </a:rPr>
              <a:t>Distributed Generation Capacity Growth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DER Resources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'C-28'!$A$9:$A$36</c15:sqref>
                  </c15:fullRef>
                </c:ext>
              </c:extLst>
              <c:f>'C-28'!$A$18:$A$36</c:f>
              <c:numCache>
                <c:formatCode>General</c:formatCode>
                <c:ptCount val="1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'C-28'!$C$9:$C$36</c15:sqref>
                  </c15:fullRef>
                </c:ext>
              </c:extLst>
              <c:f>'C-28'!$C$18:$C$36</c:f>
              <c:numCache>
                <c:formatCode>#,##0</c:formatCode>
                <c:ptCount val="19"/>
                <c:pt idx="0">
                  <c:v>46</c:v>
                </c:pt>
                <c:pt idx="1">
                  <c:v>62</c:v>
                </c:pt>
                <c:pt idx="2">
                  <c:v>153.44987955355515</c:v>
                </c:pt>
                <c:pt idx="3">
                  <c:v>171.76809059814781</c:v>
                </c:pt>
                <c:pt idx="4">
                  <c:v>190.44114608057768</c:v>
                </c:pt>
                <c:pt idx="5">
                  <c:v>206.76774379746678</c:v>
                </c:pt>
                <c:pt idx="6">
                  <c:v>219.9430178949365</c:v>
                </c:pt>
                <c:pt idx="7">
                  <c:v>234.21347887785402</c:v>
                </c:pt>
                <c:pt idx="8">
                  <c:v>247.56611231707467</c:v>
                </c:pt>
                <c:pt idx="9">
                  <c:v>259.39842157026396</c:v>
                </c:pt>
                <c:pt idx="10">
                  <c:v>273.0153296506781</c:v>
                </c:pt>
                <c:pt idx="11">
                  <c:v>284.18575954006621</c:v>
                </c:pt>
                <c:pt idx="12">
                  <c:v>298.11496136410614</c:v>
                </c:pt>
                <c:pt idx="13">
                  <c:v>310.3344034334288</c:v>
                </c:pt>
                <c:pt idx="14">
                  <c:v>325.5405719400934</c:v>
                </c:pt>
                <c:pt idx="15">
                  <c:v>340.74265914696383</c:v>
                </c:pt>
                <c:pt idx="16">
                  <c:v>352.95129777565518</c:v>
                </c:pt>
                <c:pt idx="17">
                  <c:v>369.51023615402323</c:v>
                </c:pt>
                <c:pt idx="18">
                  <c:v>386.64154729529349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3-43DE-800E-F56B6503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9087"/>
        <c:axId val="55989919"/>
      </c:barChart>
      <c:lineChart>
        <c:grouping val="standard"/>
        <c:varyColors val="0"/>
        <c:ser>
          <c:idx val="1"/>
          <c:order val="1"/>
          <c:tx>
            <c:v>DER Capacity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10</c:v>
              </c:pt>
              <c:pt idx="1">
                <c:v>11</c:v>
              </c:pt>
              <c:pt idx="2">
                <c:v>12</c:v>
              </c:pt>
              <c:pt idx="3">
                <c:v>13</c:v>
              </c:pt>
              <c:pt idx="4">
                <c:v>14</c:v>
              </c:pt>
              <c:pt idx="5">
                <c:v>15</c:v>
              </c:pt>
              <c:pt idx="6">
                <c:v>16</c:v>
              </c:pt>
              <c:pt idx="7">
                <c:v>17</c:v>
              </c:pt>
              <c:pt idx="8">
                <c:v>18</c:v>
              </c:pt>
              <c:pt idx="9">
                <c:v>19</c:v>
              </c:pt>
              <c:pt idx="10">
                <c:v>20</c:v>
              </c:pt>
              <c:pt idx="11">
                <c:v>21</c:v>
              </c:pt>
              <c:pt idx="12">
                <c:v>22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'C-28'!$E$9:$E$36</c15:sqref>
                  </c15:fullRef>
                </c:ext>
              </c:extLst>
              <c:f>'C-28'!$E$18:$E$36</c:f>
              <c:numCache>
                <c:formatCode>#,##0</c:formatCode>
                <c:ptCount val="19"/>
                <c:pt idx="0">
                  <c:v>710.40000000000009</c:v>
                </c:pt>
                <c:pt idx="1">
                  <c:v>967.52000000000021</c:v>
                </c:pt>
                <c:pt idx="2">
                  <c:v>1751.3850300000001</c:v>
                </c:pt>
                <c:pt idx="3">
                  <c:v>1960.4581207917286</c:v>
                </c:pt>
                <c:pt idx="4">
                  <c:v>2173.5811934942608</c:v>
                </c:pt>
                <c:pt idx="5">
                  <c:v>2359.923202464116</c:v>
                </c:pt>
                <c:pt idx="6">
                  <c:v>2510.2978908482924</c:v>
                </c:pt>
                <c:pt idx="7">
                  <c:v>2673.1723864777141</c:v>
                </c:pt>
                <c:pt idx="8">
                  <c:v>2825.5713481749549</c:v>
                </c:pt>
                <c:pt idx="9">
                  <c:v>2960.6182400764492</c:v>
                </c:pt>
                <c:pt idx="10">
                  <c:v>3116.0334742643654</c:v>
                </c:pt>
                <c:pt idx="11">
                  <c:v>3243.5260714814981</c:v>
                </c:pt>
                <c:pt idx="12">
                  <c:v>3402.505639438461</c:v>
                </c:pt>
                <c:pt idx="13">
                  <c:v>3541.9710334643637</c:v>
                </c:pt>
                <c:pt idx="14">
                  <c:v>3715.5251344106282</c:v>
                </c:pt>
                <c:pt idx="15">
                  <c:v>3889.0326538451754</c:v>
                </c:pt>
                <c:pt idx="16">
                  <c:v>4028.3747438694772</c:v>
                </c:pt>
                <c:pt idx="17">
                  <c:v>4217.3685500095771</c:v>
                </c:pt>
                <c:pt idx="18">
                  <c:v>4412.895076093434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3-43DE-800E-F56B6503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923423"/>
        <c:axId val="705921343"/>
      </c:lineChart>
      <c:catAx>
        <c:axId val="5598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9919"/>
        <c:crosses val="autoZero"/>
        <c:auto val="1"/>
        <c:lblAlgn val="ctr"/>
        <c:lblOffset val="100"/>
        <c:noMultiLvlLbl val="0"/>
      </c:catAx>
      <c:valAx>
        <c:axId val="5598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#</a:t>
                </a:r>
                <a:r>
                  <a:rPr lang="en-US" baseline="0">
                    <a:solidFill>
                      <a:schemeClr val="accent1"/>
                    </a:solidFill>
                  </a:rPr>
                  <a:t> Resources</a:t>
                </a:r>
                <a:endParaRPr lang="en-US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9087"/>
        <c:crosses val="autoZero"/>
        <c:crossBetween val="between"/>
      </c:valAx>
      <c:valAx>
        <c:axId val="7059213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accent2"/>
                    </a:solidFill>
                  </a:rPr>
                  <a:t>MW (Nameplate)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923423"/>
        <c:crosses val="max"/>
        <c:crossBetween val="between"/>
        <c:dispUnits>
          <c:builtInUnit val="thousands"/>
        </c:dispUnits>
      </c:valAx>
      <c:catAx>
        <c:axId val="705923423"/>
        <c:scaling>
          <c:orientation val="minMax"/>
        </c:scaling>
        <c:delete val="1"/>
        <c:axPos val="b"/>
        <c:majorTickMark val="out"/>
        <c:minorTickMark val="none"/>
        <c:tickLblPos val="nextTo"/>
        <c:crossAx val="7059213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20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4D7F8F-1911-928D-168A-6C7262BFAC6F}"/>
            </a:ext>
          </a:extLst>
        </xdr:cNvPr>
        <xdr:cNvSpPr txBox="1"/>
      </xdr:nvSpPr>
      <xdr:spPr>
        <a:xfrm>
          <a:off x="47910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590550</xdr:colOff>
      <xdr:row>26</xdr:row>
      <xdr:rowOff>0</xdr:rowOff>
    </xdr:to>
    <xdr:graphicFrame macro="">
      <xdr:nvGraphicFramePr>
        <xdr:cNvPr id="15183" name="Chart 1">
          <a:extLst>
            <a:ext uri="{FF2B5EF4-FFF2-40B4-BE49-F238E27FC236}">
              <a16:creationId xmlns:a16="http://schemas.microsoft.com/office/drawing/2014/main" id="{DCDDE4EC-C4FF-4AB4-ACCB-5AA086E57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428625</xdr:colOff>
      <xdr:row>19</xdr:row>
      <xdr:rowOff>114300</xdr:rowOff>
    </xdr:from>
    <xdr:to>
      <xdr:col>8</xdr:col>
      <xdr:colOff>304800</xdr:colOff>
      <xdr:row>20</xdr:row>
      <xdr:rowOff>120650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68B34CA7-5D04-4E3B-A4D6-AABFD3454106}"/>
            </a:ext>
          </a:extLst>
        </xdr:cNvPr>
        <xdr:cNvSpPr txBox="1">
          <a:spLocks noChangeArrowheads="1"/>
        </xdr:cNvSpPr>
      </xdr:nvSpPr>
      <xdr:spPr bwMode="auto">
        <a:xfrm flipV="1">
          <a:off x="4695825" y="3467100"/>
          <a:ext cx="485775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Low</a:t>
          </a:r>
        </a:p>
      </xdr:txBody>
    </xdr:sp>
    <xdr:clientData/>
  </xdr:twoCellAnchor>
  <xdr:twoCellAnchor editAs="oneCell">
    <xdr:from>
      <xdr:col>2</xdr:col>
      <xdr:colOff>594397</xdr:colOff>
      <xdr:row>15</xdr:row>
      <xdr:rowOff>81844</xdr:rowOff>
    </xdr:from>
    <xdr:to>
      <xdr:col>3</xdr:col>
      <xdr:colOff>593326</xdr:colOff>
      <xdr:row>16</xdr:row>
      <xdr:rowOff>105882</xdr:rowOff>
    </xdr:to>
    <xdr:sp macro="" textlink="">
      <xdr:nvSpPr>
        <xdr:cNvPr id="14339" name="Text Box 3">
          <a:extLst>
            <a:ext uri="{FF2B5EF4-FFF2-40B4-BE49-F238E27FC236}">
              <a16:creationId xmlns:a16="http://schemas.microsoft.com/office/drawing/2014/main" id="{ED26117B-832E-4636-843F-AB7F49589834}"/>
            </a:ext>
          </a:extLst>
        </xdr:cNvPr>
        <xdr:cNvSpPr txBox="1">
          <a:spLocks noChangeArrowheads="1"/>
        </xdr:cNvSpPr>
      </xdr:nvSpPr>
      <xdr:spPr bwMode="auto">
        <a:xfrm rot="21449504">
          <a:off x="1813597" y="2786944"/>
          <a:ext cx="608529" cy="18913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Base</a:t>
          </a:r>
        </a:p>
      </xdr:txBody>
    </xdr:sp>
    <xdr:clientData/>
  </xdr:twoCellAnchor>
  <xdr:twoCellAnchor>
    <xdr:from>
      <xdr:col>0</xdr:col>
      <xdr:colOff>0</xdr:colOff>
      <xdr:row>28</xdr:row>
      <xdr:rowOff>19050</xdr:rowOff>
    </xdr:from>
    <xdr:to>
      <xdr:col>8</xdr:col>
      <xdr:colOff>600075</xdr:colOff>
      <xdr:row>49</xdr:row>
      <xdr:rowOff>9525</xdr:rowOff>
    </xdr:to>
    <xdr:graphicFrame macro="">
      <xdr:nvGraphicFramePr>
        <xdr:cNvPr id="15186" name="Chart 4">
          <a:extLst>
            <a:ext uri="{FF2B5EF4-FFF2-40B4-BE49-F238E27FC236}">
              <a16:creationId xmlns:a16="http://schemas.microsoft.com/office/drawing/2014/main" id="{A8B6A9A0-9831-4855-955D-C1F813B2A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38100</xdr:colOff>
      <xdr:row>38</xdr:row>
      <xdr:rowOff>76200</xdr:rowOff>
    </xdr:from>
    <xdr:ext cx="303416" cy="304800"/>
    <xdr:sp macro="" textlink="">
      <xdr:nvSpPr>
        <xdr:cNvPr id="14341" name="Text Box 5">
          <a:extLst>
            <a:ext uri="{FF2B5EF4-FFF2-40B4-BE49-F238E27FC236}">
              <a16:creationId xmlns:a16="http://schemas.microsoft.com/office/drawing/2014/main" id="{4FEFC81F-EA8C-4F24-B68D-B42055C6568B}"/>
            </a:ext>
          </a:extLst>
        </xdr:cNvPr>
        <xdr:cNvSpPr txBox="1">
          <a:spLocks noChangeArrowheads="1"/>
        </xdr:cNvSpPr>
      </xdr:nvSpPr>
      <xdr:spPr bwMode="auto">
        <a:xfrm>
          <a:off x="4914900" y="6543675"/>
          <a:ext cx="303416" cy="304800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</a:p>
      </xdr:txBody>
    </xdr:sp>
    <xdr:clientData/>
  </xdr:oneCellAnchor>
  <xdr:twoCellAnchor editAs="oneCell">
    <xdr:from>
      <xdr:col>7</xdr:col>
      <xdr:colOff>523875</xdr:colOff>
      <xdr:row>44</xdr:row>
      <xdr:rowOff>114300</xdr:rowOff>
    </xdr:from>
    <xdr:to>
      <xdr:col>8</xdr:col>
      <xdr:colOff>228601</xdr:colOff>
      <xdr:row>47</xdr:row>
      <xdr:rowOff>6351</xdr:rowOff>
    </xdr:to>
    <xdr:sp macro="" textlink="">
      <xdr:nvSpPr>
        <xdr:cNvPr id="14342" name="Text Box 6">
          <a:extLst>
            <a:ext uri="{FF2B5EF4-FFF2-40B4-BE49-F238E27FC236}">
              <a16:creationId xmlns:a16="http://schemas.microsoft.com/office/drawing/2014/main" id="{E92A8BB4-7D1B-40A2-9802-92281A281DDA}"/>
            </a:ext>
          </a:extLst>
        </xdr:cNvPr>
        <xdr:cNvSpPr txBox="1">
          <a:spLocks noChangeArrowheads="1"/>
        </xdr:cNvSpPr>
      </xdr:nvSpPr>
      <xdr:spPr bwMode="auto">
        <a:xfrm>
          <a:off x="4791075" y="7553325"/>
          <a:ext cx="314326" cy="3810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Low</a:t>
          </a:r>
        </a:p>
      </xdr:txBody>
    </xdr:sp>
    <xdr:clientData/>
  </xdr:twoCellAnchor>
  <xdr:oneCellAnchor>
    <xdr:from>
      <xdr:col>2</xdr:col>
      <xdr:colOff>371475</xdr:colOff>
      <xdr:row>38</xdr:row>
      <xdr:rowOff>28575</xdr:rowOff>
    </xdr:from>
    <xdr:ext cx="361950" cy="170560"/>
    <xdr:sp macro="" textlink="">
      <xdr:nvSpPr>
        <xdr:cNvPr id="14343" name="Text Box 7">
          <a:extLst>
            <a:ext uri="{FF2B5EF4-FFF2-40B4-BE49-F238E27FC236}">
              <a16:creationId xmlns:a16="http://schemas.microsoft.com/office/drawing/2014/main" id="{8F762B36-ABEA-4C5A-8E61-E683F3496CDF}"/>
            </a:ext>
          </a:extLst>
        </xdr:cNvPr>
        <xdr:cNvSpPr txBox="1">
          <a:spLocks noChangeArrowheads="1"/>
        </xdr:cNvSpPr>
      </xdr:nvSpPr>
      <xdr:spPr bwMode="auto">
        <a:xfrm>
          <a:off x="1590675" y="6496050"/>
          <a:ext cx="361950" cy="170560"/>
        </a:xfrm>
        <a:prstGeom prst="rect">
          <a:avLst/>
        </a:prstGeom>
        <a:noFill/>
        <a:ln>
          <a:noFill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Base</a:t>
          </a:r>
        </a:p>
      </xdr:txBody>
    </xdr:sp>
    <xdr:clientData/>
  </xdr:oneCellAnchor>
  <xdr:oneCellAnchor>
    <xdr:from>
      <xdr:col>7</xdr:col>
      <xdr:colOff>361950</xdr:colOff>
      <xdr:row>42</xdr:row>
      <xdr:rowOff>19050</xdr:rowOff>
    </xdr:from>
    <xdr:ext cx="699038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FE0B15-4AC0-41A3-B491-8AB71C0EC68C}"/>
            </a:ext>
          </a:extLst>
        </xdr:cNvPr>
        <xdr:cNvSpPr txBox="1"/>
      </xdr:nvSpPr>
      <xdr:spPr>
        <a:xfrm>
          <a:off x="4629150" y="7134225"/>
          <a:ext cx="699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Weather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0.87498</cdr:x>
      <cdr:y>0.42295</cdr:y>
    </cdr:from>
    <cdr:to>
      <cdr:x>0.93048</cdr:x>
      <cdr:y>0.47311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3826" y="1438224"/>
          <a:ext cx="303438" cy="170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</a:p>
      </cdr:txBody>
    </cdr:sp>
  </cdr:relSizeAnchor>
  <cdr:relSizeAnchor xmlns:cdr="http://schemas.openxmlformats.org/drawingml/2006/chartDrawing">
    <cdr:from>
      <cdr:x>0.83275</cdr:x>
      <cdr:y>0.5042</cdr:y>
    </cdr:from>
    <cdr:to>
      <cdr:x>1</cdr:x>
      <cdr:y>0.77311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2936" y="1714491"/>
          <a:ext cx="914414" cy="914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Weather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85725</xdr:rowOff>
    </xdr:from>
    <xdr:to>
      <xdr:col>8</xdr:col>
      <xdr:colOff>581025</xdr:colOff>
      <xdr:row>27</xdr:row>
      <xdr:rowOff>76200</xdr:rowOff>
    </xdr:to>
    <xdr:graphicFrame macro="">
      <xdr:nvGraphicFramePr>
        <xdr:cNvPr id="1375" name="Chart 2">
          <a:extLst>
            <a:ext uri="{FF2B5EF4-FFF2-40B4-BE49-F238E27FC236}">
              <a16:creationId xmlns:a16="http://schemas.microsoft.com/office/drawing/2014/main" id="{9F1E249A-AA13-44AB-BF82-ABC4935C5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0</xdr:rowOff>
    </xdr:from>
    <xdr:to>
      <xdr:col>8</xdr:col>
      <xdr:colOff>600075</xdr:colOff>
      <xdr:row>51</xdr:row>
      <xdr:rowOff>0</xdr:rowOff>
    </xdr:to>
    <xdr:graphicFrame macro="">
      <xdr:nvGraphicFramePr>
        <xdr:cNvPr id="1376" name="Chart 3">
          <a:extLst>
            <a:ext uri="{FF2B5EF4-FFF2-40B4-BE49-F238E27FC236}">
              <a16:creationId xmlns:a16="http://schemas.microsoft.com/office/drawing/2014/main" id="{9E412757-63EC-4FD3-82CB-A67D5409E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37</xdr:row>
      <xdr:rowOff>133350</xdr:rowOff>
    </xdr:from>
    <xdr:to>
      <xdr:col>8</xdr:col>
      <xdr:colOff>133350</xdr:colOff>
      <xdr:row>38</xdr:row>
      <xdr:rowOff>66675</xdr:rowOff>
    </xdr:to>
    <xdr:sp macro="" textlink="">
      <xdr:nvSpPr>
        <xdr:cNvPr id="1377" name="Line 5">
          <a:extLst>
            <a:ext uri="{FF2B5EF4-FFF2-40B4-BE49-F238E27FC236}">
              <a16:creationId xmlns:a16="http://schemas.microsoft.com/office/drawing/2014/main" id="{2EE43CD0-99F8-482D-AA28-908F84C54D1B}"/>
            </a:ext>
          </a:extLst>
        </xdr:cNvPr>
        <xdr:cNvSpPr>
          <a:spLocks noChangeShapeType="1"/>
        </xdr:cNvSpPr>
      </xdr:nvSpPr>
      <xdr:spPr bwMode="auto">
        <a:xfrm>
          <a:off x="4857750" y="6124575"/>
          <a:ext cx="1524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0.81678</cdr:x>
      <cdr:y>0.55618</cdr:y>
    </cdr:from>
    <cdr:to>
      <cdr:x>0.93194</cdr:x>
      <cdr:y>0.60675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7823" y="1885937"/>
          <a:ext cx="628523" cy="171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2022 Fcst</a:t>
          </a:r>
        </a:p>
      </cdr:txBody>
    </cdr:sp>
  </cdr:relSizeAnchor>
  <cdr:relSizeAnchor xmlns:cdr="http://schemas.openxmlformats.org/drawingml/2006/chartDrawing">
    <cdr:from>
      <cdr:x>0.83437</cdr:x>
      <cdr:y>0.48791</cdr:y>
    </cdr:from>
    <cdr:to>
      <cdr:x>0.86387</cdr:x>
      <cdr:y>0.58146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553845" y="1654463"/>
          <a:ext cx="161030" cy="3172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0.73727</cdr:x>
      <cdr:y>0.37839</cdr:y>
    </cdr:from>
    <cdr:to>
      <cdr:x>0.84294</cdr:x>
      <cdr:y>0.42432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3867" y="1283088"/>
          <a:ext cx="576728" cy="15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2019  Fcst</a:t>
          </a:r>
        </a:p>
      </cdr:txBody>
    </cdr:sp>
  </cdr:relSizeAnchor>
  <cdr:relSizeAnchor xmlns:cdr="http://schemas.openxmlformats.org/drawingml/2006/chartDrawing">
    <cdr:from>
      <cdr:x>0.85343</cdr:x>
      <cdr:y>0.40927</cdr:y>
    </cdr:from>
    <cdr:to>
      <cdr:x>0.88733</cdr:x>
      <cdr:y>0.44159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57859" y="1387803"/>
          <a:ext cx="185020" cy="1095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0.19548</cdr:x>
      <cdr:y>0.19092</cdr:y>
    </cdr:from>
    <cdr:to>
      <cdr:x>0.293</cdr:x>
      <cdr:y>0.25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6920" y="647395"/>
          <a:ext cx="532247" cy="200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Actual</a:t>
          </a:r>
        </a:p>
      </cdr:txBody>
    </cdr:sp>
  </cdr:relSizeAnchor>
  <cdr:relSizeAnchor xmlns:cdr="http://schemas.openxmlformats.org/drawingml/2006/chartDrawing">
    <cdr:from>
      <cdr:x>0.26394</cdr:x>
      <cdr:y>0.21983</cdr:y>
    </cdr:from>
    <cdr:to>
      <cdr:x>0.28679</cdr:x>
      <cdr:y>0.28083</cdr:y>
    </cdr:to>
    <cdr:sp macro="" textlink="">
      <cdr:nvSpPr>
        <cdr:cNvPr id="51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0541" y="745413"/>
          <a:ext cx="124711" cy="206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0.33607</cdr:x>
      <cdr:y>0.42395</cdr:y>
    </cdr:from>
    <cdr:to>
      <cdr:x>0.40408</cdr:x>
      <cdr:y>0.48179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4200" y="1441598"/>
          <a:ext cx="371187" cy="196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Actual</a:t>
          </a:r>
        </a:p>
      </cdr:txBody>
    </cdr:sp>
  </cdr:relSizeAnchor>
  <cdr:relSizeAnchor xmlns:cdr="http://schemas.openxmlformats.org/drawingml/2006/chartDrawing">
    <cdr:from>
      <cdr:x>0.33509</cdr:x>
      <cdr:y>0.36793</cdr:y>
    </cdr:from>
    <cdr:to>
      <cdr:x>0.37347</cdr:x>
      <cdr:y>0.40896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828836" y="1251125"/>
          <a:ext cx="209514" cy="1395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0.86269</cdr:x>
      <cdr:y>0.4958</cdr:y>
    </cdr:from>
    <cdr:to>
      <cdr:x>0.96684</cdr:x>
      <cdr:y>0.56583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8384" y="1685924"/>
          <a:ext cx="568465" cy="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2022 Fcst</a:t>
          </a:r>
        </a:p>
      </cdr:txBody>
    </cdr:sp>
  </cdr:relSizeAnchor>
  <cdr:relSizeAnchor xmlns:cdr="http://schemas.openxmlformats.org/drawingml/2006/chartDrawing">
    <cdr:from>
      <cdr:x>0.89444</cdr:x>
      <cdr:y>0.45843</cdr:y>
    </cdr:from>
    <cdr:to>
      <cdr:x>0.92845</cdr:x>
      <cdr:y>0.52941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881674" y="1558841"/>
          <a:ext cx="185625" cy="2413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0.77737</cdr:x>
      <cdr:y>0.34121</cdr:y>
    </cdr:from>
    <cdr:to>
      <cdr:x>0.89061</cdr:x>
      <cdr:y>0.39978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2736" y="1160271"/>
          <a:ext cx="618044" cy="199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2019 Fcst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5</xdr:row>
      <xdr:rowOff>0</xdr:rowOff>
    </xdr:from>
    <xdr:to>
      <xdr:col>5</xdr:col>
      <xdr:colOff>428625</xdr:colOff>
      <xdr:row>6</xdr:row>
      <xdr:rowOff>38100</xdr:rowOff>
    </xdr:to>
    <xdr:sp macro="" textlink="">
      <xdr:nvSpPr>
        <xdr:cNvPr id="13174" name="Text Box 2">
          <a:extLst>
            <a:ext uri="{FF2B5EF4-FFF2-40B4-BE49-F238E27FC236}">
              <a16:creationId xmlns:a16="http://schemas.microsoft.com/office/drawing/2014/main" id="{E3E85134-FB76-44EA-A1CE-634312DAB346}"/>
            </a:ext>
          </a:extLst>
        </xdr:cNvPr>
        <xdr:cNvSpPr txBox="1">
          <a:spLocks noChangeArrowheads="1"/>
        </xdr:cNvSpPr>
      </xdr:nvSpPr>
      <xdr:spPr bwMode="auto">
        <a:xfrm>
          <a:off x="3400425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5</xdr:row>
      <xdr:rowOff>0</xdr:rowOff>
    </xdr:from>
    <xdr:to>
      <xdr:col>8</xdr:col>
      <xdr:colOff>9525</xdr:colOff>
      <xdr:row>6</xdr:row>
      <xdr:rowOff>85725</xdr:rowOff>
    </xdr:to>
    <xdr:sp macro="" textlink="">
      <xdr:nvSpPr>
        <xdr:cNvPr id="13175" name="Text Box 4">
          <a:extLst>
            <a:ext uri="{FF2B5EF4-FFF2-40B4-BE49-F238E27FC236}">
              <a16:creationId xmlns:a16="http://schemas.microsoft.com/office/drawing/2014/main" id="{BBDA5132-FF70-4E29-9965-2818EAC10862}"/>
            </a:ext>
          </a:extLst>
        </xdr:cNvPr>
        <xdr:cNvSpPr txBox="1">
          <a:spLocks noChangeArrowheads="1"/>
        </xdr:cNvSpPr>
      </xdr:nvSpPr>
      <xdr:spPr bwMode="auto">
        <a:xfrm>
          <a:off x="4505325" y="809625"/>
          <a:ext cx="381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95250</xdr:colOff>
      <xdr:row>5</xdr:row>
      <xdr:rowOff>0</xdr:rowOff>
    </xdr:from>
    <xdr:to>
      <xdr:col>7</xdr:col>
      <xdr:colOff>428625</xdr:colOff>
      <xdr:row>6</xdr:row>
      <xdr:rowOff>28575</xdr:rowOff>
    </xdr:to>
    <xdr:sp macro="" textlink="">
      <xdr:nvSpPr>
        <xdr:cNvPr id="13176" name="Text Box 6">
          <a:extLst>
            <a:ext uri="{FF2B5EF4-FFF2-40B4-BE49-F238E27FC236}">
              <a16:creationId xmlns:a16="http://schemas.microsoft.com/office/drawing/2014/main" id="{6B8E5DEA-AABC-44E0-BD53-1AD69B13E643}"/>
            </a:ext>
          </a:extLst>
        </xdr:cNvPr>
        <xdr:cNvSpPr txBox="1">
          <a:spLocks noChangeArrowheads="1"/>
        </xdr:cNvSpPr>
      </xdr:nvSpPr>
      <xdr:spPr bwMode="auto">
        <a:xfrm>
          <a:off x="4362450" y="8096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5</xdr:row>
      <xdr:rowOff>0</xdr:rowOff>
    </xdr:from>
    <xdr:to>
      <xdr:col>7</xdr:col>
      <xdr:colOff>104775</xdr:colOff>
      <xdr:row>6</xdr:row>
      <xdr:rowOff>38100</xdr:rowOff>
    </xdr:to>
    <xdr:sp macro="" textlink="">
      <xdr:nvSpPr>
        <xdr:cNvPr id="13177" name="Text Box 8">
          <a:extLst>
            <a:ext uri="{FF2B5EF4-FFF2-40B4-BE49-F238E27FC236}">
              <a16:creationId xmlns:a16="http://schemas.microsoft.com/office/drawing/2014/main" id="{017FB30E-6D0C-4058-9FB6-7428E3C78A41}"/>
            </a:ext>
          </a:extLst>
        </xdr:cNvPr>
        <xdr:cNvSpPr txBox="1">
          <a:spLocks noChangeArrowheads="1"/>
        </xdr:cNvSpPr>
      </xdr:nvSpPr>
      <xdr:spPr bwMode="auto">
        <a:xfrm>
          <a:off x="4295775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5</xdr:row>
      <xdr:rowOff>0</xdr:rowOff>
    </xdr:from>
    <xdr:to>
      <xdr:col>2</xdr:col>
      <xdr:colOff>257175</xdr:colOff>
      <xdr:row>6</xdr:row>
      <xdr:rowOff>0</xdr:rowOff>
    </xdr:to>
    <xdr:sp macro="" textlink="">
      <xdr:nvSpPr>
        <xdr:cNvPr id="13178" name="Text Box 11">
          <a:extLst>
            <a:ext uri="{FF2B5EF4-FFF2-40B4-BE49-F238E27FC236}">
              <a16:creationId xmlns:a16="http://schemas.microsoft.com/office/drawing/2014/main" id="{665869CD-6FAE-407E-B6A4-A6D38492C9CA}"/>
            </a:ext>
          </a:extLst>
        </xdr:cNvPr>
        <xdr:cNvSpPr txBox="1">
          <a:spLocks noChangeArrowheads="1"/>
        </xdr:cNvSpPr>
      </xdr:nvSpPr>
      <xdr:spPr bwMode="auto">
        <a:xfrm>
          <a:off x="1104900" y="809625"/>
          <a:ext cx="371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533400</xdr:colOff>
      <xdr:row>5</xdr:row>
      <xdr:rowOff>0</xdr:rowOff>
    </xdr:from>
    <xdr:to>
      <xdr:col>7</xdr:col>
      <xdr:colOff>552450</xdr:colOff>
      <xdr:row>6</xdr:row>
      <xdr:rowOff>9525</xdr:rowOff>
    </xdr:to>
    <xdr:sp macro="" textlink="">
      <xdr:nvSpPr>
        <xdr:cNvPr id="13179" name="Text Box 12">
          <a:extLst>
            <a:ext uri="{FF2B5EF4-FFF2-40B4-BE49-F238E27FC236}">
              <a16:creationId xmlns:a16="http://schemas.microsoft.com/office/drawing/2014/main" id="{E9D39C4B-83C8-49F9-B967-59F5FC79FA2E}"/>
            </a:ext>
          </a:extLst>
        </xdr:cNvPr>
        <xdr:cNvSpPr txBox="1">
          <a:spLocks noChangeArrowheads="1"/>
        </xdr:cNvSpPr>
      </xdr:nvSpPr>
      <xdr:spPr bwMode="auto">
        <a:xfrm>
          <a:off x="4800600" y="809625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4</xdr:row>
      <xdr:rowOff>19050</xdr:rowOff>
    </xdr:from>
    <xdr:to>
      <xdr:col>9</xdr:col>
      <xdr:colOff>47625</xdr:colOff>
      <xdr:row>26</xdr:row>
      <xdr:rowOff>104775</xdr:rowOff>
    </xdr:to>
    <xdr:graphicFrame macro="">
      <xdr:nvGraphicFramePr>
        <xdr:cNvPr id="13180" name="Chart 15">
          <a:extLst>
            <a:ext uri="{FF2B5EF4-FFF2-40B4-BE49-F238E27FC236}">
              <a16:creationId xmlns:a16="http://schemas.microsoft.com/office/drawing/2014/main" id="{093DED9B-FED4-4A04-AF83-9826695FA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209550</xdr:colOff>
      <xdr:row>2</xdr:row>
      <xdr:rowOff>28575</xdr:rowOff>
    </xdr:from>
    <xdr:to>
      <xdr:col>26</xdr:col>
      <xdr:colOff>305976</xdr:colOff>
      <xdr:row>17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2C33D8-1F49-454F-BD97-CD3267501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0" y="352425"/>
          <a:ext cx="5582826" cy="2533650"/>
        </a:xfrm>
        <a:prstGeom prst="rect">
          <a:avLst/>
        </a:prstGeom>
      </xdr:spPr>
    </xdr:pic>
    <xdr:clientData/>
  </xdr:twoCellAnchor>
  <xdr:twoCellAnchor>
    <xdr:from>
      <xdr:col>1</xdr:col>
      <xdr:colOff>55562</xdr:colOff>
      <xdr:row>2</xdr:row>
      <xdr:rowOff>47625</xdr:rowOff>
    </xdr:from>
    <xdr:to>
      <xdr:col>14</xdr:col>
      <xdr:colOff>230188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83193B-468D-433C-A0A0-EB4947A39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91689</xdr:colOff>
      <xdr:row>4</xdr:row>
      <xdr:rowOff>84089</xdr:rowOff>
    </xdr:from>
    <xdr:to>
      <xdr:col>13</xdr:col>
      <xdr:colOff>373976</xdr:colOff>
      <xdr:row>21</xdr:row>
      <xdr:rowOff>76296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97A66-63B2-42D9-8120-2064A6DD7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1" x14ac:dyDescent="0.2">
      <c r="A2">
        <v>2017</v>
      </c>
      <c r="B2">
        <v>1932.8727899999999</v>
      </c>
      <c r="C2">
        <v>1240.1103069999999</v>
      </c>
      <c r="D2">
        <v>2406.716461</v>
      </c>
      <c r="E2">
        <v>90.317372000000006</v>
      </c>
      <c r="F2">
        <v>390.11472000000299</v>
      </c>
      <c r="I2" s="1"/>
      <c r="K2" s="1"/>
    </row>
    <row r="3" spans="1:11" x14ac:dyDescent="0.2">
      <c r="A3">
        <v>2018</v>
      </c>
      <c r="B3">
        <v>2158.6219599999999</v>
      </c>
      <c r="C3">
        <v>1276.137277</v>
      </c>
      <c r="D3">
        <v>2402.292739</v>
      </c>
      <c r="E3">
        <v>95.732179000000002</v>
      </c>
      <c r="F3">
        <v>412.81096400000303</v>
      </c>
      <c r="I3" s="1"/>
      <c r="K3" s="1"/>
    </row>
    <row r="4" spans="1:11" x14ac:dyDescent="0.2">
      <c r="A4">
        <v>2019</v>
      </c>
      <c r="B4">
        <v>2051.3691079999999</v>
      </c>
      <c r="C4">
        <v>1250.6398389999999</v>
      </c>
      <c r="D4">
        <v>2319.2937360000001</v>
      </c>
      <c r="E4">
        <v>91.145723000000004</v>
      </c>
      <c r="F4">
        <v>379.00084700000099</v>
      </c>
      <c r="I4" s="1"/>
      <c r="K4" s="1"/>
    </row>
    <row r="5" spans="1:11" x14ac:dyDescent="0.2">
      <c r="A5">
        <v>2020</v>
      </c>
      <c r="B5">
        <v>1990.2906889999999</v>
      </c>
      <c r="C5">
        <v>1152.737181</v>
      </c>
      <c r="D5">
        <v>1963.684792</v>
      </c>
      <c r="E5">
        <v>86.307272999999995</v>
      </c>
      <c r="F5">
        <v>378.11919599999999</v>
      </c>
      <c r="I5" s="1"/>
      <c r="K5" s="1"/>
    </row>
    <row r="6" spans="1:11" x14ac:dyDescent="0.2">
      <c r="A6">
        <v>2021</v>
      </c>
      <c r="B6">
        <v>1979.06044</v>
      </c>
      <c r="C6">
        <v>1144.4447749999999</v>
      </c>
      <c r="D6">
        <v>1960.410592</v>
      </c>
      <c r="E6">
        <v>87.960086000000004</v>
      </c>
      <c r="F6">
        <v>436.82803100000302</v>
      </c>
      <c r="I6" s="1"/>
      <c r="K6" s="1"/>
    </row>
    <row r="7" spans="1:11" x14ac:dyDescent="0.2">
      <c r="A7">
        <v>2022</v>
      </c>
      <c r="B7">
        <v>1975.77101595471</v>
      </c>
      <c r="C7">
        <v>1212.73026522029</v>
      </c>
      <c r="D7">
        <v>2031.5658034296</v>
      </c>
      <c r="E7">
        <v>87.791372134773297</v>
      </c>
      <c r="F7">
        <v>431.96021823303499</v>
      </c>
    </row>
    <row r="8" spans="1:11" x14ac:dyDescent="0.2">
      <c r="A8">
        <v>2023</v>
      </c>
      <c r="B8">
        <v>1958.6373344876299</v>
      </c>
      <c r="C8">
        <v>1220.1134340578201</v>
      </c>
      <c r="D8">
        <v>1991.6266627999701</v>
      </c>
      <c r="E8">
        <v>87.0234253105791</v>
      </c>
      <c r="F8">
        <v>386.05334043755801</v>
      </c>
    </row>
    <row r="9" spans="1:11" x14ac:dyDescent="0.2">
      <c r="A9">
        <v>2024</v>
      </c>
      <c r="B9">
        <v>1928.71915076237</v>
      </c>
      <c r="C9">
        <v>1657.1778051563599</v>
      </c>
      <c r="D9">
        <v>1988.3649655771201</v>
      </c>
      <c r="E9">
        <v>86.5247914597077</v>
      </c>
      <c r="F9">
        <v>437.07281894852002</v>
      </c>
    </row>
    <row r="10" spans="1:11" x14ac:dyDescent="0.2">
      <c r="A10">
        <v>2025</v>
      </c>
      <c r="B10">
        <v>1908.55303014233</v>
      </c>
      <c r="C10">
        <v>1654.3716410603199</v>
      </c>
      <c r="D10">
        <v>1978.3491163782401</v>
      </c>
      <c r="E10">
        <v>42.156276382651498</v>
      </c>
      <c r="F10">
        <v>476.25752293316702</v>
      </c>
    </row>
    <row r="11" spans="1:11" x14ac:dyDescent="0.2">
      <c r="A11">
        <v>2026</v>
      </c>
      <c r="B11">
        <v>1890.3446787220901</v>
      </c>
      <c r="C11">
        <v>1649.5076203139899</v>
      </c>
      <c r="D11">
        <v>1968.47874027321</v>
      </c>
      <c r="E11">
        <v>9.4058554038427094</v>
      </c>
      <c r="F11">
        <v>430.50802168077399</v>
      </c>
    </row>
    <row r="12" spans="1:11" x14ac:dyDescent="0.2">
      <c r="A12">
        <v>2027</v>
      </c>
      <c r="B12">
        <v>1872.99084737411</v>
      </c>
      <c r="C12">
        <v>1644.1576607023201</v>
      </c>
      <c r="D12">
        <v>1958.31089588686</v>
      </c>
      <c r="E12">
        <v>9.4022409348156799</v>
      </c>
      <c r="F12">
        <v>433.11975008096903</v>
      </c>
    </row>
    <row r="13" spans="1:11" x14ac:dyDescent="0.2">
      <c r="A13">
        <v>2028</v>
      </c>
      <c r="B13">
        <v>1861.62952319632</v>
      </c>
      <c r="C13">
        <v>1641.4651224906399</v>
      </c>
      <c r="D13">
        <v>1953.30125402882</v>
      </c>
      <c r="E13">
        <v>9.4030094885369397</v>
      </c>
      <c r="F13">
        <v>426.26162580861302</v>
      </c>
    </row>
    <row r="14" spans="1:11" x14ac:dyDescent="0.2">
      <c r="A14">
        <v>2029</v>
      </c>
      <c r="B14">
        <v>1847.7872100079101</v>
      </c>
      <c r="C14">
        <v>1637.40670214491</v>
      </c>
      <c r="D14">
        <v>1951.23009366816</v>
      </c>
      <c r="E14">
        <v>9.4010273388419403</v>
      </c>
      <c r="F14">
        <v>426.555582333948</v>
      </c>
    </row>
    <row r="15" spans="1:11" x14ac:dyDescent="0.2">
      <c r="A15">
        <v>2030</v>
      </c>
      <c r="B15">
        <v>1832.23422821555</v>
      </c>
      <c r="C15">
        <v>1632.6298855336099</v>
      </c>
      <c r="D15">
        <v>1950.4115234691899</v>
      </c>
      <c r="E15">
        <v>9.3991941270667407</v>
      </c>
      <c r="F15">
        <v>424.91015332184401</v>
      </c>
    </row>
    <row r="16" spans="1:11" x14ac:dyDescent="0.2">
      <c r="A16">
        <v>2031</v>
      </c>
      <c r="B16">
        <v>1820.88940017863</v>
      </c>
      <c r="C16">
        <v>1628.6679108379201</v>
      </c>
      <c r="D16">
        <v>1949.8499197595099</v>
      </c>
      <c r="E16">
        <v>9.3980423049861503</v>
      </c>
      <c r="F16">
        <v>422.731058480456</v>
      </c>
    </row>
    <row r="17" spans="1:6" x14ac:dyDescent="0.2">
      <c r="A17">
        <v>2032</v>
      </c>
      <c r="B17">
        <v>1809.9853223697301</v>
      </c>
      <c r="C17">
        <v>1625.19017315619</v>
      </c>
      <c r="D17">
        <v>1947.0120043882901</v>
      </c>
      <c r="E17">
        <v>9.3961775865631392</v>
      </c>
      <c r="F17">
        <v>422.14393565599897</v>
      </c>
    </row>
    <row r="18" spans="1:6" x14ac:dyDescent="0.2">
      <c r="A18">
        <v>2033</v>
      </c>
      <c r="B18">
        <v>1799.5572176805199</v>
      </c>
      <c r="C18">
        <v>1621.91192354393</v>
      </c>
      <c r="D18">
        <v>1944.0201119661999</v>
      </c>
      <c r="E18">
        <v>9.3947107049501195</v>
      </c>
      <c r="F18">
        <v>420.02057370652398</v>
      </c>
    </row>
    <row r="19" spans="1:6" x14ac:dyDescent="0.2">
      <c r="A19">
        <v>2034</v>
      </c>
      <c r="B19">
        <v>1790.6305049002999</v>
      </c>
      <c r="C19">
        <v>1619.13096756507</v>
      </c>
      <c r="D19">
        <v>1942.0265868734</v>
      </c>
      <c r="E19">
        <v>9.3934329939472399</v>
      </c>
      <c r="F19">
        <v>418.817323956199</v>
      </c>
    </row>
    <row r="20" spans="1:6" x14ac:dyDescent="0.2">
      <c r="A20">
        <v>2035</v>
      </c>
      <c r="B20">
        <v>1781.6323790863401</v>
      </c>
      <c r="C20">
        <v>1616.53142986941</v>
      </c>
      <c r="D20">
        <v>1939.54365216518</v>
      </c>
      <c r="E20">
        <v>9.3918631131024295</v>
      </c>
      <c r="F20">
        <v>417.69203493497002</v>
      </c>
    </row>
    <row r="21" spans="1:6" x14ac:dyDescent="0.2">
      <c r="A21">
        <v>2036</v>
      </c>
      <c r="B21">
        <v>1773.0642339199801</v>
      </c>
      <c r="C21">
        <v>1614.1100214947</v>
      </c>
      <c r="D21">
        <v>1936.6957054234499</v>
      </c>
      <c r="E21">
        <v>9.3901791696281602</v>
      </c>
      <c r="F21">
        <v>416.51118175138203</v>
      </c>
    </row>
    <row r="22" spans="1:6" x14ac:dyDescent="0.2">
      <c r="A22">
        <v>2037</v>
      </c>
      <c r="B22">
        <v>1764.7981562618199</v>
      </c>
      <c r="C22">
        <v>1611.8313825200601</v>
      </c>
      <c r="D22">
        <v>1933.1315297327601</v>
      </c>
      <c r="E22">
        <v>9.3884649270936098</v>
      </c>
      <c r="F22">
        <v>415.05468038436197</v>
      </c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28.7109375" customWidth="1"/>
    <col min="2" max="13" width="6.7109375" customWidth="1"/>
    <col min="14" max="14" width="8.7109375" customWidth="1"/>
  </cols>
  <sheetData>
    <row r="1" spans="1:14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19" t="s">
        <v>91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A3" s="7">
        <v>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">
      <c r="A5" s="7"/>
    </row>
    <row r="6" spans="1:14" x14ac:dyDescent="0.2">
      <c r="A6" s="3"/>
    </row>
    <row r="7" spans="1:14" x14ac:dyDescent="0.2">
      <c r="A7" s="3"/>
      <c r="B7" s="6" t="s">
        <v>92</v>
      </c>
      <c r="C7" s="6" t="s">
        <v>93</v>
      </c>
      <c r="D7" s="6" t="s">
        <v>94</v>
      </c>
      <c r="E7" s="6" t="s">
        <v>95</v>
      </c>
      <c r="F7" s="6" t="s">
        <v>96</v>
      </c>
      <c r="G7" s="6" t="s">
        <v>97</v>
      </c>
      <c r="H7" s="6" t="s">
        <v>98</v>
      </c>
      <c r="I7" s="6" t="s">
        <v>99</v>
      </c>
      <c r="J7" s="6" t="s">
        <v>100</v>
      </c>
      <c r="K7" s="6" t="s">
        <v>101</v>
      </c>
      <c r="L7" s="6" t="s">
        <v>102</v>
      </c>
      <c r="M7" s="6" t="s">
        <v>103</v>
      </c>
      <c r="N7" s="6" t="s">
        <v>104</v>
      </c>
    </row>
    <row r="8" spans="1:14" x14ac:dyDescent="0.2">
      <c r="A8" s="4" t="s">
        <v>68</v>
      </c>
    </row>
    <row r="9" spans="1:14" x14ac:dyDescent="0.2">
      <c r="A9" s="3"/>
    </row>
    <row r="10" spans="1:14" x14ac:dyDescent="0.2">
      <c r="A10" s="3" t="s">
        <v>69</v>
      </c>
      <c r="B10" s="20">
        <f>+Sheet9!B6</f>
        <v>259.93875561459203</v>
      </c>
      <c r="C10" s="20">
        <f>+Sheet9!C6</f>
        <v>211.06361501576899</v>
      </c>
      <c r="D10" s="20">
        <f>+Sheet9!D6</f>
        <v>162.82937394477801</v>
      </c>
      <c r="E10" s="20">
        <f>+Sheet9!E6</f>
        <v>118.200702123965</v>
      </c>
      <c r="F10" s="20">
        <f>+Sheet9!F6</f>
        <v>110.26405535290699</v>
      </c>
      <c r="G10" s="20">
        <f>+Sheet9!G6</f>
        <v>131.622861324822</v>
      </c>
      <c r="H10" s="20">
        <f>+Sheet9!H6</f>
        <v>169.92440089503199</v>
      </c>
      <c r="I10" s="20">
        <f>+Sheet9!I6</f>
        <v>160.475234869595</v>
      </c>
      <c r="J10" s="20">
        <f>+Sheet9!J6</f>
        <v>122.338225333683</v>
      </c>
      <c r="K10" s="20">
        <f>+Sheet9!K6</f>
        <v>105.918072878434</v>
      </c>
      <c r="L10" s="20">
        <f>+Sheet9!L6</f>
        <v>166.29259209066001</v>
      </c>
      <c r="M10" s="20">
        <f>+Sheet9!M6</f>
        <v>209.85126131813601</v>
      </c>
      <c r="N10" s="18">
        <f>+SUM(B10:M10)</f>
        <v>1928.7191507623729</v>
      </c>
    </row>
    <row r="11" spans="1:14" x14ac:dyDescent="0.2">
      <c r="A11" s="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8"/>
    </row>
    <row r="12" spans="1:14" x14ac:dyDescent="0.2">
      <c r="A12" s="3" t="s">
        <v>70</v>
      </c>
      <c r="B12" s="20">
        <f>+Sheet9!B4</f>
        <v>155.32541960998299</v>
      </c>
      <c r="C12" s="20">
        <f>+Sheet9!C4</f>
        <v>138.96171193902299</v>
      </c>
      <c r="D12" s="20">
        <f>+Sheet9!D4</f>
        <v>131.54073834068399</v>
      </c>
      <c r="E12" s="20">
        <f>+Sheet9!E4</f>
        <v>120.84558797715</v>
      </c>
      <c r="F12" s="20">
        <f>+Sheet9!F4</f>
        <v>132.450255560057</v>
      </c>
      <c r="G12" s="20">
        <f>+Sheet9!G4</f>
        <v>140.94237838474299</v>
      </c>
      <c r="H12" s="20">
        <f>+Sheet9!H4</f>
        <v>150.00107159415501</v>
      </c>
      <c r="I12" s="20">
        <f>+Sheet9!I4</f>
        <v>146.075188522052</v>
      </c>
      <c r="J12" s="20">
        <f>+Sheet9!J4</f>
        <v>135.96816167057</v>
      </c>
      <c r="K12" s="20">
        <f>+Sheet9!K4</f>
        <v>132.919106791563</v>
      </c>
      <c r="L12" s="20">
        <f>+Sheet9!L4</f>
        <v>146.596140815485</v>
      </c>
      <c r="M12" s="20">
        <f>+Sheet9!M4</f>
        <v>125.552043950892</v>
      </c>
      <c r="N12" s="18">
        <f>+SUM(B12:M12)</f>
        <v>1657.1778051563572</v>
      </c>
    </row>
    <row r="13" spans="1:14" x14ac:dyDescent="0.2">
      <c r="A13" s="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</row>
    <row r="14" spans="1:14" x14ac:dyDescent="0.2">
      <c r="A14" s="3" t="s">
        <v>71</v>
      </c>
      <c r="B14" s="20">
        <f>+Sheet9!B5</f>
        <v>169.10163877053799</v>
      </c>
      <c r="C14" s="20">
        <f>+Sheet9!C5</f>
        <v>152.64910703272801</v>
      </c>
      <c r="D14" s="20">
        <f>+Sheet9!D5</f>
        <v>167.37159477232601</v>
      </c>
      <c r="E14" s="20">
        <f>+Sheet9!E5</f>
        <v>162.59719700473801</v>
      </c>
      <c r="F14" s="20">
        <f>+Sheet9!F5</f>
        <v>172.02123952928599</v>
      </c>
      <c r="G14" s="20">
        <f>+Sheet9!G5</f>
        <v>165.73732146574</v>
      </c>
      <c r="H14" s="20">
        <f>+Sheet9!H5</f>
        <v>167.459561910909</v>
      </c>
      <c r="I14" s="20">
        <f>+Sheet9!I5</f>
        <v>167.64727235110499</v>
      </c>
      <c r="J14" s="20">
        <f>+Sheet9!J5</f>
        <v>156.86160983994199</v>
      </c>
      <c r="K14" s="20">
        <f>+Sheet9!K5</f>
        <v>166.72548792920099</v>
      </c>
      <c r="L14" s="20">
        <f>+Sheet9!L5</f>
        <v>180.90030762057799</v>
      </c>
      <c r="M14" s="20">
        <f>+Sheet9!M5</f>
        <v>159.29262735003101</v>
      </c>
      <c r="N14" s="18">
        <f>+SUM(B14:M14)</f>
        <v>1988.3649655771219</v>
      </c>
    </row>
    <row r="15" spans="1:14" x14ac:dyDescent="0.2">
      <c r="A15" s="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8"/>
    </row>
    <row r="16" spans="1:14" x14ac:dyDescent="0.2">
      <c r="A16" s="3" t="s">
        <v>72</v>
      </c>
      <c r="B16" s="20">
        <f>+Sheet9!B7</f>
        <v>0.99199649368982601</v>
      </c>
      <c r="C16" s="20">
        <f>+Sheet9!C7</f>
        <v>0.82745343787326497</v>
      </c>
      <c r="D16" s="20">
        <f>+Sheet9!D7</f>
        <v>0.84471240777293299</v>
      </c>
      <c r="E16" s="20">
        <f>+Sheet9!E7</f>
        <v>0.70387519207981097</v>
      </c>
      <c r="F16" s="20">
        <f>+Sheet9!F7</f>
        <v>0.63439626460228404</v>
      </c>
      <c r="G16" s="20">
        <f>+Sheet9!G7</f>
        <v>0.54947426438665803</v>
      </c>
      <c r="H16" s="20">
        <f>+Sheet9!H7</f>
        <v>0.60333990720471298</v>
      </c>
      <c r="I16" s="20">
        <f>+Sheet9!I7</f>
        <v>0.67037666068413204</v>
      </c>
      <c r="J16" s="20">
        <f>+Sheet9!J7</f>
        <v>0.74072515247820403</v>
      </c>
      <c r="K16" s="20">
        <f>+Sheet9!K7</f>
        <v>0.877432021966843</v>
      </c>
      <c r="L16" s="20">
        <f>+Sheet9!L7</f>
        <v>0.96987856493828195</v>
      </c>
      <c r="M16" s="20">
        <f>+Sheet9!M7</f>
        <v>0.99448360246831302</v>
      </c>
      <c r="N16" s="18">
        <f>+SUM(B16:M16)</f>
        <v>9.4081439701452645</v>
      </c>
    </row>
    <row r="17" spans="1:14" x14ac:dyDescent="0.2">
      <c r="A17" s="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8"/>
    </row>
    <row r="18" spans="1:14" x14ac:dyDescent="0.2">
      <c r="A18" s="3" t="s">
        <v>81</v>
      </c>
      <c r="B18" s="20">
        <f>+B10+B12+B14+B16</f>
        <v>585.3578104888029</v>
      </c>
      <c r="C18" s="20">
        <f t="shared" ref="C18:M18" si="0">+C10+C12+C14+C16</f>
        <v>503.50188742539325</v>
      </c>
      <c r="D18" s="20">
        <f t="shared" si="0"/>
        <v>462.58641946556099</v>
      </c>
      <c r="E18" s="20">
        <f t="shared" si="0"/>
        <v>402.34736229793282</v>
      </c>
      <c r="F18" s="20">
        <f t="shared" si="0"/>
        <v>415.36994670685226</v>
      </c>
      <c r="G18" s="20">
        <f t="shared" si="0"/>
        <v>438.85203543969163</v>
      </c>
      <c r="H18" s="20">
        <f t="shared" si="0"/>
        <v>487.98837430730066</v>
      </c>
      <c r="I18" s="20">
        <f t="shared" si="0"/>
        <v>474.86807240343614</v>
      </c>
      <c r="J18" s="20">
        <f t="shared" si="0"/>
        <v>415.90872199667319</v>
      </c>
      <c r="K18" s="20">
        <f t="shared" si="0"/>
        <v>406.44009962116485</v>
      </c>
      <c r="L18" s="20">
        <f t="shared" si="0"/>
        <v>494.75891909166131</v>
      </c>
      <c r="M18" s="20">
        <f t="shared" si="0"/>
        <v>495.69041622152736</v>
      </c>
      <c r="N18" s="18">
        <f>+SUM(B18:M18)</f>
        <v>5583.6700654659981</v>
      </c>
    </row>
    <row r="19" spans="1:14" x14ac:dyDescent="0.2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8"/>
    </row>
    <row r="20" spans="1:14" x14ac:dyDescent="0.2">
      <c r="A20" s="3" t="s">
        <v>73</v>
      </c>
      <c r="B20" s="20">
        <f>+Sheet9!B8</f>
        <v>8.5069624811777</v>
      </c>
      <c r="C20" s="20">
        <f>+Sheet9!C8</f>
        <v>7.3133343278510097</v>
      </c>
      <c r="D20" s="20">
        <f>+Sheet9!D8</f>
        <v>6.6003213962713598</v>
      </c>
      <c r="E20" s="20">
        <f>+Sheet9!E8</f>
        <v>5.2602146102520297</v>
      </c>
      <c r="F20" s="20">
        <f>+Sheet9!F8</f>
        <v>5.2791799086220799</v>
      </c>
      <c r="G20" s="20">
        <f>+Sheet9!G8</f>
        <v>5.9793760933229896</v>
      </c>
      <c r="H20" s="20">
        <f>+Sheet9!H8</f>
        <v>6.8127771977263096</v>
      </c>
      <c r="I20" s="20">
        <f>+Sheet9!I8</f>
        <v>6.90454707357405</v>
      </c>
      <c r="J20" s="20">
        <f>+Sheet9!J8</f>
        <v>5.4397953802392998</v>
      </c>
      <c r="K20" s="20">
        <f>+Sheet9!K8</f>
        <v>5.2331459193505498</v>
      </c>
      <c r="L20" s="20">
        <f>+Sheet9!L8</f>
        <v>6.1417023549281904</v>
      </c>
      <c r="M20" s="20">
        <f>+Sheet9!M8</f>
        <v>7.6452907462468396</v>
      </c>
      <c r="N20" s="18">
        <f>+SUM(B20:M20)</f>
        <v>77.116647489562411</v>
      </c>
    </row>
    <row r="21" spans="1:14" x14ac:dyDescent="0.2">
      <c r="A21" s="3" t="s">
        <v>82</v>
      </c>
      <c r="B21" s="20">
        <f t="shared" ref="B21:M21" si="1">+B20</f>
        <v>8.5069624811777</v>
      </c>
      <c r="C21" s="20">
        <f t="shared" si="1"/>
        <v>7.3133343278510097</v>
      </c>
      <c r="D21" s="20">
        <f t="shared" si="1"/>
        <v>6.6003213962713598</v>
      </c>
      <c r="E21" s="20">
        <f t="shared" si="1"/>
        <v>5.2602146102520297</v>
      </c>
      <c r="F21" s="20">
        <f t="shared" si="1"/>
        <v>5.2791799086220799</v>
      </c>
      <c r="G21" s="20">
        <f t="shared" si="1"/>
        <v>5.9793760933229896</v>
      </c>
      <c r="H21" s="20">
        <f t="shared" si="1"/>
        <v>6.8127771977263096</v>
      </c>
      <c r="I21" s="20">
        <f t="shared" si="1"/>
        <v>6.90454707357405</v>
      </c>
      <c r="J21" s="20">
        <f t="shared" si="1"/>
        <v>5.4397953802392998</v>
      </c>
      <c r="K21" s="20">
        <f t="shared" si="1"/>
        <v>5.2331459193505498</v>
      </c>
      <c r="L21" s="20">
        <f t="shared" si="1"/>
        <v>6.1417023549281904</v>
      </c>
      <c r="M21" s="20">
        <f t="shared" si="1"/>
        <v>7.6452907462468396</v>
      </c>
      <c r="N21" s="18">
        <f>+SUM(B21:M21)</f>
        <v>77.116647489562411</v>
      </c>
    </row>
    <row r="22" spans="1:14" x14ac:dyDescent="0.2">
      <c r="A22" s="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8"/>
    </row>
    <row r="23" spans="1:14" x14ac:dyDescent="0.2">
      <c r="A23" s="3" t="s">
        <v>74</v>
      </c>
      <c r="B23" s="20">
        <f>+B21+B18</f>
        <v>593.86477296998055</v>
      </c>
      <c r="C23" s="20">
        <f t="shared" ref="C23:M23" si="2">+C21+C18</f>
        <v>510.81522175324426</v>
      </c>
      <c r="D23" s="20">
        <f t="shared" si="2"/>
        <v>469.18674086183233</v>
      </c>
      <c r="E23" s="20">
        <f t="shared" si="2"/>
        <v>407.60757690818485</v>
      </c>
      <c r="F23" s="20">
        <f t="shared" si="2"/>
        <v>420.64912661547436</v>
      </c>
      <c r="G23" s="20">
        <f t="shared" si="2"/>
        <v>444.8314115330146</v>
      </c>
      <c r="H23" s="20">
        <f t="shared" si="2"/>
        <v>494.80115150502695</v>
      </c>
      <c r="I23" s="20">
        <f t="shared" si="2"/>
        <v>481.77261947701021</v>
      </c>
      <c r="J23" s="20">
        <f t="shared" si="2"/>
        <v>421.34851737691247</v>
      </c>
      <c r="K23" s="20">
        <f t="shared" si="2"/>
        <v>411.67324554051538</v>
      </c>
      <c r="L23" s="20">
        <f t="shared" si="2"/>
        <v>500.90062144658953</v>
      </c>
      <c r="M23" s="20">
        <f t="shared" si="2"/>
        <v>503.33570696777417</v>
      </c>
      <c r="N23" s="18">
        <f>+SUM(B23:M23)</f>
        <v>5660.7867129555598</v>
      </c>
    </row>
    <row r="24" spans="1:14" x14ac:dyDescent="0.2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8"/>
    </row>
    <row r="25" spans="1:14" x14ac:dyDescent="0.2">
      <c r="A25" s="3" t="s">
        <v>75</v>
      </c>
      <c r="B25" s="20">
        <f>+Sheet9!B9</f>
        <v>49.510877549688203</v>
      </c>
      <c r="C25" s="20">
        <f>+Sheet9!C9</f>
        <v>42.572051124136003</v>
      </c>
      <c r="D25" s="20">
        <f>+Sheet9!D9</f>
        <v>47.277217876769299</v>
      </c>
      <c r="E25" s="20">
        <f>+Sheet9!E9</f>
        <v>33.982189991929097</v>
      </c>
      <c r="F25" s="20">
        <f>+Sheet9!F9</f>
        <v>29.289223339600301</v>
      </c>
      <c r="G25" s="20">
        <f>+Sheet9!G9</f>
        <v>33.801076500200701</v>
      </c>
      <c r="H25" s="20">
        <f>+Sheet9!H9</f>
        <v>28.6660408118893</v>
      </c>
      <c r="I25" s="20">
        <f>+Sheet9!I9</f>
        <v>40.160173141053001</v>
      </c>
      <c r="J25" s="20">
        <f>+Sheet9!J9</f>
        <v>35.144277826058897</v>
      </c>
      <c r="K25" s="20">
        <f>+Sheet9!K9</f>
        <v>34.339791906953202</v>
      </c>
      <c r="L25" s="20">
        <f>+Sheet9!L9</f>
        <v>-16.577600264469101</v>
      </c>
      <c r="M25" s="20">
        <f>+Sheet9!M9</f>
        <v>78.907499144711593</v>
      </c>
      <c r="N25" s="18">
        <f>+SUM(B25:M25)</f>
        <v>437.07281894852053</v>
      </c>
    </row>
    <row r="26" spans="1:14" x14ac:dyDescent="0.2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47"/>
    </row>
    <row r="27" spans="1:14" x14ac:dyDescent="0.2">
      <c r="A27" s="3" t="s">
        <v>76</v>
      </c>
      <c r="B27" s="20">
        <f>+B25+B23</f>
        <v>643.37565051966874</v>
      </c>
      <c r="C27" s="20">
        <f t="shared" ref="C27:M27" si="3">+C25+C23</f>
        <v>553.38727287738027</v>
      </c>
      <c r="D27" s="20">
        <f t="shared" si="3"/>
        <v>516.4639587386016</v>
      </c>
      <c r="E27" s="20">
        <f t="shared" si="3"/>
        <v>441.58976690011394</v>
      </c>
      <c r="F27" s="20">
        <f t="shared" si="3"/>
        <v>449.93834995507467</v>
      </c>
      <c r="G27" s="20">
        <f t="shared" si="3"/>
        <v>478.63248803321528</v>
      </c>
      <c r="H27" s="20">
        <f t="shared" si="3"/>
        <v>523.46719231691623</v>
      </c>
      <c r="I27" s="20">
        <f t="shared" si="3"/>
        <v>521.93279261806322</v>
      </c>
      <c r="J27" s="20">
        <f t="shared" si="3"/>
        <v>456.49279520297137</v>
      </c>
      <c r="K27" s="20">
        <f t="shared" si="3"/>
        <v>446.01303744746861</v>
      </c>
      <c r="L27" s="20">
        <f t="shared" si="3"/>
        <v>484.32302118212044</v>
      </c>
      <c r="M27" s="20">
        <f t="shared" si="3"/>
        <v>582.24320611248572</v>
      </c>
      <c r="N27" s="47">
        <f>+SUM(B27:M27)</f>
        <v>6097.8595319040787</v>
      </c>
    </row>
    <row r="28" spans="1:14" x14ac:dyDescent="0.2">
      <c r="A28" s="3"/>
      <c r="N28" s="48"/>
    </row>
    <row r="29" spans="1:14" x14ac:dyDescent="0.2">
      <c r="A29" s="3"/>
      <c r="N29" s="48"/>
    </row>
    <row r="30" spans="1:14" x14ac:dyDescent="0.2">
      <c r="A30" s="4" t="s">
        <v>77</v>
      </c>
      <c r="B30" s="18">
        <f>+Sheet9!B3</f>
        <v>1289.34413977806</v>
      </c>
      <c r="C30" s="18">
        <f>+Sheet9!C3</f>
        <v>1214.41803358935</v>
      </c>
      <c r="D30" s="18">
        <f>+Sheet9!D3</f>
        <v>917.69818561654699</v>
      </c>
      <c r="E30" s="18">
        <f>+Sheet9!E3</f>
        <v>800.99479191698003</v>
      </c>
      <c r="F30" s="18">
        <f>+Sheet9!F3</f>
        <v>839.27087052094396</v>
      </c>
      <c r="G30" s="18">
        <f>+Sheet9!G3</f>
        <v>934.96591244993397</v>
      </c>
      <c r="H30" s="18">
        <f>+Sheet9!H3</f>
        <v>1029.19469000288</v>
      </c>
      <c r="I30" s="18">
        <f>+Sheet9!I3</f>
        <v>1033.2335409432601</v>
      </c>
      <c r="J30" s="18">
        <f>+Sheet9!J3</f>
        <v>918.75140957684698</v>
      </c>
      <c r="K30" s="18">
        <f>+Sheet9!K3</f>
        <v>772.27268680826</v>
      </c>
      <c r="L30" s="18">
        <f>+Sheet9!L3</f>
        <v>918.91427725148105</v>
      </c>
      <c r="M30" s="18">
        <f>+Sheet9!M3</f>
        <v>1096.0948696256601</v>
      </c>
      <c r="N30" s="47">
        <f>+MAX(B30:M30)</f>
        <v>1289.34413977806</v>
      </c>
    </row>
    <row r="31" spans="1:14" x14ac:dyDescent="0.2">
      <c r="N31" s="48"/>
    </row>
    <row r="32" spans="1:14" x14ac:dyDescent="0.2">
      <c r="M32" s="48"/>
      <c r="N32" s="48"/>
    </row>
    <row r="33" spans="14:14" x14ac:dyDescent="0.2">
      <c r="N33" s="48"/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5" x14ac:dyDescent="0.2">
      <c r="A1" t="s">
        <v>0</v>
      </c>
      <c r="B1" t="s">
        <v>22</v>
      </c>
      <c r="C1" t="s">
        <v>23</v>
      </c>
      <c r="D1" t="s">
        <v>26</v>
      </c>
      <c r="E1" t="s">
        <v>24</v>
      </c>
    </row>
    <row r="2" spans="1:5" x14ac:dyDescent="0.2">
      <c r="A2">
        <v>2017</v>
      </c>
      <c r="B2">
        <v>1005.501</v>
      </c>
      <c r="C2">
        <v>1445.6210000000001</v>
      </c>
      <c r="D2">
        <v>1217.1289999999999</v>
      </c>
      <c r="E2">
        <v>6060.1316500000003</v>
      </c>
    </row>
    <row r="3" spans="1:5" x14ac:dyDescent="0.2">
      <c r="A3">
        <v>2018</v>
      </c>
      <c r="B3">
        <v>998.78399999999999</v>
      </c>
      <c r="C3">
        <v>1296.557</v>
      </c>
      <c r="D3">
        <v>1445.6210000000001</v>
      </c>
      <c r="E3">
        <v>6345.5951189999996</v>
      </c>
    </row>
    <row r="4" spans="1:5" x14ac:dyDescent="0.2">
      <c r="A4">
        <v>2019</v>
      </c>
      <c r="B4">
        <v>993.01099999999997</v>
      </c>
      <c r="C4">
        <v>1166.288</v>
      </c>
      <c r="D4">
        <v>1296.557</v>
      </c>
      <c r="E4">
        <v>6091.4492529999998</v>
      </c>
    </row>
    <row r="5" spans="1:5" x14ac:dyDescent="0.2">
      <c r="A5">
        <v>2020</v>
      </c>
      <c r="B5">
        <v>960.779</v>
      </c>
      <c r="C5">
        <v>1065.394</v>
      </c>
      <c r="D5">
        <v>1166.288</v>
      </c>
      <c r="E5">
        <v>5571.1391309999999</v>
      </c>
    </row>
    <row r="6" spans="1:5" x14ac:dyDescent="0.2">
      <c r="A6">
        <v>2021</v>
      </c>
      <c r="B6">
        <v>958.03399999999999</v>
      </c>
      <c r="C6">
        <v>1186.883</v>
      </c>
      <c r="D6">
        <v>1065.394</v>
      </c>
      <c r="E6">
        <v>5608.7039240000004</v>
      </c>
    </row>
    <row r="7" spans="1:5" x14ac:dyDescent="0.2">
      <c r="A7">
        <v>2022</v>
      </c>
      <c r="B7">
        <v>996.12400000000002</v>
      </c>
      <c r="C7">
        <v>1229.7678615474499</v>
      </c>
      <c r="D7">
        <v>1186.883</v>
      </c>
      <c r="E7">
        <v>5739.8186749724</v>
      </c>
    </row>
    <row r="8" spans="1:5" x14ac:dyDescent="0.2">
      <c r="A8">
        <v>2023</v>
      </c>
      <c r="B8">
        <v>952.47549320596499</v>
      </c>
      <c r="C8">
        <v>1289.34413977806</v>
      </c>
      <c r="D8">
        <v>1229.7678615474499</v>
      </c>
      <c r="E8">
        <v>5643.4541970935597</v>
      </c>
    </row>
    <row r="9" spans="1:5" x14ac:dyDescent="0.2">
      <c r="A9">
        <v>2024</v>
      </c>
      <c r="B9">
        <v>1033.2335409432601</v>
      </c>
      <c r="C9">
        <v>1283.3616281471</v>
      </c>
      <c r="D9">
        <v>1289.34413977806</v>
      </c>
      <c r="E9">
        <v>6097.8595319040796</v>
      </c>
    </row>
    <row r="10" spans="1:5" x14ac:dyDescent="0.2">
      <c r="A10">
        <v>2025</v>
      </c>
      <c r="B10">
        <v>1030.0989840319601</v>
      </c>
      <c r="C10">
        <v>1255.73832454028</v>
      </c>
      <c r="D10">
        <v>1283.3616281471</v>
      </c>
      <c r="E10">
        <v>6059.6875868967099</v>
      </c>
    </row>
    <row r="11" spans="1:5" x14ac:dyDescent="0.2">
      <c r="A11">
        <v>2026</v>
      </c>
      <c r="B11">
        <v>1010.42247762921</v>
      </c>
      <c r="C11">
        <v>1247.0970611124501</v>
      </c>
      <c r="D11">
        <v>1255.73832454028</v>
      </c>
      <c r="E11">
        <v>5948.24491639391</v>
      </c>
    </row>
    <row r="12" spans="1:5" x14ac:dyDescent="0.2">
      <c r="A12">
        <v>2027</v>
      </c>
      <c r="B12">
        <v>1006.25557235408</v>
      </c>
      <c r="C12">
        <v>1234.74352597293</v>
      </c>
      <c r="D12">
        <v>1247.0970611124501</v>
      </c>
      <c r="E12">
        <v>5917.9813949790696</v>
      </c>
    </row>
    <row r="13" spans="1:5" x14ac:dyDescent="0.2">
      <c r="A13">
        <v>2028</v>
      </c>
      <c r="B13">
        <v>1000.28563561393</v>
      </c>
      <c r="C13">
        <v>1231.4415486202799</v>
      </c>
      <c r="D13">
        <v>1234.74352597293</v>
      </c>
      <c r="E13">
        <v>5892.0605350129299</v>
      </c>
    </row>
    <row r="14" spans="1:5" x14ac:dyDescent="0.2">
      <c r="A14">
        <v>2029</v>
      </c>
      <c r="B14">
        <v>997.38338088733406</v>
      </c>
      <c r="C14">
        <v>1223.32493725475</v>
      </c>
      <c r="D14">
        <v>1231.4415486202799</v>
      </c>
      <c r="E14">
        <v>5872.3806154937702</v>
      </c>
    </row>
    <row r="15" spans="1:5" x14ac:dyDescent="0.2">
      <c r="A15">
        <v>2030</v>
      </c>
      <c r="B15">
        <v>994.08843934693402</v>
      </c>
      <c r="C15">
        <v>1216.8596183735301</v>
      </c>
      <c r="D15">
        <v>1223.32493725475</v>
      </c>
      <c r="E15">
        <v>5849.58498466727</v>
      </c>
    </row>
    <row r="16" spans="1:5" x14ac:dyDescent="0.2">
      <c r="A16">
        <v>2031</v>
      </c>
      <c r="B16">
        <v>991.78390078652399</v>
      </c>
      <c r="C16">
        <v>1206.44847732383</v>
      </c>
      <c r="D16">
        <v>1216.8596183735301</v>
      </c>
      <c r="E16">
        <v>5831.5363315615105</v>
      </c>
    </row>
    <row r="17" spans="1:5" x14ac:dyDescent="0.2">
      <c r="A17">
        <v>2032</v>
      </c>
      <c r="B17">
        <v>987.19816804286995</v>
      </c>
      <c r="C17">
        <v>1204.9461572129001</v>
      </c>
      <c r="D17">
        <v>1206.44847732383</v>
      </c>
      <c r="E17">
        <v>5813.7276131567696</v>
      </c>
    </row>
    <row r="18" spans="1:5" x14ac:dyDescent="0.2">
      <c r="A18">
        <v>2033</v>
      </c>
      <c r="B18">
        <v>987.55919561699704</v>
      </c>
      <c r="C18">
        <v>1198.3558521427601</v>
      </c>
      <c r="D18">
        <v>1204.9461572129001</v>
      </c>
      <c r="E18">
        <v>5794.9045376021204</v>
      </c>
    </row>
    <row r="19" spans="1:5" x14ac:dyDescent="0.2">
      <c r="A19">
        <v>2034</v>
      </c>
      <c r="B19">
        <v>983.23666667792804</v>
      </c>
      <c r="C19">
        <v>1193.4247351660899</v>
      </c>
      <c r="D19">
        <v>1198.3558521427601</v>
      </c>
      <c r="E19">
        <v>5779.9988162889103</v>
      </c>
    </row>
    <row r="20" spans="1:5" x14ac:dyDescent="0.2">
      <c r="A20">
        <v>2035</v>
      </c>
      <c r="B20">
        <v>981.84689264482597</v>
      </c>
      <c r="C20">
        <v>1185.1707020505801</v>
      </c>
      <c r="D20">
        <v>1193.4247351660899</v>
      </c>
      <c r="E20">
        <v>5764.7913591690003</v>
      </c>
    </row>
    <row r="21" spans="1:5" x14ac:dyDescent="0.2">
      <c r="A21">
        <v>2036</v>
      </c>
      <c r="B21">
        <v>978.42622597306104</v>
      </c>
      <c r="C21">
        <v>1182.9288317559001</v>
      </c>
      <c r="D21">
        <v>1185.1707020505801</v>
      </c>
      <c r="E21">
        <v>5749.7713217591399</v>
      </c>
    </row>
    <row r="22" spans="1:5" x14ac:dyDescent="0.2">
      <c r="A22">
        <v>2037</v>
      </c>
      <c r="B22">
        <v>979.00097211279501</v>
      </c>
      <c r="C22">
        <v>1178.06118518721</v>
      </c>
      <c r="D22">
        <v>1182.9288317559001</v>
      </c>
      <c r="E22">
        <v>5734.2042138260904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7.7109375" style="3" customWidth="1"/>
    <col min="2" max="2" width="1.7109375" customWidth="1"/>
    <col min="4" max="4" width="1.7109375" customWidth="1"/>
    <col min="5" max="5" width="7.7109375" customWidth="1"/>
    <col min="6" max="6" width="1.7109375" customWidth="1"/>
    <col min="8" max="8" width="2.7109375" customWidth="1"/>
    <col min="10" max="10" width="1.7109375" customWidth="1"/>
    <col min="11" max="11" width="7.7109375" customWidth="1"/>
    <col min="12" max="12" width="1.7109375" customWidth="1"/>
    <col min="14" max="14" width="2.7109375" customWidth="1"/>
    <col min="15" max="15" width="7.7109375" customWidth="1"/>
    <col min="16" max="16" width="1.7109375" customWidth="1"/>
    <col min="17" max="17" width="9.28515625" customWidth="1"/>
    <col min="18" max="18" width="1.7109375" customWidth="1"/>
    <col min="19" max="19" width="7.7109375" customWidth="1"/>
    <col min="20" max="20" width="1.7109375" customWidth="1"/>
    <col min="22" max="22" width="1.7109375" customWidth="1"/>
  </cols>
  <sheetData>
    <row r="1" spans="1:23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">
      <c r="A2" s="7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">
      <c r="A3" s="7" t="s">
        <v>260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6" spans="1:23" s="3" customFormat="1" ht="13.5" thickBot="1" x14ac:dyDescent="0.25">
      <c r="O6" s="9" t="s">
        <v>33</v>
      </c>
      <c r="P6" s="9"/>
      <c r="Q6" s="9"/>
      <c r="R6" s="9"/>
      <c r="S6" s="9"/>
      <c r="T6" s="9"/>
      <c r="U6" s="9"/>
      <c r="V6" s="9"/>
      <c r="W6" s="9"/>
    </row>
    <row r="7" spans="1:23" s="3" customFormat="1" ht="13.5" thickBot="1" x14ac:dyDescent="0.25">
      <c r="C7" s="9" t="s">
        <v>29</v>
      </c>
      <c r="D7" s="9"/>
      <c r="E7" s="9"/>
      <c r="F7" s="9"/>
      <c r="G7" s="9"/>
      <c r="H7" s="14"/>
      <c r="I7" s="9" t="s">
        <v>30</v>
      </c>
      <c r="J7" s="9"/>
      <c r="K7" s="9"/>
      <c r="L7" s="9"/>
      <c r="M7" s="9"/>
      <c r="W7" s="5" t="s">
        <v>31</v>
      </c>
    </row>
    <row r="8" spans="1:23" s="3" customFormat="1" ht="13.5" thickBot="1" x14ac:dyDescent="0.25">
      <c r="C8" s="15" t="s">
        <v>27</v>
      </c>
      <c r="D8" s="14"/>
      <c r="E8" s="15" t="s">
        <v>28</v>
      </c>
      <c r="G8" s="16" t="s">
        <v>11</v>
      </c>
      <c r="I8" s="15" t="s">
        <v>27</v>
      </c>
      <c r="J8" s="14"/>
      <c r="K8" s="15" t="s">
        <v>28</v>
      </c>
      <c r="M8" s="16" t="s">
        <v>11</v>
      </c>
      <c r="O8" s="15" t="s">
        <v>28</v>
      </c>
      <c r="Q8" s="16" t="s">
        <v>11</v>
      </c>
      <c r="S8" s="15" t="s">
        <v>10</v>
      </c>
      <c r="U8" s="16" t="s">
        <v>11</v>
      </c>
      <c r="W8" s="15" t="s">
        <v>32</v>
      </c>
    </row>
    <row r="9" spans="1:23" x14ac:dyDescent="0.2">
      <c r="A9" s="4" t="s">
        <v>8</v>
      </c>
      <c r="G9" s="12"/>
    </row>
    <row r="10" spans="1:23" x14ac:dyDescent="0.2">
      <c r="A10" s="5">
        <f>+Sheet2!A2</f>
        <v>2017</v>
      </c>
      <c r="C10" s="17">
        <v>42935</v>
      </c>
      <c r="E10" s="11">
        <f>+Sheet2!B2</f>
        <v>1005.501</v>
      </c>
      <c r="F10" s="11"/>
      <c r="G10" s="12" t="s">
        <v>14</v>
      </c>
      <c r="I10" s="17">
        <v>43102</v>
      </c>
      <c r="K10" s="11">
        <f>+Sheet2!C2</f>
        <v>1445.6210000000001</v>
      </c>
      <c r="L10" s="11"/>
      <c r="M10" s="12" t="s">
        <v>14</v>
      </c>
      <c r="O10" s="11">
        <f>+Sheet2!D2</f>
        <v>1217.1289999999999</v>
      </c>
      <c r="Q10" s="12" t="s">
        <v>14</v>
      </c>
      <c r="S10" s="11">
        <f>+Sheet2!E2</f>
        <v>6060.1316500000003</v>
      </c>
      <c r="U10" s="12" t="s">
        <v>14</v>
      </c>
      <c r="W10" s="13">
        <f>+((S10*100000)/(24*365*O10))</f>
        <v>56.838334347190894</v>
      </c>
    </row>
    <row r="11" spans="1:23" x14ac:dyDescent="0.2">
      <c r="A11" s="5">
        <f>+Sheet2!A3</f>
        <v>2018</v>
      </c>
      <c r="C11" s="17">
        <v>43270</v>
      </c>
      <c r="E11" s="11">
        <f>+Sheet2!B3</f>
        <v>998.78399999999999</v>
      </c>
      <c r="F11" s="11"/>
      <c r="G11" s="13">
        <f>+(((E11/E10)-1)*100)</f>
        <v>-0.66802519341104816</v>
      </c>
      <c r="I11" s="17">
        <v>43496</v>
      </c>
      <c r="K11" s="11">
        <f>+Sheet2!C3</f>
        <v>1296.557</v>
      </c>
      <c r="L11" s="11"/>
      <c r="M11" s="13">
        <f>+(((K11/K10)-1)*100)</f>
        <v>-10.311416339414004</v>
      </c>
      <c r="O11" s="11">
        <f>+Sheet2!D3</f>
        <v>1445.6210000000001</v>
      </c>
      <c r="Q11" s="13">
        <f>+(((O11/O10)-1)*100)</f>
        <v>18.773030631921529</v>
      </c>
      <c r="S11" s="11">
        <f>+Sheet2!E3</f>
        <v>6345.5951189999996</v>
      </c>
      <c r="U11" s="13">
        <f>+(((S11/S10)-1)*100)</f>
        <v>4.7105159670912222</v>
      </c>
      <c r="W11" s="13">
        <f>+((S11*100000)/(24*365*O11))</f>
        <v>50.108777089711253</v>
      </c>
    </row>
    <row r="12" spans="1:23" x14ac:dyDescent="0.2">
      <c r="A12" s="5">
        <f>+Sheet2!A4</f>
        <v>2019</v>
      </c>
      <c r="C12" s="17">
        <v>43696</v>
      </c>
      <c r="E12" s="11">
        <f>+Sheet2!B4</f>
        <v>993.01099999999997</v>
      </c>
      <c r="F12" s="11"/>
      <c r="G12" s="13">
        <f>+(((E12/E11)-1)*100)</f>
        <v>-0.57800285146738517</v>
      </c>
      <c r="I12" s="17">
        <v>43852</v>
      </c>
      <c r="K12" s="11">
        <f>+Sheet2!C4</f>
        <v>1166.288</v>
      </c>
      <c r="L12" s="11"/>
      <c r="M12" s="13">
        <f>+(((K12/K11)-1)*100)</f>
        <v>-10.04730220113732</v>
      </c>
      <c r="O12" s="11">
        <f>+Sheet2!D4</f>
        <v>1296.557</v>
      </c>
      <c r="Q12" s="13">
        <f>+(((O12/O11)-1)*100)</f>
        <v>-10.311416339414004</v>
      </c>
      <c r="S12" s="11">
        <f>+Sheet2!E4</f>
        <v>6091.4492529999998</v>
      </c>
      <c r="U12" s="13">
        <f>+(((S12/S11)-1)*100)</f>
        <v>-4.0050753512312127</v>
      </c>
      <c r="W12" s="13">
        <f>+((S12*100000)/(24*366*O12))</f>
        <v>53.485577475400078</v>
      </c>
    </row>
    <row r="13" spans="1:23" x14ac:dyDescent="0.2">
      <c r="A13" s="5">
        <f>+Sheet2!A5</f>
        <v>2020</v>
      </c>
      <c r="C13" s="17">
        <v>44033</v>
      </c>
      <c r="E13" s="11">
        <f>+Sheet2!B5</f>
        <v>960.779</v>
      </c>
      <c r="F13" s="11"/>
      <c r="G13" s="13">
        <f>+(((E13/E12)-1)*100)</f>
        <v>-3.2458854937155723</v>
      </c>
      <c r="I13" s="17">
        <v>44235</v>
      </c>
      <c r="K13" s="11">
        <f>+Sheet2!C5</f>
        <v>1065.394</v>
      </c>
      <c r="L13" s="11"/>
      <c r="M13" s="13">
        <f>+(((K13/K12)-1)*100)</f>
        <v>-8.6508649664576822</v>
      </c>
      <c r="O13" s="11">
        <f>+Sheet2!D5</f>
        <v>1166.288</v>
      </c>
      <c r="Q13" s="13">
        <f>+(((O13/O12)-1)*100)</f>
        <v>-10.04730220113732</v>
      </c>
      <c r="S13" s="11">
        <f>+Sheet2!E5</f>
        <v>5571.1391309999999</v>
      </c>
      <c r="U13" s="13">
        <f>+(((S13/S12)-1)*100)</f>
        <v>-8.5416474863309499</v>
      </c>
      <c r="W13" s="13">
        <f>+((S13*100000)/(24*365*O13))</f>
        <v>54.529823392149758</v>
      </c>
    </row>
    <row r="14" spans="1:23" x14ac:dyDescent="0.2">
      <c r="A14" s="5">
        <f>+Sheet2!A6</f>
        <v>2021</v>
      </c>
      <c r="C14" s="17">
        <v>44432</v>
      </c>
      <c r="E14" s="11">
        <f>+Sheet2!B6</f>
        <v>958.03399999999999</v>
      </c>
      <c r="F14" s="11"/>
      <c r="G14" s="13">
        <f>+(((E14/E13)-1)*100)</f>
        <v>-0.28570566175988299</v>
      </c>
      <c r="I14" s="17">
        <v>44588</v>
      </c>
      <c r="K14" s="11">
        <f>+Sheet2!C6</f>
        <v>1186.883</v>
      </c>
      <c r="L14" s="11"/>
      <c r="M14" s="13">
        <f>+(((K14/K13)-1)*100)</f>
        <v>11.403199192036006</v>
      </c>
      <c r="O14" s="11">
        <f>+Sheet2!D6</f>
        <v>1065.394</v>
      </c>
      <c r="Q14" s="13">
        <f>+(((O14/O13)-1)*100)</f>
        <v>-8.6508649664576822</v>
      </c>
      <c r="S14" s="11">
        <f>+Sheet2!E6</f>
        <v>5608.7039240000004</v>
      </c>
      <c r="U14" s="13">
        <f>+(((S14/S13)-1)*100)</f>
        <v>0.67427490351075203</v>
      </c>
      <c r="W14" s="13">
        <f>+((S14*100000)/(24*365*O14))</f>
        <v>60.096359189448336</v>
      </c>
    </row>
    <row r="16" spans="1:23" x14ac:dyDescent="0.2">
      <c r="A16" s="4" t="s">
        <v>9</v>
      </c>
    </row>
    <row r="17" spans="1:23" x14ac:dyDescent="0.2">
      <c r="A17" s="5" t="s">
        <v>267</v>
      </c>
      <c r="E17" s="11">
        <f>+Sheet2!B7</f>
        <v>996.12400000000002</v>
      </c>
      <c r="F17" s="11"/>
      <c r="G17" s="13">
        <f>+(((E17/E14)-1)*100)</f>
        <v>3.975850543926418</v>
      </c>
      <c r="K17" s="11">
        <f>+Sheet2!C7</f>
        <v>1229.7678615474499</v>
      </c>
      <c r="L17" s="11"/>
      <c r="M17" s="13">
        <f>+(((K17/K14)-1)*100)</f>
        <v>3.6132341222723685</v>
      </c>
      <c r="O17" s="11">
        <f>+Sheet2!D7</f>
        <v>1186.883</v>
      </c>
      <c r="Q17" s="13">
        <f>+(((O17/O14)-1)*100)</f>
        <v>11.403199192036006</v>
      </c>
      <c r="S17" s="11">
        <f>+Sheet2!E7</f>
        <v>5739.8186749724</v>
      </c>
      <c r="U17" s="13">
        <f>+(((S17/S14)-1)*100)</f>
        <v>2.3377014146058084</v>
      </c>
      <c r="W17" s="13">
        <f t="shared" ref="W17:W31" si="0">+((S17*100000)/(24*365*O17))</f>
        <v>55.205984275488603</v>
      </c>
    </row>
    <row r="18" spans="1:23" x14ac:dyDescent="0.2">
      <c r="A18" s="5">
        <f>+Sheet2!A8</f>
        <v>2023</v>
      </c>
      <c r="E18" s="11">
        <f>+Sheet2!B8</f>
        <v>952.47549320596499</v>
      </c>
      <c r="F18" s="11"/>
      <c r="G18" s="13">
        <f t="shared" ref="G18:G31" si="1">+(((E18/E17)-1)*100)</f>
        <v>-4.3818346705866933</v>
      </c>
      <c r="K18" s="11">
        <f>+Sheet2!C8</f>
        <v>1289.34413977806</v>
      </c>
      <c r="L18" s="11"/>
      <c r="M18" s="13">
        <f t="shared" ref="M18:M31" si="2">+(((K18/K17)-1)*100)</f>
        <v>4.8445141634815281</v>
      </c>
      <c r="O18" s="11">
        <f>+Sheet2!D8</f>
        <v>1229.7678615474499</v>
      </c>
      <c r="Q18" s="13">
        <f t="shared" ref="Q18:Q31" si="3">+(((O18/O17)-1)*100)</f>
        <v>3.6132341222723685</v>
      </c>
      <c r="S18" s="11">
        <f>+Sheet2!E8</f>
        <v>5643.4541970935597</v>
      </c>
      <c r="U18" s="13">
        <f t="shared" ref="U18:U31" si="4">+(((S18/S17)-1)*100)</f>
        <v>-1.6788766916805753</v>
      </c>
      <c r="W18" s="13">
        <f t="shared" si="0"/>
        <v>52.386304059402889</v>
      </c>
    </row>
    <row r="19" spans="1:23" x14ac:dyDescent="0.2">
      <c r="A19" s="5">
        <f>+Sheet2!A9</f>
        <v>2024</v>
      </c>
      <c r="E19" s="11">
        <f>+Sheet2!B9</f>
        <v>1033.2335409432601</v>
      </c>
      <c r="F19" s="11"/>
      <c r="G19" s="13">
        <f t="shared" si="1"/>
        <v>8.4787533446628807</v>
      </c>
      <c r="K19" s="11">
        <f>+Sheet2!C9</f>
        <v>1283.3616281471</v>
      </c>
      <c r="L19" s="11"/>
      <c r="M19" s="13">
        <f t="shared" si="2"/>
        <v>-0.4639964960782228</v>
      </c>
      <c r="O19" s="11">
        <f>+Sheet2!D9</f>
        <v>1289.34413977806</v>
      </c>
      <c r="Q19" s="13">
        <f t="shared" si="3"/>
        <v>4.8445141634815281</v>
      </c>
      <c r="S19" s="11">
        <f>+Sheet2!E9</f>
        <v>6097.8595319040796</v>
      </c>
      <c r="U19" s="13">
        <f t="shared" si="4"/>
        <v>8.0519008206807676</v>
      </c>
      <c r="W19" s="13">
        <f t="shared" si="0"/>
        <v>53.988897518876776</v>
      </c>
    </row>
    <row r="20" spans="1:23" x14ac:dyDescent="0.2">
      <c r="A20" s="5">
        <f>+Sheet2!A10</f>
        <v>2025</v>
      </c>
      <c r="E20" s="11">
        <f>+Sheet2!B10</f>
        <v>1030.0989840319601</v>
      </c>
      <c r="F20" s="11"/>
      <c r="G20" s="13">
        <f t="shared" si="1"/>
        <v>-0.30337351499820642</v>
      </c>
      <c r="K20" s="11">
        <f>+Sheet2!C10</f>
        <v>1255.73832454028</v>
      </c>
      <c r="L20" s="11"/>
      <c r="M20" s="13">
        <f t="shared" si="2"/>
        <v>-2.1524177598096106</v>
      </c>
      <c r="O20" s="11">
        <f>+Sheet2!D10</f>
        <v>1283.3616281471</v>
      </c>
      <c r="Q20" s="13">
        <f t="shared" si="3"/>
        <v>-0.4639964960782228</v>
      </c>
      <c r="S20" s="11">
        <f>+Sheet2!E10</f>
        <v>6059.6875868967099</v>
      </c>
      <c r="U20" s="13">
        <f t="shared" si="4"/>
        <v>-0.62598924766392727</v>
      </c>
      <c r="W20" s="13">
        <f t="shared" si="0"/>
        <v>53.901031724025792</v>
      </c>
    </row>
    <row r="21" spans="1:23" x14ac:dyDescent="0.2">
      <c r="A21" s="5">
        <f>+Sheet2!A11</f>
        <v>2026</v>
      </c>
      <c r="E21" s="11">
        <f>+Sheet2!B11</f>
        <v>1010.42247762921</v>
      </c>
      <c r="F21" s="11"/>
      <c r="G21" s="13">
        <f t="shared" si="1"/>
        <v>-1.9101568594634744</v>
      </c>
      <c r="K21" s="11">
        <f>+Sheet2!C11</f>
        <v>1247.0970611124501</v>
      </c>
      <c r="L21" s="11"/>
      <c r="M21" s="13">
        <f t="shared" si="2"/>
        <v>-0.68814204830400794</v>
      </c>
      <c r="O21" s="11">
        <f>+Sheet2!D11</f>
        <v>1255.73832454028</v>
      </c>
      <c r="Q21" s="13">
        <f t="shared" si="3"/>
        <v>-2.1524177598096106</v>
      </c>
      <c r="S21" s="11">
        <f>+Sheet2!E11</f>
        <v>5948.24491639391</v>
      </c>
      <c r="U21" s="13">
        <f t="shared" si="4"/>
        <v>-1.8390827729102832</v>
      </c>
      <c r="W21" s="13">
        <f t="shared" si="0"/>
        <v>54.073637716758945</v>
      </c>
    </row>
    <row r="22" spans="1:23" x14ac:dyDescent="0.2">
      <c r="A22" s="5">
        <f>+Sheet2!A12</f>
        <v>2027</v>
      </c>
      <c r="E22" s="11">
        <f>+Sheet2!B12</f>
        <v>1006.25557235408</v>
      </c>
      <c r="F22" s="11"/>
      <c r="G22" s="13">
        <f t="shared" si="1"/>
        <v>-0.41239237718730948</v>
      </c>
      <c r="K22" s="11">
        <f>+Sheet2!C12</f>
        <v>1234.74352597293</v>
      </c>
      <c r="L22" s="11"/>
      <c r="M22" s="13">
        <f t="shared" si="2"/>
        <v>-0.99058329337256001</v>
      </c>
      <c r="O22" s="11">
        <f>+Sheet2!D12</f>
        <v>1247.0970611124501</v>
      </c>
      <c r="Q22" s="13">
        <f t="shared" si="3"/>
        <v>-0.68814204830400794</v>
      </c>
      <c r="S22" s="11">
        <f>+Sheet2!E12</f>
        <v>5917.9813949790696</v>
      </c>
      <c r="U22" s="13">
        <f t="shared" si="4"/>
        <v>-0.50878068808887233</v>
      </c>
      <c r="W22" s="13">
        <f t="shared" si="0"/>
        <v>54.17129696322452</v>
      </c>
    </row>
    <row r="23" spans="1:23" x14ac:dyDescent="0.2">
      <c r="A23" s="5">
        <f>+Sheet2!A13</f>
        <v>2028</v>
      </c>
      <c r="E23" s="11">
        <f>+Sheet2!B13</f>
        <v>1000.28563561393</v>
      </c>
      <c r="F23" s="11"/>
      <c r="G23" s="13">
        <f t="shared" si="1"/>
        <v>-0.59328235332735124</v>
      </c>
      <c r="K23" s="11">
        <f>+Sheet2!C13</f>
        <v>1231.4415486202799</v>
      </c>
      <c r="L23" s="11"/>
      <c r="M23" s="13">
        <f t="shared" si="2"/>
        <v>-0.26742212315291614</v>
      </c>
      <c r="O23" s="11">
        <f>+Sheet2!D13</f>
        <v>1234.74352597293</v>
      </c>
      <c r="Q23" s="13">
        <f t="shared" si="3"/>
        <v>-0.99058329337256001</v>
      </c>
      <c r="S23" s="11">
        <f>+Sheet2!E13</f>
        <v>5892.0605350129299</v>
      </c>
      <c r="U23" s="13">
        <f t="shared" si="4"/>
        <v>-0.43800171437057278</v>
      </c>
      <c r="W23" s="13">
        <f t="shared" si="0"/>
        <v>54.473632456233439</v>
      </c>
    </row>
    <row r="24" spans="1:23" x14ac:dyDescent="0.2">
      <c r="A24" s="5">
        <f>+Sheet2!A14</f>
        <v>2029</v>
      </c>
      <c r="E24" s="11">
        <f>+Sheet2!B14</f>
        <v>997.38338088733406</v>
      </c>
      <c r="F24" s="11"/>
      <c r="G24" s="13">
        <f t="shared" si="1"/>
        <v>-0.29014259760060668</v>
      </c>
      <c r="K24" s="11">
        <f>+Sheet2!C14</f>
        <v>1223.32493725475</v>
      </c>
      <c r="L24" s="11"/>
      <c r="M24" s="13">
        <f t="shared" si="2"/>
        <v>-0.65911462664418607</v>
      </c>
      <c r="O24" s="11">
        <f>+Sheet2!D14</f>
        <v>1231.4415486202799</v>
      </c>
      <c r="Q24" s="13">
        <f t="shared" si="3"/>
        <v>-0.26742212315291614</v>
      </c>
      <c r="S24" s="11">
        <f>+Sheet2!E14</f>
        <v>5872.3806154937702</v>
      </c>
      <c r="U24" s="13">
        <f t="shared" si="4"/>
        <v>-0.3340074223985634</v>
      </c>
      <c r="W24" s="13">
        <f t="shared" si="0"/>
        <v>54.437263767131931</v>
      </c>
    </row>
    <row r="25" spans="1:23" x14ac:dyDescent="0.2">
      <c r="A25" s="5">
        <f>+Sheet2!A15</f>
        <v>2030</v>
      </c>
      <c r="E25" s="11">
        <f>+Sheet2!B15</f>
        <v>994.08843934693402</v>
      </c>
      <c r="F25" s="11"/>
      <c r="G25" s="13">
        <f t="shared" si="1"/>
        <v>-0.33035857660558277</v>
      </c>
      <c r="K25" s="11">
        <f>+Sheet2!C15</f>
        <v>1216.8596183735301</v>
      </c>
      <c r="L25" s="11"/>
      <c r="M25" s="13">
        <f t="shared" si="2"/>
        <v>-0.52850380829549959</v>
      </c>
      <c r="O25" s="11">
        <f>+Sheet2!D15</f>
        <v>1223.32493725475</v>
      </c>
      <c r="Q25" s="13">
        <f t="shared" si="3"/>
        <v>-0.65911462664418607</v>
      </c>
      <c r="S25" s="11">
        <f>+Sheet2!E15</f>
        <v>5849.58498466727</v>
      </c>
      <c r="U25" s="13">
        <f t="shared" si="4"/>
        <v>-0.38818381026523019</v>
      </c>
      <c r="W25" s="13">
        <f t="shared" si="0"/>
        <v>54.585729650624266</v>
      </c>
    </row>
    <row r="26" spans="1:23" x14ac:dyDescent="0.2">
      <c r="A26" s="5">
        <f>+Sheet2!A16</f>
        <v>2031</v>
      </c>
      <c r="E26" s="11">
        <f>+Sheet2!B16</f>
        <v>991.78390078652399</v>
      </c>
      <c r="F26" s="11"/>
      <c r="G26" s="13">
        <f t="shared" si="1"/>
        <v>-0.23182429944804683</v>
      </c>
      <c r="K26" s="11">
        <f>+Sheet2!C16</f>
        <v>1206.44847732383</v>
      </c>
      <c r="L26" s="11"/>
      <c r="M26" s="75">
        <f t="shared" si="2"/>
        <v>-0.85557453731727184</v>
      </c>
      <c r="N26" s="48"/>
      <c r="O26" s="11">
        <f>+Sheet2!D16</f>
        <v>1216.8596183735301</v>
      </c>
      <c r="Q26" s="13">
        <f t="shared" si="3"/>
        <v>-0.52850380829549959</v>
      </c>
      <c r="S26" s="11">
        <f>+Sheet2!E16</f>
        <v>5831.5363315615105</v>
      </c>
      <c r="U26" s="13">
        <f t="shared" si="4"/>
        <v>-0.30854587381956566</v>
      </c>
      <c r="W26" s="13">
        <f t="shared" si="0"/>
        <v>54.706433217027595</v>
      </c>
    </row>
    <row r="27" spans="1:23" x14ac:dyDescent="0.2">
      <c r="A27" s="5">
        <f>+Sheet2!A17</f>
        <v>2032</v>
      </c>
      <c r="E27" s="11">
        <f>+Sheet2!B17</f>
        <v>987.19816804286995</v>
      </c>
      <c r="F27" s="11"/>
      <c r="G27" s="13">
        <f t="shared" si="1"/>
        <v>-0.46237216998756825</v>
      </c>
      <c r="K27" s="11">
        <f>+Sheet2!C17</f>
        <v>1204.9461572129001</v>
      </c>
      <c r="L27" s="11"/>
      <c r="M27" s="13">
        <f t="shared" si="2"/>
        <v>-0.12452418310167079</v>
      </c>
      <c r="N27" s="48"/>
      <c r="O27" s="11">
        <f>+Sheet2!D17</f>
        <v>1206.44847732383</v>
      </c>
      <c r="Q27" s="13">
        <f t="shared" si="3"/>
        <v>-0.85557453731727184</v>
      </c>
      <c r="S27" s="11">
        <f>+Sheet2!E17</f>
        <v>5813.7276131567696</v>
      </c>
      <c r="U27" s="13">
        <f t="shared" si="4"/>
        <v>-0.30538639206201257</v>
      </c>
      <c r="W27" s="13">
        <f t="shared" si="0"/>
        <v>55.010018929333086</v>
      </c>
    </row>
    <row r="28" spans="1:23" x14ac:dyDescent="0.2">
      <c r="A28" s="5">
        <f>+Sheet2!A18</f>
        <v>2033</v>
      </c>
      <c r="E28" s="11">
        <f>+Sheet2!B18</f>
        <v>987.55919561699704</v>
      </c>
      <c r="F28" s="11"/>
      <c r="G28" s="13">
        <f t="shared" si="1"/>
        <v>3.6570932343082951E-2</v>
      </c>
      <c r="K28" s="11">
        <f>+Sheet2!C18</f>
        <v>1198.3558521427601</v>
      </c>
      <c r="L28" s="11"/>
      <c r="M28" s="75">
        <f t="shared" si="2"/>
        <v>-0.54693772254386097</v>
      </c>
      <c r="N28" s="48"/>
      <c r="O28" s="11">
        <f>+Sheet2!D18</f>
        <v>1204.9461572129001</v>
      </c>
      <c r="Q28" s="13">
        <f t="shared" si="3"/>
        <v>-0.12452418310167079</v>
      </c>
      <c r="S28" s="11">
        <f>+Sheet2!E18</f>
        <v>5794.9045376021204</v>
      </c>
      <c r="U28" s="13">
        <f t="shared" si="4"/>
        <v>-0.32376947815806467</v>
      </c>
      <c r="W28" s="13">
        <f t="shared" si="0"/>
        <v>54.900277400063906</v>
      </c>
    </row>
    <row r="29" spans="1:23" x14ac:dyDescent="0.2">
      <c r="A29" s="5">
        <f>+Sheet2!A19</f>
        <v>2034</v>
      </c>
      <c r="E29" s="11">
        <f>+Sheet2!B19</f>
        <v>983.23666667792804</v>
      </c>
      <c r="F29" s="11"/>
      <c r="G29" s="13">
        <f t="shared" si="1"/>
        <v>-0.43769821173792467</v>
      </c>
      <c r="K29" s="11">
        <f>+Sheet2!C19</f>
        <v>1193.4247351660899</v>
      </c>
      <c r="L29" s="11"/>
      <c r="M29" s="13">
        <f t="shared" si="2"/>
        <v>-0.4114902070076254</v>
      </c>
      <c r="N29" s="48"/>
      <c r="O29" s="11">
        <f>+Sheet2!D19</f>
        <v>1198.3558521427601</v>
      </c>
      <c r="Q29" s="13">
        <f t="shared" si="3"/>
        <v>-0.54693772254386097</v>
      </c>
      <c r="S29" s="11">
        <f>+Sheet2!E19</f>
        <v>5779.9988162889103</v>
      </c>
      <c r="U29" s="13">
        <f t="shared" si="4"/>
        <v>-0.25722117105622111</v>
      </c>
      <c r="W29" s="13">
        <f t="shared" si="0"/>
        <v>55.060207307497905</v>
      </c>
    </row>
    <row r="30" spans="1:23" x14ac:dyDescent="0.2">
      <c r="A30" s="5">
        <f>+Sheet2!A20</f>
        <v>2035</v>
      </c>
      <c r="E30" s="11">
        <f>+Sheet2!B20</f>
        <v>981.84689264482597</v>
      </c>
      <c r="F30" s="11"/>
      <c r="G30" s="13">
        <f t="shared" si="1"/>
        <v>-0.14134684763107419</v>
      </c>
      <c r="K30" s="11">
        <f>+Sheet2!C20</f>
        <v>1185.1707020505801</v>
      </c>
      <c r="L30" s="11"/>
      <c r="M30" s="13">
        <f t="shared" si="2"/>
        <v>-0.6916257785088642</v>
      </c>
      <c r="N30" s="48"/>
      <c r="O30" s="11">
        <f>+Sheet2!D20</f>
        <v>1193.4247351660899</v>
      </c>
      <c r="Q30" s="13">
        <f t="shared" si="3"/>
        <v>-0.4114902070076254</v>
      </c>
      <c r="S30" s="11">
        <f>+Sheet2!E20</f>
        <v>5764.7913591690003</v>
      </c>
      <c r="U30" s="13">
        <f t="shared" si="4"/>
        <v>-0.26310484834448644</v>
      </c>
      <c r="W30" s="13">
        <f t="shared" si="0"/>
        <v>55.142246175499572</v>
      </c>
    </row>
    <row r="31" spans="1:23" x14ac:dyDescent="0.2">
      <c r="A31" s="5">
        <f>+Sheet2!A21</f>
        <v>2036</v>
      </c>
      <c r="E31" s="11">
        <f>+Sheet2!B21</f>
        <v>978.42622597306104</v>
      </c>
      <c r="F31" s="11"/>
      <c r="G31" s="13">
        <f t="shared" si="1"/>
        <v>-0.34839104725896686</v>
      </c>
      <c r="K31" s="11">
        <f>+Sheet2!C21</f>
        <v>1182.9288317559001</v>
      </c>
      <c r="L31" s="11"/>
      <c r="M31" s="13">
        <f t="shared" si="2"/>
        <v>-0.18916011767765584</v>
      </c>
      <c r="N31" s="48"/>
      <c r="O31" s="11">
        <f>+Sheet2!D21</f>
        <v>1185.1707020505801</v>
      </c>
      <c r="Q31" s="13">
        <f t="shared" si="3"/>
        <v>-0.6916257785088642</v>
      </c>
      <c r="S31" s="11">
        <f>+Sheet2!E21</f>
        <v>5749.7713217591399</v>
      </c>
      <c r="U31" s="13">
        <f t="shared" si="4"/>
        <v>-0.26054780605322403</v>
      </c>
      <c r="W31" s="13">
        <f t="shared" si="0"/>
        <v>55.381607738553335</v>
      </c>
    </row>
    <row r="32" spans="1:23" x14ac:dyDescent="0.2">
      <c r="A32" s="5">
        <f>+Sheet2!A22</f>
        <v>2037</v>
      </c>
      <c r="E32" s="11">
        <f>+Sheet2!B22</f>
        <v>979.00097211279501</v>
      </c>
      <c r="F32" s="11"/>
      <c r="G32" s="13">
        <f>+(((E32/E31)-1)*100)</f>
        <v>5.874189841572619E-2</v>
      </c>
      <c r="K32" s="11">
        <f>+Sheet2!C22</f>
        <v>1178.06118518721</v>
      </c>
      <c r="L32" s="11"/>
      <c r="M32" s="13">
        <f>+(((K32/K31)-1)*100)</f>
        <v>-0.41149107520397354</v>
      </c>
      <c r="N32" s="48"/>
      <c r="O32" s="11">
        <f>+Sheet2!D22</f>
        <v>1182.9288317559001</v>
      </c>
      <c r="Q32" s="13">
        <f>+(((O32/O31)-1)*100)</f>
        <v>-0.18916011767765584</v>
      </c>
      <c r="S32" s="11">
        <f>+Sheet2!E22</f>
        <v>5734.2042138260904</v>
      </c>
      <c r="U32" s="13">
        <f>+(((S32/S31)-1)*100)</f>
        <v>-0.27074307936627573</v>
      </c>
      <c r="W32" s="13">
        <f>+((S32*100000)/(24*365*O32))</f>
        <v>55.336340154514218</v>
      </c>
    </row>
    <row r="33" spans="1:21" x14ac:dyDescent="0.2">
      <c r="M33" s="48"/>
      <c r="N33" s="48"/>
    </row>
    <row r="34" spans="1:21" x14ac:dyDescent="0.2">
      <c r="A34" s="4" t="s">
        <v>192</v>
      </c>
      <c r="N34" s="48"/>
    </row>
    <row r="35" spans="1:21" x14ac:dyDescent="0.2">
      <c r="A35" s="3" t="s">
        <v>268</v>
      </c>
      <c r="G35" s="13">
        <f>+(((E14/E10)^(1/4))-1)*100</f>
        <v>-1.2016699740964976</v>
      </c>
      <c r="M35" s="13">
        <f>+(((K14/K10)^(1/4))-1)*100</f>
        <v>-4.8106491264670259</v>
      </c>
      <c r="Q35" s="13">
        <f>+(((O14/O10)^(1/4))-1)*100</f>
        <v>-3.2739597494641504</v>
      </c>
      <c r="U35" s="13">
        <f>+(((S14/S10)^(1/4))-1)*100</f>
        <v>-1.9166898866987525</v>
      </c>
    </row>
    <row r="36" spans="1:21" x14ac:dyDescent="0.2">
      <c r="A36" s="3" t="s">
        <v>269</v>
      </c>
      <c r="G36" s="13">
        <f>+(((E32/E18)^(1/14))-1)*100</f>
        <v>0.19639444277450568</v>
      </c>
      <c r="M36" s="13">
        <f>+(((K32/K18)^(1/14))-1)*100</f>
        <v>-0.64266634162891689</v>
      </c>
      <c r="Q36" s="13">
        <f>+(((O32/O18)^(1/14))-1)*100</f>
        <v>-0.2769870885023451</v>
      </c>
      <c r="U36" s="13">
        <f>+(((S32/S18)^(1/14))-1)*100</f>
        <v>0.11401249518578904</v>
      </c>
    </row>
    <row r="38" spans="1:21" x14ac:dyDescent="0.2">
      <c r="A38" s="3" t="s">
        <v>215</v>
      </c>
    </row>
    <row r="39" spans="1:21" x14ac:dyDescent="0.2">
      <c r="A39" s="3" t="s">
        <v>270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9"/>
  <sheetViews>
    <sheetView tabSelected="1" view="pageLayout" zoomScaleNormal="100" workbookViewId="0">
      <selection activeCell="H5" sqref="H5"/>
    </sheetView>
  </sheetViews>
  <sheetFormatPr defaultColWidth="9.140625" defaultRowHeight="15" x14ac:dyDescent="0.25"/>
  <cols>
    <col min="1" max="4" width="15.7109375" style="86" customWidth="1"/>
    <col min="5" max="16384" width="9.140625" style="86"/>
  </cols>
  <sheetData>
    <row r="1" spans="1:7" x14ac:dyDescent="0.25">
      <c r="A1" s="85" t="s">
        <v>234</v>
      </c>
      <c r="B1" s="85"/>
      <c r="C1" s="85"/>
      <c r="D1" s="85"/>
      <c r="E1" s="95"/>
      <c r="F1" s="95"/>
      <c r="G1" s="95"/>
    </row>
    <row r="2" spans="1:7" x14ac:dyDescent="0.25">
      <c r="A2" s="85" t="s">
        <v>223</v>
      </c>
      <c r="B2" s="85"/>
      <c r="C2" s="85"/>
      <c r="D2" s="85"/>
      <c r="E2" s="95"/>
      <c r="F2" s="95"/>
      <c r="G2" s="95"/>
    </row>
    <row r="3" spans="1:7" x14ac:dyDescent="0.25">
      <c r="A3" s="85" t="s">
        <v>224</v>
      </c>
      <c r="B3" s="85"/>
      <c r="C3" s="85"/>
      <c r="D3" s="85"/>
      <c r="E3" s="95"/>
      <c r="F3" s="95"/>
      <c r="G3" s="95"/>
    </row>
    <row r="7" spans="1:7" ht="15.75" thickBot="1" x14ac:dyDescent="0.3">
      <c r="B7" s="87" t="s">
        <v>235</v>
      </c>
      <c r="C7" s="87"/>
      <c r="D7" s="87"/>
    </row>
    <row r="8" spans="1:7" x14ac:dyDescent="0.25">
      <c r="A8" s="88"/>
      <c r="B8" s="88"/>
      <c r="C8" s="88" t="s">
        <v>225</v>
      </c>
      <c r="D8" s="88" t="s">
        <v>226</v>
      </c>
    </row>
    <row r="9" spans="1:7" x14ac:dyDescent="0.25">
      <c r="A9" s="88" t="s">
        <v>107</v>
      </c>
      <c r="B9" s="88" t="s">
        <v>205</v>
      </c>
      <c r="C9" s="88" t="s">
        <v>227</v>
      </c>
      <c r="D9" s="88" t="s">
        <v>227</v>
      </c>
    </row>
    <row r="11" spans="1:7" x14ac:dyDescent="0.25">
      <c r="A11" s="89">
        <v>2023</v>
      </c>
      <c r="B11" s="90">
        <v>0</v>
      </c>
      <c r="C11" s="90">
        <v>0</v>
      </c>
      <c r="D11" s="90">
        <v>0</v>
      </c>
    </row>
    <row r="12" spans="1:7" x14ac:dyDescent="0.25">
      <c r="A12" s="89">
        <v>2024</v>
      </c>
      <c r="B12" s="90">
        <v>0</v>
      </c>
      <c r="C12" s="90">
        <v>0</v>
      </c>
      <c r="D12" s="90">
        <v>0</v>
      </c>
    </row>
    <row r="13" spans="1:7" x14ac:dyDescent="0.25">
      <c r="A13" s="89">
        <v>2025</v>
      </c>
      <c r="B13" s="90">
        <v>0</v>
      </c>
      <c r="C13" s="90">
        <v>0</v>
      </c>
      <c r="D13" s="90">
        <v>0</v>
      </c>
    </row>
    <row r="14" spans="1:7" x14ac:dyDescent="0.25">
      <c r="A14" s="89">
        <v>2026</v>
      </c>
      <c r="B14" s="90">
        <v>0</v>
      </c>
      <c r="C14" s="90">
        <v>0</v>
      </c>
      <c r="D14" s="90">
        <v>0</v>
      </c>
    </row>
    <row r="15" spans="1:7" x14ac:dyDescent="0.25">
      <c r="A15" s="89">
        <v>2027</v>
      </c>
      <c r="B15" s="90">
        <v>0</v>
      </c>
      <c r="C15" s="90">
        <v>0</v>
      </c>
      <c r="D15" s="90">
        <v>0</v>
      </c>
    </row>
    <row r="16" spans="1:7" x14ac:dyDescent="0.25">
      <c r="A16" s="89">
        <v>2028</v>
      </c>
      <c r="B16" s="90">
        <v>0</v>
      </c>
      <c r="C16" s="90">
        <v>0</v>
      </c>
      <c r="D16" s="90">
        <v>0</v>
      </c>
    </row>
    <row r="17" spans="1:4" x14ac:dyDescent="0.25">
      <c r="A17" s="89">
        <v>2029</v>
      </c>
      <c r="B17" s="90">
        <v>0</v>
      </c>
      <c r="C17" s="90">
        <v>0</v>
      </c>
      <c r="D17" s="90">
        <v>0</v>
      </c>
    </row>
    <row r="18" spans="1:4" x14ac:dyDescent="0.25">
      <c r="A18" s="89">
        <v>2030</v>
      </c>
      <c r="B18" s="90">
        <v>0</v>
      </c>
      <c r="C18" s="90">
        <v>0</v>
      </c>
      <c r="D18" s="90">
        <v>0</v>
      </c>
    </row>
    <row r="19" spans="1:4" x14ac:dyDescent="0.25">
      <c r="A19" s="89">
        <v>2031</v>
      </c>
      <c r="B19" s="90">
        <v>0</v>
      </c>
      <c r="C19" s="90">
        <v>0</v>
      </c>
      <c r="D19" s="90">
        <v>0</v>
      </c>
    </row>
    <row r="20" spans="1:4" x14ac:dyDescent="0.25">
      <c r="A20" s="89">
        <v>2032</v>
      </c>
      <c r="B20" s="90">
        <v>0</v>
      </c>
      <c r="C20" s="90">
        <v>0</v>
      </c>
      <c r="D20" s="90">
        <v>0</v>
      </c>
    </row>
    <row r="21" spans="1:4" x14ac:dyDescent="0.25">
      <c r="A21" s="89">
        <v>2033</v>
      </c>
      <c r="B21" s="90">
        <v>0</v>
      </c>
      <c r="C21" s="90">
        <v>0</v>
      </c>
      <c r="D21" s="90">
        <v>0</v>
      </c>
    </row>
    <row r="22" spans="1:4" x14ac:dyDescent="0.25">
      <c r="A22" s="89">
        <v>2034</v>
      </c>
      <c r="B22" s="90">
        <v>0</v>
      </c>
      <c r="C22" s="90">
        <v>0</v>
      </c>
      <c r="D22" s="90">
        <v>0</v>
      </c>
    </row>
    <row r="23" spans="1:4" x14ac:dyDescent="0.25">
      <c r="A23" s="89">
        <v>2035</v>
      </c>
      <c r="B23" s="90">
        <v>0</v>
      </c>
      <c r="C23" s="90">
        <v>0</v>
      </c>
      <c r="D23" s="90">
        <v>0</v>
      </c>
    </row>
    <row r="24" spans="1:4" x14ac:dyDescent="0.25">
      <c r="A24" s="89">
        <v>2036</v>
      </c>
      <c r="B24" s="90">
        <v>0</v>
      </c>
      <c r="C24" s="90">
        <v>0</v>
      </c>
      <c r="D24" s="90">
        <v>0</v>
      </c>
    </row>
    <row r="25" spans="1:4" x14ac:dyDescent="0.25">
      <c r="A25" s="89">
        <v>2037</v>
      </c>
      <c r="B25" s="90">
        <v>0</v>
      </c>
      <c r="C25" s="90">
        <v>0</v>
      </c>
      <c r="D25" s="90">
        <v>0</v>
      </c>
    </row>
    <row r="27" spans="1:4" x14ac:dyDescent="0.25">
      <c r="A27" s="91" t="s">
        <v>228</v>
      </c>
    </row>
    <row r="28" spans="1:4" x14ac:dyDescent="0.25">
      <c r="A28" s="96" t="s">
        <v>236</v>
      </c>
    </row>
    <row r="29" spans="1:4" x14ac:dyDescent="0.25">
      <c r="A29" s="96" t="s">
        <v>237</v>
      </c>
    </row>
  </sheetData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3" width="15.7109375" customWidth="1"/>
  </cols>
  <sheetData>
    <row r="1" spans="1:3" ht="15" x14ac:dyDescent="0.25">
      <c r="A1" s="92" t="s">
        <v>6</v>
      </c>
      <c r="B1" s="92"/>
      <c r="C1" s="92"/>
    </row>
    <row r="2" spans="1:3" ht="15" x14ac:dyDescent="0.25">
      <c r="A2" s="92" t="s">
        <v>229</v>
      </c>
      <c r="B2" s="92"/>
      <c r="C2" s="92"/>
    </row>
    <row r="3" spans="1:3" ht="15" x14ac:dyDescent="0.25">
      <c r="A3" s="92" t="s">
        <v>230</v>
      </c>
      <c r="B3" s="92"/>
      <c r="C3" s="92"/>
    </row>
    <row r="4" spans="1:3" ht="13.5" thickBot="1" x14ac:dyDescent="0.25"/>
    <row r="5" spans="1:3" ht="15.75" thickBot="1" x14ac:dyDescent="0.3">
      <c r="A5" s="93" t="s">
        <v>231</v>
      </c>
      <c r="B5" s="94" t="s">
        <v>13</v>
      </c>
      <c r="C5" s="94" t="s">
        <v>177</v>
      </c>
    </row>
    <row r="6" spans="1:3" ht="15.75" thickBot="1" x14ac:dyDescent="0.3">
      <c r="A6" s="93" t="s">
        <v>12</v>
      </c>
      <c r="B6" s="94" t="s">
        <v>232</v>
      </c>
      <c r="C6" s="94" t="s">
        <v>232</v>
      </c>
    </row>
    <row r="7" spans="1:3" ht="15.75" thickBot="1" x14ac:dyDescent="0.3">
      <c r="A7" s="93" t="s">
        <v>15</v>
      </c>
      <c r="B7" s="94" t="s">
        <v>232</v>
      </c>
      <c r="C7" s="94" t="s">
        <v>232</v>
      </c>
    </row>
    <row r="8" spans="1:3" ht="15.75" thickBot="1" x14ac:dyDescent="0.3">
      <c r="A8" s="93" t="s">
        <v>16</v>
      </c>
      <c r="B8" s="94" t="s">
        <v>232</v>
      </c>
      <c r="C8" s="94" t="s">
        <v>232</v>
      </c>
    </row>
    <row r="9" spans="1:3" ht="15.75" thickBot="1" x14ac:dyDescent="0.3">
      <c r="A9" s="93" t="s">
        <v>233</v>
      </c>
      <c r="B9" s="94" t="s">
        <v>232</v>
      </c>
      <c r="C9" s="94" t="s">
        <v>232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tabSelected="1" view="pageLayout" zoomScaleNormal="100" workbookViewId="0">
      <selection activeCell="H5" sqref="H5"/>
    </sheetView>
  </sheetViews>
  <sheetFormatPr defaultRowHeight="12.75" x14ac:dyDescent="0.2"/>
  <cols>
    <col min="2" max="3" width="10.140625" customWidth="1"/>
    <col min="4" max="5" width="10.28515625" customWidth="1"/>
  </cols>
  <sheetData>
    <row r="1" spans="1:6" ht="15" x14ac:dyDescent="0.25">
      <c r="A1" s="92" t="s">
        <v>244</v>
      </c>
      <c r="B1" s="92"/>
      <c r="C1" s="92"/>
      <c r="D1" s="92"/>
      <c r="E1" s="92"/>
      <c r="F1" s="92"/>
    </row>
    <row r="2" spans="1:6" ht="15" x14ac:dyDescent="0.25">
      <c r="A2" s="97"/>
      <c r="B2" s="97"/>
      <c r="C2" s="97"/>
      <c r="D2" s="97"/>
      <c r="E2" s="97"/>
      <c r="F2" s="97"/>
    </row>
    <row r="3" spans="1:6" ht="15" x14ac:dyDescent="0.25">
      <c r="A3" s="97"/>
      <c r="B3" s="97"/>
      <c r="C3" s="97"/>
      <c r="D3" s="97"/>
      <c r="E3" s="97"/>
      <c r="F3" s="97"/>
    </row>
    <row r="4" spans="1:6" ht="15" x14ac:dyDescent="0.25">
      <c r="A4" s="98"/>
      <c r="B4" s="98" t="s">
        <v>245</v>
      </c>
      <c r="C4" s="98"/>
      <c r="D4" s="98" t="s">
        <v>246</v>
      </c>
      <c r="E4" s="98"/>
      <c r="F4" s="98" t="s">
        <v>247</v>
      </c>
    </row>
    <row r="5" spans="1:6" ht="15" x14ac:dyDescent="0.25">
      <c r="A5" s="98" t="s">
        <v>248</v>
      </c>
      <c r="B5" s="98" t="s">
        <v>9</v>
      </c>
      <c r="C5" s="98" t="s">
        <v>249</v>
      </c>
      <c r="D5" s="98" t="s">
        <v>9</v>
      </c>
      <c r="E5" s="98" t="s">
        <v>249</v>
      </c>
      <c r="F5" s="98" t="s">
        <v>9</v>
      </c>
    </row>
    <row r="6" spans="1:6" x14ac:dyDescent="0.2">
      <c r="B6" s="99"/>
      <c r="D6" s="99"/>
      <c r="F6" s="99"/>
    </row>
    <row r="7" spans="1:6" ht="15" x14ac:dyDescent="0.25">
      <c r="A7" s="18">
        <v>1</v>
      </c>
      <c r="B7" s="100">
        <v>1000</v>
      </c>
      <c r="C7" s="101">
        <v>1</v>
      </c>
      <c r="D7" s="100">
        <v>1150</v>
      </c>
      <c r="E7" s="101">
        <v>0</v>
      </c>
      <c r="F7" s="100">
        <f>+B7</f>
        <v>1000</v>
      </c>
    </row>
    <row r="8" spans="1:6" ht="15" x14ac:dyDescent="0.25">
      <c r="A8" s="18">
        <v>2</v>
      </c>
      <c r="B8" s="100">
        <v>1010</v>
      </c>
      <c r="C8" s="101">
        <v>1</v>
      </c>
      <c r="D8" s="100">
        <v>1160</v>
      </c>
      <c r="E8" s="101">
        <v>0</v>
      </c>
      <c r="F8" s="100">
        <f>+B8</f>
        <v>1010</v>
      </c>
    </row>
    <row r="9" spans="1:6" ht="15" x14ac:dyDescent="0.25">
      <c r="A9" s="18">
        <v>3</v>
      </c>
      <c r="B9" s="100">
        <v>1020</v>
      </c>
      <c r="C9" s="101">
        <v>1</v>
      </c>
      <c r="D9" s="100">
        <v>1170</v>
      </c>
      <c r="E9" s="101">
        <v>0</v>
      </c>
      <c r="F9" s="100">
        <f>+B9</f>
        <v>1020</v>
      </c>
    </row>
    <row r="10" spans="1:6" ht="15" x14ac:dyDescent="0.25">
      <c r="A10" s="18">
        <v>4</v>
      </c>
      <c r="B10" s="100">
        <v>1030</v>
      </c>
      <c r="C10" s="101">
        <v>1</v>
      </c>
      <c r="D10" s="100">
        <v>1180</v>
      </c>
      <c r="E10" s="101">
        <v>0</v>
      </c>
      <c r="F10" s="100">
        <v>1030</v>
      </c>
    </row>
    <row r="11" spans="1:6" ht="15" x14ac:dyDescent="0.25">
      <c r="A11" s="18">
        <v>5</v>
      </c>
      <c r="B11" s="100">
        <v>1040</v>
      </c>
      <c r="C11" s="101">
        <v>0.83333333333333337</v>
      </c>
      <c r="D11" s="100">
        <v>1190</v>
      </c>
      <c r="E11" s="101">
        <v>0.16666666666666666</v>
      </c>
      <c r="F11" s="100">
        <v>1065</v>
      </c>
    </row>
    <row r="12" spans="1:6" ht="15" x14ac:dyDescent="0.25">
      <c r="A12" s="18">
        <v>6</v>
      </c>
      <c r="B12" s="100">
        <v>1050</v>
      </c>
      <c r="C12" s="101">
        <v>0.66666666666666674</v>
      </c>
      <c r="D12" s="100">
        <v>1200</v>
      </c>
      <c r="E12" s="101">
        <v>0.33333333333333331</v>
      </c>
      <c r="F12" s="100">
        <v>1100</v>
      </c>
    </row>
    <row r="13" spans="1:6" ht="15" x14ac:dyDescent="0.25">
      <c r="A13" s="18">
        <v>7</v>
      </c>
      <c r="B13" s="100">
        <v>1060</v>
      </c>
      <c r="C13" s="101">
        <v>0.5</v>
      </c>
      <c r="D13" s="100">
        <v>1210</v>
      </c>
      <c r="E13" s="101">
        <v>0.5</v>
      </c>
      <c r="F13" s="100">
        <v>1135</v>
      </c>
    </row>
    <row r="14" spans="1:6" ht="15" x14ac:dyDescent="0.25">
      <c r="A14" s="18">
        <v>8</v>
      </c>
      <c r="B14" s="100">
        <v>1070</v>
      </c>
      <c r="C14" s="101">
        <v>0.33333333333333337</v>
      </c>
      <c r="D14" s="100">
        <v>1220</v>
      </c>
      <c r="E14" s="101">
        <v>0.66666666666666663</v>
      </c>
      <c r="F14" s="100">
        <v>1170</v>
      </c>
    </row>
    <row r="15" spans="1:6" ht="15" x14ac:dyDescent="0.25">
      <c r="A15" s="18">
        <v>9</v>
      </c>
      <c r="B15" s="100">
        <v>1080</v>
      </c>
      <c r="C15" s="101">
        <v>0.17</v>
      </c>
      <c r="D15" s="100">
        <v>1230</v>
      </c>
      <c r="E15" s="101">
        <v>0.83</v>
      </c>
      <c r="F15" s="100">
        <v>1204.5</v>
      </c>
    </row>
    <row r="16" spans="1:6" ht="15" x14ac:dyDescent="0.25">
      <c r="A16" s="18">
        <v>10</v>
      </c>
      <c r="B16" s="100">
        <v>1090</v>
      </c>
      <c r="C16" s="101">
        <v>0</v>
      </c>
      <c r="D16" s="100">
        <v>1240</v>
      </c>
      <c r="E16" s="101">
        <v>1</v>
      </c>
      <c r="F16" s="100">
        <v>1240</v>
      </c>
    </row>
    <row r="17" spans="1:6" ht="15" x14ac:dyDescent="0.25">
      <c r="A17" s="18">
        <v>11</v>
      </c>
      <c r="B17" s="100">
        <v>1100</v>
      </c>
      <c r="C17" s="101">
        <v>0</v>
      </c>
      <c r="D17" s="100">
        <v>1250</v>
      </c>
      <c r="E17" s="101">
        <v>1</v>
      </c>
      <c r="F17" s="100">
        <f>+D17</f>
        <v>1250</v>
      </c>
    </row>
    <row r="18" spans="1:6" ht="15" x14ac:dyDescent="0.25">
      <c r="A18" s="18">
        <v>12</v>
      </c>
      <c r="B18" s="100">
        <v>1110</v>
      </c>
      <c r="C18" s="101">
        <v>0</v>
      </c>
      <c r="D18" s="100">
        <v>1260</v>
      </c>
      <c r="E18" s="101">
        <v>1</v>
      </c>
      <c r="F18" s="100">
        <f>+D18</f>
        <v>1260</v>
      </c>
    </row>
  </sheetData>
  <printOptions horizontalCentered="1"/>
  <pageMargins left="0.75" right="0.75" top="1.75" bottom="1" header="0.5" footer="0.5"/>
  <pageSetup orientation="portrait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8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9" x14ac:dyDescent="0.2">
      <c r="B1" t="s">
        <v>108</v>
      </c>
      <c r="C1" t="s">
        <v>109</v>
      </c>
      <c r="H1" t="s">
        <v>110</v>
      </c>
      <c r="I1" t="s">
        <v>111</v>
      </c>
    </row>
    <row r="2" spans="1:19" x14ac:dyDescent="0.2">
      <c r="A2" t="s">
        <v>112</v>
      </c>
      <c r="C2" t="s">
        <v>113</v>
      </c>
      <c r="E2" t="s">
        <v>114</v>
      </c>
      <c r="G2" t="s">
        <v>115</v>
      </c>
      <c r="H2" t="s">
        <v>116</v>
      </c>
      <c r="I2" t="s">
        <v>113</v>
      </c>
      <c r="K2" t="s">
        <v>114</v>
      </c>
      <c r="M2" t="s">
        <v>115</v>
      </c>
      <c r="O2" t="s">
        <v>117</v>
      </c>
      <c r="Q2" t="s">
        <v>118</v>
      </c>
      <c r="S2" t="s">
        <v>119</v>
      </c>
    </row>
    <row r="3" spans="1:19" x14ac:dyDescent="0.2">
      <c r="A3" s="5">
        <v>2023</v>
      </c>
      <c r="B3" s="5"/>
      <c r="C3" s="11">
        <v>1195.9013152942618</v>
      </c>
      <c r="D3" s="11"/>
      <c r="E3" s="79">
        <v>1229.7678615474458</v>
      </c>
      <c r="F3" s="79"/>
      <c r="G3" s="11">
        <v>1272.8110261125182</v>
      </c>
      <c r="H3" s="11"/>
      <c r="I3" s="11">
        <v>926.24529452026036</v>
      </c>
      <c r="J3" s="11"/>
      <c r="K3" s="11">
        <v>952.47549320596545</v>
      </c>
      <c r="L3" s="11"/>
      <c r="M3" s="11">
        <v>985.81313413819339</v>
      </c>
      <c r="N3" s="11"/>
      <c r="O3" s="11">
        <v>5488.0392536967656</v>
      </c>
      <c r="P3" s="11"/>
      <c r="Q3" s="11">
        <v>5643.4541970935625</v>
      </c>
      <c r="R3" s="11"/>
      <c r="S3" s="11">
        <v>5840.9810111503903</v>
      </c>
    </row>
    <row r="4" spans="1:19" x14ac:dyDescent="0.2">
      <c r="A4" s="5">
        <v>2024</v>
      </c>
      <c r="B4" s="5"/>
      <c r="C4" s="11">
        <v>1248.129254814233</v>
      </c>
      <c r="D4" s="11"/>
      <c r="E4" s="79">
        <v>1289.3441397780573</v>
      </c>
      <c r="F4" s="79"/>
      <c r="G4" s="11">
        <v>1343.366532903899</v>
      </c>
      <c r="H4" s="11"/>
      <c r="I4" s="11">
        <v>1000.205429815329</v>
      </c>
      <c r="J4" s="11"/>
      <c r="K4" s="11">
        <v>1033.2335409432644</v>
      </c>
      <c r="L4" s="11"/>
      <c r="M4" s="11">
        <v>1076.5251237081657</v>
      </c>
      <c r="N4" s="11"/>
      <c r="O4" s="11">
        <v>5902.9367247346554</v>
      </c>
      <c r="P4" s="11"/>
      <c r="Q4" s="11">
        <v>6097.8595319040805</v>
      </c>
      <c r="R4" s="11"/>
      <c r="S4" s="11">
        <v>6353.3545193908112</v>
      </c>
    </row>
    <row r="5" spans="1:19" x14ac:dyDescent="0.2">
      <c r="A5" s="5">
        <v>2025</v>
      </c>
      <c r="B5" s="5"/>
      <c r="C5" s="11">
        <v>1235.8239835226861</v>
      </c>
      <c r="D5" s="11"/>
      <c r="E5" s="79">
        <v>1283.3616281471045</v>
      </c>
      <c r="F5" s="79"/>
      <c r="G5" s="11">
        <v>1345.0107702013363</v>
      </c>
      <c r="H5" s="11"/>
      <c r="I5" s="11">
        <v>991.94256860165854</v>
      </c>
      <c r="J5" s="11"/>
      <c r="K5" s="11">
        <v>1030.0989840319573</v>
      </c>
      <c r="L5" s="11"/>
      <c r="M5" s="11">
        <v>1079.5820893420273</v>
      </c>
      <c r="N5" s="11"/>
      <c r="O5" s="11">
        <v>5835.2276461263209</v>
      </c>
      <c r="P5" s="11"/>
      <c r="Q5" s="11">
        <v>6059.6875868967145</v>
      </c>
      <c r="R5" s="11"/>
      <c r="S5" s="11">
        <v>6350.7782137749864</v>
      </c>
    </row>
    <row r="6" spans="1:19" x14ac:dyDescent="0.2">
      <c r="A6" s="5">
        <v>2026</v>
      </c>
      <c r="B6" s="5"/>
      <c r="C6" s="11">
        <v>1202.9041711655227</v>
      </c>
      <c r="D6" s="11"/>
      <c r="E6" s="79">
        <v>1255.7383245402762</v>
      </c>
      <c r="F6" s="79"/>
      <c r="G6" s="11">
        <v>1322.7530863304762</v>
      </c>
      <c r="H6" s="11"/>
      <c r="I6" s="11">
        <v>967.90978600143524</v>
      </c>
      <c r="J6" s="11"/>
      <c r="K6" s="11">
        <v>1010.4224776292107</v>
      </c>
      <c r="L6" s="11"/>
      <c r="M6" s="11">
        <v>1064.3455126457416</v>
      </c>
      <c r="N6" s="11"/>
      <c r="O6" s="11">
        <v>5697.9774218994589</v>
      </c>
      <c r="P6" s="11"/>
      <c r="Q6" s="11">
        <v>5948.2449163939091</v>
      </c>
      <c r="R6" s="11"/>
      <c r="S6" s="11">
        <v>6265.6838352768236</v>
      </c>
    </row>
    <row r="7" spans="1:19" x14ac:dyDescent="0.2">
      <c r="A7" s="5">
        <v>2027</v>
      </c>
      <c r="B7" s="5"/>
      <c r="C7" s="11">
        <v>1190.4164789771062</v>
      </c>
      <c r="D7" s="11"/>
      <c r="E7" s="79">
        <v>1247.0970611124515</v>
      </c>
      <c r="F7" s="79"/>
      <c r="G7" s="11">
        <v>1319.7703905999988</v>
      </c>
      <c r="H7" s="11"/>
      <c r="I7" s="11">
        <v>960.52123988192182</v>
      </c>
      <c r="J7" s="11"/>
      <c r="K7" s="11">
        <v>1006.2555723540767</v>
      </c>
      <c r="L7" s="11"/>
      <c r="M7" s="11">
        <v>1064.8941058240664</v>
      </c>
      <c r="N7" s="11"/>
      <c r="O7" s="11">
        <v>5649.0090423104339</v>
      </c>
      <c r="P7" s="11"/>
      <c r="Q7" s="11">
        <v>5917.9813949790678</v>
      </c>
      <c r="R7" s="11"/>
      <c r="S7" s="11">
        <v>6262.8458207157819</v>
      </c>
    </row>
    <row r="8" spans="1:19" x14ac:dyDescent="0.2">
      <c r="A8" s="5">
        <v>2028</v>
      </c>
      <c r="C8" s="11">
        <v>1176.3283576429408</v>
      </c>
      <c r="D8" s="11"/>
      <c r="E8" s="11">
        <v>1234.7435259729282</v>
      </c>
      <c r="F8" s="11"/>
      <c r="G8" s="11">
        <v>1312.8551287089192</v>
      </c>
      <c r="H8" s="11"/>
      <c r="I8" s="11">
        <v>952.96256604253074</v>
      </c>
      <c r="J8" s="11"/>
      <c r="K8" s="11">
        <v>1000.2856356139338</v>
      </c>
      <c r="L8" s="11"/>
      <c r="M8" s="11">
        <v>1063.5651042226293</v>
      </c>
      <c r="N8" s="11"/>
      <c r="O8" s="11">
        <v>5613.3097655427673</v>
      </c>
      <c r="P8" s="11"/>
      <c r="Q8" s="11">
        <v>5892.0605350129299</v>
      </c>
      <c r="R8" s="11"/>
      <c r="S8" s="11">
        <v>6264.8005268624038</v>
      </c>
    </row>
    <row r="9" spans="1:19" x14ac:dyDescent="0.2">
      <c r="A9" s="5">
        <v>2029</v>
      </c>
      <c r="C9" s="11">
        <v>1169.6187058768812</v>
      </c>
      <c r="D9" s="11"/>
      <c r="E9" s="11">
        <v>1231.4415486202843</v>
      </c>
      <c r="F9" s="11"/>
      <c r="G9" s="11">
        <v>1315.0124132022229</v>
      </c>
      <c r="H9" s="11"/>
      <c r="I9" s="11">
        <v>947.31110910101427</v>
      </c>
      <c r="J9" s="11"/>
      <c r="K9" s="11">
        <v>997.38338088733394</v>
      </c>
      <c r="L9" s="11"/>
      <c r="M9" s="11">
        <v>1065.0700620406537</v>
      </c>
      <c r="N9" s="11"/>
      <c r="O9" s="11">
        <v>5577.5657590941009</v>
      </c>
      <c r="P9" s="11"/>
      <c r="Q9" s="11">
        <v>5872.3806154937747</v>
      </c>
      <c r="R9" s="11"/>
      <c r="S9" s="11">
        <v>6270.9053572818702</v>
      </c>
    </row>
    <row r="10" spans="1:19" x14ac:dyDescent="0.2">
      <c r="A10" s="5">
        <v>2030</v>
      </c>
      <c r="C10" s="11">
        <v>1157.767014069108</v>
      </c>
      <c r="D10" s="11"/>
      <c r="E10" s="11">
        <v>1223.3249372547541</v>
      </c>
      <c r="F10" s="11"/>
      <c r="G10" s="11">
        <v>1311.3502248131795</v>
      </c>
      <c r="H10" s="11"/>
      <c r="I10" s="11">
        <v>940.81528880306212</v>
      </c>
      <c r="J10" s="11"/>
      <c r="K10" s="11">
        <v>994.08843934693414</v>
      </c>
      <c r="L10" s="11"/>
      <c r="M10" s="11">
        <v>1065.6188382353835</v>
      </c>
      <c r="N10" s="11"/>
      <c r="O10" s="11">
        <v>5536.1060132066686</v>
      </c>
      <c r="P10" s="11"/>
      <c r="Q10" s="11">
        <v>5849.5849846672709</v>
      </c>
      <c r="R10" s="11"/>
      <c r="S10" s="11">
        <v>6270.4963751669111</v>
      </c>
    </row>
    <row r="11" spans="1:19" x14ac:dyDescent="0.2">
      <c r="A11" s="5">
        <v>2031</v>
      </c>
      <c r="C11" s="11">
        <v>1147.7558626953589</v>
      </c>
      <c r="D11" s="11"/>
      <c r="E11" s="11">
        <v>1216.8596183735253</v>
      </c>
      <c r="F11" s="11"/>
      <c r="G11" s="11">
        <v>1309.3530145260081</v>
      </c>
      <c r="H11" s="11"/>
      <c r="I11" s="11">
        <v>935.46188029159009</v>
      </c>
      <c r="J11" s="11"/>
      <c r="K11" s="11">
        <v>991.78390078652387</v>
      </c>
      <c r="L11" s="11"/>
      <c r="M11" s="11">
        <v>1067.1693107779531</v>
      </c>
      <c r="N11" s="11"/>
      <c r="O11" s="11">
        <v>5500.3715399948278</v>
      </c>
      <c r="P11" s="11"/>
      <c r="Q11" s="11">
        <v>5831.5363315615068</v>
      </c>
      <c r="R11" s="11"/>
      <c r="S11" s="11">
        <v>6274.7909124092603</v>
      </c>
    </row>
    <row r="12" spans="1:19" x14ac:dyDescent="0.2">
      <c r="A12" s="5">
        <v>2032</v>
      </c>
      <c r="C12" s="11">
        <v>1135.4751850983566</v>
      </c>
      <c r="D12" s="11"/>
      <c r="E12" s="11">
        <v>1206.448477323833</v>
      </c>
      <c r="F12" s="11"/>
      <c r="G12" s="11">
        <v>1302.5610986650581</v>
      </c>
      <c r="H12" s="11"/>
      <c r="I12" s="11">
        <v>929.12299501900361</v>
      </c>
      <c r="J12" s="11"/>
      <c r="K12" s="11">
        <v>987.19816804286995</v>
      </c>
      <c r="L12" s="11"/>
      <c r="M12" s="11">
        <v>1065.8440493193955</v>
      </c>
      <c r="N12" s="11"/>
      <c r="O12" s="11">
        <v>5471.7160009218451</v>
      </c>
      <c r="P12" s="11"/>
      <c r="Q12" s="11">
        <v>5813.7276131567733</v>
      </c>
      <c r="R12" s="11"/>
      <c r="S12" s="11">
        <v>6276.8825768099578</v>
      </c>
    </row>
    <row r="13" spans="1:19" x14ac:dyDescent="0.2">
      <c r="A13" s="5">
        <v>2033</v>
      </c>
      <c r="C13" s="11">
        <v>1130.4652839837686</v>
      </c>
      <c r="D13" s="11"/>
      <c r="E13" s="11">
        <v>1204.9461572129001</v>
      </c>
      <c r="F13" s="11"/>
      <c r="G13" s="11">
        <v>1307.1291967065608</v>
      </c>
      <c r="H13" s="11"/>
      <c r="I13" s="11">
        <v>926.51557900831222</v>
      </c>
      <c r="J13" s="11"/>
      <c r="K13" s="11">
        <v>987.55919561699739</v>
      </c>
      <c r="L13" s="11"/>
      <c r="M13" s="11">
        <v>1071.3071703161104</v>
      </c>
      <c r="N13" s="11"/>
      <c r="O13" s="11">
        <v>5436.70633293014</v>
      </c>
      <c r="P13" s="11"/>
      <c r="Q13" s="11">
        <v>5794.9045376021204</v>
      </c>
      <c r="R13" s="11"/>
      <c r="S13" s="11">
        <v>6286.32978152957</v>
      </c>
    </row>
    <row r="14" spans="1:19" x14ac:dyDescent="0.2">
      <c r="A14" s="5">
        <v>2034</v>
      </c>
      <c r="C14" s="11">
        <v>1118.0524736805291</v>
      </c>
      <c r="D14" s="11"/>
      <c r="E14" s="11">
        <v>1198.3558521427619</v>
      </c>
      <c r="F14" s="11"/>
      <c r="G14" s="11">
        <v>1306.2244606103857</v>
      </c>
      <c r="H14" s="11"/>
      <c r="I14" s="11">
        <v>917.34870358165767</v>
      </c>
      <c r="J14" s="11"/>
      <c r="K14" s="11">
        <v>983.23666667792804</v>
      </c>
      <c r="L14" s="11"/>
      <c r="M14" s="11">
        <v>1071.7415718271354</v>
      </c>
      <c r="N14" s="11"/>
      <c r="O14" s="11">
        <v>5392.6736059803352</v>
      </c>
      <c r="P14" s="11"/>
      <c r="Q14" s="11">
        <v>5779.9988162889094</v>
      </c>
      <c r="R14" s="11"/>
      <c r="S14" s="11">
        <v>6300.278688200714</v>
      </c>
    </row>
    <row r="15" spans="1:19" x14ac:dyDescent="0.2">
      <c r="A15" s="5">
        <v>2035</v>
      </c>
      <c r="C15" s="11">
        <v>1107.4357902999504</v>
      </c>
      <c r="D15" s="11"/>
      <c r="E15" s="11">
        <v>1193.4247351660929</v>
      </c>
      <c r="F15" s="11"/>
      <c r="G15" s="11">
        <v>1308.0820144563029</v>
      </c>
      <c r="H15" s="11"/>
      <c r="I15" s="11">
        <v>911.10260871067442</v>
      </c>
      <c r="J15" s="11"/>
      <c r="K15" s="11">
        <v>981.84689264482552</v>
      </c>
      <c r="L15" s="11"/>
      <c r="M15" s="11">
        <v>1076.1770083806414</v>
      </c>
      <c r="N15" s="11"/>
      <c r="O15" s="11">
        <v>5349.425134771609</v>
      </c>
      <c r="P15" s="11"/>
      <c r="Q15" s="11">
        <v>5764.7913591690021</v>
      </c>
      <c r="R15" s="11"/>
      <c r="S15" s="11">
        <v>6318.6388481989989</v>
      </c>
    </row>
    <row r="16" spans="1:19" x14ac:dyDescent="0.2">
      <c r="A16" s="5">
        <v>2036</v>
      </c>
      <c r="C16" s="11">
        <v>1094.0239010953167</v>
      </c>
      <c r="D16" s="11"/>
      <c r="E16" s="11">
        <v>1185.1707020505776</v>
      </c>
      <c r="F16" s="11"/>
      <c r="G16" s="11">
        <v>1306.9325291008124</v>
      </c>
      <c r="H16" s="11"/>
      <c r="I16" s="11">
        <v>903.17932667503248</v>
      </c>
      <c r="J16" s="11"/>
      <c r="K16" s="11">
        <v>978.42622597306126</v>
      </c>
      <c r="L16" s="11"/>
      <c r="M16" s="11">
        <v>1078.9475809999944</v>
      </c>
      <c r="N16" s="11"/>
      <c r="O16" s="11">
        <v>5307.5791031226991</v>
      </c>
      <c r="P16" s="11"/>
      <c r="Q16" s="11">
        <v>5749.7713217591363</v>
      </c>
      <c r="R16" s="11"/>
      <c r="S16" s="11">
        <v>6340.4901608657065</v>
      </c>
    </row>
    <row r="17" spans="1:19" x14ac:dyDescent="0.2">
      <c r="A17" s="5">
        <v>2037</v>
      </c>
      <c r="C17" s="11">
        <v>1086.1846076022255</v>
      </c>
      <c r="D17" s="11"/>
      <c r="E17" s="11">
        <v>1182.9288317559035</v>
      </c>
      <c r="F17" s="11"/>
      <c r="G17" s="11">
        <v>1312.5750635856191</v>
      </c>
      <c r="H17" s="11"/>
      <c r="I17" s="11">
        <v>898.93471034778247</v>
      </c>
      <c r="J17" s="11"/>
      <c r="K17" s="11">
        <v>979.00097211279501</v>
      </c>
      <c r="L17" s="11"/>
      <c r="M17" s="11">
        <v>1086.2971877301375</v>
      </c>
      <c r="N17" s="11"/>
      <c r="O17" s="11">
        <v>5265.2401283181771</v>
      </c>
      <c r="P17" s="11"/>
      <c r="Q17" s="11">
        <v>5734.2042138260949</v>
      </c>
      <c r="R17" s="11"/>
      <c r="S17" s="11">
        <v>6362.6595772490336</v>
      </c>
    </row>
    <row r="18" spans="1:19" x14ac:dyDescent="0.2">
      <c r="A18" s="5">
        <v>2038</v>
      </c>
      <c r="C18" s="11">
        <v>1076.8569179696328</v>
      </c>
      <c r="D18" s="11"/>
      <c r="E18" s="11">
        <v>1178.0611851872097</v>
      </c>
      <c r="F18" s="11"/>
      <c r="G18" s="11">
        <v>1316.5828498627814</v>
      </c>
      <c r="H18" s="11"/>
      <c r="I18" s="11">
        <v>893.70324521962243</v>
      </c>
      <c r="J18" s="11"/>
      <c r="K18" s="11">
        <v>977.69451697832153</v>
      </c>
      <c r="L18" s="11"/>
      <c r="M18" s="11">
        <v>1092.6561791898594</v>
      </c>
      <c r="N18" s="11"/>
      <c r="O18" s="11">
        <v>5228.227157916609</v>
      </c>
      <c r="P18" s="11"/>
      <c r="Q18" s="11">
        <v>5719.582034812991</v>
      </c>
      <c r="R18" s="11"/>
      <c r="S18" s="11">
        <v>6392.1158850687252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4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9.140625" style="3"/>
  </cols>
  <sheetData>
    <row r="1" spans="1:13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A2" s="7" t="s">
        <v>105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A3" s="7" t="s">
        <v>106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A4" s="7" t="s">
        <v>271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6" spans="1:13" x14ac:dyDescent="0.2">
      <c r="C6" s="7" t="s">
        <v>29</v>
      </c>
      <c r="D6" s="7"/>
      <c r="E6" s="7"/>
      <c r="F6" s="3"/>
      <c r="G6" s="7" t="s">
        <v>122</v>
      </c>
      <c r="H6" s="7"/>
      <c r="I6" s="7"/>
      <c r="J6" s="3"/>
      <c r="K6" s="7" t="s">
        <v>123</v>
      </c>
      <c r="L6" s="7"/>
      <c r="M6" s="7"/>
    </row>
    <row r="7" spans="1:13" ht="13.5" thickBot="1" x14ac:dyDescent="0.25">
      <c r="C7" s="9" t="s">
        <v>121</v>
      </c>
      <c r="D7" s="9"/>
      <c r="E7" s="9"/>
      <c r="F7" s="3"/>
      <c r="G7" s="9" t="s">
        <v>121</v>
      </c>
      <c r="H7" s="9"/>
      <c r="I7" s="9"/>
      <c r="J7" s="3"/>
      <c r="K7" s="9" t="s">
        <v>124</v>
      </c>
      <c r="L7" s="9"/>
      <c r="M7" s="9"/>
    </row>
    <row r="8" spans="1:13" x14ac:dyDescent="0.2">
      <c r="C8" s="5" t="s">
        <v>117</v>
      </c>
      <c r="D8" s="5" t="s">
        <v>118</v>
      </c>
      <c r="E8" s="5" t="s">
        <v>119</v>
      </c>
      <c r="F8" s="3"/>
      <c r="G8" s="5" t="s">
        <v>117</v>
      </c>
      <c r="H8" s="5" t="s">
        <v>118</v>
      </c>
      <c r="I8" s="5" t="s">
        <v>119</v>
      </c>
      <c r="J8" s="3"/>
      <c r="K8" s="5" t="s">
        <v>117</v>
      </c>
      <c r="L8" s="5" t="s">
        <v>118</v>
      </c>
      <c r="M8" s="5" t="s">
        <v>119</v>
      </c>
    </row>
    <row r="9" spans="1:13" x14ac:dyDescent="0.2">
      <c r="A9" s="6" t="s">
        <v>107</v>
      </c>
      <c r="C9" s="6" t="s">
        <v>120</v>
      </c>
      <c r="D9" s="6" t="s">
        <v>120</v>
      </c>
      <c r="E9" s="6" t="s">
        <v>120</v>
      </c>
      <c r="F9" s="3"/>
      <c r="G9" s="6" t="s">
        <v>120</v>
      </c>
      <c r="H9" s="6" t="s">
        <v>120</v>
      </c>
      <c r="I9" s="6" t="s">
        <v>120</v>
      </c>
      <c r="J9" s="3"/>
      <c r="K9" s="6" t="s">
        <v>120</v>
      </c>
      <c r="L9" s="6" t="s">
        <v>120</v>
      </c>
      <c r="M9" s="6" t="s">
        <v>120</v>
      </c>
    </row>
    <row r="11" spans="1:13" x14ac:dyDescent="0.2">
      <c r="A11" s="5">
        <f>+Sheet11!A3</f>
        <v>2023</v>
      </c>
      <c r="C11" s="11">
        <f>+Sheet11!I3</f>
        <v>926.24529452026036</v>
      </c>
      <c r="D11" s="11">
        <f>+Sheet11!K3</f>
        <v>952.47549320596545</v>
      </c>
      <c r="E11" s="11">
        <f>+Sheet11!M3</f>
        <v>985.81313413819339</v>
      </c>
      <c r="G11" s="11">
        <f>+Sheet11!C4</f>
        <v>1248.129254814233</v>
      </c>
      <c r="H11" s="11">
        <f>+Sheet11!E4</f>
        <v>1289.3441397780573</v>
      </c>
      <c r="I11" s="11">
        <f>+Sheet11!G4</f>
        <v>1343.366532903899</v>
      </c>
      <c r="K11" s="11">
        <f>+Sheet11!O3</f>
        <v>5488.0392536967656</v>
      </c>
      <c r="L11" s="11">
        <f>+Sheet11!Q3</f>
        <v>5643.4541970935625</v>
      </c>
      <c r="M11" s="11">
        <f>+Sheet11!S3</f>
        <v>5840.9810111503903</v>
      </c>
    </row>
    <row r="12" spans="1:13" x14ac:dyDescent="0.2">
      <c r="A12" s="5">
        <f>+Sheet11!A4</f>
        <v>2024</v>
      </c>
      <c r="C12" s="11">
        <f>+Sheet11!I4</f>
        <v>1000.205429815329</v>
      </c>
      <c r="D12" s="11">
        <f>+Sheet11!K4</f>
        <v>1033.2335409432644</v>
      </c>
      <c r="E12" s="11">
        <f>+Sheet11!M4</f>
        <v>1076.5251237081657</v>
      </c>
      <c r="G12" s="11">
        <f>+Sheet11!C5</f>
        <v>1235.8239835226861</v>
      </c>
      <c r="H12" s="11">
        <f>+Sheet11!E5</f>
        <v>1283.3616281471045</v>
      </c>
      <c r="I12" s="11">
        <f>+Sheet11!G5</f>
        <v>1345.0107702013363</v>
      </c>
      <c r="K12" s="11">
        <f>+Sheet11!O4</f>
        <v>5902.9367247346554</v>
      </c>
      <c r="L12" s="11">
        <f>+Sheet11!Q4</f>
        <v>6097.8595319040805</v>
      </c>
      <c r="M12" s="11">
        <f>+Sheet11!S4</f>
        <v>6353.3545193908112</v>
      </c>
    </row>
    <row r="13" spans="1:13" x14ac:dyDescent="0.2">
      <c r="A13" s="5">
        <f>+Sheet11!A5</f>
        <v>2025</v>
      </c>
      <c r="C13" s="11">
        <f>+Sheet11!I5</f>
        <v>991.94256860165854</v>
      </c>
      <c r="D13" s="11">
        <f>+Sheet11!K5</f>
        <v>1030.0989840319573</v>
      </c>
      <c r="E13" s="11">
        <f>+Sheet11!M5</f>
        <v>1079.5820893420273</v>
      </c>
      <c r="G13" s="11">
        <f>+Sheet11!C6</f>
        <v>1202.9041711655227</v>
      </c>
      <c r="H13" s="11">
        <f>+Sheet11!E6</f>
        <v>1255.7383245402762</v>
      </c>
      <c r="I13" s="11">
        <f>+Sheet11!G6</f>
        <v>1322.7530863304762</v>
      </c>
      <c r="K13" s="11">
        <f>+Sheet11!O5</f>
        <v>5835.2276461263209</v>
      </c>
      <c r="L13" s="11">
        <f>+Sheet11!Q5</f>
        <v>6059.6875868967145</v>
      </c>
      <c r="M13" s="11">
        <f>+Sheet11!S5</f>
        <v>6350.7782137749864</v>
      </c>
    </row>
    <row r="14" spans="1:13" x14ac:dyDescent="0.2">
      <c r="A14" s="5">
        <f>+Sheet11!A6</f>
        <v>2026</v>
      </c>
      <c r="C14" s="11">
        <f>+Sheet11!I6</f>
        <v>967.90978600143524</v>
      </c>
      <c r="D14" s="11">
        <f>+Sheet11!K6</f>
        <v>1010.4224776292107</v>
      </c>
      <c r="E14" s="11">
        <f>+Sheet11!M6</f>
        <v>1064.3455126457416</v>
      </c>
      <c r="G14" s="11">
        <f>+Sheet11!C7</f>
        <v>1190.4164789771062</v>
      </c>
      <c r="H14" s="11">
        <f>+Sheet11!E7</f>
        <v>1247.0970611124515</v>
      </c>
      <c r="I14" s="11">
        <f>+Sheet11!G7</f>
        <v>1319.7703905999988</v>
      </c>
      <c r="K14" s="11">
        <f>+Sheet11!O6</f>
        <v>5697.9774218994589</v>
      </c>
      <c r="L14" s="11">
        <f>+Sheet11!Q6</f>
        <v>5948.2449163939091</v>
      </c>
      <c r="M14" s="11">
        <f>+Sheet11!S6</f>
        <v>6265.6838352768236</v>
      </c>
    </row>
    <row r="15" spans="1:13" x14ac:dyDescent="0.2">
      <c r="A15" s="5">
        <f>+Sheet11!A7</f>
        <v>2027</v>
      </c>
      <c r="C15" s="11">
        <f>+Sheet11!I7</f>
        <v>960.52123988192182</v>
      </c>
      <c r="D15" s="11">
        <f>+Sheet11!K7</f>
        <v>1006.2555723540767</v>
      </c>
      <c r="E15" s="11">
        <f>+Sheet11!M7</f>
        <v>1064.8941058240664</v>
      </c>
      <c r="G15" s="11">
        <f>+Sheet11!C8</f>
        <v>1176.3283576429408</v>
      </c>
      <c r="H15" s="11">
        <f>+Sheet11!E8</f>
        <v>1234.7435259729282</v>
      </c>
      <c r="I15" s="11">
        <f>+Sheet11!G8</f>
        <v>1312.8551287089192</v>
      </c>
      <c r="K15" s="11">
        <f>+Sheet11!O7</f>
        <v>5649.0090423104339</v>
      </c>
      <c r="L15" s="11">
        <f>+Sheet11!Q7</f>
        <v>5917.9813949790678</v>
      </c>
      <c r="M15" s="11">
        <f>+Sheet11!S7</f>
        <v>6262.8458207157819</v>
      </c>
    </row>
    <row r="16" spans="1:13" x14ac:dyDescent="0.2">
      <c r="A16" s="5">
        <f>+Sheet11!A8</f>
        <v>2028</v>
      </c>
      <c r="C16" s="11">
        <f>+Sheet11!I8</f>
        <v>952.96256604253074</v>
      </c>
      <c r="D16" s="11">
        <f>+Sheet11!K8</f>
        <v>1000.2856356139338</v>
      </c>
      <c r="E16" s="11">
        <f>+Sheet11!M8</f>
        <v>1063.5651042226293</v>
      </c>
      <c r="G16" s="11">
        <f>+Sheet11!C9</f>
        <v>1169.6187058768812</v>
      </c>
      <c r="H16" s="11">
        <f>+Sheet11!E9</f>
        <v>1231.4415486202843</v>
      </c>
      <c r="I16" s="11">
        <f>+Sheet11!G9</f>
        <v>1315.0124132022229</v>
      </c>
      <c r="K16" s="11">
        <f>+Sheet11!O8</f>
        <v>5613.3097655427673</v>
      </c>
      <c r="L16" s="11">
        <f>+Sheet11!Q8</f>
        <v>5892.0605350129299</v>
      </c>
      <c r="M16" s="11">
        <f>+Sheet11!S8</f>
        <v>6264.8005268624038</v>
      </c>
    </row>
    <row r="17" spans="1:14" x14ac:dyDescent="0.2">
      <c r="A17" s="5">
        <f>+Sheet11!A9</f>
        <v>2029</v>
      </c>
      <c r="C17" s="11">
        <f>+Sheet11!I9</f>
        <v>947.31110910101427</v>
      </c>
      <c r="D17" s="11">
        <f>+Sheet11!K9</f>
        <v>997.38338088733394</v>
      </c>
      <c r="E17" s="11">
        <f>+Sheet11!M9</f>
        <v>1065.0700620406537</v>
      </c>
      <c r="G17" s="11">
        <f>+Sheet11!C10</f>
        <v>1157.767014069108</v>
      </c>
      <c r="H17" s="11">
        <f>+Sheet11!E10</f>
        <v>1223.3249372547541</v>
      </c>
      <c r="I17" s="11">
        <f>+Sheet11!G10</f>
        <v>1311.3502248131795</v>
      </c>
      <c r="K17" s="11">
        <f>+Sheet11!O9</f>
        <v>5577.5657590941009</v>
      </c>
      <c r="L17" s="11">
        <f>+Sheet11!Q9</f>
        <v>5872.3806154937747</v>
      </c>
      <c r="M17" s="11">
        <f>+Sheet11!S9</f>
        <v>6270.9053572818702</v>
      </c>
    </row>
    <row r="18" spans="1:14" x14ac:dyDescent="0.2">
      <c r="A18" s="5">
        <f>+Sheet11!A10</f>
        <v>2030</v>
      </c>
      <c r="C18" s="11">
        <f>+Sheet11!I10</f>
        <v>940.81528880306212</v>
      </c>
      <c r="D18" s="11">
        <f>+Sheet11!K10</f>
        <v>994.08843934693414</v>
      </c>
      <c r="E18" s="11">
        <f>+Sheet11!M10</f>
        <v>1065.6188382353835</v>
      </c>
      <c r="G18" s="11">
        <f>+Sheet11!C11</f>
        <v>1147.7558626953589</v>
      </c>
      <c r="H18" s="11">
        <f>+Sheet11!E11</f>
        <v>1216.8596183735253</v>
      </c>
      <c r="I18" s="11">
        <f>+Sheet11!G11</f>
        <v>1309.3530145260081</v>
      </c>
      <c r="K18" s="11">
        <f>+Sheet11!O10</f>
        <v>5536.1060132066686</v>
      </c>
      <c r="L18" s="11">
        <f>+Sheet11!Q10</f>
        <v>5849.5849846672709</v>
      </c>
      <c r="M18" s="11">
        <f>+Sheet11!S10</f>
        <v>6270.4963751669111</v>
      </c>
    </row>
    <row r="19" spans="1:14" x14ac:dyDescent="0.2">
      <c r="A19" s="5">
        <f>+Sheet11!A11</f>
        <v>2031</v>
      </c>
      <c r="C19" s="11">
        <f>+Sheet11!I11</f>
        <v>935.46188029159009</v>
      </c>
      <c r="D19" s="11">
        <f>+Sheet11!K11</f>
        <v>991.78390078652387</v>
      </c>
      <c r="E19" s="11">
        <f>+Sheet11!M11</f>
        <v>1067.1693107779531</v>
      </c>
      <c r="G19" s="11">
        <f>+Sheet11!C12</f>
        <v>1135.4751850983566</v>
      </c>
      <c r="H19" s="11">
        <f>+Sheet11!E12</f>
        <v>1206.448477323833</v>
      </c>
      <c r="I19" s="11">
        <f>+Sheet11!G12</f>
        <v>1302.5610986650581</v>
      </c>
      <c r="K19" s="11">
        <f>+Sheet11!O11</f>
        <v>5500.3715399948278</v>
      </c>
      <c r="L19" s="11">
        <f>+Sheet11!Q11</f>
        <v>5831.5363315615068</v>
      </c>
      <c r="M19" s="11">
        <f>+Sheet11!S11</f>
        <v>6274.7909124092603</v>
      </c>
    </row>
    <row r="20" spans="1:14" x14ac:dyDescent="0.2">
      <c r="A20" s="5">
        <f>+Sheet11!A12</f>
        <v>2032</v>
      </c>
      <c r="C20" s="11">
        <f>+Sheet11!I12</f>
        <v>929.12299501900361</v>
      </c>
      <c r="D20" s="11">
        <f>+Sheet11!K12</f>
        <v>987.19816804286995</v>
      </c>
      <c r="E20" s="11">
        <f>+Sheet11!M12</f>
        <v>1065.8440493193955</v>
      </c>
      <c r="G20" s="11">
        <f>+Sheet11!C13</f>
        <v>1130.4652839837686</v>
      </c>
      <c r="H20" s="11">
        <f>+Sheet11!E13</f>
        <v>1204.9461572129001</v>
      </c>
      <c r="I20" s="11">
        <f>+Sheet11!G13</f>
        <v>1307.1291967065608</v>
      </c>
      <c r="K20" s="11">
        <f>+Sheet11!O12</f>
        <v>5471.7160009218451</v>
      </c>
      <c r="L20" s="11">
        <f>+Sheet11!Q12</f>
        <v>5813.7276131567733</v>
      </c>
      <c r="M20" s="11">
        <f>+Sheet11!S12</f>
        <v>6276.8825768099578</v>
      </c>
    </row>
    <row r="21" spans="1:14" x14ac:dyDescent="0.2">
      <c r="A21" s="5">
        <f>+Sheet11!A13</f>
        <v>2033</v>
      </c>
      <c r="C21" s="11">
        <f>+Sheet11!I13</f>
        <v>926.51557900831222</v>
      </c>
      <c r="D21" s="11">
        <f>+Sheet11!K13</f>
        <v>987.55919561699739</v>
      </c>
      <c r="E21" s="11">
        <f>+Sheet11!M13</f>
        <v>1071.3071703161104</v>
      </c>
      <c r="G21" s="11">
        <f>+Sheet11!C14</f>
        <v>1118.0524736805291</v>
      </c>
      <c r="H21" s="11">
        <f>+Sheet11!E14</f>
        <v>1198.3558521427619</v>
      </c>
      <c r="I21" s="11">
        <f>+Sheet11!G14</f>
        <v>1306.2244606103857</v>
      </c>
      <c r="K21" s="11">
        <f>+Sheet11!O13</f>
        <v>5436.70633293014</v>
      </c>
      <c r="L21" s="11">
        <f>+Sheet11!Q13</f>
        <v>5794.9045376021204</v>
      </c>
      <c r="M21" s="11">
        <f>+Sheet11!S13</f>
        <v>6286.32978152957</v>
      </c>
    </row>
    <row r="22" spans="1:14" x14ac:dyDescent="0.2">
      <c r="A22" s="5">
        <f>+Sheet11!A14</f>
        <v>2034</v>
      </c>
      <c r="C22" s="11">
        <f>+Sheet11!I14</f>
        <v>917.34870358165767</v>
      </c>
      <c r="D22" s="11">
        <f>+Sheet11!K14</f>
        <v>983.23666667792804</v>
      </c>
      <c r="E22" s="11">
        <f>+Sheet11!M14</f>
        <v>1071.7415718271354</v>
      </c>
      <c r="G22" s="11">
        <f>+Sheet11!C15</f>
        <v>1107.4357902999504</v>
      </c>
      <c r="H22" s="11">
        <f>+Sheet11!E15</f>
        <v>1193.4247351660929</v>
      </c>
      <c r="I22" s="11">
        <f>+Sheet11!G15</f>
        <v>1308.0820144563029</v>
      </c>
      <c r="K22" s="11">
        <f>+Sheet11!O14</f>
        <v>5392.6736059803352</v>
      </c>
      <c r="L22" s="11">
        <f>+Sheet11!Q14</f>
        <v>5779.9988162889094</v>
      </c>
      <c r="M22" s="11">
        <f>+Sheet11!S14</f>
        <v>6300.278688200714</v>
      </c>
    </row>
    <row r="23" spans="1:14" x14ac:dyDescent="0.2">
      <c r="A23" s="5">
        <f>+Sheet11!A15</f>
        <v>2035</v>
      </c>
      <c r="C23" s="11">
        <f>+Sheet11!I15</f>
        <v>911.10260871067442</v>
      </c>
      <c r="D23" s="11">
        <f>+Sheet11!K15</f>
        <v>981.84689264482552</v>
      </c>
      <c r="E23" s="11">
        <f>+Sheet11!M15</f>
        <v>1076.1770083806414</v>
      </c>
      <c r="G23" s="11">
        <f>+Sheet11!C16</f>
        <v>1094.0239010953167</v>
      </c>
      <c r="H23" s="11">
        <f>+Sheet11!E16</f>
        <v>1185.1707020505776</v>
      </c>
      <c r="I23" s="11">
        <f>+Sheet11!G16</f>
        <v>1306.9325291008124</v>
      </c>
      <c r="K23" s="11">
        <f>+Sheet11!O15</f>
        <v>5349.425134771609</v>
      </c>
      <c r="L23" s="11">
        <f>+Sheet11!Q15</f>
        <v>5764.7913591690021</v>
      </c>
      <c r="M23" s="11">
        <f>+Sheet11!S15</f>
        <v>6318.6388481989989</v>
      </c>
    </row>
    <row r="24" spans="1:14" x14ac:dyDescent="0.2">
      <c r="A24" s="5">
        <f>+Sheet11!A16</f>
        <v>2036</v>
      </c>
      <c r="C24" s="11">
        <f>+Sheet11!I16</f>
        <v>903.17932667503248</v>
      </c>
      <c r="D24" s="11">
        <f>+Sheet11!K16</f>
        <v>978.42622597306126</v>
      </c>
      <c r="E24" s="11">
        <f>+Sheet11!M16</f>
        <v>1078.9475809999944</v>
      </c>
      <c r="G24" s="11">
        <f>+Sheet11!C17</f>
        <v>1086.1846076022255</v>
      </c>
      <c r="H24" s="11">
        <f>+Sheet11!E17</f>
        <v>1182.9288317559035</v>
      </c>
      <c r="I24" s="11">
        <f>+Sheet11!G17</f>
        <v>1312.5750635856191</v>
      </c>
      <c r="K24" s="11">
        <f>+Sheet11!O16</f>
        <v>5307.5791031226991</v>
      </c>
      <c r="L24" s="11">
        <f>+Sheet11!Q16</f>
        <v>5749.7713217591363</v>
      </c>
      <c r="M24" s="76">
        <f>+Sheet11!S16</f>
        <v>6340.4901608657065</v>
      </c>
      <c r="N24" s="48"/>
    </row>
    <row r="25" spans="1:14" x14ac:dyDescent="0.2">
      <c r="A25" s="5">
        <f>+Sheet11!A17</f>
        <v>2037</v>
      </c>
      <c r="C25" s="11">
        <f>+Sheet11!I17</f>
        <v>898.93471034778247</v>
      </c>
      <c r="D25" s="11">
        <f>+Sheet11!K17</f>
        <v>979.00097211279501</v>
      </c>
      <c r="E25" s="11">
        <f>+Sheet11!M17</f>
        <v>1086.2971877301375</v>
      </c>
      <c r="G25" s="11">
        <f>+Sheet11!C18</f>
        <v>1076.8569179696328</v>
      </c>
      <c r="H25" s="11">
        <f>+Sheet11!E18</f>
        <v>1178.0611851872097</v>
      </c>
      <c r="I25" s="11">
        <f>+Sheet11!G18</f>
        <v>1316.5828498627814</v>
      </c>
      <c r="K25" s="11">
        <f>+Sheet11!O17</f>
        <v>5265.2401283181771</v>
      </c>
      <c r="L25" s="11">
        <f>+Sheet11!Q17</f>
        <v>5734.2042138260949</v>
      </c>
      <c r="M25" s="11">
        <f>+Sheet11!S17</f>
        <v>6362.6595772490336</v>
      </c>
    </row>
    <row r="26" spans="1:14" x14ac:dyDescent="0.2">
      <c r="M26" s="48"/>
      <c r="N26" s="48"/>
    </row>
    <row r="28" spans="1:14" x14ac:dyDescent="0.2">
      <c r="A28" s="3" t="s">
        <v>21</v>
      </c>
    </row>
    <row r="29" spans="1:14" x14ac:dyDescent="0.2">
      <c r="A29" s="4" t="s">
        <v>125</v>
      </c>
    </row>
    <row r="30" spans="1:14" x14ac:dyDescent="0.2">
      <c r="A30" s="3" t="s">
        <v>272</v>
      </c>
      <c r="C30" s="13">
        <f>+(((C25/C11)^(1/14))-1)*100</f>
        <v>-0.21354801377565513</v>
      </c>
      <c r="D30" s="13">
        <f>+(((D25/D11)^(1/14))-1)*100</f>
        <v>0.19639444277450568</v>
      </c>
      <c r="E30" s="13">
        <f>+(((E25/E11)^(1/14))-1)*100</f>
        <v>0.69571823181737713</v>
      </c>
      <c r="G30" s="13">
        <f>+(((G25/G11)^(1/14))-1)*100</f>
        <v>-1.0487426346513229</v>
      </c>
      <c r="H30" s="13">
        <f>+(((H25/H11)^(1/14))-1)*100</f>
        <v>-0.64266634162890579</v>
      </c>
      <c r="I30" s="13">
        <f>+(((I25/I11)^(1/14))-1)*100</f>
        <v>-0.1437478081422805</v>
      </c>
      <c r="K30" s="13">
        <f>+(((K25/K11)^(1/14))-1)*100</f>
        <v>-0.29559290474514555</v>
      </c>
      <c r="L30" s="13">
        <f>+(((L25/L11)^(1/14))-1)*100</f>
        <v>0.11401249518578904</v>
      </c>
      <c r="M30" s="75">
        <f>+(((M25/M11)^(1/14))-1)*100</f>
        <v>0.61292573785671767</v>
      </c>
      <c r="N30" s="48"/>
    </row>
    <row r="33" spans="3:13" x14ac:dyDescent="0.2">
      <c r="G33">
        <f>+G24/H24</f>
        <v>0.91821636132574957</v>
      </c>
      <c r="I33">
        <f>+I24/H24</f>
        <v>1.1095976599346833</v>
      </c>
    </row>
    <row r="34" spans="3:13" x14ac:dyDescent="0.2">
      <c r="C34">
        <f>+C25/D25</f>
        <v>0.9182163613257498</v>
      </c>
      <c r="E34">
        <f>+E25/D25</f>
        <v>1.1095976599346833</v>
      </c>
      <c r="G34">
        <f>+G25/H25</f>
        <v>0.9140925204139595</v>
      </c>
      <c r="I34">
        <f>+I25/H25</f>
        <v>1.1175844399402386</v>
      </c>
      <c r="K34">
        <f>+K25/L25</f>
        <v>0.91821636132574957</v>
      </c>
      <c r="M34">
        <f>+M25/L25</f>
        <v>1.1095976599346831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5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9" x14ac:dyDescent="0.2">
      <c r="B1" t="s">
        <v>257</v>
      </c>
      <c r="G1" t="s">
        <v>29</v>
      </c>
    </row>
    <row r="2" spans="1:9" x14ac:dyDescent="0.2">
      <c r="B2" t="s">
        <v>113</v>
      </c>
      <c r="C2" t="s">
        <v>115</v>
      </c>
      <c r="D2" t="s">
        <v>114</v>
      </c>
      <c r="G2" t="s">
        <v>113</v>
      </c>
      <c r="H2" t="s">
        <v>115</v>
      </c>
      <c r="I2" t="s">
        <v>114</v>
      </c>
    </row>
    <row r="3" spans="1:9" x14ac:dyDescent="0.2">
      <c r="A3">
        <v>2005</v>
      </c>
      <c r="C3">
        <v>1665</v>
      </c>
      <c r="H3">
        <v>1358</v>
      </c>
    </row>
    <row r="4" spans="1:9" x14ac:dyDescent="0.2">
      <c r="A4">
        <v>2006</v>
      </c>
      <c r="C4">
        <v>1675</v>
      </c>
      <c r="H4">
        <v>1292</v>
      </c>
    </row>
    <row r="5" spans="1:9" x14ac:dyDescent="0.2">
      <c r="A5">
        <v>2007</v>
      </c>
      <c r="C5">
        <v>1678</v>
      </c>
      <c r="H5">
        <v>1348</v>
      </c>
    </row>
    <row r="6" spans="1:9" x14ac:dyDescent="0.2">
      <c r="A6">
        <v>2008</v>
      </c>
      <c r="C6" s="11">
        <v>1674</v>
      </c>
      <c r="H6">
        <v>1249</v>
      </c>
    </row>
    <row r="7" spans="1:9" x14ac:dyDescent="0.2">
      <c r="A7">
        <v>2009</v>
      </c>
      <c r="B7" s="11"/>
      <c r="C7" s="11">
        <v>1543</v>
      </c>
      <c r="D7" s="11"/>
      <c r="E7" s="11"/>
      <c r="G7" s="11"/>
      <c r="H7" s="11">
        <v>1163</v>
      </c>
      <c r="I7" s="11"/>
    </row>
    <row r="8" spans="1:9" x14ac:dyDescent="0.2">
      <c r="A8">
        <v>2010</v>
      </c>
      <c r="B8" s="11"/>
      <c r="C8" s="11">
        <v>1596</v>
      </c>
      <c r="D8" s="11"/>
      <c r="E8" s="11"/>
      <c r="G8" s="11"/>
      <c r="H8" s="11">
        <v>1310</v>
      </c>
      <c r="I8" s="11"/>
    </row>
    <row r="9" spans="1:9" x14ac:dyDescent="0.2">
      <c r="A9">
        <v>2011</v>
      </c>
      <c r="B9" s="11"/>
      <c r="C9" s="11">
        <v>1378</v>
      </c>
      <c r="D9" s="11"/>
      <c r="E9" s="11"/>
      <c r="G9" s="11"/>
      <c r="H9" s="11">
        <v>1240</v>
      </c>
      <c r="I9" s="11"/>
    </row>
    <row r="10" spans="1:9" x14ac:dyDescent="0.2">
      <c r="A10">
        <v>2012</v>
      </c>
      <c r="B10" s="11"/>
      <c r="C10" s="11">
        <v>1409</v>
      </c>
      <c r="D10" s="11"/>
      <c r="E10" s="11"/>
      <c r="G10" s="11"/>
      <c r="H10" s="11">
        <v>1183</v>
      </c>
      <c r="I10" s="11"/>
    </row>
    <row r="11" spans="1:9" x14ac:dyDescent="0.2">
      <c r="A11">
        <v>2013</v>
      </c>
      <c r="B11" s="11"/>
      <c r="C11" s="79">
        <v>1645.365</v>
      </c>
      <c r="D11" s="11"/>
      <c r="E11" s="11"/>
      <c r="G11" s="11"/>
      <c r="H11" s="11">
        <v>1137.6200000000001</v>
      </c>
      <c r="I11" s="11"/>
    </row>
    <row r="12" spans="1:9" x14ac:dyDescent="0.2">
      <c r="A12">
        <v>2014</v>
      </c>
      <c r="B12" s="11"/>
      <c r="C12" s="79">
        <v>1665.6790000000001</v>
      </c>
      <c r="D12" s="11"/>
      <c r="E12" s="11"/>
      <c r="G12" s="11"/>
      <c r="H12" s="11">
        <v>1075.7340000000002</v>
      </c>
      <c r="I12" s="11"/>
    </row>
    <row r="13" spans="1:9" x14ac:dyDescent="0.2">
      <c r="A13">
        <v>2015</v>
      </c>
      <c r="B13" s="11"/>
      <c r="C13" s="79">
        <v>1341.7720000000002</v>
      </c>
      <c r="D13" s="11"/>
      <c r="E13" s="11"/>
      <c r="G13" s="11"/>
      <c r="H13" s="11">
        <v>1096.9970000000001</v>
      </c>
      <c r="I13" s="11"/>
    </row>
    <row r="14" spans="1:9" x14ac:dyDescent="0.2">
      <c r="A14">
        <v>2016</v>
      </c>
      <c r="B14" s="11"/>
      <c r="C14" s="79">
        <v>1213.671</v>
      </c>
      <c r="D14" s="11"/>
      <c r="E14" s="11"/>
      <c r="G14" s="11"/>
      <c r="H14" s="11">
        <v>1043.817</v>
      </c>
      <c r="I14" s="11"/>
    </row>
    <row r="15" spans="1:9" x14ac:dyDescent="0.2">
      <c r="A15">
        <v>2017</v>
      </c>
      <c r="B15" s="11"/>
      <c r="C15" s="11">
        <v>1445.6210000000001</v>
      </c>
      <c r="D15" s="11"/>
      <c r="E15" s="11"/>
      <c r="G15" s="11"/>
      <c r="H15" s="11">
        <v>1005.501</v>
      </c>
      <c r="I15" s="11"/>
    </row>
    <row r="16" spans="1:9" x14ac:dyDescent="0.2">
      <c r="A16">
        <v>2018</v>
      </c>
      <c r="B16" s="11"/>
      <c r="C16" s="11">
        <v>1296.557</v>
      </c>
      <c r="D16" s="11"/>
      <c r="E16" s="11"/>
      <c r="G16" s="11"/>
      <c r="H16" s="11">
        <v>998.78399999999999</v>
      </c>
      <c r="I16" s="11"/>
    </row>
    <row r="17" spans="1:10" x14ac:dyDescent="0.2">
      <c r="A17">
        <v>2019</v>
      </c>
      <c r="B17" s="11"/>
      <c r="C17" s="11">
        <v>1166.288</v>
      </c>
      <c r="D17" s="11"/>
      <c r="E17" s="11"/>
      <c r="G17" s="11"/>
      <c r="H17" s="11">
        <v>993.01099999999997</v>
      </c>
      <c r="I17" s="11"/>
    </row>
    <row r="18" spans="1:10" x14ac:dyDescent="0.2">
      <c r="A18">
        <v>2020</v>
      </c>
      <c r="B18" s="11"/>
      <c r="C18" s="11">
        <v>1065.394</v>
      </c>
      <c r="D18" s="11"/>
      <c r="E18" s="11"/>
      <c r="G18" s="11"/>
      <c r="H18" s="11">
        <v>960.779</v>
      </c>
      <c r="I18" s="11"/>
    </row>
    <row r="19" spans="1:10" x14ac:dyDescent="0.2">
      <c r="A19">
        <v>2021</v>
      </c>
      <c r="B19" s="11"/>
      <c r="C19" s="11">
        <v>1186.883</v>
      </c>
      <c r="D19" s="11"/>
      <c r="E19" s="11"/>
      <c r="G19" s="11"/>
      <c r="H19" s="11">
        <v>958.03399999999999</v>
      </c>
      <c r="I19" s="11"/>
    </row>
    <row r="20" spans="1:10" x14ac:dyDescent="0.2">
      <c r="A20">
        <v>2022</v>
      </c>
      <c r="B20" s="11"/>
      <c r="C20" s="11">
        <v>1229.7678615474499</v>
      </c>
      <c r="D20" s="11"/>
      <c r="E20" s="11"/>
      <c r="G20" s="11"/>
      <c r="H20" s="11">
        <v>996.12400000000002</v>
      </c>
      <c r="I20" s="11"/>
    </row>
    <row r="21" spans="1:10" x14ac:dyDescent="0.2">
      <c r="A21">
        <v>2023</v>
      </c>
      <c r="B21" s="11">
        <v>1248.129254814233</v>
      </c>
      <c r="C21" s="11">
        <v>1289.3441397780573</v>
      </c>
      <c r="D21" s="11">
        <v>1343.366532903899</v>
      </c>
      <c r="E21" s="11">
        <v>1287.1651646357604</v>
      </c>
      <c r="G21" s="11">
        <v>926.24529452026036</v>
      </c>
      <c r="H21" s="11">
        <v>952.47549320596545</v>
      </c>
      <c r="I21" s="11">
        <v>985.81313413819339</v>
      </c>
      <c r="J21">
        <v>954.76333954656445</v>
      </c>
    </row>
    <row r="22" spans="1:10" x14ac:dyDescent="0.2">
      <c r="A22">
        <v>2024</v>
      </c>
      <c r="B22">
        <v>1235.8239835226861</v>
      </c>
      <c r="C22">
        <v>1283.3616281471045</v>
      </c>
      <c r="D22">
        <v>1345.0107702013363</v>
      </c>
      <c r="E22">
        <v>1280.1650906435191</v>
      </c>
      <c r="G22" s="11">
        <v>1000.205429815329</v>
      </c>
      <c r="H22">
        <v>1033.2335409432644</v>
      </c>
      <c r="I22">
        <v>1076.5251237081657</v>
      </c>
      <c r="J22">
        <v>1037.8036918872604</v>
      </c>
    </row>
    <row r="23" spans="1:10" x14ac:dyDescent="0.2">
      <c r="A23">
        <v>2025</v>
      </c>
      <c r="B23">
        <v>1202.9041711655227</v>
      </c>
      <c r="C23">
        <v>1255.7383245402762</v>
      </c>
      <c r="D23">
        <v>1322.7530863304762</v>
      </c>
      <c r="E23">
        <v>1251.6292617725239</v>
      </c>
      <c r="G23" s="11">
        <v>991.94256860165854</v>
      </c>
      <c r="H23">
        <v>1030.0989840319573</v>
      </c>
      <c r="I23">
        <v>1079.5820893420273</v>
      </c>
      <c r="J23">
        <v>1036.8356525148067</v>
      </c>
    </row>
    <row r="24" spans="1:10" x14ac:dyDescent="0.2">
      <c r="A24">
        <v>2026</v>
      </c>
      <c r="B24">
        <v>1190.4164789771062</v>
      </c>
      <c r="C24">
        <v>1247.0970611124515</v>
      </c>
      <c r="D24">
        <v>1319.7703905999988</v>
      </c>
      <c r="E24">
        <v>1242.0543179043359</v>
      </c>
      <c r="G24" s="11">
        <v>967.90978600143524</v>
      </c>
      <c r="H24">
        <v>1010.4224776292107</v>
      </c>
      <c r="I24">
        <v>1064.3455126457416</v>
      </c>
      <c r="J24">
        <v>1019.3635488441755</v>
      </c>
    </row>
    <row r="25" spans="1:10" x14ac:dyDescent="0.2">
      <c r="A25">
        <v>2027</v>
      </c>
      <c r="B25">
        <v>1176.3283576429408</v>
      </c>
      <c r="C25">
        <v>1234.7435259729282</v>
      </c>
      <c r="D25">
        <v>1312.8551287089192</v>
      </c>
      <c r="E25">
        <v>1228.8131701343937</v>
      </c>
      <c r="G25" s="11">
        <v>960.52123988192182</v>
      </c>
      <c r="H25">
        <v>1006.2555723540767</v>
      </c>
      <c r="I25">
        <v>1064.8941058240664</v>
      </c>
      <c r="J25">
        <v>1017.3948646220543</v>
      </c>
    </row>
    <row r="26" spans="1:10" x14ac:dyDescent="0.2">
      <c r="A26">
        <v>2028</v>
      </c>
      <c r="B26">
        <v>1169.6187058768812</v>
      </c>
      <c r="C26">
        <v>1231.4415486202843</v>
      </c>
      <c r="D26">
        <v>1315.0124132022229</v>
      </c>
      <c r="E26">
        <v>1224.6728210642816</v>
      </c>
      <c r="G26" s="11">
        <v>952.96256604253074</v>
      </c>
      <c r="H26">
        <v>1000.2856356139338</v>
      </c>
      <c r="I26">
        <v>1063.5651042226293</v>
      </c>
      <c r="J26">
        <v>1013.6211441814391</v>
      </c>
    </row>
    <row r="27" spans="1:10" x14ac:dyDescent="0.2">
      <c r="A27">
        <v>2029</v>
      </c>
      <c r="B27">
        <v>1157.767014069108</v>
      </c>
      <c r="C27">
        <v>1223.3249372547541</v>
      </c>
      <c r="D27">
        <v>1311.3502248131795</v>
      </c>
      <c r="E27">
        <v>1215.7494144163825</v>
      </c>
      <c r="G27" s="11">
        <v>947.31110910101427</v>
      </c>
      <c r="H27">
        <v>997.38338088733394</v>
      </c>
      <c r="I27">
        <v>1065.0700620406537</v>
      </c>
      <c r="J27">
        <v>1012.9022886293241</v>
      </c>
    </row>
    <row r="28" spans="1:10" x14ac:dyDescent="0.2">
      <c r="A28">
        <v>2030</v>
      </c>
      <c r="B28">
        <v>1147.7558626953589</v>
      </c>
      <c r="C28">
        <v>1216.8596183735253</v>
      </c>
      <c r="D28">
        <v>1309.3530145260081</v>
      </c>
      <c r="E28">
        <v>1208.5054569150795</v>
      </c>
      <c r="G28" s="11">
        <v>940.81528880306212</v>
      </c>
      <c r="H28">
        <v>994.08843934693414</v>
      </c>
      <c r="I28">
        <v>1065.6188382353835</v>
      </c>
      <c r="J28">
        <v>1011.8378952012638</v>
      </c>
    </row>
    <row r="29" spans="1:10" x14ac:dyDescent="0.2">
      <c r="A29">
        <v>2031</v>
      </c>
      <c r="B29">
        <v>1135.4751850983566</v>
      </c>
      <c r="C29" s="11">
        <v>1206.448477323833</v>
      </c>
      <c r="D29">
        <v>1302.5610986650581</v>
      </c>
      <c r="E29">
        <v>1197.3134618895808</v>
      </c>
      <c r="G29" s="11">
        <v>935.46188029159009</v>
      </c>
      <c r="H29">
        <v>991.78390078652387</v>
      </c>
      <c r="I29">
        <v>1067.1693107779531</v>
      </c>
      <c r="J29">
        <v>1011.8073970056147</v>
      </c>
    </row>
    <row r="30" spans="1:10" x14ac:dyDescent="0.2">
      <c r="A30">
        <v>2032</v>
      </c>
      <c r="B30">
        <v>1130.4652839837686</v>
      </c>
      <c r="C30">
        <v>1204.9461572129001</v>
      </c>
      <c r="D30">
        <v>1307.1291967065608</v>
      </c>
      <c r="E30">
        <v>1195.0621442852857</v>
      </c>
      <c r="G30">
        <v>929.12299501900361</v>
      </c>
      <c r="H30">
        <v>987.19816804286995</v>
      </c>
      <c r="I30">
        <v>1065.8440493193955</v>
      </c>
      <c r="J30">
        <v>1009.4621681668469</v>
      </c>
    </row>
    <row r="31" spans="1:10" x14ac:dyDescent="0.2">
      <c r="A31">
        <v>2033</v>
      </c>
      <c r="B31">
        <v>1118.0524736805291</v>
      </c>
      <c r="C31">
        <v>1198.3558521427619</v>
      </c>
      <c r="D31">
        <v>1306.2244606103857</v>
      </c>
      <c r="E31">
        <v>1187.7901000666993</v>
      </c>
      <c r="G31">
        <v>926.51557900831222</v>
      </c>
      <c r="H31">
        <v>987.55919561699739</v>
      </c>
      <c r="I31">
        <v>1071.3071703161104</v>
      </c>
      <c r="J31">
        <v>1012.0672102659588</v>
      </c>
    </row>
    <row r="32" spans="1:10" x14ac:dyDescent="0.2">
      <c r="A32">
        <v>2034</v>
      </c>
      <c r="B32">
        <v>1107.4357902999504</v>
      </c>
      <c r="C32">
        <v>1193.4247351660929</v>
      </c>
      <c r="D32">
        <v>1308.0820144563029</v>
      </c>
      <c r="E32">
        <v>1182.1898896470204</v>
      </c>
      <c r="G32">
        <v>917.34870358165767</v>
      </c>
      <c r="H32">
        <v>983.23666667792804</v>
      </c>
      <c r="I32">
        <v>1071.7415718271354</v>
      </c>
      <c r="J32">
        <v>1009.986423905051</v>
      </c>
    </row>
    <row r="33" spans="1:10" x14ac:dyDescent="0.2">
      <c r="A33">
        <v>2035</v>
      </c>
      <c r="B33">
        <v>1094.0239010953167</v>
      </c>
      <c r="C33">
        <v>1185.1707020505776</v>
      </c>
      <c r="D33">
        <v>1306.9325291008124</v>
      </c>
      <c r="E33">
        <v>1173.2745644781269</v>
      </c>
      <c r="G33">
        <v>911.10260871067442</v>
      </c>
      <c r="H33">
        <v>981.84689264482552</v>
      </c>
      <c r="I33">
        <v>1076.1770083806414</v>
      </c>
      <c r="J33">
        <v>1010.9606118164352</v>
      </c>
    </row>
    <row r="34" spans="1:10" x14ac:dyDescent="0.2">
      <c r="A34">
        <v>2036</v>
      </c>
      <c r="B34">
        <v>1086.1846076022255</v>
      </c>
      <c r="C34">
        <v>1182.9288317559035</v>
      </c>
      <c r="D34">
        <v>1312.5750635856191</v>
      </c>
      <c r="E34">
        <v>1170.3847827637589</v>
      </c>
      <c r="G34">
        <v>903.17932667503248</v>
      </c>
      <c r="H34">
        <v>978.42622597306126</v>
      </c>
      <c r="I34">
        <v>1078.9475809999944</v>
      </c>
      <c r="J34">
        <v>1010.0764839803478</v>
      </c>
    </row>
    <row r="35" spans="1:10" x14ac:dyDescent="0.2">
      <c r="A35">
        <v>2037</v>
      </c>
      <c r="B35">
        <v>1076.8569179696328</v>
      </c>
      <c r="C35">
        <v>1178.0611851872097</v>
      </c>
      <c r="D35">
        <v>1316.5828498627814</v>
      </c>
      <c r="E35">
        <v>1164.8875601752059</v>
      </c>
      <c r="G35">
        <v>898.93471034778247</v>
      </c>
      <c r="H35">
        <v>979.00097211279501</v>
      </c>
      <c r="I35">
        <v>1086.2971877301375</v>
      </c>
      <c r="J35">
        <v>1013.1269332413611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2"/>
  <sheetViews>
    <sheetView tabSelected="1" view="pageLayout" zoomScaleNormal="80" workbookViewId="0">
      <selection activeCell="H5" sqref="H5"/>
    </sheetView>
  </sheetViews>
  <sheetFormatPr defaultRowHeight="12.75" x14ac:dyDescent="0.2"/>
  <sheetData>
    <row r="1" spans="1:9" ht="15.75" x14ac:dyDescent="0.25">
      <c r="A1" s="118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15.75" x14ac:dyDescent="0.25">
      <c r="A2" s="118" t="s">
        <v>259</v>
      </c>
      <c r="B2" s="119"/>
      <c r="C2" s="119"/>
      <c r="D2" s="119"/>
      <c r="E2" s="119"/>
      <c r="F2" s="119"/>
      <c r="G2" s="119"/>
      <c r="H2" s="119"/>
      <c r="I2" s="119"/>
    </row>
    <row r="3" spans="1:9" x14ac:dyDescent="0.2">
      <c r="A3" s="117"/>
      <c r="B3" s="117"/>
      <c r="C3" s="117"/>
      <c r="D3" s="117"/>
      <c r="E3" s="117"/>
      <c r="F3" s="117"/>
      <c r="G3" s="117"/>
      <c r="H3" s="117"/>
      <c r="I3" s="117"/>
    </row>
    <row r="4" spans="1:9" ht="15.75" x14ac:dyDescent="0.25">
      <c r="A4" s="116" t="s">
        <v>258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">
      <c r="A5" s="117"/>
      <c r="B5" s="117"/>
      <c r="C5" s="117"/>
      <c r="D5" s="117"/>
      <c r="E5" s="117"/>
      <c r="F5" s="117"/>
      <c r="G5" s="117"/>
      <c r="H5" s="117"/>
      <c r="I5" s="117"/>
    </row>
    <row r="26" spans="1:14" x14ac:dyDescent="0.2">
      <c r="M26" s="48"/>
      <c r="N26" s="48"/>
    </row>
    <row r="27" spans="1:14" ht="15.75" x14ac:dyDescent="0.25">
      <c r="A27" s="116"/>
      <c r="B27" s="117"/>
      <c r="C27" s="117"/>
      <c r="D27" s="117"/>
      <c r="E27" s="117"/>
      <c r="F27" s="117"/>
      <c r="G27" s="117"/>
      <c r="H27" s="117"/>
      <c r="I27" s="117"/>
    </row>
    <row r="28" spans="1:14" ht="15.75" x14ac:dyDescent="0.25">
      <c r="A28" s="116" t="s">
        <v>149</v>
      </c>
      <c r="B28" s="117"/>
      <c r="C28" s="117"/>
      <c r="D28" s="117"/>
      <c r="E28" s="117"/>
      <c r="F28" s="117"/>
      <c r="G28" s="117"/>
      <c r="H28" s="117"/>
      <c r="I28" s="117"/>
      <c r="M28" s="48"/>
      <c r="N28" s="48"/>
    </row>
    <row r="32" spans="1:14" x14ac:dyDescent="0.2">
      <c r="M32" s="48"/>
      <c r="N32" s="48"/>
    </row>
  </sheetData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&amp;RKPSC Case No. 2023-00092
Commission Staff’s First Set of Data Requests
Dated May 22, 2023
Item No. 8
Attachment 12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"/>
  <sheetViews>
    <sheetView tabSelected="1" showWhiteSpace="0" view="pageLayout" zoomScaleNormal="100" workbookViewId="0">
      <selection activeCell="H5" sqref="H5"/>
    </sheetView>
  </sheetViews>
  <sheetFormatPr defaultRowHeight="12.75" x14ac:dyDescent="0.2"/>
  <cols>
    <col min="1" max="1" width="6.7109375" style="3" customWidth="1"/>
    <col min="2" max="2" width="1.7109375" customWidth="1"/>
    <col min="3" max="3" width="7.7109375" customWidth="1"/>
    <col min="4" max="4" width="9.28515625" customWidth="1"/>
    <col min="5" max="5" width="1.7109375" customWidth="1"/>
    <col min="6" max="6" width="7.7109375" customWidth="1"/>
    <col min="8" max="8" width="1.7109375" customWidth="1"/>
    <col min="9" max="9" width="7.7109375" customWidth="1"/>
    <col min="11" max="11" width="1.7109375" customWidth="1"/>
    <col min="12" max="12" width="7.7109375" customWidth="1"/>
    <col min="14" max="14" width="1.7109375" customWidth="1"/>
    <col min="15" max="15" width="7.7109375" customWidth="1"/>
    <col min="17" max="17" width="1.7109375" customWidth="1"/>
    <col min="18" max="18" width="10.7109375" customWidth="1"/>
    <col min="19" max="19" width="9.7109375" customWidth="1"/>
  </cols>
  <sheetData>
    <row r="1" spans="1:19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">
      <c r="A2" s="7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7" t="s">
        <v>260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6" spans="1:19" x14ac:dyDescent="0.2">
      <c r="C6" s="7" t="s">
        <v>12</v>
      </c>
      <c r="D6" s="8"/>
      <c r="F6" s="7" t="s">
        <v>15</v>
      </c>
      <c r="G6" s="8"/>
      <c r="I6" s="7" t="s">
        <v>16</v>
      </c>
      <c r="J6" s="8"/>
      <c r="L6" s="7" t="s">
        <v>17</v>
      </c>
      <c r="M6" s="8"/>
      <c r="O6" s="7"/>
      <c r="P6" s="8"/>
      <c r="R6" s="7" t="s">
        <v>19</v>
      </c>
      <c r="S6" s="8"/>
    </row>
    <row r="7" spans="1:19" ht="13.5" thickBot="1" x14ac:dyDescent="0.25">
      <c r="C7" s="9" t="s">
        <v>13</v>
      </c>
      <c r="D7" s="10"/>
      <c r="F7" s="9" t="s">
        <v>13</v>
      </c>
      <c r="G7" s="10"/>
      <c r="I7" s="9" t="s">
        <v>13</v>
      </c>
      <c r="J7" s="10"/>
      <c r="L7" s="9" t="s">
        <v>13</v>
      </c>
      <c r="M7" s="10"/>
      <c r="O7" s="9" t="s">
        <v>18</v>
      </c>
      <c r="P7" s="10"/>
      <c r="R7" s="9" t="s">
        <v>20</v>
      </c>
      <c r="S7" s="10"/>
    </row>
    <row r="8" spans="1:19" x14ac:dyDescent="0.2">
      <c r="C8" s="6" t="s">
        <v>10</v>
      </c>
      <c r="D8" s="4" t="s">
        <v>11</v>
      </c>
      <c r="F8" s="6" t="s">
        <v>10</v>
      </c>
      <c r="G8" s="4" t="s">
        <v>11</v>
      </c>
      <c r="I8" s="6" t="s">
        <v>10</v>
      </c>
      <c r="J8" s="4" t="s">
        <v>11</v>
      </c>
      <c r="L8" s="6" t="s">
        <v>10</v>
      </c>
      <c r="M8" s="4" t="s">
        <v>11</v>
      </c>
      <c r="O8" s="6" t="s">
        <v>10</v>
      </c>
      <c r="P8" s="4" t="s">
        <v>11</v>
      </c>
      <c r="R8" s="6" t="s">
        <v>10</v>
      </c>
      <c r="S8" s="4" t="s">
        <v>11</v>
      </c>
    </row>
    <row r="9" spans="1:19" x14ac:dyDescent="0.2">
      <c r="A9" s="4" t="s">
        <v>8</v>
      </c>
    </row>
    <row r="10" spans="1:19" x14ac:dyDescent="0.2">
      <c r="A10" s="5">
        <f>+Sheet1!A2</f>
        <v>2017</v>
      </c>
      <c r="C10" s="11">
        <f>+Sheet1!B2</f>
        <v>1932.8727899999999</v>
      </c>
      <c r="D10" s="12" t="s">
        <v>14</v>
      </c>
      <c r="F10" s="11">
        <f>+Sheet1!C2</f>
        <v>1240.1103069999999</v>
      </c>
      <c r="G10" s="12" t="s">
        <v>14</v>
      </c>
      <c r="I10" s="11">
        <f>+Sheet1!D2</f>
        <v>2406.716461</v>
      </c>
      <c r="J10" s="12" t="s">
        <v>14</v>
      </c>
      <c r="L10" s="11">
        <f>+Sheet1!E2</f>
        <v>90.317372000000006</v>
      </c>
      <c r="M10" s="12" t="s">
        <v>14</v>
      </c>
      <c r="O10" s="11">
        <f>+Sheet1!F2</f>
        <v>390.11472000000299</v>
      </c>
      <c r="P10" s="12" t="s">
        <v>14</v>
      </c>
      <c r="R10" s="11">
        <f>+C10+F10+I10+L10+O10</f>
        <v>6060.1316500000039</v>
      </c>
      <c r="S10" s="12" t="s">
        <v>14</v>
      </c>
    </row>
    <row r="11" spans="1:19" x14ac:dyDescent="0.2">
      <c r="A11" s="5">
        <f>+Sheet1!A3</f>
        <v>2018</v>
      </c>
      <c r="C11" s="11">
        <f>+Sheet1!B3</f>
        <v>2158.6219599999999</v>
      </c>
      <c r="D11" s="13">
        <f>+(((C11/C10)-1)*100)</f>
        <v>11.679463396036539</v>
      </c>
      <c r="F11" s="11">
        <f>+Sheet1!C3</f>
        <v>1276.137277</v>
      </c>
      <c r="G11" s="13">
        <f>+(((F11/F10)-1)*100)</f>
        <v>2.90514237295183</v>
      </c>
      <c r="I11" s="11">
        <f>+Sheet1!D3</f>
        <v>2402.292739</v>
      </c>
      <c r="J11" s="13">
        <f>+(((I11/I10)-1)*100)</f>
        <v>-0.18380736043006607</v>
      </c>
      <c r="L11" s="11">
        <f>+Sheet1!E3</f>
        <v>95.732179000000002</v>
      </c>
      <c r="M11" s="13">
        <f>+(((L11/L10)-1)*100)</f>
        <v>5.995310625291439</v>
      </c>
      <c r="O11" s="11">
        <f>+Sheet1!F3</f>
        <v>412.81096400000303</v>
      </c>
      <c r="P11" s="13">
        <f>+(((O11/O10)-1)*100)</f>
        <v>5.81783840404686</v>
      </c>
      <c r="R11" s="11">
        <f>+C11+F11+I11+L11+O11</f>
        <v>6345.5951190000033</v>
      </c>
      <c r="S11" s="13">
        <f>+(((R11/R10)-1)*100)</f>
        <v>4.7105159670912222</v>
      </c>
    </row>
    <row r="12" spans="1:19" x14ac:dyDescent="0.2">
      <c r="A12" s="5">
        <f>+Sheet1!A4</f>
        <v>2019</v>
      </c>
      <c r="C12" s="11">
        <f>+Sheet1!B4</f>
        <v>2051.3691079999999</v>
      </c>
      <c r="D12" s="13">
        <f>+(((C12/C11)-1)*100)</f>
        <v>-4.9685796766377743</v>
      </c>
      <c r="F12" s="11">
        <f>+Sheet1!C4</f>
        <v>1250.6398389999999</v>
      </c>
      <c r="G12" s="13">
        <f>+(((F12/F11)-1)*100)</f>
        <v>-1.9980168638236595</v>
      </c>
      <c r="I12" s="11">
        <f>+Sheet1!D4</f>
        <v>2319.2937360000001</v>
      </c>
      <c r="J12" s="13">
        <f>+(((I12/I11)-1)*100)</f>
        <v>-3.4549912112105785</v>
      </c>
      <c r="L12" s="11">
        <f>+Sheet1!E4</f>
        <v>91.145723000000004</v>
      </c>
      <c r="M12" s="13">
        <f>+(((L12/L11)-1)*100)</f>
        <v>-4.7909240632661216</v>
      </c>
      <c r="O12" s="11">
        <f>+Sheet1!F4</f>
        <v>379.00084700000099</v>
      </c>
      <c r="P12" s="13">
        <f>+(((O12/O11)-1)*100)</f>
        <v>-8.1902177869485513</v>
      </c>
      <c r="R12" s="11">
        <f>+C12+F12+I12+L12+O12</f>
        <v>6091.4492530000007</v>
      </c>
      <c r="S12" s="13">
        <f>+(((R12/R11)-1)*100)</f>
        <v>-4.0050753512312571</v>
      </c>
    </row>
    <row r="13" spans="1:19" x14ac:dyDescent="0.2">
      <c r="A13" s="5">
        <f>+Sheet1!A5</f>
        <v>2020</v>
      </c>
      <c r="C13" s="11">
        <f>+Sheet1!B5</f>
        <v>1990.2906889999999</v>
      </c>
      <c r="D13" s="13">
        <f>+(((C13/C12)-1)*100)</f>
        <v>-2.9774465629712532</v>
      </c>
      <c r="F13" s="11">
        <f>+Sheet1!C5</f>
        <v>1152.737181</v>
      </c>
      <c r="G13" s="13">
        <f>+(((F13/F12)-1)*100)</f>
        <v>-7.8282056070020918</v>
      </c>
      <c r="I13" s="11">
        <f>+Sheet1!D5</f>
        <v>1963.684792</v>
      </c>
      <c r="J13" s="13">
        <f>+(((I13/I12)-1)*100)</f>
        <v>-15.332639349654166</v>
      </c>
      <c r="L13" s="11">
        <f>+Sheet1!E5</f>
        <v>86.307272999999995</v>
      </c>
      <c r="M13" s="13">
        <f>+(((L13/L12)-1)*100)</f>
        <v>-5.3084772831304523</v>
      </c>
      <c r="O13" s="11">
        <f>+Sheet1!F5</f>
        <v>378.11919599999999</v>
      </c>
      <c r="P13" s="13">
        <f>+(((O13/O12)-1)*100)</f>
        <v>-0.23262507379067099</v>
      </c>
      <c r="R13" s="11">
        <f>+C13+F13+I13+L13+O13</f>
        <v>5571.1391309999999</v>
      </c>
      <c r="S13" s="13">
        <f>+(((R13/R12)-1)*100)</f>
        <v>-8.5416474863309606</v>
      </c>
    </row>
    <row r="14" spans="1:19" x14ac:dyDescent="0.2">
      <c r="A14" s="5">
        <f>+Sheet1!A6</f>
        <v>2021</v>
      </c>
      <c r="C14" s="11">
        <f>+Sheet1!B6</f>
        <v>1979.06044</v>
      </c>
      <c r="D14" s="13">
        <f>+(((C14/C13)-1)*100)</f>
        <v>-0.56425169760716543</v>
      </c>
      <c r="F14" s="11">
        <f>+Sheet1!C6</f>
        <v>1144.4447749999999</v>
      </c>
      <c r="G14" s="13">
        <f>+(((F14/F13)-1)*100)</f>
        <v>-0.71936657693355555</v>
      </c>
      <c r="I14" s="11">
        <f>+Sheet1!D6</f>
        <v>1960.410592</v>
      </c>
      <c r="J14" s="13">
        <f>+(((I14/I13)-1)*100)</f>
        <v>-0.1667375544862959</v>
      </c>
      <c r="L14" s="11">
        <f>+Sheet1!E6</f>
        <v>87.960086000000004</v>
      </c>
      <c r="M14" s="13">
        <f>+(((L14/L13)-1)*100)</f>
        <v>1.9150332788292479</v>
      </c>
      <c r="O14" s="11">
        <f>+Sheet1!F6</f>
        <v>436.82803100000302</v>
      </c>
      <c r="P14" s="13">
        <f>+(((O14/O13)-1)*100)</f>
        <v>15.526541794509431</v>
      </c>
      <c r="R14" s="11">
        <f>+C14+F14+I14+L14+O14</f>
        <v>5608.7039240000031</v>
      </c>
      <c r="S14" s="13">
        <f>+(((R14/R13)-1)*100)</f>
        <v>0.67427490351081865</v>
      </c>
    </row>
    <row r="15" spans="1:19" x14ac:dyDescent="0.2">
      <c r="C15" s="2"/>
      <c r="I15" s="2"/>
    </row>
    <row r="16" spans="1:19" x14ac:dyDescent="0.2">
      <c r="A16" s="4" t="s">
        <v>9</v>
      </c>
      <c r="C16" s="2"/>
      <c r="I16" s="2"/>
    </row>
    <row r="17" spans="1:19" x14ac:dyDescent="0.2">
      <c r="A17" s="5" t="s">
        <v>261</v>
      </c>
      <c r="C17" s="11">
        <f>+Sheet1!B7</f>
        <v>1975.77101595471</v>
      </c>
      <c r="D17" s="13">
        <f>+(((C17/C14)-1)*100)</f>
        <v>-0.16621139904600124</v>
      </c>
      <c r="F17" s="11">
        <f>+Sheet1!C7</f>
        <v>1212.73026522029</v>
      </c>
      <c r="G17" s="13">
        <f>+(((F17/F14)-1)*100)</f>
        <v>5.9666915968304313</v>
      </c>
      <c r="I17" s="11">
        <f>+Sheet1!D7</f>
        <v>2031.5658034296</v>
      </c>
      <c r="J17" s="13">
        <f>+(((I17/I14)-1)*100)</f>
        <v>3.6296075791453442</v>
      </c>
      <c r="L17" s="11">
        <f>+Sheet1!E7</f>
        <v>87.791372134773297</v>
      </c>
      <c r="M17" s="13">
        <f>+(((L17/L14)-1)*100)</f>
        <v>-0.19180729908189198</v>
      </c>
      <c r="O17" s="11">
        <f>+Sheet1!F7</f>
        <v>431.96021823303499</v>
      </c>
      <c r="P17" s="13">
        <f>+(((O17/O14)-1)*100)</f>
        <v>-1.1143544876972444</v>
      </c>
      <c r="R17" s="11">
        <f t="shared" ref="R17:R31" si="0">+C17+F17+I17+L17+O17</f>
        <v>5739.8186749724082</v>
      </c>
      <c r="S17" s="13">
        <f>+(((R17/R14)-1)*100)</f>
        <v>2.3377014146058972</v>
      </c>
    </row>
    <row r="18" spans="1:19" x14ac:dyDescent="0.2">
      <c r="A18" s="5">
        <f>+Sheet1!A8</f>
        <v>2023</v>
      </c>
      <c r="C18" s="11">
        <f>+Sheet1!B8</f>
        <v>1958.6373344876299</v>
      </c>
      <c r="D18" s="13">
        <f t="shared" ref="D18:D31" si="1">+(((C18/C17)-1)*100)</f>
        <v>-0.86718963527263604</v>
      </c>
      <c r="F18" s="11">
        <f>+Sheet1!C8</f>
        <v>1220.1134340578201</v>
      </c>
      <c r="G18" s="13">
        <f t="shared" ref="G18:G31" si="2">+(((F18/F17)-1)*100)</f>
        <v>0.60880552331139537</v>
      </c>
      <c r="I18" s="11">
        <f>+Sheet1!D8</f>
        <v>1991.6266627999701</v>
      </c>
      <c r="J18" s="13">
        <f t="shared" ref="J18:J31" si="3">+(((I18/I17)-1)*100)</f>
        <v>-1.9659289678043645</v>
      </c>
      <c r="L18" s="11">
        <f>+Sheet1!E8</f>
        <v>87.0234253105791</v>
      </c>
      <c r="M18" s="13">
        <f t="shared" ref="M18:M31" si="4">+(((L18/L17)-1)*100)</f>
        <v>-0.87474065562533898</v>
      </c>
      <c r="O18" s="11">
        <f>+Sheet1!F8</f>
        <v>386.05334043755801</v>
      </c>
      <c r="P18" s="13">
        <f t="shared" ref="P18:P31" si="5">+(((O18/O17)-1)*100)</f>
        <v>-10.627570747894898</v>
      </c>
      <c r="R18" s="11">
        <f t="shared" si="0"/>
        <v>5643.4541970935579</v>
      </c>
      <c r="S18" s="13">
        <f t="shared" ref="S18:S31" si="6">+(((R18/R17)-1)*100)</f>
        <v>-1.6788766916807418</v>
      </c>
    </row>
    <row r="19" spans="1:19" x14ac:dyDescent="0.2">
      <c r="A19" s="5">
        <f>+Sheet1!A9</f>
        <v>2024</v>
      </c>
      <c r="C19" s="11">
        <f>+Sheet1!B9</f>
        <v>1928.71915076237</v>
      </c>
      <c r="D19" s="13">
        <f t="shared" si="1"/>
        <v>-1.5274999204018758</v>
      </c>
      <c r="F19" s="11">
        <f>+Sheet1!C9</f>
        <v>1657.1778051563599</v>
      </c>
      <c r="G19" s="13">
        <f t="shared" si="2"/>
        <v>35.821617801958226</v>
      </c>
      <c r="I19" s="11">
        <f>+Sheet1!D9</f>
        <v>1988.3649655771201</v>
      </c>
      <c r="J19" s="13">
        <f t="shared" si="3"/>
        <v>-0.16377051401111897</v>
      </c>
      <c r="L19" s="11">
        <f>+Sheet1!E9</f>
        <v>86.5247914597077</v>
      </c>
      <c r="M19" s="13">
        <f t="shared" si="4"/>
        <v>-0.57298807659180717</v>
      </c>
      <c r="O19" s="11">
        <f>+Sheet1!F9</f>
        <v>437.07281894852002</v>
      </c>
      <c r="P19" s="13">
        <f t="shared" si="5"/>
        <v>13.215655239023661</v>
      </c>
      <c r="R19" s="11">
        <f t="shared" si="0"/>
        <v>6097.8595319040778</v>
      </c>
      <c r="S19" s="13">
        <f t="shared" si="6"/>
        <v>8.0519008206807676</v>
      </c>
    </row>
    <row r="20" spans="1:19" x14ac:dyDescent="0.2">
      <c r="A20" s="5">
        <f>+Sheet1!A10</f>
        <v>2025</v>
      </c>
      <c r="C20" s="11">
        <f>+Sheet1!B10</f>
        <v>1908.55303014233</v>
      </c>
      <c r="D20" s="13">
        <f t="shared" si="1"/>
        <v>-1.0455706115672037</v>
      </c>
      <c r="F20" s="11">
        <f>+Sheet1!C10</f>
        <v>1654.3716410603199</v>
      </c>
      <c r="G20" s="13">
        <f t="shared" si="2"/>
        <v>-0.16933391741722481</v>
      </c>
      <c r="I20" s="11">
        <f>+Sheet1!D10</f>
        <v>1978.3491163782401</v>
      </c>
      <c r="J20" s="13">
        <f t="shared" si="3"/>
        <v>-0.50372287644753211</v>
      </c>
      <c r="L20" s="11">
        <f>+Sheet1!E10</f>
        <v>42.156276382651498</v>
      </c>
      <c r="M20" s="13">
        <f t="shared" si="4"/>
        <v>-51.278384297195842</v>
      </c>
      <c r="O20" s="11">
        <f>+Sheet1!F10</f>
        <v>476.25752293316702</v>
      </c>
      <c r="P20" s="13">
        <f t="shared" si="5"/>
        <v>8.9652575694171297</v>
      </c>
      <c r="R20" s="11">
        <f t="shared" si="0"/>
        <v>6059.6875868967081</v>
      </c>
      <c r="S20" s="13">
        <f t="shared" si="6"/>
        <v>-0.62598924766392727</v>
      </c>
    </row>
    <row r="21" spans="1:19" x14ac:dyDescent="0.2">
      <c r="A21" s="5">
        <f>+Sheet1!A11</f>
        <v>2026</v>
      </c>
      <c r="C21" s="11">
        <f>+Sheet1!B11</f>
        <v>1890.3446787220901</v>
      </c>
      <c r="D21" s="13">
        <f t="shared" si="1"/>
        <v>-0.95403958562692015</v>
      </c>
      <c r="F21" s="11">
        <f>+Sheet1!C11</f>
        <v>1649.5076203139899</v>
      </c>
      <c r="G21" s="13">
        <f t="shared" si="2"/>
        <v>-0.29401016226393573</v>
      </c>
      <c r="I21" s="11">
        <f>+Sheet1!D11</f>
        <v>1968.47874027321</v>
      </c>
      <c r="J21" s="13">
        <f t="shared" si="3"/>
        <v>-0.49891983287053687</v>
      </c>
      <c r="L21" s="11">
        <f>+Sheet1!E11</f>
        <v>9.4058554038427094</v>
      </c>
      <c r="M21" s="13">
        <f t="shared" si="4"/>
        <v>-77.68812568153318</v>
      </c>
      <c r="O21" s="11">
        <f>+Sheet1!F11</f>
        <v>430.50802168077399</v>
      </c>
      <c r="P21" s="13">
        <f t="shared" si="5"/>
        <v>-9.6060427498618317</v>
      </c>
      <c r="R21" s="11">
        <f t="shared" si="0"/>
        <v>5948.2449163939064</v>
      </c>
      <c r="S21" s="13">
        <f t="shared" si="6"/>
        <v>-1.8390827729103054</v>
      </c>
    </row>
    <row r="22" spans="1:19" x14ac:dyDescent="0.2">
      <c r="A22" s="5">
        <f>+Sheet1!A12</f>
        <v>2027</v>
      </c>
      <c r="C22" s="11">
        <f>+Sheet1!B12</f>
        <v>1872.99084737411</v>
      </c>
      <c r="D22" s="13">
        <f t="shared" si="1"/>
        <v>-0.91802471492720139</v>
      </c>
      <c r="F22" s="11">
        <f>+Sheet1!C12</f>
        <v>1644.1576607023201</v>
      </c>
      <c r="G22" s="13">
        <f t="shared" si="2"/>
        <v>-0.32433676242438203</v>
      </c>
      <c r="I22" s="11">
        <f>+Sheet1!D12</f>
        <v>1958.31089588686</v>
      </c>
      <c r="J22" s="13">
        <f t="shared" si="3"/>
        <v>-0.51653310641996963</v>
      </c>
      <c r="L22" s="11">
        <f>+Sheet1!E12</f>
        <v>9.4022409348156799</v>
      </c>
      <c r="M22" s="13">
        <f t="shared" si="4"/>
        <v>-3.8427860857315199E-2</v>
      </c>
      <c r="O22" s="11">
        <f>+Sheet1!F12</f>
        <v>433.11975008096903</v>
      </c>
      <c r="P22" s="13">
        <f t="shared" si="5"/>
        <v>0.60666195951435409</v>
      </c>
      <c r="R22" s="11">
        <f t="shared" si="0"/>
        <v>5917.981394979075</v>
      </c>
      <c r="S22" s="13">
        <f t="shared" si="6"/>
        <v>-0.5087806880887169</v>
      </c>
    </row>
    <row r="23" spans="1:19" x14ac:dyDescent="0.2">
      <c r="A23" s="5">
        <f>+Sheet1!A13</f>
        <v>2028</v>
      </c>
      <c r="C23" s="11">
        <f>+Sheet1!B13</f>
        <v>1861.62952319632</v>
      </c>
      <c r="D23" s="13">
        <f t="shared" si="1"/>
        <v>-0.60658727690625636</v>
      </c>
      <c r="F23" s="11">
        <f>+Sheet1!C13</f>
        <v>1641.4651224906399</v>
      </c>
      <c r="G23" s="13">
        <f t="shared" si="2"/>
        <v>-0.163763991497623</v>
      </c>
      <c r="I23" s="11">
        <f>+Sheet1!D13</f>
        <v>1953.30125402882</v>
      </c>
      <c r="J23" s="13">
        <f t="shared" si="3"/>
        <v>-0.25581443010718186</v>
      </c>
      <c r="L23" s="11">
        <f>+Sheet1!E13</f>
        <v>9.4030094885369397</v>
      </c>
      <c r="M23" s="13">
        <f t="shared" si="4"/>
        <v>8.1741547210745225E-3</v>
      </c>
      <c r="O23" s="11">
        <f>+Sheet1!F13</f>
        <v>426.26162580861302</v>
      </c>
      <c r="P23" s="13">
        <f t="shared" si="5"/>
        <v>-1.5834245081352005</v>
      </c>
      <c r="R23" s="11">
        <f t="shared" si="0"/>
        <v>5892.060535012929</v>
      </c>
      <c r="S23" s="13">
        <f t="shared" si="6"/>
        <v>-0.4380017143706727</v>
      </c>
    </row>
    <row r="24" spans="1:19" x14ac:dyDescent="0.2">
      <c r="A24" s="5">
        <f>+Sheet1!A14</f>
        <v>2029</v>
      </c>
      <c r="C24" s="11">
        <f>+Sheet1!B14</f>
        <v>1847.7872100079101</v>
      </c>
      <c r="D24" s="13">
        <f t="shared" si="1"/>
        <v>-0.74355896358172524</v>
      </c>
      <c r="F24" s="11">
        <f>+Sheet1!C14</f>
        <v>1637.40670214491</v>
      </c>
      <c r="G24" s="13">
        <f t="shared" si="2"/>
        <v>-0.24724377570520817</v>
      </c>
      <c r="I24" s="11">
        <f>+Sheet1!D14</f>
        <v>1951.23009366816</v>
      </c>
      <c r="J24" s="13">
        <f t="shared" si="3"/>
        <v>-0.10603384175319475</v>
      </c>
      <c r="L24" s="11">
        <f>+Sheet1!E14</f>
        <v>9.4010273388419403</v>
      </c>
      <c r="M24" s="13">
        <f t="shared" si="4"/>
        <v>-2.107994996086715E-2</v>
      </c>
      <c r="O24" s="11">
        <f>+Sheet1!F14</f>
        <v>426.555582333948</v>
      </c>
      <c r="P24" s="13">
        <f t="shared" si="5"/>
        <v>6.8961526803490436E-2</v>
      </c>
      <c r="R24" s="11">
        <f t="shared" si="0"/>
        <v>5872.3806154937702</v>
      </c>
      <c r="S24" s="13">
        <f t="shared" si="6"/>
        <v>-0.3340074223985523</v>
      </c>
    </row>
    <row r="25" spans="1:19" x14ac:dyDescent="0.2">
      <c r="A25" s="5">
        <f>+Sheet1!A15</f>
        <v>2030</v>
      </c>
      <c r="C25" s="11">
        <f>+Sheet1!B15</f>
        <v>1832.23422821555</v>
      </c>
      <c r="D25" s="13">
        <f t="shared" si="1"/>
        <v>-0.84170848830009692</v>
      </c>
      <c r="F25" s="11">
        <f>+Sheet1!C15</f>
        <v>1632.6298855336099</v>
      </c>
      <c r="G25" s="13">
        <f t="shared" si="2"/>
        <v>-0.29173061311174031</v>
      </c>
      <c r="I25" s="11">
        <f>+Sheet1!D15</f>
        <v>1950.4115234691899</v>
      </c>
      <c r="J25" s="13">
        <f t="shared" si="3"/>
        <v>-4.1951495194048061E-2</v>
      </c>
      <c r="L25" s="11">
        <f>+Sheet1!E15</f>
        <v>9.3991941270667407</v>
      </c>
      <c r="M25" s="13">
        <f t="shared" si="4"/>
        <v>-1.9500121732707321E-2</v>
      </c>
      <c r="O25" s="11">
        <f>+Sheet1!F15</f>
        <v>424.91015332184401</v>
      </c>
      <c r="P25" s="13">
        <f t="shared" si="5"/>
        <v>-0.38574785567236924</v>
      </c>
      <c r="R25" s="11">
        <f t="shared" si="0"/>
        <v>5849.5849846672609</v>
      </c>
      <c r="S25" s="13">
        <f t="shared" si="6"/>
        <v>-0.38818381026538562</v>
      </c>
    </row>
    <row r="26" spans="1:19" x14ac:dyDescent="0.2">
      <c r="A26" s="5">
        <f>+Sheet1!A16</f>
        <v>2031</v>
      </c>
      <c r="C26" s="11">
        <f>+Sheet1!B16</f>
        <v>1820.88940017863</v>
      </c>
      <c r="D26" s="13">
        <f t="shared" si="1"/>
        <v>-0.6191800077858467</v>
      </c>
      <c r="F26" s="11">
        <f>+Sheet1!C16</f>
        <v>1628.6679108379201</v>
      </c>
      <c r="G26" s="13">
        <f t="shared" si="2"/>
        <v>-0.24267439490088805</v>
      </c>
      <c r="I26" s="11">
        <f>+Sheet1!D16</f>
        <v>1949.8499197595099</v>
      </c>
      <c r="J26" s="13">
        <f t="shared" si="3"/>
        <v>-2.8794113597163662E-2</v>
      </c>
      <c r="L26" s="11">
        <f>+Sheet1!E16</f>
        <v>9.3980423049861503</v>
      </c>
      <c r="M26" s="75">
        <f t="shared" si="4"/>
        <v>-1.2254476979822737E-2</v>
      </c>
      <c r="N26" s="48"/>
      <c r="O26" s="11">
        <f>+Sheet1!F16</f>
        <v>422.731058480456</v>
      </c>
      <c r="P26" s="13">
        <f t="shared" si="5"/>
        <v>-0.51283661365876254</v>
      </c>
      <c r="R26" s="11">
        <f t="shared" si="0"/>
        <v>5831.5363315615023</v>
      </c>
      <c r="S26" s="13">
        <f t="shared" si="6"/>
        <v>-0.30854587381954346</v>
      </c>
    </row>
    <row r="27" spans="1:19" x14ac:dyDescent="0.2">
      <c r="A27" s="5">
        <f>+Sheet1!A17</f>
        <v>2032</v>
      </c>
      <c r="C27" s="11">
        <f>+Sheet1!B17</f>
        <v>1809.9853223697301</v>
      </c>
      <c r="D27" s="13">
        <f t="shared" si="1"/>
        <v>-0.59883251601279275</v>
      </c>
      <c r="F27" s="11">
        <f>+Sheet1!C17</f>
        <v>1625.19017315619</v>
      </c>
      <c r="G27" s="13">
        <f t="shared" si="2"/>
        <v>-0.21353264582593123</v>
      </c>
      <c r="I27" s="11">
        <f>+Sheet1!D17</f>
        <v>1947.0120043882901</v>
      </c>
      <c r="J27" s="13">
        <f t="shared" si="3"/>
        <v>-0.14554532338416637</v>
      </c>
      <c r="L27" s="11">
        <f>+Sheet1!E17</f>
        <v>9.3961775865631392</v>
      </c>
      <c r="M27" s="13">
        <f t="shared" si="4"/>
        <v>-1.9841562343492214E-2</v>
      </c>
      <c r="N27" s="48"/>
      <c r="O27" s="11">
        <f>+Sheet1!F17</f>
        <v>422.14393565599897</v>
      </c>
      <c r="P27" s="13">
        <f t="shared" si="5"/>
        <v>-0.13888802648366338</v>
      </c>
      <c r="R27" s="11">
        <f t="shared" si="0"/>
        <v>5813.7276131567714</v>
      </c>
      <c r="S27" s="13">
        <f t="shared" si="6"/>
        <v>-0.30538639206183493</v>
      </c>
    </row>
    <row r="28" spans="1:19" x14ac:dyDescent="0.2">
      <c r="A28" s="5">
        <f>+Sheet1!A18</f>
        <v>2033</v>
      </c>
      <c r="C28" s="11">
        <f>+Sheet1!B18</f>
        <v>1799.5572176805199</v>
      </c>
      <c r="D28" s="13">
        <f t="shared" si="1"/>
        <v>-0.57614305267167376</v>
      </c>
      <c r="F28" s="11">
        <f>+Sheet1!C18</f>
        <v>1621.91192354393</v>
      </c>
      <c r="G28" s="13">
        <f t="shared" si="2"/>
        <v>-0.20171483106457</v>
      </c>
      <c r="I28" s="11">
        <f>+Sheet1!D18</f>
        <v>1944.0201119661999</v>
      </c>
      <c r="J28" s="13">
        <f t="shared" si="3"/>
        <v>-0.1536658436284366</v>
      </c>
      <c r="L28" s="11">
        <f>+Sheet1!E18</f>
        <v>9.3947107049501195</v>
      </c>
      <c r="M28" s="75">
        <f t="shared" si="4"/>
        <v>-1.5611471787391196E-2</v>
      </c>
      <c r="N28" s="48"/>
      <c r="O28" s="11">
        <f>+Sheet1!F18</f>
        <v>420.02057370652398</v>
      </c>
      <c r="P28" s="13">
        <f t="shared" si="5"/>
        <v>-0.50299477740343157</v>
      </c>
      <c r="R28" s="11">
        <f t="shared" si="0"/>
        <v>5794.904537602124</v>
      </c>
      <c r="S28" s="13">
        <f t="shared" si="6"/>
        <v>-0.32376947815804247</v>
      </c>
    </row>
    <row r="29" spans="1:19" x14ac:dyDescent="0.2">
      <c r="A29" s="5">
        <f>+Sheet1!A19</f>
        <v>2034</v>
      </c>
      <c r="C29" s="11">
        <f>+Sheet1!B19</f>
        <v>1790.6305049002999</v>
      </c>
      <c r="D29" s="13">
        <f t="shared" si="1"/>
        <v>-0.49605051134332667</v>
      </c>
      <c r="F29" s="11">
        <f>+Sheet1!C19</f>
        <v>1619.13096756507</v>
      </c>
      <c r="G29" s="13">
        <f t="shared" si="2"/>
        <v>-0.17146159039163056</v>
      </c>
      <c r="I29" s="11">
        <f>+Sheet1!D19</f>
        <v>1942.0265868734</v>
      </c>
      <c r="J29" s="13">
        <f t="shared" si="3"/>
        <v>-0.10254652616652482</v>
      </c>
      <c r="L29" s="11">
        <f>+Sheet1!E19</f>
        <v>9.3934329939472399</v>
      </c>
      <c r="M29" s="13">
        <f t="shared" si="4"/>
        <v>-1.3600323022255889E-2</v>
      </c>
      <c r="O29" s="11">
        <f>+Sheet1!F19</f>
        <v>418.817323956199</v>
      </c>
      <c r="P29" s="13">
        <f t="shared" si="5"/>
        <v>-0.28647400285818359</v>
      </c>
      <c r="R29" s="11">
        <f t="shared" si="0"/>
        <v>5779.9988162889167</v>
      </c>
      <c r="S29" s="13">
        <f t="shared" si="6"/>
        <v>-0.2572211710561656</v>
      </c>
    </row>
    <row r="30" spans="1:19" x14ac:dyDescent="0.2">
      <c r="A30" s="5">
        <f>+Sheet1!A20</f>
        <v>2035</v>
      </c>
      <c r="C30" s="11">
        <f>+Sheet1!B20</f>
        <v>1781.6323790863401</v>
      </c>
      <c r="D30" s="13">
        <f t="shared" si="1"/>
        <v>-0.50251158959568887</v>
      </c>
      <c r="F30" s="11">
        <f>+Sheet1!C20</f>
        <v>1616.53142986941</v>
      </c>
      <c r="G30" s="13">
        <f t="shared" si="2"/>
        <v>-0.1605514160209931</v>
      </c>
      <c r="I30" s="11">
        <f>+Sheet1!D20</f>
        <v>1939.54365216518</v>
      </c>
      <c r="J30" s="13">
        <f t="shared" si="3"/>
        <v>-0.12785276602301776</v>
      </c>
      <c r="L30" s="11">
        <f>+Sheet1!E20</f>
        <v>9.3918631131024295</v>
      </c>
      <c r="M30" s="13">
        <f t="shared" si="4"/>
        <v>-1.6712535723861777E-2</v>
      </c>
      <c r="O30" s="11">
        <f>+Sheet1!F20</f>
        <v>417.69203493497002</v>
      </c>
      <c r="P30" s="13">
        <f t="shared" si="5"/>
        <v>-0.26868253934659858</v>
      </c>
      <c r="R30" s="11">
        <f t="shared" si="0"/>
        <v>5764.791359169003</v>
      </c>
      <c r="S30" s="13">
        <f t="shared" si="6"/>
        <v>-0.26310484834455306</v>
      </c>
    </row>
    <row r="31" spans="1:19" x14ac:dyDescent="0.2">
      <c r="A31" s="5">
        <f>+Sheet1!A21</f>
        <v>2036</v>
      </c>
      <c r="C31" s="11">
        <f>+Sheet1!B21</f>
        <v>1773.0642339199801</v>
      </c>
      <c r="D31" s="13">
        <f t="shared" si="1"/>
        <v>-0.48091543838880702</v>
      </c>
      <c r="F31" s="11">
        <f>+Sheet1!C21</f>
        <v>1614.1100214947</v>
      </c>
      <c r="G31" s="13">
        <f t="shared" si="2"/>
        <v>-0.14979036781892496</v>
      </c>
      <c r="I31" s="11">
        <f>+Sheet1!D21</f>
        <v>1936.6957054234499</v>
      </c>
      <c r="J31" s="13">
        <f t="shared" si="3"/>
        <v>-0.14683591877661106</v>
      </c>
      <c r="L31" s="11">
        <f>+Sheet1!E21</f>
        <v>9.3901791696281602</v>
      </c>
      <c r="M31" s="13">
        <f t="shared" si="4"/>
        <v>-1.7929812796357858E-2</v>
      </c>
      <c r="O31" s="11">
        <f>+Sheet1!F21</f>
        <v>416.51118175138203</v>
      </c>
      <c r="P31" s="13">
        <f t="shared" si="5"/>
        <v>-0.2827090499276208</v>
      </c>
      <c r="R31" s="11">
        <f t="shared" si="0"/>
        <v>5749.7713217591399</v>
      </c>
      <c r="S31" s="13">
        <f t="shared" si="6"/>
        <v>-0.26054780605326844</v>
      </c>
    </row>
    <row r="32" spans="1:19" x14ac:dyDescent="0.2">
      <c r="A32" s="5">
        <f>+Sheet1!A22</f>
        <v>2037</v>
      </c>
      <c r="C32" s="11">
        <f>+Sheet1!B22</f>
        <v>1764.7981562618199</v>
      </c>
      <c r="D32" s="13">
        <f>+(((C32/C31)-1)*100)</f>
        <v>-0.4662029440346438</v>
      </c>
      <c r="F32" s="11">
        <f>+Sheet1!C22</f>
        <v>1611.8313825200601</v>
      </c>
      <c r="G32" s="13">
        <f>+(((F32/F31)-1)*100)</f>
        <v>-0.14116999115896256</v>
      </c>
      <c r="I32" s="11">
        <f>+Sheet1!D22</f>
        <v>1933.1315297327601</v>
      </c>
      <c r="J32" s="13">
        <f>+(((I32/I31)-1)*100)</f>
        <v>-0.18403385109538872</v>
      </c>
      <c r="L32" s="11">
        <f>+Sheet1!E22</f>
        <v>9.3884649270936098</v>
      </c>
      <c r="M32" s="13">
        <f>+(((L32/L31)-1)*100)</f>
        <v>-1.8255695696356433E-2</v>
      </c>
      <c r="O32" s="11">
        <f>+Sheet1!F22</f>
        <v>415.05468038436197</v>
      </c>
      <c r="P32" s="13">
        <f>+(((O32/O31)-1)*100)</f>
        <v>-0.34969082003888374</v>
      </c>
      <c r="R32" s="11">
        <f>+C32+F32+I32+L32+O32</f>
        <v>5734.2042138260958</v>
      </c>
      <c r="S32" s="13">
        <f>+(((R32/R31)-1)*100)</f>
        <v>-0.27074307936617581</v>
      </c>
    </row>
    <row r="33" spans="1:19" x14ac:dyDescent="0.2">
      <c r="M33" s="48"/>
    </row>
    <row r="34" spans="1:19" x14ac:dyDescent="0.2">
      <c r="A34" s="4" t="s">
        <v>192</v>
      </c>
    </row>
    <row r="35" spans="1:19" x14ac:dyDescent="0.2">
      <c r="A35" s="7" t="s">
        <v>263</v>
      </c>
      <c r="B35" s="8"/>
      <c r="D35" s="13">
        <f>+(((C14/C10)^(1/4))-1)*100</f>
        <v>0.59211658072406692</v>
      </c>
      <c r="G35" s="13">
        <f>+(((F14/F10)^(1/4))-1)*100</f>
        <v>-1.9870116137686966</v>
      </c>
      <c r="J35" s="13">
        <f>+(((I14/I10)^(1/4))-1)*100</f>
        <v>-4.998485678928299</v>
      </c>
      <c r="M35" s="13">
        <f>+(((L14/L10)^(1/4))-1)*100</f>
        <v>-0.65898608691982163</v>
      </c>
      <c r="P35" s="13">
        <f>+(((O14/O10)^(1/4))-1)*100</f>
        <v>2.8678209682963862</v>
      </c>
      <c r="S35" s="13">
        <f>+(((R14/R10)^(1/4))-1)*100</f>
        <v>-1.9166898866987636</v>
      </c>
    </row>
    <row r="36" spans="1:19" x14ac:dyDescent="0.2">
      <c r="A36" s="7" t="s">
        <v>264</v>
      </c>
      <c r="B36" s="8"/>
      <c r="D36" s="13">
        <f>+(((C32/C18)^(1/14))-1)*100</f>
        <v>-0.7416125900726378</v>
      </c>
      <c r="G36" s="13">
        <f>+(((F32/F18)^(1/14))-1)*100</f>
        <v>2.0086734425432073</v>
      </c>
      <c r="J36" s="13">
        <f>+(((I32/I18)^(1/14))-1)*100</f>
        <v>-0.21270546819831537</v>
      </c>
      <c r="M36" s="13">
        <f>+(((L32/L18)^(1/14))-1)*100</f>
        <v>-14.704601796702409</v>
      </c>
      <c r="P36" s="13">
        <f>+(((O32/O18)^(1/14))-1)*100</f>
        <v>0.51873166323750386</v>
      </c>
      <c r="S36" s="13">
        <f>+(((R32/R18)^(1/14))-1)*100</f>
        <v>0.11401249518578904</v>
      </c>
    </row>
    <row r="38" spans="1:19" x14ac:dyDescent="0.2">
      <c r="A38" s="3" t="s">
        <v>262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20"/>
  <sheetViews>
    <sheetView tabSelected="1" view="pageLayout" topLeftCell="B1" zoomScaleNormal="100" workbookViewId="0">
      <selection activeCell="H5" sqref="H5"/>
    </sheetView>
  </sheetViews>
  <sheetFormatPr defaultRowHeight="12.75" x14ac:dyDescent="0.2"/>
  <sheetData>
    <row r="3" spans="1:5" x14ac:dyDescent="0.2">
      <c r="A3">
        <v>1999</v>
      </c>
      <c r="C3">
        <v>7297</v>
      </c>
      <c r="E3">
        <v>118710</v>
      </c>
    </row>
    <row r="4" spans="1:5" x14ac:dyDescent="0.2">
      <c r="A4">
        <v>2000</v>
      </c>
      <c r="C4">
        <v>7406</v>
      </c>
      <c r="E4">
        <v>116116</v>
      </c>
    </row>
    <row r="5" spans="1:5" x14ac:dyDescent="0.2">
      <c r="A5">
        <v>2001</v>
      </c>
      <c r="C5">
        <v>7524</v>
      </c>
      <c r="E5">
        <v>118205</v>
      </c>
    </row>
    <row r="6" spans="1:5" x14ac:dyDescent="0.2">
      <c r="A6">
        <v>2002</v>
      </c>
      <c r="B6" s="11">
        <v>7676.1240183382579</v>
      </c>
      <c r="C6">
        <v>7632</v>
      </c>
      <c r="D6" s="1">
        <v>112596.41301410302</v>
      </c>
      <c r="E6">
        <v>120268</v>
      </c>
    </row>
    <row r="7" spans="1:5" x14ac:dyDescent="0.2">
      <c r="A7">
        <v>2003</v>
      </c>
      <c r="B7" s="11">
        <v>7702.0322197689002</v>
      </c>
      <c r="C7">
        <v>7746</v>
      </c>
      <c r="D7" s="1">
        <v>66162.579212600875</v>
      </c>
      <c r="E7">
        <v>122358</v>
      </c>
    </row>
    <row r="8" spans="1:5" x14ac:dyDescent="0.2">
      <c r="A8">
        <v>2004</v>
      </c>
      <c r="B8" s="11">
        <v>7993.3033264585483</v>
      </c>
      <c r="C8">
        <v>7895</v>
      </c>
      <c r="D8" s="1">
        <v>68043.581674335059</v>
      </c>
      <c r="E8">
        <v>124168</v>
      </c>
    </row>
    <row r="9" spans="1:5" x14ac:dyDescent="0.2">
      <c r="A9">
        <v>2005</v>
      </c>
      <c r="B9" s="11">
        <v>8150.1404582821051</v>
      </c>
      <c r="C9">
        <v>8045</v>
      </c>
      <c r="D9" s="1">
        <v>69169.343548383185</v>
      </c>
      <c r="E9">
        <v>125978</v>
      </c>
    </row>
    <row r="10" spans="1:5" x14ac:dyDescent="0.2">
      <c r="A10">
        <v>2006</v>
      </c>
      <c r="B10" s="11">
        <v>8125.3365204888341</v>
      </c>
      <c r="C10">
        <v>8194</v>
      </c>
      <c r="D10" s="1">
        <v>70330.787909993887</v>
      </c>
      <c r="E10">
        <v>127788</v>
      </c>
    </row>
    <row r="11" spans="1:5" x14ac:dyDescent="0.2">
      <c r="A11">
        <v>2007</v>
      </c>
      <c r="B11" s="11">
        <v>8322.2765935710322</v>
      </c>
      <c r="C11">
        <v>8343</v>
      </c>
      <c r="D11" s="1">
        <v>71698.399230364157</v>
      </c>
      <c r="E11">
        <v>129598</v>
      </c>
    </row>
    <row r="12" spans="1:5" x14ac:dyDescent="0.2">
      <c r="A12">
        <v>2008</v>
      </c>
      <c r="B12" s="11">
        <v>8480.1038033657023</v>
      </c>
      <c r="C12">
        <v>8493</v>
      </c>
      <c r="D12" s="1">
        <v>72936.113607187319</v>
      </c>
      <c r="E12">
        <v>131408</v>
      </c>
    </row>
    <row r="13" spans="1:5" x14ac:dyDescent="0.2">
      <c r="A13">
        <v>2009</v>
      </c>
      <c r="B13" s="11">
        <v>8619.6795690845647</v>
      </c>
      <c r="C13">
        <v>8642</v>
      </c>
      <c r="D13" s="1">
        <v>74107.716874459016</v>
      </c>
      <c r="E13">
        <v>133219</v>
      </c>
    </row>
    <row r="14" spans="1:5" x14ac:dyDescent="0.2">
      <c r="A14">
        <v>2010</v>
      </c>
      <c r="B14" s="11">
        <v>8750.4722297157914</v>
      </c>
      <c r="C14">
        <v>8792</v>
      </c>
      <c r="D14" s="1">
        <v>75233.980875700829</v>
      </c>
      <c r="E14">
        <v>135029</v>
      </c>
    </row>
    <row r="15" spans="1:5" x14ac:dyDescent="0.2">
      <c r="A15">
        <v>2011</v>
      </c>
      <c r="B15" s="11">
        <v>8884.3869028542558</v>
      </c>
      <c r="C15">
        <v>8941</v>
      </c>
      <c r="D15" s="1">
        <v>76377.931381719187</v>
      </c>
      <c r="E15">
        <v>136839</v>
      </c>
    </row>
    <row r="16" spans="1:5" x14ac:dyDescent="0.2">
      <c r="A16">
        <v>2012</v>
      </c>
      <c r="B16" s="11">
        <v>9037.1659537526757</v>
      </c>
      <c r="C16">
        <v>9090</v>
      </c>
      <c r="D16" s="1">
        <v>77648.124125619317</v>
      </c>
      <c r="E16">
        <v>138649</v>
      </c>
    </row>
    <row r="17" spans="1:5" x14ac:dyDescent="0.2">
      <c r="A17">
        <v>2013</v>
      </c>
      <c r="B17" s="11">
        <v>9188.7639855521647</v>
      </c>
      <c r="C17">
        <v>9240</v>
      </c>
      <c r="D17" s="1">
        <v>78898.913530030564</v>
      </c>
      <c r="E17">
        <v>140459</v>
      </c>
    </row>
    <row r="18" spans="1:5" x14ac:dyDescent="0.2">
      <c r="A18">
        <v>2014</v>
      </c>
      <c r="B18" s="11">
        <v>9335.9463332108353</v>
      </c>
      <c r="C18">
        <v>9389</v>
      </c>
      <c r="D18" s="1">
        <v>80166.416640128664</v>
      </c>
      <c r="E18">
        <v>142269</v>
      </c>
    </row>
    <row r="19" spans="1:5" x14ac:dyDescent="0.2">
      <c r="A19">
        <v>2015</v>
      </c>
      <c r="B19" s="11">
        <v>9488.598137085748</v>
      </c>
      <c r="C19">
        <v>9538</v>
      </c>
      <c r="D19" s="1">
        <v>81450.387779733093</v>
      </c>
      <c r="E19">
        <v>144079</v>
      </c>
    </row>
    <row r="20" spans="1:5" x14ac:dyDescent="0.2">
      <c r="A20">
        <v>2016</v>
      </c>
      <c r="B20" s="11">
        <v>9639.6688266495821</v>
      </c>
      <c r="C20">
        <v>9688</v>
      </c>
      <c r="D20" s="1">
        <v>82735.288874089631</v>
      </c>
      <c r="E20">
        <v>145889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0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9.140625" style="3"/>
    <col min="2" max="2" width="4.7109375" customWidth="1"/>
    <col min="3" max="3" width="10.7109375" customWidth="1"/>
    <col min="4" max="4" width="2.7109375" customWidth="1"/>
    <col min="5" max="5" width="10.7109375" customWidth="1"/>
    <col min="6" max="6" width="2.7109375" customWidth="1"/>
  </cols>
  <sheetData>
    <row r="1" spans="1:8" x14ac:dyDescent="0.2">
      <c r="A1" s="7" t="s">
        <v>6</v>
      </c>
      <c r="B1" s="8"/>
      <c r="C1" s="8"/>
      <c r="D1" s="8"/>
      <c r="E1" s="8"/>
      <c r="F1" s="8"/>
      <c r="G1" s="8"/>
      <c r="H1" s="8"/>
    </row>
    <row r="2" spans="1:8" x14ac:dyDescent="0.2">
      <c r="A2" s="7" t="s">
        <v>129</v>
      </c>
      <c r="B2" s="8"/>
      <c r="C2" s="8"/>
      <c r="D2" s="8"/>
      <c r="E2" s="8"/>
      <c r="F2" s="8"/>
      <c r="G2" s="8"/>
      <c r="H2" s="8"/>
    </row>
    <row r="3" spans="1:8" x14ac:dyDescent="0.2">
      <c r="A3" s="7" t="s">
        <v>273</v>
      </c>
      <c r="B3" s="8"/>
      <c r="C3" s="8"/>
      <c r="D3" s="8"/>
      <c r="E3" s="8"/>
      <c r="F3" s="8"/>
      <c r="G3" s="8"/>
      <c r="H3" s="8"/>
    </row>
    <row r="4" spans="1:8" ht="13.5" thickBot="1" x14ac:dyDescent="0.25">
      <c r="C4" s="9"/>
      <c r="D4" s="9"/>
      <c r="E4" s="9"/>
      <c r="F4" s="9"/>
      <c r="G4" s="10"/>
      <c r="H4" s="10"/>
    </row>
    <row r="5" spans="1:8" x14ac:dyDescent="0.2">
      <c r="C5" s="14">
        <v>2022</v>
      </c>
      <c r="D5" s="23"/>
      <c r="E5" s="14">
        <v>2019</v>
      </c>
      <c r="F5" s="23"/>
      <c r="G5" s="22" t="s">
        <v>126</v>
      </c>
      <c r="H5" s="22"/>
    </row>
    <row r="6" spans="1:8" ht="13.5" thickBot="1" x14ac:dyDescent="0.25">
      <c r="A6" s="14" t="s">
        <v>9</v>
      </c>
      <c r="C6" s="15" t="s">
        <v>9</v>
      </c>
      <c r="D6" s="23"/>
      <c r="E6" s="15" t="s">
        <v>9</v>
      </c>
      <c r="F6" s="23"/>
      <c r="G6" s="9" t="s">
        <v>251</v>
      </c>
      <c r="H6" s="9"/>
    </row>
    <row r="7" spans="1:8" ht="13.5" thickBot="1" x14ac:dyDescent="0.25">
      <c r="A7" s="15" t="s">
        <v>107</v>
      </c>
      <c r="C7" s="15" t="s">
        <v>10</v>
      </c>
      <c r="D7" s="21"/>
      <c r="E7" s="15" t="s">
        <v>10</v>
      </c>
      <c r="F7" s="21"/>
      <c r="G7" s="15" t="s">
        <v>10</v>
      </c>
      <c r="H7" s="15" t="s">
        <v>127</v>
      </c>
    </row>
    <row r="9" spans="1:8" x14ac:dyDescent="0.2">
      <c r="A9" s="5">
        <v>2020</v>
      </c>
      <c r="C9" s="24" t="s">
        <v>128</v>
      </c>
      <c r="E9" s="11">
        <v>6059.9023638769931</v>
      </c>
      <c r="G9" s="24" t="s">
        <v>128</v>
      </c>
      <c r="H9" s="24" t="s">
        <v>128</v>
      </c>
    </row>
    <row r="10" spans="1:8" x14ac:dyDescent="0.2">
      <c r="A10" s="5">
        <v>2021</v>
      </c>
      <c r="C10" s="24" t="s">
        <v>128</v>
      </c>
      <c r="E10" s="11">
        <v>6037.2043804690256</v>
      </c>
      <c r="G10" s="24" t="s">
        <v>128</v>
      </c>
      <c r="H10" s="24" t="s">
        <v>128</v>
      </c>
    </row>
    <row r="11" spans="1:8" x14ac:dyDescent="0.2">
      <c r="A11" s="5">
        <v>2022</v>
      </c>
      <c r="C11" s="24" t="s">
        <v>128</v>
      </c>
      <c r="E11" s="11">
        <v>6155.0971430658683</v>
      </c>
      <c r="G11" s="24" t="s">
        <v>128</v>
      </c>
      <c r="H11" s="24" t="s">
        <v>128</v>
      </c>
    </row>
    <row r="12" spans="1:8" x14ac:dyDescent="0.2">
      <c r="A12" s="5">
        <v>2023</v>
      </c>
      <c r="C12" s="11">
        <v>5643.4541970935597</v>
      </c>
      <c r="E12" s="11">
        <v>6193.8717671198738</v>
      </c>
      <c r="G12" s="11">
        <f t="shared" ref="G12:G18" si="0">+C12-E12</f>
        <v>-550.41757002631402</v>
      </c>
      <c r="H12" s="13">
        <f t="shared" ref="H12:H18" si="1">+(G12/E12)*100</f>
        <v>-8.8864863646064158</v>
      </c>
    </row>
    <row r="13" spans="1:8" x14ac:dyDescent="0.2">
      <c r="A13" s="5">
        <v>2024</v>
      </c>
      <c r="C13" s="11">
        <v>6097.8595319040796</v>
      </c>
      <c r="E13" s="11">
        <v>6175.1903875301787</v>
      </c>
      <c r="G13" s="11">
        <f t="shared" si="0"/>
        <v>-77.330855626099037</v>
      </c>
      <c r="H13" s="13">
        <f t="shared" si="1"/>
        <v>-1.2522829382274023</v>
      </c>
    </row>
    <row r="14" spans="1:8" x14ac:dyDescent="0.2">
      <c r="A14" s="5">
        <v>2025</v>
      </c>
      <c r="C14" s="11">
        <v>6059.6875868967099</v>
      </c>
      <c r="E14" s="11">
        <v>6161.3334783260852</v>
      </c>
      <c r="G14" s="11">
        <f t="shared" si="0"/>
        <v>-101.6458914293753</v>
      </c>
      <c r="H14" s="13">
        <f t="shared" si="1"/>
        <v>-1.6497385149974144</v>
      </c>
    </row>
    <row r="15" spans="1:8" x14ac:dyDescent="0.2">
      <c r="A15" s="5">
        <v>2026</v>
      </c>
      <c r="C15" s="11">
        <v>5948.24491639391</v>
      </c>
      <c r="E15" s="11">
        <v>6145.0032277487062</v>
      </c>
      <c r="G15" s="11">
        <f t="shared" si="0"/>
        <v>-196.75831135479621</v>
      </c>
      <c r="H15" s="13">
        <f t="shared" si="1"/>
        <v>-3.2019236453172852</v>
      </c>
    </row>
    <row r="16" spans="1:8" x14ac:dyDescent="0.2">
      <c r="A16" s="5">
        <v>2027</v>
      </c>
      <c r="C16" s="11">
        <v>5917.9813949790696</v>
      </c>
      <c r="E16" s="11">
        <v>6132.3110839288802</v>
      </c>
      <c r="G16" s="11">
        <f t="shared" si="0"/>
        <v>-214.32968894981059</v>
      </c>
      <c r="H16" s="13">
        <f t="shared" si="1"/>
        <v>-3.4950883283059535</v>
      </c>
    </row>
    <row r="17" spans="1:8" x14ac:dyDescent="0.2">
      <c r="A17" s="5">
        <v>2028</v>
      </c>
      <c r="C17" s="11">
        <v>5892.0605350129299</v>
      </c>
      <c r="E17" s="11">
        <v>6120.5977044672827</v>
      </c>
      <c r="G17" s="11">
        <f t="shared" si="0"/>
        <v>-228.53716945435281</v>
      </c>
      <c r="H17" s="13">
        <f t="shared" si="1"/>
        <v>-3.7339028063803119</v>
      </c>
    </row>
    <row r="18" spans="1:8" x14ac:dyDescent="0.2">
      <c r="A18" s="5">
        <v>2029</v>
      </c>
      <c r="C18" s="11">
        <v>5872.3806154937702</v>
      </c>
      <c r="E18" s="11">
        <v>6119.6487436559946</v>
      </c>
      <c r="G18" s="11">
        <f t="shared" si="0"/>
        <v>-247.26812816222446</v>
      </c>
      <c r="H18" s="13">
        <f t="shared" si="1"/>
        <v>-4.0405607988294729</v>
      </c>
    </row>
    <row r="19" spans="1:8" x14ac:dyDescent="0.2">
      <c r="A19" s="5">
        <v>2030</v>
      </c>
      <c r="C19" s="11">
        <v>5849.58498466727</v>
      </c>
      <c r="E19" s="11">
        <v>6108.1631046272278</v>
      </c>
      <c r="G19" s="11">
        <f t="shared" ref="G19:G26" si="2">+C19-E19</f>
        <v>-258.5781199599578</v>
      </c>
      <c r="H19" s="13">
        <f t="shared" ref="H19:H26" si="3">+(G19/E19)*100</f>
        <v>-4.2333204849109611</v>
      </c>
    </row>
    <row r="20" spans="1:8" x14ac:dyDescent="0.2">
      <c r="A20" s="5">
        <v>2031</v>
      </c>
      <c r="C20" s="11">
        <v>5831.5363315615105</v>
      </c>
      <c r="E20" s="11">
        <v>6101.0305297025898</v>
      </c>
      <c r="G20" s="11">
        <f t="shared" si="2"/>
        <v>-269.49419814107932</v>
      </c>
      <c r="H20" s="13">
        <f t="shared" si="3"/>
        <v>-4.4171914372343997</v>
      </c>
    </row>
    <row r="21" spans="1:8" x14ac:dyDescent="0.2">
      <c r="A21" s="5">
        <v>2032</v>
      </c>
      <c r="C21" s="11">
        <v>5813.7276131567696</v>
      </c>
      <c r="E21" s="11">
        <v>6092.3853440031853</v>
      </c>
      <c r="G21" s="11">
        <f t="shared" si="2"/>
        <v>-278.65773084641569</v>
      </c>
      <c r="H21" s="13">
        <f t="shared" si="3"/>
        <v>-4.5738691023656628</v>
      </c>
    </row>
    <row r="22" spans="1:8" x14ac:dyDescent="0.2">
      <c r="A22" s="5">
        <v>2033</v>
      </c>
      <c r="C22" s="11">
        <v>5794.9045376021204</v>
      </c>
      <c r="E22" s="11">
        <v>6088.7287159252501</v>
      </c>
      <c r="G22" s="11">
        <f t="shared" si="2"/>
        <v>-293.82417832312967</v>
      </c>
      <c r="H22" s="13">
        <f t="shared" si="3"/>
        <v>-4.8257065149679574</v>
      </c>
    </row>
    <row r="23" spans="1:8" x14ac:dyDescent="0.2">
      <c r="A23" s="5">
        <v>2034</v>
      </c>
      <c r="C23" s="11">
        <v>5779.9988162889103</v>
      </c>
      <c r="E23" s="11">
        <v>6084.0795415804823</v>
      </c>
      <c r="G23" s="11">
        <f t="shared" si="2"/>
        <v>-304.08072529157198</v>
      </c>
      <c r="H23" s="13">
        <f t="shared" si="3"/>
        <v>-4.9979741917144604</v>
      </c>
    </row>
    <row r="24" spans="1:8" hidden="1" x14ac:dyDescent="0.2">
      <c r="A24" s="5">
        <v>2024</v>
      </c>
      <c r="C24" s="11">
        <v>8030.654690300481</v>
      </c>
      <c r="E24" s="11"/>
      <c r="G24" s="11">
        <f t="shared" si="2"/>
        <v>8030.654690300481</v>
      </c>
      <c r="H24" s="13" t="e">
        <f t="shared" si="3"/>
        <v>#DIV/0!</v>
      </c>
    </row>
    <row r="25" spans="1:8" hidden="1" x14ac:dyDescent="0.2">
      <c r="A25" s="5">
        <v>2025</v>
      </c>
      <c r="C25" s="11">
        <v>8080.542875079208</v>
      </c>
      <c r="E25" s="11"/>
      <c r="G25" s="11">
        <f t="shared" si="2"/>
        <v>8080.542875079208</v>
      </c>
      <c r="H25" s="13" t="e">
        <f t="shared" si="3"/>
        <v>#DIV/0!</v>
      </c>
    </row>
    <row r="26" spans="1:8" hidden="1" x14ac:dyDescent="0.2">
      <c r="A26" s="5">
        <v>2026</v>
      </c>
      <c r="C26" s="11">
        <v>8132.1433193006205</v>
      </c>
      <c r="E26" s="11"/>
      <c r="G26" s="11">
        <f t="shared" si="2"/>
        <v>8132.1433193006205</v>
      </c>
      <c r="H26" s="13" t="e">
        <f t="shared" si="3"/>
        <v>#DIV/0!</v>
      </c>
    </row>
    <row r="28" spans="1:8" x14ac:dyDescent="0.2">
      <c r="A28" s="3" t="s">
        <v>274</v>
      </c>
    </row>
    <row r="29" spans="1:8" x14ac:dyDescent="0.2">
      <c r="A29" s="5" t="s">
        <v>130</v>
      </c>
    </row>
    <row r="30" spans="1:8" x14ac:dyDescent="0.2">
      <c r="A30" s="5" t="s">
        <v>131</v>
      </c>
      <c r="C30" s="13">
        <f>+(((C23/C12)^(1/11))-1)*100</f>
        <v>0.21757410929887921</v>
      </c>
      <c r="E30" s="13">
        <f>+(((E23/E12)^(1/11))-1)*100</f>
        <v>-0.16245816972720872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G37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2" spans="1:6" x14ac:dyDescent="0.2">
      <c r="A2">
        <v>1999</v>
      </c>
      <c r="B2">
        <v>7106.364999999998</v>
      </c>
      <c r="E2">
        <v>1558</v>
      </c>
    </row>
    <row r="3" spans="1:6" x14ac:dyDescent="0.2">
      <c r="A3">
        <v>2000</v>
      </c>
      <c r="B3">
        <v>7431</v>
      </c>
      <c r="E3">
        <v>1579</v>
      </c>
    </row>
    <row r="4" spans="1:6" x14ac:dyDescent="0.2">
      <c r="A4">
        <v>2001</v>
      </c>
      <c r="B4">
        <v>7394</v>
      </c>
      <c r="E4">
        <v>1551</v>
      </c>
    </row>
    <row r="5" spans="1:6" x14ac:dyDescent="0.2">
      <c r="A5">
        <v>2002</v>
      </c>
      <c r="B5">
        <v>7775</v>
      </c>
      <c r="E5">
        <v>1564</v>
      </c>
    </row>
    <row r="6" spans="1:6" x14ac:dyDescent="0.2">
      <c r="A6">
        <v>2003</v>
      </c>
      <c r="B6">
        <v>7493</v>
      </c>
      <c r="E6">
        <v>1615</v>
      </c>
    </row>
    <row r="7" spans="1:6" x14ac:dyDescent="0.2">
      <c r="A7">
        <v>2004</v>
      </c>
      <c r="B7">
        <v>7790</v>
      </c>
      <c r="E7">
        <v>1478</v>
      </c>
    </row>
    <row r="8" spans="1:6" x14ac:dyDescent="0.2">
      <c r="A8">
        <v>2005</v>
      </c>
      <c r="B8">
        <v>8072</v>
      </c>
      <c r="E8">
        <v>1685</v>
      </c>
    </row>
    <row r="9" spans="1:6" x14ac:dyDescent="0.2">
      <c r="A9">
        <v>2006</v>
      </c>
      <c r="B9">
        <v>7709</v>
      </c>
      <c r="E9">
        <v>1675</v>
      </c>
    </row>
    <row r="10" spans="1:6" x14ac:dyDescent="0.2">
      <c r="A10">
        <v>2007</v>
      </c>
      <c r="B10">
        <v>7939.47</v>
      </c>
      <c r="E10">
        <v>1678</v>
      </c>
    </row>
    <row r="11" spans="1:6" x14ac:dyDescent="0.2">
      <c r="A11">
        <v>2008</v>
      </c>
      <c r="B11">
        <v>7909.8950000000013</v>
      </c>
      <c r="E11" s="11">
        <v>1674</v>
      </c>
    </row>
    <row r="12" spans="1:6" x14ac:dyDescent="0.2">
      <c r="A12">
        <v>2009</v>
      </c>
      <c r="B12" s="11">
        <v>7556.951</v>
      </c>
      <c r="C12" s="11"/>
      <c r="E12" s="11">
        <v>1543</v>
      </c>
      <c r="F12" s="25"/>
    </row>
    <row r="13" spans="1:6" x14ac:dyDescent="0.2">
      <c r="A13">
        <v>2010</v>
      </c>
      <c r="B13" s="11">
        <v>7924.1079999999993</v>
      </c>
      <c r="C13" s="11"/>
      <c r="E13" s="11">
        <v>1596</v>
      </c>
      <c r="F13" s="25"/>
    </row>
    <row r="14" spans="1:6" x14ac:dyDescent="0.2">
      <c r="A14">
        <v>2011</v>
      </c>
      <c r="B14" s="11">
        <v>7547.6610000000001</v>
      </c>
      <c r="C14" s="11"/>
      <c r="E14" s="11">
        <v>1378</v>
      </c>
      <c r="F14" s="25"/>
    </row>
    <row r="15" spans="1:6" x14ac:dyDescent="0.2">
      <c r="A15">
        <v>2012</v>
      </c>
      <c r="B15" s="11">
        <v>7154.8229999999994</v>
      </c>
      <c r="C15" s="11"/>
      <c r="E15" s="11">
        <v>1409</v>
      </c>
      <c r="F15" s="25"/>
    </row>
    <row r="16" spans="1:6" x14ac:dyDescent="0.2">
      <c r="A16">
        <v>2013</v>
      </c>
      <c r="B16" s="11">
        <v>7128.5737740000004</v>
      </c>
      <c r="C16" s="11"/>
      <c r="E16" s="79">
        <v>1645.365</v>
      </c>
      <c r="F16" s="25"/>
    </row>
    <row r="17" spans="1:7" x14ac:dyDescent="0.2">
      <c r="A17">
        <v>2014</v>
      </c>
      <c r="B17">
        <v>7091.2509349999982</v>
      </c>
      <c r="C17" s="11"/>
      <c r="E17">
        <v>1665.6790000000001</v>
      </c>
      <c r="F17" s="79"/>
    </row>
    <row r="18" spans="1:7" x14ac:dyDescent="0.2">
      <c r="A18">
        <v>2015</v>
      </c>
      <c r="B18">
        <v>6753.6587159999999</v>
      </c>
      <c r="C18" s="11"/>
      <c r="E18">
        <v>1341.7720000000002</v>
      </c>
      <c r="F18" s="79"/>
    </row>
    <row r="19" spans="1:7" x14ac:dyDescent="0.2">
      <c r="A19">
        <v>2016</v>
      </c>
      <c r="B19">
        <v>6367.0483340000019</v>
      </c>
      <c r="C19" s="11"/>
      <c r="E19">
        <v>1213.671</v>
      </c>
      <c r="F19" s="79"/>
    </row>
    <row r="20" spans="1:7" x14ac:dyDescent="0.2">
      <c r="A20">
        <v>2017</v>
      </c>
      <c r="B20">
        <v>6060.1316500000003</v>
      </c>
      <c r="C20" s="11"/>
      <c r="E20">
        <v>1445.6210000000001</v>
      </c>
      <c r="F20" s="11"/>
    </row>
    <row r="21" spans="1:7" x14ac:dyDescent="0.2">
      <c r="A21">
        <v>2018</v>
      </c>
      <c r="B21">
        <v>6345.5951189999996</v>
      </c>
      <c r="C21" s="11"/>
      <c r="E21">
        <v>1296.557</v>
      </c>
      <c r="F21" s="11"/>
    </row>
    <row r="22" spans="1:7" x14ac:dyDescent="0.2">
      <c r="A22">
        <v>2019</v>
      </c>
      <c r="B22">
        <v>6091.4492529999998</v>
      </c>
      <c r="C22" s="11"/>
      <c r="E22">
        <v>1166.288</v>
      </c>
      <c r="F22" s="11"/>
    </row>
    <row r="23" spans="1:7" x14ac:dyDescent="0.2">
      <c r="A23">
        <v>2020</v>
      </c>
      <c r="B23">
        <v>5571.1391309999999</v>
      </c>
      <c r="C23" s="11"/>
      <c r="E23">
        <v>1065.394</v>
      </c>
    </row>
    <row r="24" spans="1:7" x14ac:dyDescent="0.2">
      <c r="A24">
        <v>2021</v>
      </c>
      <c r="B24">
        <v>5608.7039240000004</v>
      </c>
      <c r="C24" s="11"/>
      <c r="E24">
        <v>1186.883</v>
      </c>
    </row>
    <row r="25" spans="1:7" x14ac:dyDescent="0.2">
      <c r="A25">
        <v>2022</v>
      </c>
      <c r="B25">
        <v>5739.8186749724</v>
      </c>
      <c r="C25" s="11"/>
      <c r="E25">
        <v>1229.7678615474499</v>
      </c>
    </row>
    <row r="26" spans="1:7" x14ac:dyDescent="0.2">
      <c r="A26">
        <v>2023</v>
      </c>
      <c r="C26" s="11">
        <v>5643.4541970935597</v>
      </c>
      <c r="D26" s="11">
        <v>6193.8717671198738</v>
      </c>
      <c r="F26">
        <v>1304.8191575682577</v>
      </c>
      <c r="G26">
        <v>1289.34413977806</v>
      </c>
    </row>
    <row r="27" spans="1:7" x14ac:dyDescent="0.2">
      <c r="A27">
        <v>2024</v>
      </c>
      <c r="C27" s="11">
        <v>6097.8595319040796</v>
      </c>
      <c r="D27" s="11">
        <v>6175.1903875301787</v>
      </c>
      <c r="F27">
        <v>1299.1215225869182</v>
      </c>
      <c r="G27">
        <v>1283.3616281471</v>
      </c>
    </row>
    <row r="28" spans="1:7" x14ac:dyDescent="0.2">
      <c r="A28">
        <v>2025</v>
      </c>
      <c r="C28" s="11">
        <v>6059.6875868967099</v>
      </c>
      <c r="D28" s="11">
        <v>6161.3334783260852</v>
      </c>
      <c r="F28">
        <v>1293.3369237145068</v>
      </c>
      <c r="G28">
        <v>1255.73832454028</v>
      </c>
    </row>
    <row r="29" spans="1:7" x14ac:dyDescent="0.2">
      <c r="A29">
        <v>2026</v>
      </c>
      <c r="C29" s="11">
        <v>5948.24491639391</v>
      </c>
      <c r="D29" s="11">
        <v>6145.0032277487062</v>
      </c>
      <c r="F29">
        <v>1289.1330586956067</v>
      </c>
      <c r="G29">
        <v>1247.0970611124501</v>
      </c>
    </row>
    <row r="30" spans="1:7" x14ac:dyDescent="0.2">
      <c r="A30">
        <v>2027</v>
      </c>
      <c r="C30" s="11">
        <v>5917.9813949790696</v>
      </c>
      <c r="D30" s="11">
        <v>6132.3110839288802</v>
      </c>
      <c r="F30">
        <v>1285.1858492592389</v>
      </c>
      <c r="G30">
        <v>1234.74352597293</v>
      </c>
    </row>
    <row r="31" spans="1:7" x14ac:dyDescent="0.2">
      <c r="A31">
        <v>2028</v>
      </c>
      <c r="C31" s="11">
        <v>5892.0605350129299</v>
      </c>
      <c r="D31" s="11">
        <v>6120.5977044672827</v>
      </c>
      <c r="F31">
        <v>1281.5054344704226</v>
      </c>
      <c r="G31">
        <v>1231.4415486202799</v>
      </c>
    </row>
    <row r="32" spans="1:7" x14ac:dyDescent="0.2">
      <c r="A32">
        <v>2029</v>
      </c>
      <c r="C32" s="11">
        <v>5872.3806154937702</v>
      </c>
      <c r="D32" s="11">
        <v>6119.6487436559946</v>
      </c>
      <c r="F32">
        <v>1277.6506836702229</v>
      </c>
      <c r="G32">
        <v>1223.32493725475</v>
      </c>
    </row>
    <row r="33" spans="1:7" x14ac:dyDescent="0.2">
      <c r="A33">
        <v>2030</v>
      </c>
      <c r="C33" s="11">
        <v>5849.58498466727</v>
      </c>
      <c r="D33" s="11">
        <v>6108.1631046272278</v>
      </c>
      <c r="F33">
        <v>1274.4932044850837</v>
      </c>
      <c r="G33">
        <v>1216.8596183735301</v>
      </c>
    </row>
    <row r="34" spans="1:7" x14ac:dyDescent="0.2">
      <c r="A34">
        <v>2031</v>
      </c>
      <c r="C34" s="11">
        <v>5831.5363315615105</v>
      </c>
      <c r="D34" s="11">
        <v>6101.0305297025898</v>
      </c>
      <c r="F34">
        <v>1271.5539730966234</v>
      </c>
      <c r="G34">
        <v>1206.44847732383</v>
      </c>
    </row>
    <row r="35" spans="1:7" x14ac:dyDescent="0.2">
      <c r="A35">
        <v>2032</v>
      </c>
      <c r="C35" s="11">
        <v>5813.7276131567696</v>
      </c>
      <c r="D35" s="11">
        <v>6092.3853440031853</v>
      </c>
      <c r="F35">
        <v>1268.8059907951192</v>
      </c>
      <c r="G35">
        <v>1204.9461572129001</v>
      </c>
    </row>
    <row r="36" spans="1:7" x14ac:dyDescent="0.2">
      <c r="A36">
        <v>2033</v>
      </c>
      <c r="C36" s="11">
        <v>5794.9045376021204</v>
      </c>
      <c r="D36" s="11">
        <v>6088.7287159252501</v>
      </c>
      <c r="F36">
        <v>1265.2032314639659</v>
      </c>
      <c r="G36">
        <v>1198.3558521427601</v>
      </c>
    </row>
    <row r="37" spans="1:7" x14ac:dyDescent="0.2">
      <c r="A37">
        <v>2034</v>
      </c>
      <c r="C37" s="11">
        <v>5779.9988162889103</v>
      </c>
      <c r="D37" s="11">
        <v>6084.0795415804823</v>
      </c>
      <c r="F37">
        <v>1263.3959347967939</v>
      </c>
      <c r="G37">
        <v>1193.4247351660899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3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0" x14ac:dyDescent="0.2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A2" s="7" t="s">
        <v>147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6" spans="1:10" x14ac:dyDescent="0.2">
      <c r="A6" s="3" t="s">
        <v>148</v>
      </c>
    </row>
    <row r="27" spans="1:14" x14ac:dyDescent="0.2">
      <c r="M27" s="48"/>
      <c r="N27" s="48"/>
    </row>
    <row r="29" spans="1:14" x14ac:dyDescent="0.2">
      <c r="A29" s="3" t="s">
        <v>149</v>
      </c>
      <c r="M29" s="48"/>
      <c r="N29" s="48"/>
    </row>
    <row r="33" spans="13:14" x14ac:dyDescent="0.2">
      <c r="M33" s="48"/>
      <c r="N33" s="48"/>
    </row>
  </sheetData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&amp;RKPSC Case No. 2023-00092
Commission Staff’s First Set of Data Requests
Dated May 22, 2023
Item No. 8
Attachment 12
Page &amp;P of &amp;N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E20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3" spans="1:5" x14ac:dyDescent="0.2">
      <c r="A3">
        <v>2017</v>
      </c>
      <c r="C3">
        <v>1430.867101113289</v>
      </c>
      <c r="E3" s="1">
        <v>1131.8702687287005</v>
      </c>
    </row>
    <row r="4" spans="1:5" x14ac:dyDescent="0.2">
      <c r="A4">
        <v>2018</v>
      </c>
      <c r="C4">
        <v>1431.9126507437991</v>
      </c>
      <c r="E4" s="1">
        <v>1132.7591725758152</v>
      </c>
    </row>
    <row r="5" spans="1:5" x14ac:dyDescent="0.2">
      <c r="A5">
        <v>2019</v>
      </c>
      <c r="C5">
        <v>1431.3810588121351</v>
      </c>
      <c r="E5" s="1">
        <v>1133.9064818751733</v>
      </c>
    </row>
    <row r="6" spans="1:5" x14ac:dyDescent="0.2">
      <c r="A6">
        <v>2020</v>
      </c>
      <c r="B6">
        <v>1361.6045011162009</v>
      </c>
      <c r="C6">
        <v>1431.1143279736066</v>
      </c>
      <c r="D6">
        <v>1051.9421204710322</v>
      </c>
      <c r="E6" s="1">
        <v>1136.5670245279171</v>
      </c>
    </row>
    <row r="7" spans="1:5" x14ac:dyDescent="0.2">
      <c r="A7">
        <v>2021</v>
      </c>
      <c r="B7">
        <v>1357.8155223643939</v>
      </c>
      <c r="C7">
        <v>1432.1022100886303</v>
      </c>
      <c r="D7">
        <v>1043.2193374771914</v>
      </c>
      <c r="E7" s="1">
        <v>1138.6254994632059</v>
      </c>
    </row>
    <row r="8" spans="1:5" x14ac:dyDescent="0.2">
      <c r="A8">
        <v>2022</v>
      </c>
      <c r="B8">
        <v>1346.7594028371266</v>
      </c>
      <c r="C8">
        <v>1430.2866671513773</v>
      </c>
      <c r="D8">
        <v>1042.9563788255973</v>
      </c>
      <c r="E8" s="1">
        <v>1141.2286859524424</v>
      </c>
    </row>
    <row r="9" spans="1:5" x14ac:dyDescent="0.2">
      <c r="A9">
        <v>2023</v>
      </c>
      <c r="B9">
        <v>1349.7265031698178</v>
      </c>
      <c r="C9">
        <v>1436.0109713872077</v>
      </c>
      <c r="D9">
        <v>1037.5373939058745</v>
      </c>
      <c r="E9" s="1">
        <v>1142.4967400575713</v>
      </c>
    </row>
    <row r="10" spans="1:5" x14ac:dyDescent="0.2">
      <c r="A10">
        <v>2024</v>
      </c>
      <c r="B10">
        <v>1349.3440535310049</v>
      </c>
      <c r="C10">
        <v>1439.0781603535233</v>
      </c>
      <c r="D10">
        <v>1042.0069747636562</v>
      </c>
      <c r="E10" s="1">
        <v>1148.9393494148551</v>
      </c>
    </row>
    <row r="11" spans="1:5" x14ac:dyDescent="0.2">
      <c r="A11">
        <v>2025</v>
      </c>
      <c r="B11">
        <v>1343.8331653567839</v>
      </c>
      <c r="C11">
        <v>1438.4783569422232</v>
      </c>
      <c r="D11">
        <v>1044.4868472509449</v>
      </c>
      <c r="E11" s="1">
        <v>1153.9858904701236</v>
      </c>
    </row>
    <row r="12" spans="1:5" x14ac:dyDescent="0.2">
      <c r="A12">
        <v>2026</v>
      </c>
      <c r="B12">
        <v>1336.2771774736784</v>
      </c>
      <c r="C12">
        <v>1437.5353685999407</v>
      </c>
      <c r="D12">
        <v>1041.3622440006932</v>
      </c>
      <c r="E12" s="1">
        <v>1156.7475847879739</v>
      </c>
    </row>
    <row r="13" spans="1:5" x14ac:dyDescent="0.2">
      <c r="A13">
        <v>2027</v>
      </c>
      <c r="B13">
        <v>1338.4159746042578</v>
      </c>
      <c r="C13">
        <v>1444.2563224579185</v>
      </c>
      <c r="D13">
        <v>1038.3765162597176</v>
      </c>
      <c r="E13" s="1">
        <v>1158.3400330152776</v>
      </c>
    </row>
    <row r="14" spans="1:5" x14ac:dyDescent="0.2">
      <c r="A14">
        <v>2028</v>
      </c>
      <c r="B14">
        <v>1336.0527430696184</v>
      </c>
      <c r="C14">
        <v>1448.4138885494074</v>
      </c>
      <c r="D14">
        <v>1040.7648669580515</v>
      </c>
      <c r="E14" s="1">
        <v>1165.584199846375</v>
      </c>
    </row>
    <row r="15" spans="1:5" x14ac:dyDescent="0.2">
      <c r="A15">
        <v>2029</v>
      </c>
      <c r="B15">
        <v>1334.4462116877853</v>
      </c>
      <c r="C15">
        <v>1452.4266700511823</v>
      </c>
      <c r="D15">
        <v>1040.4616130725058</v>
      </c>
      <c r="E15" s="1">
        <v>1170.8277065968221</v>
      </c>
    </row>
    <row r="16" spans="1:5" x14ac:dyDescent="0.2">
      <c r="A16">
        <v>2030</v>
      </c>
      <c r="B16">
        <v>1328.1735448904049</v>
      </c>
      <c r="C16">
        <v>1453.6642309988088</v>
      </c>
      <c r="D16">
        <v>1040.3809939087059</v>
      </c>
      <c r="E16" s="1">
        <v>1176.1292468853076</v>
      </c>
    </row>
    <row r="17" spans="1:5" x14ac:dyDescent="0.2">
      <c r="A17">
        <v>2031</v>
      </c>
      <c r="B17">
        <v>1329.4710894015907</v>
      </c>
      <c r="C17">
        <v>1458.8698239799987</v>
      </c>
      <c r="D17">
        <v>1037.7697721447234</v>
      </c>
      <c r="E17" s="1">
        <v>1179.2094148229041</v>
      </c>
    </row>
    <row r="18" spans="1:5" x14ac:dyDescent="0.2">
      <c r="A18">
        <v>2032</v>
      </c>
      <c r="B18">
        <v>1325.3617577519697</v>
      </c>
      <c r="D18">
        <v>1044.1847117649038</v>
      </c>
    </row>
    <row r="19" spans="1:5" x14ac:dyDescent="0.2">
      <c r="A19">
        <v>2033</v>
      </c>
      <c r="B19">
        <v>1321.3036744620024</v>
      </c>
      <c r="D19">
        <v>1042.8749631170135</v>
      </c>
    </row>
    <row r="20" spans="1:5" x14ac:dyDescent="0.2">
      <c r="A20">
        <v>2034</v>
      </c>
      <c r="B20">
        <v>1314.7099783023623</v>
      </c>
      <c r="D20">
        <v>1041.3332565049341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31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9.140625" style="3"/>
    <col min="2" max="2" width="4.7109375" customWidth="1"/>
    <col min="3" max="3" width="10.7109375" customWidth="1"/>
    <col min="4" max="4" width="2.7109375" customWidth="1"/>
    <col min="5" max="5" width="10.7109375" customWidth="1"/>
    <col min="6" max="6" width="2.7109375" customWidth="1"/>
    <col min="9" max="9" width="3.7109375" customWidth="1"/>
    <col min="11" max="11" width="2.7109375" customWidth="1"/>
    <col min="13" max="13" width="2.7109375" customWidth="1"/>
  </cols>
  <sheetData>
    <row r="1" spans="1:15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">
      <c r="A2" s="7" t="s">
        <v>222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">
      <c r="A3" s="7" t="s">
        <v>273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">
      <c r="C4" s="3"/>
      <c r="D4" s="3"/>
      <c r="E4" s="3"/>
      <c r="F4" s="3"/>
      <c r="G4" s="3"/>
      <c r="H4" s="3"/>
    </row>
    <row r="5" spans="1:15" ht="13.5" thickBot="1" x14ac:dyDescent="0.25">
      <c r="C5" s="9" t="s">
        <v>221</v>
      </c>
      <c r="D5" s="9"/>
      <c r="E5" s="9"/>
      <c r="F5" s="9"/>
      <c r="G5" s="10"/>
      <c r="H5" s="10"/>
      <c r="J5" s="9" t="s">
        <v>29</v>
      </c>
      <c r="K5" s="9"/>
      <c r="L5" s="9"/>
      <c r="M5" s="9"/>
      <c r="N5" s="10"/>
      <c r="O5" s="10"/>
    </row>
    <row r="6" spans="1:15" x14ac:dyDescent="0.2">
      <c r="C6" s="14">
        <v>2022</v>
      </c>
      <c r="D6" s="23"/>
      <c r="E6" s="14">
        <v>2019</v>
      </c>
      <c r="F6" s="23"/>
      <c r="G6" s="22" t="s">
        <v>126</v>
      </c>
      <c r="H6" s="22"/>
      <c r="J6" s="14">
        <v>2022</v>
      </c>
      <c r="K6" s="23"/>
      <c r="L6" s="14">
        <v>2019</v>
      </c>
      <c r="M6" s="23"/>
      <c r="N6" s="22" t="s">
        <v>126</v>
      </c>
      <c r="O6" s="22"/>
    </row>
    <row r="7" spans="1:15" ht="13.5" thickBot="1" x14ac:dyDescent="0.25">
      <c r="A7" s="14" t="s">
        <v>9</v>
      </c>
      <c r="C7" s="15" t="s">
        <v>9</v>
      </c>
      <c r="D7" s="23"/>
      <c r="E7" s="15" t="s">
        <v>9</v>
      </c>
      <c r="F7" s="23"/>
      <c r="G7" s="9" t="s">
        <v>275</v>
      </c>
      <c r="H7" s="9"/>
      <c r="J7" s="15" t="s">
        <v>9</v>
      </c>
      <c r="K7" s="23"/>
      <c r="L7" s="15" t="s">
        <v>9</v>
      </c>
      <c r="M7" s="23"/>
      <c r="N7" s="9" t="s">
        <v>275</v>
      </c>
      <c r="O7" s="9"/>
    </row>
    <row r="8" spans="1:15" ht="13.5" thickBot="1" x14ac:dyDescent="0.25">
      <c r="A8" s="15" t="s">
        <v>107</v>
      </c>
      <c r="C8" s="15" t="s">
        <v>28</v>
      </c>
      <c r="D8" s="21"/>
      <c r="E8" s="15" t="s">
        <v>28</v>
      </c>
      <c r="F8" s="21"/>
      <c r="G8" s="15" t="s">
        <v>28</v>
      </c>
      <c r="H8" s="15" t="s">
        <v>127</v>
      </c>
      <c r="J8" s="15" t="s">
        <v>28</v>
      </c>
      <c r="K8" s="21"/>
      <c r="L8" s="15" t="s">
        <v>28</v>
      </c>
      <c r="M8" s="21"/>
      <c r="N8" s="15" t="s">
        <v>28</v>
      </c>
      <c r="O8" s="15" t="s">
        <v>127</v>
      </c>
    </row>
    <row r="10" spans="1:15" x14ac:dyDescent="0.2">
      <c r="A10" s="5">
        <v>2020</v>
      </c>
      <c r="C10" s="24" t="s">
        <v>128</v>
      </c>
      <c r="E10" s="11">
        <v>1303.1259754155999</v>
      </c>
      <c r="G10" s="24" t="s">
        <v>128</v>
      </c>
      <c r="H10" s="24" t="s">
        <v>128</v>
      </c>
      <c r="J10" s="24" t="s">
        <v>128</v>
      </c>
      <c r="L10" s="11">
        <v>1011.8314325230555</v>
      </c>
      <c r="N10" s="24" t="s">
        <v>128</v>
      </c>
      <c r="O10" s="24" t="s">
        <v>128</v>
      </c>
    </row>
    <row r="11" spans="1:15" x14ac:dyDescent="0.2">
      <c r="A11" s="5">
        <v>2021</v>
      </c>
      <c r="C11" s="24" t="s">
        <v>128</v>
      </c>
      <c r="E11" s="11">
        <v>1296.256639696313</v>
      </c>
      <c r="G11" s="24" t="s">
        <v>128</v>
      </c>
      <c r="H11" s="24" t="s">
        <v>128</v>
      </c>
      <c r="J11" s="24" t="s">
        <v>128</v>
      </c>
      <c r="L11" s="11">
        <v>1009.902628607891</v>
      </c>
      <c r="N11" s="24" t="s">
        <v>128</v>
      </c>
      <c r="O11" s="24" t="s">
        <v>128</v>
      </c>
    </row>
    <row r="12" spans="1:15" x14ac:dyDescent="0.2">
      <c r="A12" s="5">
        <v>2022</v>
      </c>
      <c r="C12" s="24" t="s">
        <v>128</v>
      </c>
      <c r="E12" s="11">
        <v>1311.3404837296914</v>
      </c>
      <c r="G12" s="24" t="s">
        <v>128</v>
      </c>
      <c r="H12" s="24" t="s">
        <v>128</v>
      </c>
      <c r="J12" s="24" t="s">
        <v>128</v>
      </c>
      <c r="L12" s="11">
        <v>1031.2802932779571</v>
      </c>
      <c r="N12" s="24" t="s">
        <v>128</v>
      </c>
      <c r="O12" s="24" t="s">
        <v>128</v>
      </c>
    </row>
    <row r="13" spans="1:15" x14ac:dyDescent="0.2">
      <c r="A13" s="5">
        <v>2023</v>
      </c>
      <c r="C13" s="11">
        <v>1289.34413977806</v>
      </c>
      <c r="E13" s="11">
        <v>1304.8191575682577</v>
      </c>
      <c r="G13" s="11">
        <f t="shared" ref="G13:G19" si="0">+C13-E13</f>
        <v>-15.475017790197626</v>
      </c>
      <c r="H13" s="13">
        <f t="shared" ref="H13:H19" si="1">+(G13/E13)*100</f>
        <v>-1.1859894683825638</v>
      </c>
      <c r="J13" s="11">
        <v>952.47549320596499</v>
      </c>
      <c r="L13" s="11">
        <v>1027.4500069229907</v>
      </c>
      <c r="N13" s="11">
        <f>+J13-L13</f>
        <v>-74.974513717025729</v>
      </c>
      <c r="O13" s="13">
        <f>+(N13/L13)*100</f>
        <v>-7.2971446991916959</v>
      </c>
    </row>
    <row r="14" spans="1:15" x14ac:dyDescent="0.2">
      <c r="A14" s="5">
        <v>2024</v>
      </c>
      <c r="C14" s="11">
        <v>1283.3616281471</v>
      </c>
      <c r="E14" s="11">
        <v>1299.1215225869182</v>
      </c>
      <c r="G14" s="11">
        <f t="shared" si="0"/>
        <v>-15.759894439818254</v>
      </c>
      <c r="H14" s="13">
        <f t="shared" si="1"/>
        <v>-1.2131193399394884</v>
      </c>
      <c r="J14" s="11">
        <v>1033.2335409432601</v>
      </c>
      <c r="L14" s="11">
        <v>1024.6596589226567</v>
      </c>
      <c r="N14" s="11">
        <f>+J14-L14</f>
        <v>8.5738820206033779</v>
      </c>
      <c r="O14" s="13">
        <f>+(N14/L14)*100</f>
        <v>0.83675413059767501</v>
      </c>
    </row>
    <row r="15" spans="1:15" x14ac:dyDescent="0.2">
      <c r="A15" s="5">
        <v>2025</v>
      </c>
      <c r="C15" s="11">
        <v>1255.73832454028</v>
      </c>
      <c r="E15" s="11">
        <v>1293.3369237145068</v>
      </c>
      <c r="G15" s="11">
        <f t="shared" si="0"/>
        <v>-37.59859917422682</v>
      </c>
      <c r="H15" s="13">
        <f t="shared" si="1"/>
        <v>-2.907100113266881</v>
      </c>
      <c r="J15" s="11">
        <v>1030.0989840319601</v>
      </c>
      <c r="L15" s="11">
        <v>1021.9883477227987</v>
      </c>
      <c r="N15" s="11">
        <f t="shared" ref="N15:N27" si="2">+J15-L15</f>
        <v>8.1106363091613503</v>
      </c>
      <c r="O15" s="13">
        <f t="shared" ref="O15:O27" si="3">+(N15/L15)*100</f>
        <v>0.79361338387404556</v>
      </c>
    </row>
    <row r="16" spans="1:15" x14ac:dyDescent="0.2">
      <c r="A16" s="5">
        <v>2026</v>
      </c>
      <c r="C16" s="11">
        <v>1247.0970611124501</v>
      </c>
      <c r="E16" s="11">
        <v>1289.1330586956067</v>
      </c>
      <c r="G16" s="11">
        <f t="shared" si="0"/>
        <v>-42.035997583156586</v>
      </c>
      <c r="H16" s="13">
        <f t="shared" si="1"/>
        <v>-3.2607958735997498</v>
      </c>
      <c r="J16" s="11">
        <v>1010.42247762921</v>
      </c>
      <c r="L16" s="11">
        <v>1019.6154560711988</v>
      </c>
      <c r="N16" s="11">
        <f t="shared" si="2"/>
        <v>-9.192978441988771</v>
      </c>
      <c r="O16" s="13">
        <f t="shared" si="3"/>
        <v>-0.90161230758616839</v>
      </c>
    </row>
    <row r="17" spans="1:15" x14ac:dyDescent="0.2">
      <c r="A17" s="5">
        <v>2027</v>
      </c>
      <c r="C17" s="11">
        <v>1234.74352597293</v>
      </c>
      <c r="E17" s="11">
        <v>1285.1858492592389</v>
      </c>
      <c r="G17" s="11">
        <f t="shared" si="0"/>
        <v>-50.44232328630892</v>
      </c>
      <c r="H17" s="13">
        <f t="shared" si="1"/>
        <v>-3.9249049711668622</v>
      </c>
      <c r="J17" s="11">
        <v>1006.25557235408</v>
      </c>
      <c r="L17" s="11">
        <v>1018.256706538588</v>
      </c>
      <c r="N17" s="11">
        <f t="shared" si="2"/>
        <v>-12.001134184508032</v>
      </c>
      <c r="O17" s="13">
        <f t="shared" si="3"/>
        <v>-1.1785961346922134</v>
      </c>
    </row>
    <row r="18" spans="1:15" x14ac:dyDescent="0.2">
      <c r="A18" s="5">
        <v>2028</v>
      </c>
      <c r="C18" s="11">
        <v>1231.4415486202799</v>
      </c>
      <c r="E18" s="11">
        <v>1281.5054344704226</v>
      </c>
      <c r="G18" s="11">
        <f t="shared" si="0"/>
        <v>-50.063885850142697</v>
      </c>
      <c r="H18" s="13">
        <f t="shared" si="1"/>
        <v>-3.9066463944283947</v>
      </c>
      <c r="J18" s="11">
        <v>1000.28563561393</v>
      </c>
      <c r="L18" s="11">
        <v>1017.3710553983904</v>
      </c>
      <c r="N18" s="11">
        <f t="shared" si="2"/>
        <v>-17.085419784460328</v>
      </c>
      <c r="O18" s="13">
        <f t="shared" si="3"/>
        <v>-1.6793695568397982</v>
      </c>
    </row>
    <row r="19" spans="1:15" x14ac:dyDescent="0.2">
      <c r="A19" s="5">
        <v>2029</v>
      </c>
      <c r="C19" s="11">
        <v>1223.32493725475</v>
      </c>
      <c r="E19" s="11">
        <v>1277.6506836702229</v>
      </c>
      <c r="G19" s="11">
        <f t="shared" si="0"/>
        <v>-54.32574641547285</v>
      </c>
      <c r="H19" s="13">
        <f t="shared" si="1"/>
        <v>-4.2520030795440009</v>
      </c>
      <c r="J19" s="11">
        <v>997.38338088733406</v>
      </c>
      <c r="L19" s="11">
        <v>1017.4889940009632</v>
      </c>
      <c r="N19" s="11">
        <f t="shared" si="2"/>
        <v>-20.105613113629147</v>
      </c>
      <c r="O19" s="13">
        <f t="shared" si="3"/>
        <v>-1.9760030066340073</v>
      </c>
    </row>
    <row r="20" spans="1:15" x14ac:dyDescent="0.2">
      <c r="A20" s="5">
        <v>2030</v>
      </c>
      <c r="C20" s="11">
        <v>1216.8596183735301</v>
      </c>
      <c r="E20" s="11">
        <v>1274.4932044850837</v>
      </c>
      <c r="G20" s="11">
        <f t="shared" ref="G20:G27" si="4">+C20-E20</f>
        <v>-57.633586111553541</v>
      </c>
      <c r="H20" s="13">
        <f t="shared" ref="H20:H27" si="5">+(G20/E20)*100</f>
        <v>-4.5220787297048375</v>
      </c>
      <c r="J20" s="11">
        <v>994.08843934693402</v>
      </c>
      <c r="L20" s="11">
        <v>1016.564832834949</v>
      </c>
      <c r="N20" s="11">
        <f t="shared" si="2"/>
        <v>-22.476393488014992</v>
      </c>
      <c r="O20" s="13">
        <f t="shared" si="3"/>
        <v>-2.2110142670717678</v>
      </c>
    </row>
    <row r="21" spans="1:15" x14ac:dyDescent="0.2">
      <c r="A21" s="5">
        <v>2031</v>
      </c>
      <c r="C21" s="11">
        <v>1206.44847732383</v>
      </c>
      <c r="E21" s="11">
        <v>1271.5539730966234</v>
      </c>
      <c r="G21" s="11">
        <f t="shared" si="4"/>
        <v>-65.105495772793347</v>
      </c>
      <c r="H21" s="13">
        <f t="shared" si="5"/>
        <v>-5.1201519676149898</v>
      </c>
      <c r="J21" s="11">
        <v>991.78390078652399</v>
      </c>
      <c r="L21" s="11">
        <v>1016.5298452264354</v>
      </c>
      <c r="N21" s="11">
        <f t="shared" si="2"/>
        <v>-24.745944439911455</v>
      </c>
      <c r="O21" s="13">
        <f t="shared" si="3"/>
        <v>-2.434354933710698</v>
      </c>
    </row>
    <row r="22" spans="1:15" x14ac:dyDescent="0.2">
      <c r="A22" s="5">
        <v>2032</v>
      </c>
      <c r="C22" s="11">
        <v>1204.9461572129001</v>
      </c>
      <c r="E22" s="11">
        <v>1268.8059907951192</v>
      </c>
      <c r="G22" s="11">
        <f t="shared" si="4"/>
        <v>-63.859833582219153</v>
      </c>
      <c r="H22" s="13">
        <f t="shared" si="5"/>
        <v>-5.033065263366252</v>
      </c>
      <c r="J22" s="11">
        <v>987.19816804286995</v>
      </c>
      <c r="L22" s="11">
        <v>1016.5629827057235</v>
      </c>
      <c r="N22" s="11">
        <f t="shared" si="2"/>
        <v>-29.364814662853519</v>
      </c>
      <c r="O22" s="13">
        <f t="shared" si="3"/>
        <v>-2.8886370212591244</v>
      </c>
    </row>
    <row r="23" spans="1:15" x14ac:dyDescent="0.2">
      <c r="A23" s="5">
        <v>2033</v>
      </c>
      <c r="C23" s="11">
        <v>1198.3558521427601</v>
      </c>
      <c r="E23" s="11">
        <v>1265.2032314639659</v>
      </c>
      <c r="G23" s="11">
        <f t="shared" si="4"/>
        <v>-66.847379321205835</v>
      </c>
      <c r="H23" s="13">
        <f t="shared" si="5"/>
        <v>-5.2835289745392737</v>
      </c>
      <c r="J23" s="11">
        <v>987.55919561699704</v>
      </c>
      <c r="L23" s="11">
        <v>1016.4312099275844</v>
      </c>
      <c r="N23" s="11">
        <f t="shared" si="2"/>
        <v>-28.87201431058736</v>
      </c>
      <c r="O23" s="13">
        <f t="shared" si="3"/>
        <v>-2.8405281172588497</v>
      </c>
    </row>
    <row r="24" spans="1:15" x14ac:dyDescent="0.2">
      <c r="A24" s="5">
        <v>2034</v>
      </c>
      <c r="C24" s="11">
        <v>1193.4247351660899</v>
      </c>
      <c r="E24" s="11">
        <v>1263.3959347967939</v>
      </c>
      <c r="G24" s="11">
        <f t="shared" si="4"/>
        <v>-69.97119963070395</v>
      </c>
      <c r="H24" s="13">
        <f t="shared" si="5"/>
        <v>-5.5383429456703297</v>
      </c>
      <c r="J24" s="11">
        <v>983.23666667792804</v>
      </c>
      <c r="L24" s="11">
        <v>1017.1274252196738</v>
      </c>
      <c r="N24" s="11">
        <f t="shared" si="2"/>
        <v>-33.890758541745754</v>
      </c>
      <c r="O24" s="13">
        <f t="shared" si="3"/>
        <v>-3.332007150866688</v>
      </c>
    </row>
    <row r="25" spans="1:15" hidden="1" x14ac:dyDescent="0.2">
      <c r="A25" s="5">
        <v>2024</v>
      </c>
      <c r="C25" s="79">
        <v>1700.4496254026892</v>
      </c>
      <c r="E25" s="11">
        <f>+Sheet12!C18</f>
        <v>0</v>
      </c>
      <c r="G25" s="11">
        <f t="shared" si="4"/>
        <v>1700.4496254026892</v>
      </c>
      <c r="H25" s="13" t="e">
        <f t="shared" si="5"/>
        <v>#DIV/0!</v>
      </c>
      <c r="J25" s="79">
        <v>1700.4496254026892</v>
      </c>
      <c r="L25" s="11">
        <f>+Sheet12!J18</f>
        <v>0</v>
      </c>
      <c r="N25" s="11">
        <f t="shared" si="2"/>
        <v>1700.4496254026892</v>
      </c>
      <c r="O25" s="13" t="e">
        <f t="shared" si="3"/>
        <v>#DIV/0!</v>
      </c>
    </row>
    <row r="26" spans="1:15" hidden="1" x14ac:dyDescent="0.2">
      <c r="A26" s="5">
        <v>2025</v>
      </c>
      <c r="C26" s="79">
        <v>1710.8159655481579</v>
      </c>
      <c r="E26" s="11">
        <f>+Sheet12!C19</f>
        <v>0</v>
      </c>
      <c r="G26" s="11">
        <f t="shared" si="4"/>
        <v>1710.8159655481579</v>
      </c>
      <c r="H26" s="13" t="e">
        <f t="shared" si="5"/>
        <v>#DIV/0!</v>
      </c>
      <c r="J26" s="79">
        <v>1710.8159655481579</v>
      </c>
      <c r="L26" s="11">
        <f>+Sheet12!J19</f>
        <v>0</v>
      </c>
      <c r="N26" s="11">
        <f t="shared" si="2"/>
        <v>1710.8159655481579</v>
      </c>
      <c r="O26" s="13" t="e">
        <f t="shared" si="3"/>
        <v>#DIV/0!</v>
      </c>
    </row>
    <row r="27" spans="1:15" hidden="1" x14ac:dyDescent="0.2">
      <c r="A27" s="5">
        <v>2026</v>
      </c>
      <c r="C27" s="79">
        <v>1717.2989469617612</v>
      </c>
      <c r="E27" s="11">
        <f>+Sheet12!C20</f>
        <v>0</v>
      </c>
      <c r="G27" s="11">
        <f t="shared" si="4"/>
        <v>1717.2989469617612</v>
      </c>
      <c r="H27" s="13" t="e">
        <f t="shared" si="5"/>
        <v>#DIV/0!</v>
      </c>
      <c r="J27" s="79">
        <v>1717.2989469617612</v>
      </c>
      <c r="L27" s="11">
        <f>+Sheet12!J20</f>
        <v>0</v>
      </c>
      <c r="N27" s="11">
        <f t="shared" si="2"/>
        <v>1717.2989469617612</v>
      </c>
      <c r="O27" s="13" t="e">
        <f t="shared" si="3"/>
        <v>#DIV/0!</v>
      </c>
    </row>
    <row r="29" spans="1:15" x14ac:dyDescent="0.2">
      <c r="A29" s="3" t="s">
        <v>274</v>
      </c>
    </row>
    <row r="30" spans="1:15" x14ac:dyDescent="0.2">
      <c r="A30" s="5" t="s">
        <v>130</v>
      </c>
    </row>
    <row r="31" spans="1:15" x14ac:dyDescent="0.2">
      <c r="A31" s="5" t="s">
        <v>131</v>
      </c>
      <c r="C31" s="13">
        <f>+(((C24/C13)^(1/11))-1)*100</f>
        <v>-0.7003232072134935</v>
      </c>
      <c r="E31" s="13">
        <f>+(((E24/E13)^(1/11))-1)*100</f>
        <v>-0.29285373338802101</v>
      </c>
      <c r="J31" s="13">
        <f>+(((J24/J13)^(1/11))-1)*100</f>
        <v>0.2893767340106157</v>
      </c>
      <c r="L31" s="13">
        <f>+(((L24/L13)^(1/11))-1)*100</f>
        <v>-9.1754304724744884E-2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6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0" x14ac:dyDescent="0.2">
      <c r="A1" t="s">
        <v>0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s="1" t="s">
        <v>40</v>
      </c>
    </row>
    <row r="2" spans="1:10" x14ac:dyDescent="0.2">
      <c r="A2">
        <v>2017</v>
      </c>
      <c r="B2">
        <v>84.500749999999996</v>
      </c>
      <c r="C2">
        <v>51.389166666666704</v>
      </c>
      <c r="D2">
        <v>30.143249999999998</v>
      </c>
      <c r="E2">
        <v>0.93899999999999995</v>
      </c>
      <c r="F2">
        <v>0.27350000000000002</v>
      </c>
      <c r="G2">
        <v>0.34608333333333302</v>
      </c>
      <c r="H2" s="1">
        <v>2</v>
      </c>
      <c r="J2" t="s">
        <v>253</v>
      </c>
    </row>
    <row r="3" spans="1:10" x14ac:dyDescent="0.2">
      <c r="A3">
        <v>2018</v>
      </c>
      <c r="B3">
        <v>84.220249999999993</v>
      </c>
      <c r="C3">
        <v>50.738583333333303</v>
      </c>
      <c r="D3">
        <v>30.08775</v>
      </c>
      <c r="E3">
        <v>0.94308333333333305</v>
      </c>
      <c r="F3">
        <v>0.26550000000000001</v>
      </c>
      <c r="G3">
        <v>0.33883333333333299</v>
      </c>
      <c r="H3" s="1">
        <v>2</v>
      </c>
    </row>
    <row r="4" spans="1:10" x14ac:dyDescent="0.2">
      <c r="A4">
        <v>2019</v>
      </c>
      <c r="B4">
        <v>83.851833333333303</v>
      </c>
      <c r="C4">
        <v>50.134916666666697</v>
      </c>
      <c r="D4">
        <v>29.967166666666699</v>
      </c>
      <c r="E4">
        <v>0.92791666666666694</v>
      </c>
      <c r="F4">
        <v>0.259083333333333</v>
      </c>
      <c r="G4">
        <v>0.32924999999999999</v>
      </c>
      <c r="H4" s="1">
        <v>2</v>
      </c>
    </row>
    <row r="5" spans="1:10" x14ac:dyDescent="0.2">
      <c r="A5">
        <v>2020</v>
      </c>
      <c r="B5">
        <v>84.287833333333296</v>
      </c>
      <c r="C5">
        <v>49.996499999999997</v>
      </c>
      <c r="D5">
        <v>30.041833333333301</v>
      </c>
      <c r="E5">
        <v>0.90708333333333302</v>
      </c>
      <c r="F5">
        <v>0.212666666666667</v>
      </c>
      <c r="G5">
        <v>0.3165</v>
      </c>
      <c r="H5" s="1">
        <v>2</v>
      </c>
    </row>
    <row r="6" spans="1:10" x14ac:dyDescent="0.2">
      <c r="A6">
        <v>2021</v>
      </c>
      <c r="B6">
        <v>84.282499999999999</v>
      </c>
      <c r="C6">
        <v>49.522166666666699</v>
      </c>
      <c r="D6">
        <v>30.2223333333333</v>
      </c>
      <c r="E6">
        <v>0.88875000000000004</v>
      </c>
      <c r="F6">
        <v>0.19008333333333299</v>
      </c>
      <c r="G6">
        <v>0.31</v>
      </c>
      <c r="H6" s="1">
        <v>2</v>
      </c>
    </row>
    <row r="9" spans="1:10" x14ac:dyDescent="0.2">
      <c r="A9" t="s">
        <v>0</v>
      </c>
      <c r="B9">
        <v>2017</v>
      </c>
      <c r="C9">
        <v>2018</v>
      </c>
      <c r="D9">
        <v>2019</v>
      </c>
      <c r="E9">
        <v>2020</v>
      </c>
      <c r="F9">
        <v>2021</v>
      </c>
    </row>
    <row r="10" spans="1:10" x14ac:dyDescent="0.2">
      <c r="A10" t="s">
        <v>34</v>
      </c>
      <c r="B10">
        <v>84.500749999999996</v>
      </c>
      <c r="C10">
        <v>84.220249999999993</v>
      </c>
      <c r="D10">
        <v>83.851833333333303</v>
      </c>
      <c r="E10">
        <v>84.287833333333296</v>
      </c>
      <c r="F10">
        <v>84.282499999999999</v>
      </c>
    </row>
    <row r="11" spans="1:10" x14ac:dyDescent="0.2">
      <c r="A11" t="s">
        <v>35</v>
      </c>
      <c r="B11">
        <v>51.389166666666704</v>
      </c>
      <c r="C11">
        <v>50.738583333333303</v>
      </c>
      <c r="D11">
        <v>50.134916666666697</v>
      </c>
      <c r="E11">
        <v>49.996499999999997</v>
      </c>
      <c r="F11">
        <v>49.522166666666699</v>
      </c>
    </row>
    <row r="12" spans="1:10" x14ac:dyDescent="0.2">
      <c r="A12" t="s">
        <v>36</v>
      </c>
      <c r="B12">
        <v>30.143249999999998</v>
      </c>
      <c r="C12">
        <v>30.08775</v>
      </c>
      <c r="D12">
        <v>29.967166666666699</v>
      </c>
      <c r="E12">
        <v>30.041833333333301</v>
      </c>
      <c r="F12">
        <v>30.2223333333333</v>
      </c>
    </row>
    <row r="13" spans="1:10" x14ac:dyDescent="0.2">
      <c r="A13" t="s">
        <v>37</v>
      </c>
      <c r="B13">
        <v>0.93899999999999995</v>
      </c>
      <c r="C13">
        <v>0.94308333333333305</v>
      </c>
      <c r="D13">
        <v>0.92791666666666694</v>
      </c>
      <c r="E13">
        <v>0.90708333333333302</v>
      </c>
      <c r="F13">
        <v>0.88875000000000004</v>
      </c>
    </row>
    <row r="14" spans="1:10" x14ac:dyDescent="0.2">
      <c r="A14" t="s">
        <v>38</v>
      </c>
      <c r="B14">
        <v>0.27350000000000002</v>
      </c>
      <c r="C14">
        <v>0.26550000000000001</v>
      </c>
      <c r="D14">
        <v>0.259083333333333</v>
      </c>
      <c r="E14">
        <v>0.212666666666667</v>
      </c>
      <c r="F14">
        <v>0.19008333333333299</v>
      </c>
    </row>
    <row r="15" spans="1:10" x14ac:dyDescent="0.2">
      <c r="A15" t="s">
        <v>39</v>
      </c>
      <c r="B15">
        <v>0.34608333333333302</v>
      </c>
      <c r="C15">
        <v>0.33883333333333299</v>
      </c>
      <c r="D15">
        <v>0.32924999999999999</v>
      </c>
      <c r="E15">
        <v>0.3165</v>
      </c>
      <c r="F15">
        <v>0.31</v>
      </c>
    </row>
    <row r="16" spans="1:10" x14ac:dyDescent="0.2">
      <c r="A16" s="1" t="s">
        <v>40</v>
      </c>
      <c r="B16" s="1">
        <v>2</v>
      </c>
      <c r="C16" s="1">
        <v>2</v>
      </c>
      <c r="D16" s="1">
        <v>2</v>
      </c>
      <c r="E16" s="1">
        <v>2</v>
      </c>
      <c r="F16" s="1">
        <v>2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35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30.7109375" style="3" customWidth="1"/>
    <col min="4" max="4" width="3.7109375" customWidth="1"/>
    <col min="6" max="6" width="3.7109375" customWidth="1"/>
    <col min="8" max="8" width="3.7109375" customWidth="1"/>
    <col min="10" max="10" width="3.7109375" customWidth="1"/>
  </cols>
  <sheetData>
    <row r="1" spans="1:11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7" t="s">
        <v>263</v>
      </c>
      <c r="B3" s="8"/>
      <c r="C3" s="8"/>
      <c r="D3" s="8"/>
      <c r="E3" s="8"/>
      <c r="F3" s="8"/>
      <c r="G3" s="8"/>
      <c r="H3" s="8"/>
      <c r="I3" s="8"/>
      <c r="J3" s="8"/>
      <c r="K3" s="8"/>
    </row>
    <row r="6" spans="1:11" x14ac:dyDescent="0.2">
      <c r="C6" s="4">
        <f>+Sheet3!B9</f>
        <v>2017</v>
      </c>
      <c r="D6" s="4"/>
      <c r="E6" s="4">
        <f>+Sheet3!C9</f>
        <v>2018</v>
      </c>
      <c r="F6" s="4"/>
      <c r="G6" s="4">
        <f>+Sheet3!D9</f>
        <v>2019</v>
      </c>
      <c r="H6" s="4"/>
      <c r="I6" s="4">
        <f>+Sheet3!E9</f>
        <v>2020</v>
      </c>
      <c r="J6" s="4"/>
      <c r="K6" s="4">
        <f>+Sheet3!F9</f>
        <v>2021</v>
      </c>
    </row>
    <row r="7" spans="1:11" x14ac:dyDescent="0.2">
      <c r="A7" s="3" t="s">
        <v>42</v>
      </c>
    </row>
    <row r="9" spans="1:11" x14ac:dyDescent="0.2">
      <c r="A9" s="3" t="s">
        <v>43</v>
      </c>
      <c r="C9" s="18">
        <f>+Sheet3!B10*1000</f>
        <v>84500.75</v>
      </c>
      <c r="D9" s="18"/>
      <c r="E9" s="18">
        <f>+Sheet3!C10*1000</f>
        <v>84220.25</v>
      </c>
      <c r="F9" s="18"/>
      <c r="G9" s="18">
        <f>+Sheet3!D10*1000</f>
        <v>83851.833333333299</v>
      </c>
      <c r="H9" s="18"/>
      <c r="I9" s="18">
        <f>+Sheet3!E10*1000</f>
        <v>84287.833333333299</v>
      </c>
      <c r="J9" s="18"/>
      <c r="K9" s="18">
        <f>+Sheet3!F10*1000</f>
        <v>84282.5</v>
      </c>
    </row>
    <row r="10" spans="1:11" x14ac:dyDescent="0.2">
      <c r="A10" s="3" t="s">
        <v>44</v>
      </c>
      <c r="C10" s="18">
        <f>+Sheet3!B11*1000</f>
        <v>51389.166666666701</v>
      </c>
      <c r="D10" s="18"/>
      <c r="E10" s="18">
        <f>+Sheet3!C11*1000</f>
        <v>50738.583333333299</v>
      </c>
      <c r="F10" s="18"/>
      <c r="G10" s="18">
        <f>+Sheet3!D11*1000</f>
        <v>50134.916666666701</v>
      </c>
      <c r="H10" s="18"/>
      <c r="I10" s="18">
        <f>+Sheet3!E11*1000</f>
        <v>49996.5</v>
      </c>
      <c r="J10" s="18"/>
      <c r="K10" s="18">
        <f>+Sheet3!F11*1000</f>
        <v>49522.166666666701</v>
      </c>
    </row>
    <row r="11" spans="1:11" x14ac:dyDescent="0.2">
      <c r="A11" s="3" t="s">
        <v>45</v>
      </c>
      <c r="C11" s="18">
        <f>+C9+C10</f>
        <v>135889.91666666669</v>
      </c>
      <c r="D11" s="18"/>
      <c r="E11" s="18">
        <f t="shared" ref="E11:K11" si="0">+E9+E10</f>
        <v>134958.83333333331</v>
      </c>
      <c r="F11" s="18"/>
      <c r="G11" s="18">
        <f t="shared" si="0"/>
        <v>133986.75</v>
      </c>
      <c r="H11" s="18"/>
      <c r="I11" s="18">
        <f t="shared" si="0"/>
        <v>134284.33333333331</v>
      </c>
      <c r="J11" s="18"/>
      <c r="K11" s="18">
        <f t="shared" si="0"/>
        <v>133804.66666666669</v>
      </c>
    </row>
    <row r="13" spans="1:11" x14ac:dyDescent="0.2">
      <c r="A13" s="3" t="s">
        <v>46</v>
      </c>
      <c r="C13" s="18">
        <f>+Sheet3!B12*1000</f>
        <v>30143.25</v>
      </c>
      <c r="D13" s="18"/>
      <c r="E13" s="18">
        <f>+Sheet3!C12*1000</f>
        <v>30087.75</v>
      </c>
      <c r="F13" s="18"/>
      <c r="G13" s="18">
        <f>+Sheet3!D12*1000</f>
        <v>29967.166666666701</v>
      </c>
      <c r="H13" s="18"/>
      <c r="I13" s="18">
        <f>+Sheet3!E12*1000</f>
        <v>30041.833333333299</v>
      </c>
      <c r="J13" s="18"/>
      <c r="K13" s="18">
        <f>+Sheet3!F12*1000</f>
        <v>30222.333333333299</v>
      </c>
    </row>
    <row r="15" spans="1:11" x14ac:dyDescent="0.2">
      <c r="A15" s="3" t="s">
        <v>47</v>
      </c>
    </row>
    <row r="17" spans="1:14" x14ac:dyDescent="0.2">
      <c r="A17" s="3" t="s">
        <v>48</v>
      </c>
      <c r="C17" s="18">
        <f>+Sheet3!B13*1000</f>
        <v>939</v>
      </c>
      <c r="D17" s="18"/>
      <c r="E17" s="18">
        <f>+Sheet3!C13*1000</f>
        <v>943.08333333333303</v>
      </c>
      <c r="F17" s="18"/>
      <c r="G17" s="18">
        <f>+Sheet3!D13*1000</f>
        <v>927.91666666666697</v>
      </c>
      <c r="H17" s="18"/>
      <c r="I17" s="18">
        <f>+Sheet3!E13*1000</f>
        <v>907.08333333333303</v>
      </c>
      <c r="J17" s="18"/>
      <c r="K17" s="18">
        <f>+Sheet3!F13*1000</f>
        <v>888.75</v>
      </c>
    </row>
    <row r="18" spans="1:14" x14ac:dyDescent="0.2">
      <c r="A18" s="3" t="s">
        <v>49</v>
      </c>
      <c r="C18" s="18">
        <f>+Sheet3!B14*1000</f>
        <v>273.5</v>
      </c>
      <c r="D18" s="18"/>
      <c r="E18" s="18">
        <f>+Sheet3!C14*1000</f>
        <v>265.5</v>
      </c>
      <c r="F18" s="18"/>
      <c r="G18" s="18">
        <f>+Sheet3!D14*1000</f>
        <v>259.08333333333297</v>
      </c>
      <c r="H18" s="18"/>
      <c r="I18" s="18">
        <f>+Sheet3!E14*1000</f>
        <v>212.666666666667</v>
      </c>
      <c r="J18" s="18"/>
      <c r="K18" s="18">
        <f>+Sheet3!F14*1000</f>
        <v>190.083333333333</v>
      </c>
    </row>
    <row r="19" spans="1:14" x14ac:dyDescent="0.2">
      <c r="A19" s="3" t="s">
        <v>45</v>
      </c>
      <c r="C19" s="18">
        <f>+C17+C18</f>
        <v>1212.5</v>
      </c>
      <c r="D19" s="18"/>
      <c r="E19" s="18">
        <f t="shared" ref="E19:K19" si="1">+E17+E18</f>
        <v>1208.583333333333</v>
      </c>
      <c r="F19" s="18"/>
      <c r="G19" s="18">
        <f t="shared" si="1"/>
        <v>1187</v>
      </c>
      <c r="H19" s="18"/>
      <c r="I19" s="18">
        <f t="shared" si="1"/>
        <v>1119.75</v>
      </c>
      <c r="J19" s="18"/>
      <c r="K19" s="18">
        <f t="shared" si="1"/>
        <v>1078.833333333333</v>
      </c>
    </row>
    <row r="21" spans="1:14" x14ac:dyDescent="0.2">
      <c r="A21" s="3" t="s">
        <v>320</v>
      </c>
    </row>
    <row r="23" spans="1:14" x14ac:dyDescent="0.2">
      <c r="A23" s="3" t="s">
        <v>51</v>
      </c>
      <c r="C23" s="18">
        <f>+Sheet3!B15*1000</f>
        <v>346.08333333333303</v>
      </c>
      <c r="D23" s="18"/>
      <c r="E23" s="18">
        <f>+Sheet3!C15*1000</f>
        <v>338.83333333333297</v>
      </c>
      <c r="F23" s="18"/>
      <c r="G23" s="18">
        <f>+Sheet3!D15*1000</f>
        <v>329.25</v>
      </c>
      <c r="H23" s="18"/>
      <c r="I23" s="18">
        <f>+Sheet3!E15*1000</f>
        <v>316.5</v>
      </c>
      <c r="J23" s="18"/>
      <c r="K23" s="18">
        <f>+Sheet3!F15*1000</f>
        <v>310</v>
      </c>
    </row>
    <row r="24" spans="1:14" x14ac:dyDescent="0.2">
      <c r="A24" s="3" t="s">
        <v>52</v>
      </c>
      <c r="C24">
        <v>0</v>
      </c>
      <c r="E24">
        <v>0</v>
      </c>
      <c r="G24">
        <v>0</v>
      </c>
      <c r="I24">
        <v>0</v>
      </c>
      <c r="K24">
        <v>0</v>
      </c>
    </row>
    <row r="25" spans="1:14" x14ac:dyDescent="0.2">
      <c r="A25" s="3" t="s">
        <v>45</v>
      </c>
      <c r="C25" s="18">
        <f>+C23+C24</f>
        <v>346.08333333333303</v>
      </c>
      <c r="D25" s="18"/>
      <c r="E25" s="18">
        <f t="shared" ref="E25:K25" si="2">+E23+E24</f>
        <v>338.83333333333297</v>
      </c>
      <c r="F25" s="18"/>
      <c r="G25" s="18">
        <f t="shared" si="2"/>
        <v>329.25</v>
      </c>
      <c r="H25" s="18"/>
      <c r="I25" s="18">
        <f t="shared" si="2"/>
        <v>316.5</v>
      </c>
      <c r="J25" s="18"/>
      <c r="K25" s="18">
        <f t="shared" si="2"/>
        <v>310</v>
      </c>
    </row>
    <row r="27" spans="1:14" x14ac:dyDescent="0.2">
      <c r="A27" s="3" t="s">
        <v>53</v>
      </c>
      <c r="C27" s="18">
        <f>+C11+C13+C19+C25</f>
        <v>167591.75000000003</v>
      </c>
      <c r="D27" s="18"/>
      <c r="E27" s="18">
        <f t="shared" ref="E27:K27" si="3">+E11+E13+E19+E25</f>
        <v>166594</v>
      </c>
      <c r="F27" s="18"/>
      <c r="G27" s="18">
        <f t="shared" si="3"/>
        <v>165470.16666666669</v>
      </c>
      <c r="H27" s="18"/>
      <c r="I27" s="18">
        <f t="shared" si="3"/>
        <v>165762.41666666663</v>
      </c>
      <c r="J27" s="18"/>
      <c r="K27" s="18">
        <f t="shared" si="3"/>
        <v>165415.83333333334</v>
      </c>
      <c r="M27" s="48"/>
      <c r="N27" s="48"/>
    </row>
    <row r="29" spans="1:14" x14ac:dyDescent="0.2">
      <c r="A29" s="3" t="s">
        <v>54</v>
      </c>
      <c r="M29" s="48"/>
      <c r="N29" s="48"/>
    </row>
    <row r="31" spans="1:14" x14ac:dyDescent="0.2">
      <c r="A31" s="3" t="s">
        <v>55</v>
      </c>
      <c r="C31">
        <v>2</v>
      </c>
      <c r="E31">
        <v>2</v>
      </c>
      <c r="G31">
        <v>2</v>
      </c>
      <c r="I31">
        <v>2</v>
      </c>
      <c r="K31">
        <v>2</v>
      </c>
    </row>
    <row r="32" spans="1:14" x14ac:dyDescent="0.2">
      <c r="A32" s="3" t="s">
        <v>52</v>
      </c>
      <c r="C32">
        <v>0</v>
      </c>
      <c r="E32">
        <v>0</v>
      </c>
      <c r="G32">
        <v>0</v>
      </c>
      <c r="I32">
        <v>0</v>
      </c>
      <c r="K32">
        <v>0</v>
      </c>
    </row>
    <row r="33" spans="1:14" x14ac:dyDescent="0.2">
      <c r="A33" s="3" t="s">
        <v>45</v>
      </c>
      <c r="C33">
        <v>2</v>
      </c>
      <c r="E33">
        <v>2</v>
      </c>
      <c r="G33">
        <v>2</v>
      </c>
      <c r="I33">
        <v>2</v>
      </c>
      <c r="K33">
        <v>2</v>
      </c>
      <c r="M33" s="48"/>
      <c r="N33" s="48"/>
    </row>
    <row r="35" spans="1:14" x14ac:dyDescent="0.2">
      <c r="A35" s="3" t="s">
        <v>56</v>
      </c>
      <c r="C35" s="18">
        <f>+C27+C33</f>
        <v>167593.75000000003</v>
      </c>
      <c r="D35" s="18"/>
      <c r="E35" s="18">
        <f t="shared" ref="E35:K35" si="4">+E27+E33</f>
        <v>166596</v>
      </c>
      <c r="F35" s="18"/>
      <c r="G35" s="18">
        <f t="shared" si="4"/>
        <v>165472.16666666669</v>
      </c>
      <c r="H35" s="18"/>
      <c r="I35" s="18">
        <f t="shared" si="4"/>
        <v>165764.41666666663</v>
      </c>
      <c r="J35" s="18"/>
      <c r="K35" s="18">
        <f t="shared" si="4"/>
        <v>165417.83333333334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7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2" x14ac:dyDescent="0.2">
      <c r="A1" t="s">
        <v>0</v>
      </c>
      <c r="B1" t="s">
        <v>58</v>
      </c>
      <c r="C1" t="s">
        <v>59</v>
      </c>
      <c r="D1" t="s">
        <v>276</v>
      </c>
      <c r="E1" t="s">
        <v>60</v>
      </c>
      <c r="F1" t="s">
        <v>61</v>
      </c>
      <c r="G1" t="s">
        <v>62</v>
      </c>
      <c r="H1" t="s">
        <v>63</v>
      </c>
      <c r="I1" s="1" t="s">
        <v>5</v>
      </c>
    </row>
    <row r="2" spans="1:12" x14ac:dyDescent="0.2">
      <c r="A2">
        <v>2017</v>
      </c>
      <c r="B2">
        <v>1337.5536259999999</v>
      </c>
      <c r="C2">
        <v>595.25010599999996</v>
      </c>
      <c r="D2">
        <v>1240.1103069999999</v>
      </c>
      <c r="E2">
        <v>2036.0281210000001</v>
      </c>
      <c r="F2">
        <v>370.68833999999998</v>
      </c>
      <c r="G2">
        <v>10.506697000000001</v>
      </c>
      <c r="H2">
        <v>79.868795000000006</v>
      </c>
      <c r="I2">
        <v>390.11472000000299</v>
      </c>
      <c r="K2" t="s">
        <v>252</v>
      </c>
      <c r="L2" s="1"/>
    </row>
    <row r="3" spans="1:12" x14ac:dyDescent="0.2">
      <c r="A3">
        <v>2018</v>
      </c>
      <c r="B3">
        <v>1505.900083</v>
      </c>
      <c r="C3">
        <v>652.63838399999997</v>
      </c>
      <c r="D3">
        <v>1276.137277</v>
      </c>
      <c r="E3">
        <v>2051.7615479999999</v>
      </c>
      <c r="F3">
        <v>350.53119099999998</v>
      </c>
      <c r="G3">
        <v>10.576212</v>
      </c>
      <c r="H3">
        <v>85.421926999999997</v>
      </c>
      <c r="I3">
        <v>412.81096400000303</v>
      </c>
      <c r="K3" t="s">
        <v>254</v>
      </c>
      <c r="L3" s="1"/>
    </row>
    <row r="4" spans="1:12" x14ac:dyDescent="0.2">
      <c r="A4">
        <v>2019</v>
      </c>
      <c r="B4">
        <v>1425.6976239999999</v>
      </c>
      <c r="C4">
        <v>625.67415100000005</v>
      </c>
      <c r="D4">
        <v>1250.6398389999999</v>
      </c>
      <c r="E4">
        <v>1993.9594059999999</v>
      </c>
      <c r="F4">
        <v>325.33433000000002</v>
      </c>
      <c r="G4">
        <v>10.467635</v>
      </c>
      <c r="H4">
        <v>80.709928000000005</v>
      </c>
      <c r="I4">
        <v>379.00084700000099</v>
      </c>
      <c r="L4" s="1"/>
    </row>
    <row r="5" spans="1:12" x14ac:dyDescent="0.2">
      <c r="A5">
        <v>2020</v>
      </c>
      <c r="B5">
        <v>1378.868326</v>
      </c>
      <c r="C5">
        <v>611.42236300000002</v>
      </c>
      <c r="D5">
        <v>1152.737181</v>
      </c>
      <c r="E5">
        <v>1754.681583</v>
      </c>
      <c r="F5">
        <v>209.003209</v>
      </c>
      <c r="G5">
        <v>9.7647700000000004</v>
      </c>
      <c r="H5">
        <v>76.542502999999996</v>
      </c>
      <c r="I5">
        <v>378.11919599999999</v>
      </c>
      <c r="L5" s="1"/>
    </row>
    <row r="6" spans="1:12" x14ac:dyDescent="0.2">
      <c r="A6">
        <v>2021</v>
      </c>
      <c r="B6">
        <v>1383.3651159999999</v>
      </c>
      <c r="C6">
        <v>595.69532400000003</v>
      </c>
      <c r="D6">
        <v>1144.4447749999999</v>
      </c>
      <c r="E6">
        <v>1751.7042300000001</v>
      </c>
      <c r="F6">
        <v>208.70636200000001</v>
      </c>
      <c r="G6">
        <v>9.3931869999999993</v>
      </c>
      <c r="H6">
        <v>78.566899000000006</v>
      </c>
      <c r="I6">
        <v>436.82803100000302</v>
      </c>
      <c r="L6" s="1"/>
    </row>
    <row r="9" spans="1:12" x14ac:dyDescent="0.2">
      <c r="A9" t="s">
        <v>0</v>
      </c>
      <c r="B9">
        <v>2017</v>
      </c>
      <c r="C9">
        <v>2018</v>
      </c>
      <c r="D9">
        <v>2019</v>
      </c>
      <c r="E9">
        <v>2020</v>
      </c>
      <c r="F9">
        <v>2021</v>
      </c>
    </row>
    <row r="10" spans="1:12" x14ac:dyDescent="0.2">
      <c r="A10" t="s">
        <v>58</v>
      </c>
      <c r="B10">
        <v>1337.5536259999999</v>
      </c>
      <c r="C10">
        <v>1505.900083</v>
      </c>
      <c r="D10">
        <v>1425.6976239999999</v>
      </c>
      <c r="E10">
        <v>1378.868326</v>
      </c>
      <c r="F10">
        <v>1383.3651159999999</v>
      </c>
    </row>
    <row r="11" spans="1:12" x14ac:dyDescent="0.2">
      <c r="A11" t="s">
        <v>59</v>
      </c>
      <c r="B11">
        <v>595.25010599999996</v>
      </c>
      <c r="C11">
        <v>652.63838399999997</v>
      </c>
      <c r="D11">
        <v>625.67415100000005</v>
      </c>
      <c r="E11">
        <v>611.42236300000002</v>
      </c>
      <c r="F11">
        <v>595.69532400000003</v>
      </c>
    </row>
    <row r="12" spans="1:12" x14ac:dyDescent="0.2">
      <c r="A12" t="s">
        <v>276</v>
      </c>
      <c r="B12">
        <v>1240.1103069999999</v>
      </c>
      <c r="C12">
        <v>1276.137277</v>
      </c>
      <c r="D12">
        <v>1250.6398389999999</v>
      </c>
      <c r="E12">
        <v>1152.737181</v>
      </c>
      <c r="F12">
        <v>1144.4447749999999</v>
      </c>
    </row>
    <row r="13" spans="1:12" x14ac:dyDescent="0.2">
      <c r="A13" t="s">
        <v>60</v>
      </c>
      <c r="B13">
        <v>2036.0281210000001</v>
      </c>
      <c r="C13">
        <v>2051.7615479999999</v>
      </c>
      <c r="D13">
        <v>1993.9594059999999</v>
      </c>
      <c r="E13">
        <v>1754.681583</v>
      </c>
      <c r="F13">
        <v>1751.7042300000001</v>
      </c>
    </row>
    <row r="14" spans="1:12" x14ac:dyDescent="0.2">
      <c r="A14" t="s">
        <v>61</v>
      </c>
      <c r="B14">
        <v>370.68833999999998</v>
      </c>
      <c r="C14">
        <v>350.53119099999998</v>
      </c>
      <c r="D14">
        <v>325.33433000000002</v>
      </c>
      <c r="E14">
        <v>209.003209</v>
      </c>
      <c r="F14">
        <v>208.70636200000001</v>
      </c>
    </row>
    <row r="15" spans="1:12" x14ac:dyDescent="0.2">
      <c r="A15" t="s">
        <v>62</v>
      </c>
      <c r="B15">
        <v>10.506697000000001</v>
      </c>
      <c r="C15">
        <v>10.576212</v>
      </c>
      <c r="D15">
        <v>10.467635</v>
      </c>
      <c r="E15">
        <v>9.7647700000000004</v>
      </c>
      <c r="F15">
        <v>9.3931869999999993</v>
      </c>
    </row>
    <row r="16" spans="1:12" x14ac:dyDescent="0.2">
      <c r="A16" t="s">
        <v>63</v>
      </c>
      <c r="B16">
        <v>79.868795000000006</v>
      </c>
      <c r="C16">
        <v>85.421926999999997</v>
      </c>
      <c r="D16">
        <v>80.709928000000005</v>
      </c>
      <c r="E16">
        <v>76.542502999999996</v>
      </c>
      <c r="F16">
        <v>78.566899000000006</v>
      </c>
    </row>
    <row r="17" spans="1:6" x14ac:dyDescent="0.2">
      <c r="A17" s="1" t="s">
        <v>5</v>
      </c>
      <c r="B17">
        <v>390.11472000000299</v>
      </c>
      <c r="C17">
        <v>412.81096400000303</v>
      </c>
      <c r="D17">
        <v>379.00084700000099</v>
      </c>
      <c r="E17">
        <v>378.11919599999999</v>
      </c>
      <c r="F17">
        <v>436.82803100000302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8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30.7109375" style="3" customWidth="1"/>
    <col min="4" max="4" width="3.7109375" customWidth="1"/>
    <col min="6" max="6" width="3.7109375" customWidth="1"/>
    <col min="8" max="8" width="3.7109375" customWidth="1"/>
    <col min="10" max="10" width="3.7109375" customWidth="1"/>
  </cols>
  <sheetData>
    <row r="1" spans="1:11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7" t="s">
        <v>57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7" t="s">
        <v>263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1" x14ac:dyDescent="0.2">
      <c r="C5" s="4">
        <f>+Sheet4!B9</f>
        <v>2017</v>
      </c>
      <c r="D5" s="4"/>
      <c r="E5" s="4">
        <f>+Sheet4!C9</f>
        <v>2018</v>
      </c>
      <c r="F5" s="4"/>
      <c r="G5" s="4">
        <f>+Sheet4!D9</f>
        <v>2019</v>
      </c>
      <c r="H5" s="4"/>
      <c r="I5" s="4">
        <f>+Sheet4!E9</f>
        <v>2020</v>
      </c>
      <c r="J5" s="4"/>
      <c r="K5" s="4">
        <f>+Sheet4!F9</f>
        <v>2021</v>
      </c>
    </row>
    <row r="6" spans="1:11" x14ac:dyDescent="0.2">
      <c r="A6" s="3" t="s">
        <v>42</v>
      </c>
    </row>
    <row r="8" spans="1:11" x14ac:dyDescent="0.2">
      <c r="A8" s="3" t="s">
        <v>43</v>
      </c>
      <c r="C8" s="18">
        <f>+Sheet4!B10</f>
        <v>1337.5536259999999</v>
      </c>
      <c r="D8" s="18"/>
      <c r="E8" s="18">
        <f>+Sheet4!C10</f>
        <v>1505.900083</v>
      </c>
      <c r="F8" s="18"/>
      <c r="G8" s="18">
        <f>+Sheet4!D10</f>
        <v>1425.6976239999999</v>
      </c>
      <c r="H8" s="18"/>
      <c r="I8" s="18">
        <f>+Sheet4!E10</f>
        <v>1378.868326</v>
      </c>
      <c r="J8" s="18"/>
      <c r="K8" s="18">
        <f>+Sheet4!F10</f>
        <v>1383.3651159999999</v>
      </c>
    </row>
    <row r="9" spans="1:11" x14ac:dyDescent="0.2">
      <c r="A9" s="3" t="s">
        <v>44</v>
      </c>
      <c r="C9" s="18">
        <f>+Sheet4!B11</f>
        <v>595.25010599999996</v>
      </c>
      <c r="D9" s="18"/>
      <c r="E9" s="18">
        <f>+Sheet4!C11</f>
        <v>652.63838399999997</v>
      </c>
      <c r="F9" s="18"/>
      <c r="G9" s="18">
        <f>+Sheet4!D11</f>
        <v>625.67415100000005</v>
      </c>
      <c r="H9" s="18"/>
      <c r="I9" s="18">
        <f>+Sheet4!E11</f>
        <v>611.42236300000002</v>
      </c>
      <c r="J9" s="18"/>
      <c r="K9" s="18">
        <f>+Sheet4!F11</f>
        <v>595.69532400000003</v>
      </c>
    </row>
    <row r="10" spans="1:11" x14ac:dyDescent="0.2">
      <c r="A10" s="3" t="s">
        <v>45</v>
      </c>
      <c r="C10" s="18">
        <f>+C8+C9</f>
        <v>1932.8037319999999</v>
      </c>
      <c r="D10" s="18"/>
      <c r="E10" s="18">
        <f>+E8+E9</f>
        <v>2158.5384669999999</v>
      </c>
      <c r="F10" s="18"/>
      <c r="G10" s="18">
        <f>+G8+G9</f>
        <v>2051.3717750000001</v>
      </c>
      <c r="H10" s="18"/>
      <c r="I10" s="18">
        <f>+I8+I9</f>
        <v>1990.2906889999999</v>
      </c>
      <c r="J10" s="18"/>
      <c r="K10" s="18">
        <f>+K8+K9</f>
        <v>1979.06044</v>
      </c>
    </row>
    <row r="12" spans="1:11" x14ac:dyDescent="0.2">
      <c r="A12" s="3" t="s">
        <v>46</v>
      </c>
      <c r="C12" s="18">
        <f>+Sheet4!B12</f>
        <v>1240.1103069999999</v>
      </c>
      <c r="D12" s="18"/>
      <c r="E12" s="18">
        <f>+Sheet4!C12</f>
        <v>1276.137277</v>
      </c>
      <c r="F12" s="18"/>
      <c r="G12" s="18">
        <f>+Sheet4!D12</f>
        <v>1250.6398389999999</v>
      </c>
      <c r="H12" s="18"/>
      <c r="I12" s="18">
        <f>+Sheet4!E12</f>
        <v>1152.737181</v>
      </c>
      <c r="J12" s="18"/>
      <c r="K12" s="18">
        <f>+Sheet4!F12</f>
        <v>1144.4447749999999</v>
      </c>
    </row>
    <row r="14" spans="1:11" x14ac:dyDescent="0.2">
      <c r="A14" s="3" t="s">
        <v>47</v>
      </c>
    </row>
    <row r="16" spans="1:11" x14ac:dyDescent="0.2">
      <c r="A16" s="3" t="s">
        <v>48</v>
      </c>
      <c r="C16" s="18">
        <f>+Sheet4!B13</f>
        <v>2036.0281210000001</v>
      </c>
      <c r="D16" s="18"/>
      <c r="E16" s="18">
        <f>+Sheet4!C13</f>
        <v>2051.7615479999999</v>
      </c>
      <c r="F16" s="18"/>
      <c r="G16" s="18">
        <f>+Sheet4!D13</f>
        <v>1993.9594059999999</v>
      </c>
      <c r="H16" s="18"/>
      <c r="I16" s="18">
        <f>+Sheet4!E13</f>
        <v>1754.681583</v>
      </c>
      <c r="J16" s="18"/>
      <c r="K16" s="18">
        <f>+Sheet4!F13</f>
        <v>1751.7042300000001</v>
      </c>
    </row>
    <row r="17" spans="1:14" x14ac:dyDescent="0.2">
      <c r="A17" s="3" t="s">
        <v>49</v>
      </c>
      <c r="C17" s="18">
        <f>+Sheet4!B14</f>
        <v>370.68833999999998</v>
      </c>
      <c r="D17" s="18"/>
      <c r="E17" s="18">
        <f>+Sheet4!C14</f>
        <v>350.53119099999998</v>
      </c>
      <c r="F17" s="18"/>
      <c r="G17" s="18">
        <f>+Sheet4!D14</f>
        <v>325.33433000000002</v>
      </c>
      <c r="H17" s="18"/>
      <c r="I17" s="18">
        <f>+Sheet4!E14</f>
        <v>209.003209</v>
      </c>
      <c r="J17" s="18"/>
      <c r="K17" s="18">
        <f>+Sheet4!F14</f>
        <v>208.70636200000001</v>
      </c>
    </row>
    <row r="18" spans="1:14" x14ac:dyDescent="0.2">
      <c r="A18" s="3" t="s">
        <v>45</v>
      </c>
      <c r="C18" s="18">
        <f>+C16+C17</f>
        <v>2406.716461</v>
      </c>
      <c r="D18" s="18"/>
      <c r="E18" s="18">
        <f>+E16+E17</f>
        <v>2402.292739</v>
      </c>
      <c r="F18" s="18"/>
      <c r="G18" s="18">
        <f>+G16+G17</f>
        <v>2319.2937360000001</v>
      </c>
      <c r="H18" s="18"/>
      <c r="I18" s="18">
        <f>+I16+I17</f>
        <v>1963.684792</v>
      </c>
      <c r="J18" s="18"/>
      <c r="K18" s="18">
        <f>+K16+K17</f>
        <v>1960.4105920000002</v>
      </c>
    </row>
    <row r="20" spans="1:14" x14ac:dyDescent="0.2">
      <c r="A20" s="3" t="s">
        <v>50</v>
      </c>
    </row>
    <row r="22" spans="1:14" x14ac:dyDescent="0.2">
      <c r="A22" s="3" t="s">
        <v>51</v>
      </c>
      <c r="C22" s="18">
        <f>+Sheet4!B15</f>
        <v>10.506697000000001</v>
      </c>
      <c r="D22" s="18"/>
      <c r="E22" s="18">
        <f>+Sheet4!C15</f>
        <v>10.576212</v>
      </c>
      <c r="F22" s="18"/>
      <c r="G22" s="18">
        <f>+Sheet4!D15</f>
        <v>10.467635</v>
      </c>
      <c r="H22" s="18"/>
      <c r="I22" s="18">
        <f>+Sheet4!E15</f>
        <v>9.7647700000000004</v>
      </c>
      <c r="J22" s="18"/>
      <c r="K22" s="18">
        <f>+Sheet4!F15</f>
        <v>9.3931869999999993</v>
      </c>
    </row>
    <row r="23" spans="1:14" x14ac:dyDescent="0.2">
      <c r="A23" s="3" t="s">
        <v>52</v>
      </c>
      <c r="C23">
        <v>0</v>
      </c>
      <c r="E23">
        <v>0</v>
      </c>
      <c r="G23">
        <v>0</v>
      </c>
      <c r="I23">
        <v>0</v>
      </c>
      <c r="K23">
        <v>0</v>
      </c>
    </row>
    <row r="24" spans="1:14" x14ac:dyDescent="0.2">
      <c r="A24" s="3" t="s">
        <v>45</v>
      </c>
      <c r="C24" s="18">
        <f>+C22+C23</f>
        <v>10.506697000000001</v>
      </c>
      <c r="D24" s="18"/>
      <c r="E24" s="18">
        <f>+E22+E23</f>
        <v>10.576212</v>
      </c>
      <c r="F24" s="18"/>
      <c r="G24" s="18">
        <f>+G22+G23</f>
        <v>10.467635</v>
      </c>
      <c r="H24" s="18"/>
      <c r="I24" s="18">
        <f>+I22+I23</f>
        <v>9.7647700000000004</v>
      </c>
      <c r="J24" s="18"/>
      <c r="K24" s="18">
        <f>+K22+K23</f>
        <v>9.3931869999999993</v>
      </c>
    </row>
    <row r="26" spans="1:14" x14ac:dyDescent="0.2">
      <c r="A26" s="3" t="s">
        <v>53</v>
      </c>
      <c r="C26" s="18">
        <f>+C10+C12+C18+C24</f>
        <v>5590.1371969999991</v>
      </c>
      <c r="D26" s="18"/>
      <c r="E26" s="18">
        <f>+E10+E12+E18+E24</f>
        <v>5847.5446950000005</v>
      </c>
      <c r="F26" s="18"/>
      <c r="G26" s="18">
        <f>+G10+G12+G18+G24</f>
        <v>5631.7729850000005</v>
      </c>
      <c r="H26" s="18"/>
      <c r="I26" s="18">
        <f>+I10+I12+I18+I24</f>
        <v>5116.4774319999997</v>
      </c>
      <c r="J26" s="18"/>
      <c r="K26" s="18">
        <f>+K10+K12+K18+K24</f>
        <v>5093.308994</v>
      </c>
    </row>
    <row r="27" spans="1:14" x14ac:dyDescent="0.2">
      <c r="M27" s="48"/>
      <c r="N27" s="48"/>
    </row>
    <row r="28" spans="1:14" x14ac:dyDescent="0.2">
      <c r="A28" s="3" t="s">
        <v>54</v>
      </c>
    </row>
    <row r="29" spans="1:14" x14ac:dyDescent="0.2">
      <c r="M29" s="48"/>
      <c r="N29" s="48"/>
    </row>
    <row r="30" spans="1:14" x14ac:dyDescent="0.2">
      <c r="A30" s="3" t="s">
        <v>55</v>
      </c>
      <c r="C30" s="18">
        <f>+Sheet4!B16</f>
        <v>79.868795000000006</v>
      </c>
      <c r="E30" s="18">
        <f>+Sheet4!C16</f>
        <v>85.421926999999997</v>
      </c>
      <c r="G30" s="18">
        <f>+Sheet4!D16</f>
        <v>80.709928000000005</v>
      </c>
      <c r="I30" s="18">
        <f>+Sheet4!E16</f>
        <v>76.542502999999996</v>
      </c>
      <c r="K30" s="18">
        <f>+Sheet4!F16</f>
        <v>78.566899000000006</v>
      </c>
    </row>
    <row r="31" spans="1:14" x14ac:dyDescent="0.2">
      <c r="A31" s="3" t="s">
        <v>52</v>
      </c>
      <c r="C31">
        <v>0</v>
      </c>
      <c r="E31">
        <v>0</v>
      </c>
      <c r="G31">
        <v>0</v>
      </c>
      <c r="I31">
        <v>0</v>
      </c>
      <c r="K31">
        <v>0</v>
      </c>
    </row>
    <row r="32" spans="1:14" x14ac:dyDescent="0.2">
      <c r="A32" s="3" t="s">
        <v>45</v>
      </c>
      <c r="C32" s="18">
        <f>+C30+C31</f>
        <v>79.868795000000006</v>
      </c>
      <c r="E32" s="18">
        <f>+E30+E31</f>
        <v>85.421926999999997</v>
      </c>
      <c r="G32" s="18">
        <f>+G30+G31</f>
        <v>80.709928000000005</v>
      </c>
      <c r="I32" s="18">
        <f>+I30+I31</f>
        <v>76.542502999999996</v>
      </c>
      <c r="K32" s="18">
        <f>+K30+K31</f>
        <v>78.566899000000006</v>
      </c>
    </row>
    <row r="33" spans="1:14" x14ac:dyDescent="0.2">
      <c r="M33" s="48"/>
      <c r="N33" s="48"/>
    </row>
    <row r="34" spans="1:14" x14ac:dyDescent="0.2">
      <c r="A34" s="3" t="s">
        <v>56</v>
      </c>
      <c r="C34" s="18">
        <f>+C26+C32</f>
        <v>5670.0059919999994</v>
      </c>
      <c r="D34" s="18"/>
      <c r="E34" s="18">
        <f>+E26+E32</f>
        <v>5932.9666220000008</v>
      </c>
      <c r="F34" s="18"/>
      <c r="G34" s="18">
        <f>+G26+G32</f>
        <v>5712.4829130000007</v>
      </c>
      <c r="H34" s="18"/>
      <c r="I34" s="18">
        <f>+I26+I32</f>
        <v>5193.0199349999994</v>
      </c>
      <c r="J34" s="18"/>
      <c r="K34" s="18">
        <f>+K26+K32</f>
        <v>5171.8758930000004</v>
      </c>
    </row>
    <row r="36" spans="1:14" x14ac:dyDescent="0.2">
      <c r="A36" s="3" t="s">
        <v>64</v>
      </c>
      <c r="C36" s="18">
        <f>+Sheet4!B17</f>
        <v>390.11472000000299</v>
      </c>
      <c r="E36" s="18">
        <f>+Sheet4!C17</f>
        <v>412.81096400000303</v>
      </c>
      <c r="G36" s="18">
        <f>+Sheet4!D17</f>
        <v>379.00084700000099</v>
      </c>
      <c r="I36" s="18">
        <f>+Sheet4!E17</f>
        <v>378.11919599999999</v>
      </c>
      <c r="K36" s="18">
        <f>+Sheet4!F17</f>
        <v>436.82803100000302</v>
      </c>
    </row>
    <row r="38" spans="1:14" x14ac:dyDescent="0.2">
      <c r="A38" s="3" t="s">
        <v>65</v>
      </c>
      <c r="C38" s="18">
        <f>+C34+C36</f>
        <v>6060.1207120000026</v>
      </c>
      <c r="E38" s="18">
        <f>+E34+E36</f>
        <v>6345.7775860000038</v>
      </c>
      <c r="G38" s="18">
        <f>+G34+G36</f>
        <v>6091.4837600000019</v>
      </c>
      <c r="I38" s="18">
        <f>+I34+I36</f>
        <v>5571.139130999999</v>
      </c>
      <c r="K38" s="18">
        <f>+K34+K36</f>
        <v>5608.7039240000031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1" x14ac:dyDescent="0.2">
      <c r="A1" s="1" t="s">
        <v>0</v>
      </c>
      <c r="B1">
        <v>2023</v>
      </c>
      <c r="C1">
        <v>2024</v>
      </c>
      <c r="D1">
        <v>2025</v>
      </c>
      <c r="E1">
        <v>2026</v>
      </c>
      <c r="F1">
        <v>2027</v>
      </c>
      <c r="G1">
        <v>2028</v>
      </c>
      <c r="H1">
        <v>2029</v>
      </c>
      <c r="I1">
        <v>2030</v>
      </c>
      <c r="J1">
        <v>2031</v>
      </c>
      <c r="K1">
        <v>2032</v>
      </c>
    </row>
    <row r="2" spans="1:11" x14ac:dyDescent="0.2">
      <c r="A2" s="1" t="s">
        <v>1</v>
      </c>
      <c r="B2">
        <v>1958.6373344876299</v>
      </c>
      <c r="C2">
        <v>1928.71915076237</v>
      </c>
      <c r="D2">
        <v>1908.55303014233</v>
      </c>
      <c r="E2">
        <v>1890.3446787220901</v>
      </c>
      <c r="F2">
        <v>1872.99084737411</v>
      </c>
      <c r="G2">
        <v>1861.62952319632</v>
      </c>
      <c r="H2">
        <v>1847.7872100079101</v>
      </c>
      <c r="I2">
        <v>1832.23422821555</v>
      </c>
      <c r="J2">
        <v>1820.88940017863</v>
      </c>
      <c r="K2">
        <v>1809.9853223697301</v>
      </c>
    </row>
    <row r="3" spans="1:11" x14ac:dyDescent="0.2">
      <c r="A3" s="1" t="s">
        <v>2</v>
      </c>
      <c r="B3">
        <v>1220.1134340578201</v>
      </c>
      <c r="C3">
        <v>1657.1778051563599</v>
      </c>
      <c r="D3">
        <v>1654.3716410603199</v>
      </c>
      <c r="E3">
        <v>1649.5076203139899</v>
      </c>
      <c r="F3">
        <v>1644.1576607023201</v>
      </c>
      <c r="G3">
        <v>1641.4651224906399</v>
      </c>
      <c r="H3">
        <v>1637.40670214491</v>
      </c>
      <c r="I3">
        <v>1632.6298855336099</v>
      </c>
      <c r="J3">
        <v>1628.6679108379201</v>
      </c>
      <c r="K3">
        <v>1625.19017315619</v>
      </c>
    </row>
    <row r="4" spans="1:11" x14ac:dyDescent="0.2">
      <c r="A4" s="1" t="s">
        <v>3</v>
      </c>
      <c r="B4">
        <v>1991.6266627999701</v>
      </c>
      <c r="C4">
        <v>1988.3649655771201</v>
      </c>
      <c r="D4">
        <v>1978.3491163782401</v>
      </c>
      <c r="E4">
        <v>1968.47874027321</v>
      </c>
      <c r="F4">
        <v>1958.31089588686</v>
      </c>
      <c r="G4">
        <v>1953.30125402882</v>
      </c>
      <c r="H4">
        <v>1951.23009366816</v>
      </c>
      <c r="I4">
        <v>1950.4115234691899</v>
      </c>
      <c r="J4">
        <v>1949.8499197595099</v>
      </c>
      <c r="K4">
        <v>1947.0120043882901</v>
      </c>
    </row>
    <row r="5" spans="1:11" x14ac:dyDescent="0.2">
      <c r="A5" s="1" t="s">
        <v>66</v>
      </c>
      <c r="B5">
        <v>9.4143960583139297</v>
      </c>
      <c r="C5">
        <v>9.4081439701452592</v>
      </c>
      <c r="D5">
        <v>9.4082183677816893</v>
      </c>
      <c r="E5">
        <v>9.4058553640010096</v>
      </c>
      <c r="F5">
        <v>9.4022411623930395</v>
      </c>
      <c r="G5">
        <v>9.4030094622072102</v>
      </c>
      <c r="H5">
        <v>9.4010273912672595</v>
      </c>
      <c r="I5">
        <v>9.3991942156741608</v>
      </c>
      <c r="J5">
        <v>9.3980423349553099</v>
      </c>
      <c r="K5">
        <v>9.3961776345151993</v>
      </c>
    </row>
    <row r="6" spans="1:11" x14ac:dyDescent="0.2">
      <c r="A6" s="1" t="s">
        <v>67</v>
      </c>
      <c r="B6">
        <v>77.609029252265103</v>
      </c>
      <c r="C6">
        <v>77.116647489562396</v>
      </c>
      <c r="D6">
        <v>32.748058014869798</v>
      </c>
      <c r="E6">
        <v>3.9841704820560301E-8</v>
      </c>
      <c r="F6">
        <v>-2.2757736023381501E-7</v>
      </c>
      <c r="G6">
        <v>2.6329728954379898E-8</v>
      </c>
      <c r="H6">
        <v>-5.2425321338898697E-8</v>
      </c>
      <c r="I6">
        <v>-8.86074209149943E-8</v>
      </c>
      <c r="J6">
        <v>-2.9969166948199897E-8</v>
      </c>
      <c r="K6">
        <v>-4.7952065147345903E-8</v>
      </c>
    </row>
    <row r="7" spans="1:11" x14ac:dyDescent="0.2">
      <c r="A7" s="1" t="s">
        <v>5</v>
      </c>
      <c r="B7">
        <v>386.05334043755801</v>
      </c>
      <c r="C7">
        <v>437.07281894852002</v>
      </c>
      <c r="D7">
        <v>476.25752293316702</v>
      </c>
      <c r="E7">
        <v>430.50802168077399</v>
      </c>
      <c r="F7">
        <v>433.11975008096903</v>
      </c>
      <c r="G7">
        <v>426.26162580861302</v>
      </c>
      <c r="H7">
        <v>426.555582333948</v>
      </c>
      <c r="I7">
        <v>424.91015332184401</v>
      </c>
      <c r="J7">
        <v>422.731058480456</v>
      </c>
      <c r="K7">
        <v>422.14393565599897</v>
      </c>
    </row>
    <row r="8" spans="1:11" x14ac:dyDescent="0.2">
      <c r="A8" s="1" t="s">
        <v>22</v>
      </c>
      <c r="B8">
        <v>952.47549320596499</v>
      </c>
      <c r="C8">
        <v>1033.2335409432601</v>
      </c>
      <c r="D8">
        <v>1030.0989840319601</v>
      </c>
      <c r="E8">
        <v>1010.42247762921</v>
      </c>
      <c r="F8">
        <v>1006.25557235408</v>
      </c>
      <c r="G8">
        <v>1000.28563561393</v>
      </c>
      <c r="H8">
        <v>997.38338088733406</v>
      </c>
      <c r="I8">
        <v>994.08843934693402</v>
      </c>
      <c r="J8">
        <v>991.78390078652399</v>
      </c>
      <c r="K8">
        <v>987.19816804286995</v>
      </c>
    </row>
    <row r="9" spans="1:11" x14ac:dyDescent="0.2">
      <c r="A9" s="1" t="s">
        <v>23</v>
      </c>
      <c r="B9">
        <v>1289.34413977806</v>
      </c>
      <c r="C9">
        <v>1283.3616281471</v>
      </c>
      <c r="D9">
        <v>1255.73832454028</v>
      </c>
      <c r="E9">
        <v>1247.0970611124501</v>
      </c>
      <c r="F9">
        <v>1234.74352597293</v>
      </c>
      <c r="G9">
        <v>1231.4415486202799</v>
      </c>
      <c r="H9">
        <v>1223.32493725475</v>
      </c>
      <c r="I9">
        <v>1216.8596183735301</v>
      </c>
      <c r="J9">
        <v>1206.44847732383</v>
      </c>
      <c r="K9">
        <v>1204.9461572129001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14"/>
  <sheetViews>
    <sheetView tabSelected="1" view="pageLayout" zoomScaleNormal="100" workbookViewId="0">
      <selection activeCell="H5" sqref="H5"/>
    </sheetView>
  </sheetViews>
  <sheetFormatPr defaultRowHeight="12.75" x14ac:dyDescent="0.2"/>
  <cols>
    <col min="2" max="2" width="2.7109375" customWidth="1"/>
    <col min="3" max="4" width="10.7109375" customWidth="1"/>
    <col min="5" max="5" width="2.7109375" customWidth="1"/>
    <col min="6" max="7" width="10.7109375" customWidth="1"/>
    <col min="8" max="8" width="2.7109375" customWidth="1"/>
    <col min="9" max="10" width="10.7109375" customWidth="1"/>
  </cols>
  <sheetData>
    <row r="1" spans="1:10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45" t="s">
        <v>201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">
      <c r="A3" s="45" t="s">
        <v>202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">
      <c r="A4" s="45" t="s">
        <v>250</v>
      </c>
      <c r="B4" s="45"/>
      <c r="C4" s="45"/>
      <c r="D4" s="45"/>
      <c r="E4" s="45"/>
      <c r="F4" s="45"/>
      <c r="G4" s="45"/>
      <c r="H4" s="45"/>
      <c r="I4" s="45"/>
      <c r="J4" s="45"/>
    </row>
    <row r="6" spans="1:10" x14ac:dyDescent="0.2">
      <c r="C6" s="80" t="s">
        <v>186</v>
      </c>
      <c r="D6" s="80"/>
      <c r="F6" s="80" t="s">
        <v>203</v>
      </c>
      <c r="G6" s="80"/>
    </row>
    <row r="7" spans="1:10" ht="13.5" thickBot="1" x14ac:dyDescent="0.25">
      <c r="C7" s="81" t="s">
        <v>204</v>
      </c>
      <c r="D7" s="81"/>
      <c r="F7" s="81" t="s">
        <v>204</v>
      </c>
      <c r="G7" s="81"/>
      <c r="I7" s="81" t="s">
        <v>205</v>
      </c>
      <c r="J7" s="81"/>
    </row>
    <row r="8" spans="1:10" x14ac:dyDescent="0.2">
      <c r="A8" s="5" t="s">
        <v>107</v>
      </c>
      <c r="C8" s="5" t="s">
        <v>206</v>
      </c>
      <c r="D8" s="5" t="s">
        <v>207</v>
      </c>
      <c r="F8" s="5" t="s">
        <v>206</v>
      </c>
      <c r="G8" s="5" t="s">
        <v>207</v>
      </c>
      <c r="I8" s="5" t="s">
        <v>206</v>
      </c>
      <c r="J8" s="5" t="s">
        <v>207</v>
      </c>
    </row>
    <row r="9" spans="1:10" x14ac:dyDescent="0.2">
      <c r="A9" s="5"/>
      <c r="C9" s="5"/>
      <c r="D9" s="5"/>
      <c r="F9" s="5"/>
      <c r="G9" s="5"/>
      <c r="I9" s="5"/>
      <c r="J9" s="5"/>
    </row>
    <row r="10" spans="1:10" x14ac:dyDescent="0.2">
      <c r="A10" s="5">
        <v>2017</v>
      </c>
      <c r="C10" s="82">
        <v>10.492000000000001</v>
      </c>
      <c r="D10" s="82">
        <v>4.5190000000000001</v>
      </c>
      <c r="E10" s="82"/>
      <c r="F10" s="82">
        <v>13.754</v>
      </c>
      <c r="G10" s="82">
        <v>6.2850000000000001</v>
      </c>
      <c r="H10" s="82"/>
      <c r="I10" s="82">
        <v>57209.084000000003</v>
      </c>
      <c r="J10" s="82">
        <v>23217.153999999999</v>
      </c>
    </row>
    <row r="11" spans="1:10" x14ac:dyDescent="0.2">
      <c r="A11" s="5">
        <v>2018</v>
      </c>
      <c r="C11" s="82">
        <v>10.167</v>
      </c>
      <c r="D11" s="82">
        <v>3.8969999999999998</v>
      </c>
      <c r="E11" s="82"/>
      <c r="F11" s="82">
        <v>13.968</v>
      </c>
      <c r="G11" s="82">
        <v>6.2380000000000004</v>
      </c>
      <c r="H11" s="82"/>
      <c r="I11" s="82">
        <v>61131.8</v>
      </c>
      <c r="J11" s="82">
        <v>24887.663</v>
      </c>
    </row>
    <row r="12" spans="1:10" x14ac:dyDescent="0.2">
      <c r="A12" s="5">
        <v>2019</v>
      </c>
      <c r="C12" s="82">
        <v>10.589</v>
      </c>
      <c r="D12" s="82">
        <v>4.4820000000000002</v>
      </c>
      <c r="E12" s="82"/>
      <c r="F12" s="82">
        <v>11.268000000000001</v>
      </c>
      <c r="G12" s="82">
        <v>4.8639999999999999</v>
      </c>
      <c r="H12" s="82"/>
      <c r="I12" s="82">
        <v>57842.919000000002</v>
      </c>
      <c r="J12" s="82">
        <v>23393.948</v>
      </c>
    </row>
    <row r="13" spans="1:10" x14ac:dyDescent="0.2">
      <c r="A13" s="5">
        <v>2020</v>
      </c>
      <c r="C13" s="82">
        <v>10.683</v>
      </c>
      <c r="D13" s="82">
        <v>4.6040000000000001</v>
      </c>
      <c r="E13" s="82"/>
      <c r="F13" s="82">
        <v>10.645</v>
      </c>
      <c r="G13" s="82">
        <v>4.407</v>
      </c>
      <c r="H13" s="82"/>
      <c r="I13" s="82">
        <v>55640.288</v>
      </c>
      <c r="J13" s="82">
        <v>22147.11</v>
      </c>
    </row>
    <row r="14" spans="1:10" x14ac:dyDescent="0.2">
      <c r="A14" s="5">
        <v>2021</v>
      </c>
      <c r="C14" s="82">
        <v>10.798</v>
      </c>
      <c r="D14" s="82">
        <v>4.5069999999999997</v>
      </c>
      <c r="E14" s="82"/>
      <c r="F14" s="82">
        <v>11.988</v>
      </c>
      <c r="G14" s="82">
        <v>5.3159999999999998</v>
      </c>
      <c r="H14" s="82"/>
      <c r="I14" s="82">
        <v>56022.894</v>
      </c>
      <c r="J14" s="82">
        <v>22186.043000000001</v>
      </c>
    </row>
  </sheetData>
  <phoneticPr fontId="7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5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7" x14ac:dyDescent="0.2">
      <c r="A1" s="1" t="s">
        <v>0</v>
      </c>
      <c r="B1">
        <v>2017</v>
      </c>
      <c r="C1">
        <v>2018</v>
      </c>
      <c r="D1">
        <v>2019</v>
      </c>
      <c r="E1">
        <v>2020</v>
      </c>
      <c r="F1">
        <v>2021</v>
      </c>
    </row>
    <row r="2" spans="1:7" x14ac:dyDescent="0.2">
      <c r="A2" s="1" t="s">
        <v>24</v>
      </c>
      <c r="B2">
        <v>6060.1316500000003</v>
      </c>
      <c r="C2">
        <v>6345.5951189999996</v>
      </c>
      <c r="D2">
        <v>6091.4492529999998</v>
      </c>
      <c r="E2">
        <v>5571.1391309999999</v>
      </c>
      <c r="F2">
        <v>5608.7039240000004</v>
      </c>
    </row>
    <row r="3" spans="1:7" x14ac:dyDescent="0.2">
      <c r="A3" s="1" t="s">
        <v>132</v>
      </c>
      <c r="B3">
        <v>6219.5170230590602</v>
      </c>
      <c r="C3">
        <v>6194.6382678956998</v>
      </c>
      <c r="D3">
        <v>6074.41587822565</v>
      </c>
      <c r="E3">
        <v>5681.1104012327896</v>
      </c>
      <c r="F3">
        <v>5672.3891379981496</v>
      </c>
    </row>
    <row r="4" spans="1:7" x14ac:dyDescent="0.2">
      <c r="A4" s="1" t="s">
        <v>133</v>
      </c>
      <c r="B4" s="1"/>
      <c r="C4" s="1"/>
      <c r="D4" s="1"/>
      <c r="E4" s="1"/>
      <c r="F4" s="1"/>
    </row>
    <row r="5" spans="1:7" x14ac:dyDescent="0.2">
      <c r="A5" s="1" t="s">
        <v>134</v>
      </c>
      <c r="B5" s="1"/>
      <c r="C5" s="1"/>
      <c r="D5" s="1"/>
      <c r="E5" s="1"/>
      <c r="F5" s="1"/>
    </row>
    <row r="7" spans="1:7" x14ac:dyDescent="0.2">
      <c r="A7" s="26" t="s">
        <v>23</v>
      </c>
      <c r="B7">
        <v>1445.6210000000001</v>
      </c>
      <c r="C7">
        <v>1296.557</v>
      </c>
      <c r="D7">
        <v>1166.288</v>
      </c>
      <c r="E7">
        <v>1065.394</v>
      </c>
      <c r="F7">
        <v>1186.883</v>
      </c>
    </row>
    <row r="8" spans="1:7" x14ac:dyDescent="0.2">
      <c r="A8" s="26" t="s">
        <v>135</v>
      </c>
      <c r="B8">
        <v>1354.8027344218301</v>
      </c>
      <c r="C8">
        <v>1315.3602962237001</v>
      </c>
      <c r="D8">
        <v>1279.46042641296</v>
      </c>
      <c r="E8">
        <v>1216.8330600854499</v>
      </c>
      <c r="F8">
        <v>1244.2501108342001</v>
      </c>
      <c r="G8" s="1"/>
    </row>
    <row r="9" spans="1:7" x14ac:dyDescent="0.2">
      <c r="A9" s="26" t="s">
        <v>136</v>
      </c>
      <c r="B9" s="1"/>
      <c r="C9" s="1"/>
      <c r="D9" s="1"/>
      <c r="E9" s="1"/>
      <c r="F9" s="1"/>
    </row>
    <row r="10" spans="1:7" x14ac:dyDescent="0.2">
      <c r="A10" s="26" t="s">
        <v>137</v>
      </c>
      <c r="B10" s="1"/>
      <c r="C10" s="1"/>
      <c r="D10" s="1"/>
      <c r="E10" s="1"/>
      <c r="F10" s="1"/>
    </row>
    <row r="12" spans="1:7" x14ac:dyDescent="0.2">
      <c r="A12" t="s">
        <v>22</v>
      </c>
      <c r="B12">
        <v>1005.501</v>
      </c>
      <c r="C12">
        <v>998.78399999999999</v>
      </c>
      <c r="D12">
        <v>993.01099999999997</v>
      </c>
      <c r="E12">
        <v>960.779</v>
      </c>
      <c r="F12">
        <v>958.03399999999999</v>
      </c>
    </row>
    <row r="13" spans="1:7" x14ac:dyDescent="0.2">
      <c r="A13" t="s">
        <v>138</v>
      </c>
      <c r="B13">
        <v>1034.5445193251301</v>
      </c>
      <c r="C13">
        <v>1026.7050328969999</v>
      </c>
      <c r="D13">
        <v>1020.82647049679</v>
      </c>
      <c r="E13">
        <v>953.46743052383704</v>
      </c>
      <c r="F13">
        <v>971.16451342294295</v>
      </c>
    </row>
    <row r="14" spans="1:7" x14ac:dyDescent="0.2">
      <c r="A14" t="s">
        <v>139</v>
      </c>
      <c r="B14" s="1"/>
      <c r="C14" s="1"/>
      <c r="D14" s="1"/>
      <c r="E14" s="1"/>
      <c r="F14" s="1"/>
    </row>
    <row r="15" spans="1:7" x14ac:dyDescent="0.2">
      <c r="A15" t="s">
        <v>140</v>
      </c>
      <c r="B15" s="1"/>
      <c r="C15" s="1"/>
      <c r="D15" s="1"/>
      <c r="E15" s="1"/>
      <c r="F15" s="1"/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4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30.7109375" style="3" customWidth="1"/>
    <col min="2" max="3" width="2.7109375" customWidth="1"/>
    <col min="5" max="5" width="3.7109375" customWidth="1"/>
    <col min="7" max="7" width="3.7109375" customWidth="1"/>
    <col min="9" max="9" width="3.7109375" customWidth="1"/>
    <col min="11" max="11" width="3.7109375" customWidth="1"/>
  </cols>
  <sheetData>
    <row r="1" spans="1:12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">
      <c r="A2" s="7" t="s">
        <v>141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7" t="s">
        <v>263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6" spans="1:12" x14ac:dyDescent="0.2">
      <c r="D6" s="6">
        <f>+Sheet16!B1</f>
        <v>2017</v>
      </c>
      <c r="E6" s="6"/>
      <c r="F6" s="6">
        <f>+Sheet16!C1</f>
        <v>2018</v>
      </c>
      <c r="G6" s="6"/>
      <c r="H6" s="6">
        <f>+Sheet16!D1</f>
        <v>2019</v>
      </c>
      <c r="I6" s="6"/>
      <c r="J6" s="6">
        <f>+Sheet16!E1</f>
        <v>2020</v>
      </c>
      <c r="K6" s="6"/>
      <c r="L6" s="6">
        <f>+Sheet16!F1</f>
        <v>2021</v>
      </c>
    </row>
    <row r="7" spans="1:12" x14ac:dyDescent="0.2">
      <c r="A7" s="4" t="s">
        <v>6</v>
      </c>
    </row>
    <row r="9" spans="1:12" x14ac:dyDescent="0.2">
      <c r="A9" s="3" t="s">
        <v>142</v>
      </c>
    </row>
    <row r="10" spans="1:12" x14ac:dyDescent="0.2">
      <c r="A10" s="3" t="s">
        <v>143</v>
      </c>
      <c r="D10" s="11">
        <f>+Sheet16!B12</f>
        <v>1005.501</v>
      </c>
      <c r="E10" s="11"/>
      <c r="F10" s="11">
        <f>+Sheet16!C12</f>
        <v>998.78399999999999</v>
      </c>
      <c r="G10" s="11"/>
      <c r="H10" s="11">
        <f>+Sheet16!D12</f>
        <v>993.01099999999997</v>
      </c>
      <c r="I10" s="11"/>
      <c r="J10" s="11">
        <f>+Sheet16!E12</f>
        <v>960.779</v>
      </c>
      <c r="K10" s="11"/>
      <c r="L10" s="11">
        <f>+Sheet16!F12</f>
        <v>958.03399999999999</v>
      </c>
    </row>
    <row r="11" spans="1:12" x14ac:dyDescent="0.2">
      <c r="A11" s="3" t="s">
        <v>144</v>
      </c>
      <c r="D11" s="11">
        <f>+Sheet16!B13</f>
        <v>1034.5445193251301</v>
      </c>
      <c r="E11" s="11"/>
      <c r="F11" s="11">
        <f>+Sheet16!C13</f>
        <v>1026.7050328969999</v>
      </c>
      <c r="G11" s="11"/>
      <c r="H11" s="11">
        <f>+Sheet16!D13</f>
        <v>1020.82647049679</v>
      </c>
      <c r="I11" s="11"/>
      <c r="J11" s="11">
        <f>+Sheet16!E13</f>
        <v>953.46743052383704</v>
      </c>
      <c r="K11" s="11"/>
      <c r="L11" s="11">
        <f>+Sheet16!F13</f>
        <v>971.16451342294295</v>
      </c>
    </row>
    <row r="12" spans="1:12" x14ac:dyDescent="0.2"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">
      <c r="A13" s="3" t="s">
        <v>145</v>
      </c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">
      <c r="A14" s="3" t="s">
        <v>143</v>
      </c>
      <c r="D14" s="11">
        <f>+Sheet16!B7</f>
        <v>1445.6210000000001</v>
      </c>
      <c r="E14" s="11"/>
      <c r="F14" s="11">
        <f>+Sheet16!C7</f>
        <v>1296.557</v>
      </c>
      <c r="G14" s="11"/>
      <c r="H14" s="11">
        <f>+Sheet16!D7</f>
        <v>1166.288</v>
      </c>
      <c r="I14" s="11"/>
      <c r="J14" s="11">
        <f>+Sheet16!E7</f>
        <v>1065.394</v>
      </c>
      <c r="K14" s="11"/>
      <c r="L14" s="11">
        <f>+Sheet16!F7</f>
        <v>1186.883</v>
      </c>
    </row>
    <row r="15" spans="1:12" x14ac:dyDescent="0.2">
      <c r="A15" s="3" t="s">
        <v>144</v>
      </c>
      <c r="D15" s="11">
        <f>+Sheet16!B8</f>
        <v>1354.8027344218301</v>
      </c>
      <c r="E15" s="11"/>
      <c r="F15" s="11">
        <f>+Sheet16!C8</f>
        <v>1315.3602962237001</v>
      </c>
      <c r="G15" s="11"/>
      <c r="H15" s="11">
        <f>+Sheet16!D8</f>
        <v>1279.46042641296</v>
      </c>
      <c r="I15" s="11"/>
      <c r="J15" s="11">
        <f>+Sheet16!E8</f>
        <v>1216.8330600854499</v>
      </c>
      <c r="K15" s="11"/>
      <c r="L15" s="11">
        <f>+Sheet16!F8</f>
        <v>1244.2501108342001</v>
      </c>
    </row>
    <row r="16" spans="1:12" x14ac:dyDescent="0.2">
      <c r="D16" s="11"/>
      <c r="E16" s="11"/>
      <c r="F16" s="11"/>
      <c r="G16" s="11"/>
      <c r="H16" s="11"/>
      <c r="I16" s="11"/>
      <c r="J16" s="11"/>
      <c r="K16" s="11"/>
      <c r="L16" s="11"/>
    </row>
    <row r="17" spans="1:14" x14ac:dyDescent="0.2">
      <c r="A17" s="3" t="s">
        <v>146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4" x14ac:dyDescent="0.2">
      <c r="A18" s="3" t="s">
        <v>143</v>
      </c>
      <c r="D18" s="11">
        <f>+Sheet16!B2</f>
        <v>6060.1316500000003</v>
      </c>
      <c r="E18" s="11"/>
      <c r="F18" s="11">
        <f>+Sheet16!C2</f>
        <v>6345.5951189999996</v>
      </c>
      <c r="G18" s="11"/>
      <c r="H18" s="11">
        <f>+Sheet16!D2</f>
        <v>6091.4492529999998</v>
      </c>
      <c r="I18" s="11"/>
      <c r="J18" s="11">
        <f>+Sheet16!E2</f>
        <v>5571.1391309999999</v>
      </c>
      <c r="K18" s="11"/>
      <c r="L18" s="11">
        <f>+Sheet16!F2</f>
        <v>5608.7039240000004</v>
      </c>
    </row>
    <row r="19" spans="1:14" x14ac:dyDescent="0.2">
      <c r="A19" s="3" t="s">
        <v>144</v>
      </c>
      <c r="D19" s="11">
        <f>+Sheet16!B3</f>
        <v>6219.5170230590602</v>
      </c>
      <c r="E19" s="11"/>
      <c r="F19" s="11">
        <f>+Sheet16!C3</f>
        <v>6194.6382678956998</v>
      </c>
      <c r="G19" s="11"/>
      <c r="H19" s="11">
        <f>+Sheet16!D3</f>
        <v>6074.41587822565</v>
      </c>
      <c r="I19" s="11"/>
      <c r="J19" s="11">
        <f>+Sheet16!E3</f>
        <v>5681.1104012327896</v>
      </c>
      <c r="K19" s="11"/>
      <c r="L19" s="11">
        <f>+Sheet16!F3</f>
        <v>5672.3891379981496</v>
      </c>
    </row>
    <row r="22" spans="1:14" x14ac:dyDescent="0.2">
      <c r="A22" s="4"/>
    </row>
    <row r="25" spans="1:14" x14ac:dyDescent="0.2">
      <c r="D25" s="11"/>
      <c r="E25" s="11"/>
      <c r="F25" s="11"/>
      <c r="G25" s="11"/>
      <c r="H25" s="11"/>
      <c r="I25" s="11"/>
      <c r="J25" s="11"/>
      <c r="K25" s="11"/>
      <c r="L25" s="11"/>
    </row>
    <row r="26" spans="1:14" x14ac:dyDescent="0.2">
      <c r="D26" s="11"/>
      <c r="E26" s="11"/>
      <c r="F26" s="11"/>
      <c r="G26" s="11"/>
      <c r="H26" s="11"/>
      <c r="I26" s="11"/>
      <c r="J26" s="11"/>
      <c r="K26" s="11"/>
      <c r="L26" s="11"/>
    </row>
    <row r="27" spans="1:14" x14ac:dyDescent="0.2">
      <c r="D27" s="11"/>
      <c r="E27" s="11"/>
      <c r="F27" s="11"/>
      <c r="G27" s="11"/>
      <c r="H27" s="11"/>
      <c r="I27" s="11"/>
      <c r="J27" s="11"/>
      <c r="K27" s="11"/>
      <c r="L27" s="11"/>
      <c r="M27" s="48"/>
      <c r="N27" s="48"/>
    </row>
    <row r="28" spans="1:14" x14ac:dyDescent="0.2">
      <c r="D28" s="11"/>
      <c r="E28" s="11"/>
      <c r="F28" s="11"/>
      <c r="G28" s="11"/>
      <c r="H28" s="11"/>
      <c r="I28" s="11"/>
      <c r="J28" s="11"/>
      <c r="K28" s="11"/>
      <c r="L28" s="11"/>
    </row>
    <row r="29" spans="1:14" x14ac:dyDescent="0.2">
      <c r="D29" s="11"/>
      <c r="E29" s="11"/>
      <c r="F29" s="11"/>
      <c r="G29" s="11"/>
      <c r="H29" s="11"/>
      <c r="I29" s="11"/>
      <c r="J29" s="11"/>
      <c r="K29" s="11"/>
      <c r="L29" s="11"/>
      <c r="M29" s="48"/>
      <c r="N29" s="48"/>
    </row>
    <row r="30" spans="1:14" x14ac:dyDescent="0.2">
      <c r="D30" s="11"/>
      <c r="E30" s="11"/>
      <c r="F30" s="11"/>
      <c r="G30" s="11"/>
      <c r="H30" s="11"/>
      <c r="I30" s="11"/>
      <c r="J30" s="11"/>
      <c r="K30" s="11"/>
      <c r="L30" s="11"/>
    </row>
    <row r="31" spans="1:14" x14ac:dyDescent="0.2">
      <c r="D31" s="11"/>
      <c r="E31" s="11"/>
      <c r="F31" s="11"/>
      <c r="G31" s="11"/>
      <c r="H31" s="11"/>
      <c r="I31" s="11"/>
      <c r="J31" s="11"/>
      <c r="K31" s="11"/>
      <c r="L31" s="11"/>
    </row>
    <row r="32" spans="1:14" x14ac:dyDescent="0.2">
      <c r="D32" s="11"/>
      <c r="E32" s="11"/>
      <c r="F32" s="11"/>
      <c r="G32" s="11"/>
      <c r="H32" s="11"/>
      <c r="I32" s="11"/>
      <c r="J32" s="11"/>
      <c r="K32" s="11"/>
      <c r="L32" s="11"/>
    </row>
    <row r="33" spans="4:14" x14ac:dyDescent="0.2">
      <c r="D33" s="11"/>
      <c r="E33" s="11"/>
      <c r="F33" s="11"/>
      <c r="G33" s="11"/>
      <c r="H33" s="11"/>
      <c r="I33" s="11"/>
      <c r="J33" s="11"/>
      <c r="K33" s="11"/>
      <c r="L33" s="11"/>
      <c r="M33" s="48"/>
      <c r="N33" s="48"/>
    </row>
    <row r="34" spans="4:14" x14ac:dyDescent="0.2">
      <c r="D34" s="11"/>
      <c r="E34" s="11"/>
      <c r="F34" s="11"/>
      <c r="G34" s="11"/>
      <c r="H34" s="11"/>
      <c r="I34" s="11"/>
      <c r="J34" s="11"/>
      <c r="K34" s="11"/>
      <c r="L34" s="11"/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F7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2" spans="1:6" x14ac:dyDescent="0.2">
      <c r="A2" t="s">
        <v>0</v>
      </c>
      <c r="B2">
        <v>2017</v>
      </c>
      <c r="C2">
        <v>2018</v>
      </c>
      <c r="D2">
        <v>2019</v>
      </c>
      <c r="E2">
        <v>2020</v>
      </c>
      <c r="F2">
        <v>2021</v>
      </c>
    </row>
    <row r="3" spans="1:6" x14ac:dyDescent="0.2">
      <c r="A3" t="s">
        <v>193</v>
      </c>
      <c r="B3">
        <v>2041.52599020448</v>
      </c>
      <c r="C3">
        <v>2055.7326425332799</v>
      </c>
      <c r="D3">
        <v>2041.6900464846401</v>
      </c>
      <c r="E3">
        <v>2069.3176856888599</v>
      </c>
      <c r="F3">
        <v>2026.2649266751</v>
      </c>
    </row>
    <row r="4" spans="1:6" x14ac:dyDescent="0.2">
      <c r="A4" t="s">
        <v>194</v>
      </c>
      <c r="B4">
        <v>1267.5236050460801</v>
      </c>
      <c r="C4">
        <v>1247.7055868336399</v>
      </c>
      <c r="D4">
        <v>1242.13422945507</v>
      </c>
      <c r="E4">
        <v>1166.50361945703</v>
      </c>
      <c r="F4">
        <v>1152.7967993354</v>
      </c>
    </row>
    <row r="5" spans="1:6" x14ac:dyDescent="0.2">
      <c r="A5" t="s">
        <v>195</v>
      </c>
      <c r="B5">
        <v>2403.0712269999999</v>
      </c>
      <c r="C5">
        <v>2398.5442090000001</v>
      </c>
      <c r="D5">
        <v>2319.2937360000001</v>
      </c>
      <c r="E5">
        <v>1963.684792</v>
      </c>
      <c r="F5">
        <v>1960.410592</v>
      </c>
    </row>
    <row r="6" spans="1:6" x14ac:dyDescent="0.2">
      <c r="A6" t="s">
        <v>196</v>
      </c>
      <c r="B6">
        <v>10.448577</v>
      </c>
      <c r="C6">
        <v>10.310252</v>
      </c>
      <c r="D6">
        <v>10.467635</v>
      </c>
      <c r="E6">
        <v>9.7647700000000004</v>
      </c>
      <c r="F6">
        <v>9.3931869999999993</v>
      </c>
    </row>
    <row r="7" spans="1:6" x14ac:dyDescent="0.2">
      <c r="A7" t="s">
        <v>197</v>
      </c>
      <c r="B7">
        <v>81.690276231897997</v>
      </c>
      <c r="C7">
        <v>83.508900109108495</v>
      </c>
      <c r="D7">
        <v>80.002792800552299</v>
      </c>
      <c r="E7">
        <v>77.987216929086699</v>
      </c>
      <c r="F7">
        <v>79.412685670897403</v>
      </c>
    </row>
  </sheetData>
  <phoneticPr fontId="7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23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30.7109375" style="3" customWidth="1"/>
    <col min="4" max="4" width="3.7109375" customWidth="1"/>
    <col min="6" max="6" width="3.7109375" customWidth="1"/>
    <col min="8" max="8" width="3.7109375" customWidth="1"/>
    <col min="10" max="10" width="3.7109375" customWidth="1"/>
  </cols>
  <sheetData>
    <row r="1" spans="1:14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4" x14ac:dyDescent="0.2">
      <c r="A2" s="7" t="s">
        <v>198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4" x14ac:dyDescent="0.2">
      <c r="A3" s="7" t="s">
        <v>263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4" x14ac:dyDescent="0.2">
      <c r="C5" s="4">
        <f>+Sheet22!B2</f>
        <v>2017</v>
      </c>
      <c r="D5" s="4"/>
      <c r="E5" s="4">
        <f>+Sheet22!C2</f>
        <v>2018</v>
      </c>
      <c r="F5" s="4"/>
      <c r="G5" s="4">
        <f>+Sheet22!D2</f>
        <v>2019</v>
      </c>
      <c r="H5" s="4"/>
      <c r="I5" s="4">
        <f>+Sheet22!E2</f>
        <v>2020</v>
      </c>
      <c r="J5" s="4"/>
      <c r="K5" s="4">
        <f>+Sheet22!F2</f>
        <v>2021</v>
      </c>
    </row>
    <row r="6" spans="1:14" x14ac:dyDescent="0.2">
      <c r="C6" s="4"/>
      <c r="D6" s="4"/>
      <c r="E6" s="4"/>
      <c r="F6" s="4"/>
      <c r="G6" s="4"/>
      <c r="H6" s="4"/>
      <c r="I6" s="4"/>
      <c r="J6" s="4"/>
      <c r="K6" s="4"/>
    </row>
    <row r="7" spans="1:14" x14ac:dyDescent="0.2">
      <c r="A7" s="3" t="s">
        <v>42</v>
      </c>
      <c r="C7" s="18">
        <f>+Sheet22!B3</f>
        <v>2041.52599020448</v>
      </c>
      <c r="D7" s="18"/>
      <c r="E7" s="18">
        <f>+Sheet22!C3</f>
        <v>2055.7326425332799</v>
      </c>
      <c r="F7" s="18"/>
      <c r="G7" s="18">
        <f>+Sheet22!D3</f>
        <v>2041.6900464846401</v>
      </c>
      <c r="H7" s="18"/>
      <c r="I7" s="18">
        <f>+Sheet22!E3</f>
        <v>2069.3176856888599</v>
      </c>
      <c r="J7" s="18"/>
      <c r="K7" s="18">
        <f>+Sheet22!F3</f>
        <v>2026.2649266751</v>
      </c>
    </row>
    <row r="9" spans="1:14" x14ac:dyDescent="0.2">
      <c r="A9" s="3" t="s">
        <v>46</v>
      </c>
      <c r="C9" s="18">
        <f>+Sheet22!B4</f>
        <v>1267.5236050460801</v>
      </c>
      <c r="D9" s="18"/>
      <c r="E9" s="18">
        <f>+Sheet22!C4</f>
        <v>1247.7055868336399</v>
      </c>
      <c r="F9" s="18"/>
      <c r="G9" s="18">
        <f>+Sheet22!D4</f>
        <v>1242.13422945507</v>
      </c>
      <c r="H9" s="18"/>
      <c r="I9" s="18">
        <f>+Sheet22!E4</f>
        <v>1166.50361945703</v>
      </c>
      <c r="J9" s="18"/>
      <c r="K9" s="18">
        <f>+Sheet22!F4</f>
        <v>1152.7967993354</v>
      </c>
    </row>
    <row r="11" spans="1:14" x14ac:dyDescent="0.2">
      <c r="A11" s="3" t="s">
        <v>47</v>
      </c>
      <c r="C11" s="18">
        <f>+Sheet22!B5</f>
        <v>2403.0712269999999</v>
      </c>
      <c r="D11" s="18"/>
      <c r="E11" s="18">
        <f>+Sheet22!C5</f>
        <v>2398.5442090000001</v>
      </c>
      <c r="F11" s="18"/>
      <c r="G11" s="18">
        <f>+Sheet22!D5</f>
        <v>2319.2937360000001</v>
      </c>
      <c r="H11" s="18"/>
      <c r="I11" s="18">
        <f>+Sheet22!E5</f>
        <v>1963.684792</v>
      </c>
      <c r="J11" s="18"/>
      <c r="K11" s="18">
        <f>+Sheet22!F5</f>
        <v>1960.410592</v>
      </c>
    </row>
    <row r="13" spans="1:14" x14ac:dyDescent="0.2">
      <c r="A13" s="3" t="s">
        <v>50</v>
      </c>
      <c r="C13" s="18">
        <f>+Sheet22!B6</f>
        <v>10.448577</v>
      </c>
      <c r="E13" s="18">
        <f>+Sheet22!C6</f>
        <v>10.310252</v>
      </c>
      <c r="F13" s="18"/>
      <c r="G13" s="18">
        <f>+Sheet22!D6</f>
        <v>10.467635</v>
      </c>
      <c r="H13" s="18"/>
      <c r="I13" s="18">
        <f>+Sheet22!E6</f>
        <v>9.7647700000000004</v>
      </c>
      <c r="J13" s="18"/>
      <c r="K13" s="18">
        <f>+Sheet22!F6</f>
        <v>9.3931869999999993</v>
      </c>
    </row>
    <row r="15" spans="1:14" x14ac:dyDescent="0.2">
      <c r="A15" s="3" t="s">
        <v>53</v>
      </c>
      <c r="C15" s="18">
        <f>+C7+C9+C11+C13</f>
        <v>5722.5693992505594</v>
      </c>
      <c r="D15" s="18"/>
      <c r="E15" s="18">
        <f>+E7+E9+E11+E13</f>
        <v>5712.2926903669204</v>
      </c>
      <c r="F15" s="18"/>
      <c r="G15" s="18">
        <f>+G7+G9+G11+G13</f>
        <v>5613.5856469397104</v>
      </c>
      <c r="H15" s="18"/>
      <c r="I15" s="18">
        <f>+I7+I9+I11+I13</f>
        <v>5209.2708671458895</v>
      </c>
      <c r="J15" s="18"/>
      <c r="K15" s="18">
        <f>+K7+K9+K11+K13</f>
        <v>5148.8655050104999</v>
      </c>
    </row>
    <row r="16" spans="1:14" x14ac:dyDescent="0.2">
      <c r="M16" s="48"/>
      <c r="N16" s="48"/>
    </row>
    <row r="17" spans="1:14" x14ac:dyDescent="0.2">
      <c r="A17" s="3" t="s">
        <v>54</v>
      </c>
      <c r="C17" s="18">
        <f>+Sheet22!B7</f>
        <v>81.690276231897997</v>
      </c>
      <c r="E17" s="78">
        <f>+Sheet22!C7</f>
        <v>83.508900109108495</v>
      </c>
      <c r="F17" s="78"/>
      <c r="G17" s="78">
        <f>+Sheet22!D7</f>
        <v>80.002792800552299</v>
      </c>
      <c r="H17" s="78"/>
      <c r="I17" s="78">
        <f>+Sheet22!E7</f>
        <v>77.987216929086699</v>
      </c>
      <c r="J17" s="78"/>
      <c r="K17" s="78">
        <f>+Sheet22!F7</f>
        <v>79.412685670897403</v>
      </c>
    </row>
    <row r="18" spans="1:14" x14ac:dyDescent="0.2">
      <c r="M18" s="48"/>
      <c r="N18" s="48"/>
    </row>
    <row r="19" spans="1:14" x14ac:dyDescent="0.2">
      <c r="A19" s="3" t="s">
        <v>56</v>
      </c>
      <c r="C19" s="18">
        <f>+C15+C17</f>
        <v>5804.2596754824572</v>
      </c>
      <c r="D19" s="18"/>
      <c r="E19" s="18">
        <f>+E15+E17</f>
        <v>5795.8015904760287</v>
      </c>
      <c r="F19" s="18"/>
      <c r="G19" s="18">
        <f>+G15+G17</f>
        <v>5693.5884397402624</v>
      </c>
      <c r="H19" s="18"/>
      <c r="I19" s="18">
        <f>+I15+I17</f>
        <v>5287.2580840749761</v>
      </c>
      <c r="J19" s="18"/>
      <c r="K19" s="18">
        <f>+K15+K17</f>
        <v>5228.2781906813971</v>
      </c>
    </row>
    <row r="21" spans="1:14" x14ac:dyDescent="0.2">
      <c r="C21" s="18"/>
      <c r="E21" s="18"/>
      <c r="G21" s="18"/>
      <c r="I21" s="18"/>
      <c r="K21" s="18"/>
    </row>
    <row r="23" spans="1:14" x14ac:dyDescent="0.2">
      <c r="C23" s="18"/>
      <c r="E23" s="18"/>
      <c r="G23" s="18"/>
      <c r="I23" s="18"/>
      <c r="K23" s="18"/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28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6" x14ac:dyDescent="0.2">
      <c r="B1" s="1" t="s">
        <v>83</v>
      </c>
      <c r="C1" s="26" t="s">
        <v>208</v>
      </c>
      <c r="D1" s="26" t="s">
        <v>209</v>
      </c>
      <c r="E1" s="26" t="s">
        <v>210</v>
      </c>
      <c r="F1" s="26" t="s">
        <v>211</v>
      </c>
    </row>
    <row r="2" spans="1:6" x14ac:dyDescent="0.2">
      <c r="A2" t="s">
        <v>92</v>
      </c>
      <c r="B2" s="1">
        <v>1</v>
      </c>
      <c r="C2" s="1">
        <v>18108</v>
      </c>
      <c r="D2" s="1">
        <v>22005</v>
      </c>
      <c r="E2" s="1">
        <v>21064.866158731544</v>
      </c>
      <c r="F2" s="1">
        <v>21559.049421837575</v>
      </c>
    </row>
    <row r="3" spans="1:6" x14ac:dyDescent="0.2">
      <c r="A3" t="s">
        <v>93</v>
      </c>
      <c r="B3" s="1">
        <v>2</v>
      </c>
      <c r="C3" s="1">
        <v>18157</v>
      </c>
      <c r="D3" s="1">
        <v>20547</v>
      </c>
      <c r="E3" s="1">
        <v>20469.261277837912</v>
      </c>
      <c r="F3" s="1">
        <v>20931.211805999763</v>
      </c>
    </row>
    <row r="4" spans="1:6" x14ac:dyDescent="0.2">
      <c r="A4" t="s">
        <v>94</v>
      </c>
      <c r="B4" s="1">
        <v>3</v>
      </c>
      <c r="C4" s="1">
        <v>17313</v>
      </c>
      <c r="D4" s="1">
        <v>18409</v>
      </c>
      <c r="E4" s="1">
        <v>18418.637623978717</v>
      </c>
      <c r="F4" s="1">
        <v>18848.321011609391</v>
      </c>
    </row>
    <row r="5" spans="1:6" x14ac:dyDescent="0.2">
      <c r="A5" t="s">
        <v>95</v>
      </c>
      <c r="B5" s="1">
        <v>4</v>
      </c>
      <c r="C5" s="1">
        <v>15436</v>
      </c>
      <c r="D5" s="1">
        <v>16980</v>
      </c>
      <c r="E5" s="1">
        <v>16630.193055484422</v>
      </c>
      <c r="F5" s="1">
        <v>17051.67674206138</v>
      </c>
    </row>
    <row r="6" spans="1:6" x14ac:dyDescent="0.2">
      <c r="A6" t="s">
        <v>96</v>
      </c>
      <c r="B6" s="1">
        <v>5</v>
      </c>
      <c r="C6" s="1">
        <v>19446</v>
      </c>
      <c r="D6" s="1">
        <v>16218</v>
      </c>
      <c r="E6" s="1">
        <v>16921.483868503834</v>
      </c>
      <c r="F6" s="1">
        <v>17449.890817087948</v>
      </c>
    </row>
    <row r="7" spans="1:6" x14ac:dyDescent="0.2">
      <c r="A7" t="s">
        <v>97</v>
      </c>
      <c r="B7" s="1">
        <v>6</v>
      </c>
      <c r="C7" s="1">
        <v>19419</v>
      </c>
      <c r="D7" s="1">
        <v>21635</v>
      </c>
      <c r="E7" s="1">
        <v>19593.963894818648</v>
      </c>
      <c r="F7" s="1">
        <v>20181.334487828652</v>
      </c>
    </row>
    <row r="8" spans="1:6" x14ac:dyDescent="0.2">
      <c r="A8" t="s">
        <v>98</v>
      </c>
      <c r="B8" s="1">
        <v>7</v>
      </c>
      <c r="C8" s="1">
        <v>21589</v>
      </c>
      <c r="D8" s="1">
        <v>21089</v>
      </c>
      <c r="E8" s="1">
        <v>21060.07762451567</v>
      </c>
      <c r="F8" s="1">
        <v>21701.556407975164</v>
      </c>
    </row>
    <row r="9" spans="1:6" x14ac:dyDescent="0.2">
      <c r="A9" t="s">
        <v>99</v>
      </c>
      <c r="B9" s="1">
        <v>8</v>
      </c>
      <c r="C9" s="1">
        <v>21950</v>
      </c>
      <c r="D9" s="1">
        <v>20765</v>
      </c>
      <c r="E9" s="1">
        <v>21559.548394242775</v>
      </c>
      <c r="F9" s="1">
        <v>22221.928364319756</v>
      </c>
    </row>
    <row r="10" spans="1:6" x14ac:dyDescent="0.2">
      <c r="A10" t="s">
        <v>100</v>
      </c>
      <c r="B10" s="1">
        <v>9</v>
      </c>
      <c r="C10" s="1">
        <v>16253</v>
      </c>
      <c r="D10" s="1">
        <v>20700</v>
      </c>
      <c r="E10" s="1">
        <v>19318.882401108716</v>
      </c>
      <c r="F10" s="1">
        <v>19883.992290703667</v>
      </c>
    </row>
    <row r="11" spans="1:6" x14ac:dyDescent="0.2">
      <c r="A11" t="s">
        <v>101</v>
      </c>
      <c r="B11" s="1">
        <v>10</v>
      </c>
      <c r="C11" s="1">
        <v>16626</v>
      </c>
      <c r="D11" s="1">
        <v>17789</v>
      </c>
      <c r="E11" s="1">
        <v>16285.961471663359</v>
      </c>
      <c r="F11" s="1">
        <v>16746.679469922401</v>
      </c>
    </row>
    <row r="12" spans="1:6" x14ac:dyDescent="0.2">
      <c r="A12" t="s">
        <v>102</v>
      </c>
      <c r="B12" s="1">
        <v>11</v>
      </c>
      <c r="C12" s="1">
        <v>16942</v>
      </c>
      <c r="D12" s="1">
        <v>18982</v>
      </c>
      <c r="E12" s="1">
        <v>17413.558554316656</v>
      </c>
      <c r="F12" s="1">
        <v>17834.495846784252</v>
      </c>
    </row>
    <row r="13" spans="1:6" x14ac:dyDescent="0.2">
      <c r="A13" t="s">
        <v>103</v>
      </c>
      <c r="B13" s="1">
        <v>12</v>
      </c>
      <c r="C13" s="1">
        <v>19373</v>
      </c>
      <c r="D13" s="1">
        <v>20637</v>
      </c>
      <c r="E13" s="1">
        <v>19392.83719743244</v>
      </c>
      <c r="F13" s="1">
        <v>19859.082061109915</v>
      </c>
    </row>
    <row r="16" spans="1:6" x14ac:dyDescent="0.2">
      <c r="B16" s="1" t="s">
        <v>83</v>
      </c>
      <c r="C16" s="26" t="s">
        <v>277</v>
      </c>
      <c r="D16" s="26" t="s">
        <v>278</v>
      </c>
      <c r="E16" s="26" t="s">
        <v>279</v>
      </c>
      <c r="F16" s="26" t="s">
        <v>280</v>
      </c>
    </row>
    <row r="17" spans="1:6" x14ac:dyDescent="0.2">
      <c r="A17" t="s">
        <v>92</v>
      </c>
      <c r="B17" s="1">
        <v>1</v>
      </c>
      <c r="C17">
        <v>1341.7719999999999</v>
      </c>
      <c r="D17">
        <v>1019.005</v>
      </c>
      <c r="E17">
        <v>1216.8596183735301</v>
      </c>
      <c r="F17">
        <v>1185.1707020505801</v>
      </c>
    </row>
    <row r="18" spans="1:6" x14ac:dyDescent="0.2">
      <c r="A18" t="s">
        <v>93</v>
      </c>
      <c r="B18" s="1">
        <v>2</v>
      </c>
      <c r="C18">
        <v>1198.424</v>
      </c>
      <c r="D18">
        <v>1065.394</v>
      </c>
      <c r="E18">
        <v>1146.4290784145401</v>
      </c>
      <c r="F18">
        <v>1116.7328073789899</v>
      </c>
    </row>
    <row r="19" spans="1:6" x14ac:dyDescent="0.2">
      <c r="A19" t="s">
        <v>94</v>
      </c>
      <c r="B19" s="1">
        <v>3</v>
      </c>
      <c r="C19">
        <v>1018.17</v>
      </c>
      <c r="D19">
        <v>979.76900000000001</v>
      </c>
      <c r="E19">
        <v>867.97494945310905</v>
      </c>
      <c r="F19">
        <v>846.853739397911</v>
      </c>
    </row>
    <row r="20" spans="1:6" x14ac:dyDescent="0.2">
      <c r="A20" t="s">
        <v>95</v>
      </c>
      <c r="B20" s="1">
        <v>4</v>
      </c>
      <c r="C20">
        <v>894.48900000000003</v>
      </c>
      <c r="D20">
        <v>848.11500000000001</v>
      </c>
      <c r="E20">
        <v>759.29430781055896</v>
      </c>
      <c r="F20">
        <v>739.26958728733496</v>
      </c>
    </row>
    <row r="21" spans="1:6" x14ac:dyDescent="0.2">
      <c r="A21" t="s">
        <v>96</v>
      </c>
      <c r="B21" s="1">
        <v>5</v>
      </c>
      <c r="C21">
        <v>891.70399999999995</v>
      </c>
      <c r="D21">
        <v>839.25</v>
      </c>
      <c r="E21">
        <v>808.03996843247603</v>
      </c>
      <c r="F21">
        <v>798.46355766365798</v>
      </c>
    </row>
    <row r="22" spans="1:6" x14ac:dyDescent="0.2">
      <c r="A22" t="s">
        <v>97</v>
      </c>
      <c r="B22" s="1">
        <v>6</v>
      </c>
      <c r="C22">
        <v>994.88699999999994</v>
      </c>
      <c r="D22">
        <v>923.50699999999995</v>
      </c>
      <c r="E22">
        <v>898.10347017162803</v>
      </c>
      <c r="F22">
        <v>886.16493610822999</v>
      </c>
    </row>
    <row r="23" spans="1:6" x14ac:dyDescent="0.2">
      <c r="A23" t="s">
        <v>98</v>
      </c>
      <c r="B23" s="1">
        <v>7</v>
      </c>
      <c r="C23">
        <v>1037.1030000000001</v>
      </c>
      <c r="D23">
        <v>916.35900000000004</v>
      </c>
      <c r="E23">
        <v>988.20583916622604</v>
      </c>
      <c r="F23">
        <v>975.02777020272299</v>
      </c>
    </row>
    <row r="24" spans="1:6" x14ac:dyDescent="0.2">
      <c r="A24" t="s">
        <v>99</v>
      </c>
      <c r="B24" s="1">
        <v>8</v>
      </c>
      <c r="C24">
        <v>1043.817</v>
      </c>
      <c r="D24">
        <v>958.03399999999999</v>
      </c>
      <c r="E24">
        <v>991.78390078652399</v>
      </c>
      <c r="F24">
        <v>978.42622597306104</v>
      </c>
    </row>
    <row r="25" spans="1:6" x14ac:dyDescent="0.2">
      <c r="A25" t="s">
        <v>100</v>
      </c>
      <c r="B25" s="1">
        <v>9</v>
      </c>
      <c r="C25">
        <v>982.63199999999995</v>
      </c>
      <c r="D25">
        <v>861.64700000000005</v>
      </c>
      <c r="E25">
        <v>883.87564467506797</v>
      </c>
      <c r="F25">
        <v>872.04552912498195</v>
      </c>
    </row>
    <row r="26" spans="1:6" x14ac:dyDescent="0.2">
      <c r="A26" t="s">
        <v>101</v>
      </c>
      <c r="B26" s="1">
        <v>10</v>
      </c>
      <c r="C26">
        <v>783.41499999999996</v>
      </c>
      <c r="D26">
        <v>697.471</v>
      </c>
      <c r="E26">
        <v>739.43116625105097</v>
      </c>
      <c r="F26">
        <v>727.03893730073503</v>
      </c>
    </row>
    <row r="27" spans="1:6" x14ac:dyDescent="0.2">
      <c r="A27" t="s">
        <v>102</v>
      </c>
      <c r="B27" s="1">
        <v>11</v>
      </c>
      <c r="C27">
        <v>1030.4680000000001</v>
      </c>
      <c r="D27">
        <v>948.39200000000005</v>
      </c>
      <c r="E27">
        <v>869.314837670477</v>
      </c>
      <c r="F27">
        <v>848.88770523397204</v>
      </c>
    </row>
    <row r="28" spans="1:6" x14ac:dyDescent="0.2">
      <c r="A28" t="s">
        <v>103</v>
      </c>
      <c r="B28" s="1">
        <v>12</v>
      </c>
      <c r="C28">
        <v>1160.2739999999999</v>
      </c>
      <c r="D28">
        <v>971.95699999999999</v>
      </c>
      <c r="E28">
        <v>1050.1905362705099</v>
      </c>
      <c r="F28">
        <v>1022.43573598308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9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4" x14ac:dyDescent="0.2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14" x14ac:dyDescent="0.2">
      <c r="A2" s="7" t="s">
        <v>150</v>
      </c>
      <c r="B2" s="7"/>
      <c r="C2" s="7"/>
      <c r="D2" s="7"/>
      <c r="E2" s="7"/>
      <c r="F2" s="7"/>
      <c r="G2" s="7"/>
      <c r="H2" s="7"/>
      <c r="I2" s="7"/>
    </row>
    <row r="3" spans="1:14" x14ac:dyDescent="0.2">
      <c r="A3" s="7" t="s">
        <v>281</v>
      </c>
      <c r="B3" s="7"/>
      <c r="C3" s="7"/>
      <c r="D3" s="7"/>
      <c r="E3" s="7"/>
      <c r="F3" s="7"/>
      <c r="G3" s="7"/>
      <c r="H3" s="7"/>
      <c r="I3" s="7"/>
    </row>
    <row r="4" spans="1:14" x14ac:dyDescent="0.2">
      <c r="A4" s="7" t="s">
        <v>282</v>
      </c>
      <c r="B4" s="7"/>
      <c r="C4" s="7"/>
      <c r="D4" s="7"/>
      <c r="E4" s="7"/>
      <c r="F4" s="7"/>
      <c r="G4" s="7"/>
      <c r="H4" s="7"/>
      <c r="I4" s="7"/>
    </row>
    <row r="6" spans="1:14" x14ac:dyDescent="0.2">
      <c r="A6" s="3"/>
    </row>
    <row r="9" spans="1:14" x14ac:dyDescent="0.2">
      <c r="M9" s="48"/>
      <c r="N9" s="48"/>
    </row>
  </sheetData>
  <phoneticPr fontId="0" type="noConversion"/>
  <pageMargins left="0.75" right="0.75" top="1.75" bottom="1" header="0.5" footer="0.5"/>
  <pageSetup orientation="portrait" r:id="rId1"/>
  <headerFooter alignWithMargins="0">
    <oddHeader>&amp;RKPSC Case No. 2023-00092
Commission Staff’s First Set of Data Requests
Dated May 22, 2023
Item No. 8
Attachment 12
Page &amp;P of &amp;N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28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37.42578125" customWidth="1"/>
    <col min="2" max="2" width="13.5703125" customWidth="1"/>
    <col min="3" max="3" width="28.140625" customWidth="1"/>
    <col min="4" max="6" width="13.85546875" customWidth="1"/>
  </cols>
  <sheetData>
    <row r="1" spans="1:6" ht="13.5" thickTop="1" x14ac:dyDescent="0.2">
      <c r="A1" s="120" t="s">
        <v>151</v>
      </c>
      <c r="B1" s="121"/>
      <c r="C1" s="121"/>
      <c r="D1" s="121"/>
      <c r="E1" s="121"/>
      <c r="F1" s="122"/>
    </row>
    <row r="2" spans="1:6" ht="13.5" thickBot="1" x14ac:dyDescent="0.25">
      <c r="A2" s="123" t="s">
        <v>152</v>
      </c>
      <c r="B2" s="124"/>
      <c r="C2" s="124"/>
      <c r="D2" s="124"/>
      <c r="E2" s="124"/>
      <c r="F2" s="125"/>
    </row>
    <row r="3" spans="1:6" ht="14.25" thickTop="1" thickBot="1" x14ac:dyDescent="0.25">
      <c r="A3" s="27" t="s">
        <v>153</v>
      </c>
      <c r="B3" s="28" t="s">
        <v>154</v>
      </c>
      <c r="C3" s="28" t="s">
        <v>155</v>
      </c>
      <c r="D3" s="28" t="s">
        <v>156</v>
      </c>
      <c r="E3" s="28" t="s">
        <v>157</v>
      </c>
      <c r="F3" s="29" t="s">
        <v>158</v>
      </c>
    </row>
    <row r="4" spans="1:6" ht="13.5" thickTop="1" x14ac:dyDescent="0.2">
      <c r="A4" s="30" t="s">
        <v>159</v>
      </c>
      <c r="B4" s="31" t="s">
        <v>160</v>
      </c>
      <c r="C4" s="31" t="s">
        <v>161</v>
      </c>
      <c r="D4" s="31" t="s">
        <v>283</v>
      </c>
      <c r="E4" s="31" t="s">
        <v>162</v>
      </c>
      <c r="F4" s="32" t="s">
        <v>163</v>
      </c>
    </row>
    <row r="5" spans="1:6" x14ac:dyDescent="0.2">
      <c r="A5" s="33" t="s">
        <v>164</v>
      </c>
      <c r="B5" s="34"/>
      <c r="C5" s="34" t="s">
        <v>165</v>
      </c>
      <c r="D5" s="34"/>
      <c r="E5" s="34"/>
      <c r="F5" s="35"/>
    </row>
    <row r="6" spans="1:6" x14ac:dyDescent="0.2">
      <c r="A6" s="36" t="s">
        <v>166</v>
      </c>
      <c r="B6" s="37" t="s">
        <v>167</v>
      </c>
      <c r="C6" s="37" t="s">
        <v>161</v>
      </c>
      <c r="D6" s="37" t="s">
        <v>284</v>
      </c>
      <c r="E6" s="37" t="s">
        <v>162</v>
      </c>
      <c r="F6" s="38" t="s">
        <v>163</v>
      </c>
    </row>
    <row r="7" spans="1:6" x14ac:dyDescent="0.2">
      <c r="A7" s="33"/>
      <c r="B7" s="34"/>
      <c r="C7" s="34" t="s">
        <v>165</v>
      </c>
      <c r="D7" s="34"/>
      <c r="E7" s="34"/>
      <c r="F7" s="35"/>
    </row>
    <row r="8" spans="1:6" x14ac:dyDescent="0.2">
      <c r="A8" s="36" t="s">
        <v>216</v>
      </c>
      <c r="B8" s="37" t="s">
        <v>167</v>
      </c>
      <c r="C8" s="37" t="s">
        <v>168</v>
      </c>
      <c r="D8" s="37" t="s">
        <v>285</v>
      </c>
      <c r="E8" s="31" t="s">
        <v>199</v>
      </c>
      <c r="F8" s="38" t="s">
        <v>163</v>
      </c>
    </row>
    <row r="9" spans="1:6" x14ac:dyDescent="0.2">
      <c r="A9" s="33"/>
      <c r="B9" s="34"/>
      <c r="C9" s="34"/>
      <c r="D9" s="31"/>
      <c r="E9" s="34" t="s">
        <v>212</v>
      </c>
      <c r="F9" s="35"/>
    </row>
    <row r="10" spans="1:6" x14ac:dyDescent="0.2">
      <c r="A10" s="36" t="s">
        <v>213</v>
      </c>
      <c r="B10" s="37" t="s">
        <v>167</v>
      </c>
      <c r="C10" s="37" t="s">
        <v>241</v>
      </c>
      <c r="D10" s="37" t="s">
        <v>286</v>
      </c>
      <c r="E10" s="37" t="s">
        <v>238</v>
      </c>
      <c r="F10" s="38" t="s">
        <v>163</v>
      </c>
    </row>
    <row r="11" spans="1:6" x14ac:dyDescent="0.2">
      <c r="A11" s="39" t="s">
        <v>214</v>
      </c>
      <c r="B11" s="40" t="s">
        <v>169</v>
      </c>
      <c r="C11" s="40" t="s">
        <v>240</v>
      </c>
      <c r="D11" s="40" t="s">
        <v>255</v>
      </c>
      <c r="E11" s="40" t="s">
        <v>170</v>
      </c>
      <c r="F11" s="41" t="s">
        <v>163</v>
      </c>
    </row>
    <row r="12" spans="1:6" x14ac:dyDescent="0.2">
      <c r="A12" s="39" t="s">
        <v>242</v>
      </c>
      <c r="B12" s="40" t="s">
        <v>169</v>
      </c>
      <c r="C12" s="40" t="s">
        <v>240</v>
      </c>
      <c r="D12" s="40" t="s">
        <v>255</v>
      </c>
      <c r="E12" s="40" t="s">
        <v>170</v>
      </c>
      <c r="F12" s="41" t="s">
        <v>163</v>
      </c>
    </row>
    <row r="13" spans="1:6" x14ac:dyDescent="0.2">
      <c r="A13" s="39" t="s">
        <v>171</v>
      </c>
      <c r="B13" s="40" t="s">
        <v>169</v>
      </c>
      <c r="C13" s="40" t="s">
        <v>243</v>
      </c>
      <c r="D13" s="40" t="s">
        <v>256</v>
      </c>
      <c r="E13" s="40" t="s">
        <v>170</v>
      </c>
      <c r="F13" s="41" t="s">
        <v>163</v>
      </c>
    </row>
    <row r="14" spans="1:6" x14ac:dyDescent="0.2">
      <c r="A14" s="39" t="s">
        <v>217</v>
      </c>
      <c r="B14" s="40" t="s">
        <v>167</v>
      </c>
      <c r="C14" s="40" t="s">
        <v>218</v>
      </c>
      <c r="D14" s="40" t="s">
        <v>287</v>
      </c>
      <c r="E14" s="40" t="s">
        <v>220</v>
      </c>
      <c r="F14" s="41" t="s">
        <v>163</v>
      </c>
    </row>
    <row r="15" spans="1:6" x14ac:dyDescent="0.2">
      <c r="A15" s="30" t="s">
        <v>173</v>
      </c>
      <c r="B15" s="31" t="s">
        <v>219</v>
      </c>
      <c r="C15" s="31" t="s">
        <v>172</v>
      </c>
      <c r="D15" s="31" t="s">
        <v>288</v>
      </c>
      <c r="E15" s="31" t="s">
        <v>199</v>
      </c>
      <c r="F15" s="32" t="s">
        <v>163</v>
      </c>
    </row>
    <row r="16" spans="1:6" x14ac:dyDescent="0.2">
      <c r="A16" s="30" t="s">
        <v>200</v>
      </c>
      <c r="B16" s="31"/>
      <c r="C16" s="31"/>
      <c r="D16" s="31"/>
      <c r="E16" s="31" t="s">
        <v>212</v>
      </c>
      <c r="F16" s="32"/>
    </row>
    <row r="17" spans="1:14" ht="13.5" thickBot="1" x14ac:dyDescent="0.25">
      <c r="A17" s="42" t="s">
        <v>174</v>
      </c>
      <c r="B17" s="43"/>
      <c r="C17" s="43"/>
      <c r="D17" s="43"/>
      <c r="E17" s="43"/>
      <c r="F17" s="44"/>
    </row>
    <row r="18" spans="1:14" ht="13.5" thickTop="1" x14ac:dyDescent="0.2">
      <c r="A18" s="117"/>
      <c r="B18" s="117"/>
      <c r="C18" s="117"/>
      <c r="D18" s="117"/>
      <c r="E18" s="117"/>
      <c r="F18" s="117"/>
    </row>
    <row r="19" spans="1:14" x14ac:dyDescent="0.2">
      <c r="A19" s="117" t="s">
        <v>175</v>
      </c>
      <c r="B19" s="117"/>
      <c r="C19" s="117"/>
      <c r="D19" s="117"/>
      <c r="E19" s="117"/>
      <c r="F19" s="117"/>
    </row>
    <row r="20" spans="1:14" x14ac:dyDescent="0.2">
      <c r="A20" s="117" t="s">
        <v>176</v>
      </c>
      <c r="B20" s="117"/>
      <c r="C20" s="117"/>
      <c r="D20" s="117"/>
      <c r="E20" s="117"/>
      <c r="F20" s="117"/>
    </row>
    <row r="21" spans="1:14" x14ac:dyDescent="0.2">
      <c r="A21" s="117" t="s">
        <v>289</v>
      </c>
      <c r="B21" s="117"/>
      <c r="C21" s="117"/>
      <c r="D21" s="117"/>
      <c r="E21" s="117"/>
      <c r="F21" s="117"/>
    </row>
    <row r="22" spans="1:14" x14ac:dyDescent="0.2">
      <c r="A22" s="117" t="s">
        <v>239</v>
      </c>
      <c r="B22" s="117"/>
      <c r="C22" s="117"/>
      <c r="D22" s="117"/>
      <c r="E22" s="117"/>
      <c r="F22" s="117"/>
      <c r="M22" s="48"/>
      <c r="N22" s="48"/>
    </row>
    <row r="23" spans="1:14" ht="24.6" customHeight="1" x14ac:dyDescent="0.2">
      <c r="A23" s="128" t="s">
        <v>290</v>
      </c>
      <c r="B23" s="128"/>
      <c r="C23" s="128"/>
      <c r="D23" s="128"/>
      <c r="E23" s="128"/>
      <c r="F23" s="128"/>
    </row>
    <row r="24" spans="1:14" x14ac:dyDescent="0.2">
      <c r="M24" s="48"/>
      <c r="N24" s="48"/>
    </row>
    <row r="28" spans="1:14" x14ac:dyDescent="0.2">
      <c r="M28" s="48"/>
      <c r="N28" s="48"/>
    </row>
  </sheetData>
  <mergeCells count="1">
    <mergeCell ref="A23:F23"/>
  </mergeCells>
  <phoneticPr fontId="0" type="noConversion"/>
  <printOptions horizontalCentered="1" vertic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36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6.7109375" customWidth="1"/>
    <col min="2" max="2" width="2.7109375" customWidth="1"/>
    <col min="3" max="3" width="7.7109375" customWidth="1"/>
    <col min="4" max="4" width="2.7109375" customWidth="1"/>
    <col min="5" max="5" width="1.7109375" customWidth="1"/>
    <col min="7" max="7" width="3.7109375" customWidth="1"/>
    <col min="8" max="8" width="1.7109375" customWidth="1"/>
    <col min="10" max="10" width="3.7109375" customWidth="1"/>
    <col min="11" max="11" width="1.7109375" customWidth="1"/>
    <col min="13" max="13" width="3.7109375" customWidth="1"/>
    <col min="14" max="14" width="2.7109375" hidden="1" customWidth="1"/>
    <col min="15" max="15" width="7.7109375" hidden="1" customWidth="1"/>
    <col min="16" max="16" width="2.7109375" hidden="1" customWidth="1"/>
    <col min="17" max="17" width="1.7109375" hidden="1" customWidth="1"/>
    <col min="18" max="18" width="0" hidden="1" customWidth="1"/>
    <col min="19" max="19" width="3.7109375" hidden="1" customWidth="1"/>
    <col min="20" max="20" width="1.7109375" hidden="1" customWidth="1"/>
    <col min="21" max="21" width="0" hidden="1" customWidth="1"/>
    <col min="22" max="22" width="3.7109375" hidden="1" customWidth="1"/>
    <col min="23" max="23" width="1.7109375" hidden="1" customWidth="1"/>
    <col min="24" max="24" width="0" hidden="1" customWidth="1"/>
    <col min="25" max="25" width="3.7109375" hidden="1" customWidth="1"/>
  </cols>
  <sheetData>
    <row r="1" spans="1:25" x14ac:dyDescent="0.2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">
      <c r="A2" s="7" t="s">
        <v>178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">
      <c r="A3" s="7" t="s">
        <v>291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">
      <c r="A4" s="7" t="s">
        <v>292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thickBot="1" x14ac:dyDescent="0.25"/>
    <row r="6" spans="1:25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13.5" thickBot="1" x14ac:dyDescent="0.25">
      <c r="A7" s="54"/>
      <c r="B7" s="48"/>
      <c r="C7" s="9" t="s">
        <v>179</v>
      </c>
      <c r="D7" s="9"/>
      <c r="E7" s="9"/>
      <c r="F7" s="9"/>
      <c r="G7" s="9"/>
      <c r="H7" s="9"/>
      <c r="I7" s="9"/>
      <c r="J7" s="9"/>
      <c r="K7" s="9"/>
      <c r="L7" s="9"/>
      <c r="M7" s="55"/>
      <c r="N7" s="48"/>
      <c r="O7" s="9" t="s">
        <v>180</v>
      </c>
      <c r="P7" s="9"/>
      <c r="Q7" s="9"/>
      <c r="R7" s="9"/>
      <c r="S7" s="9"/>
      <c r="T7" s="9"/>
      <c r="U7" s="9"/>
      <c r="V7" s="9"/>
      <c r="W7" s="9"/>
      <c r="X7" s="9"/>
      <c r="Y7" s="55"/>
    </row>
    <row r="8" spans="1:25" s="3" customFormat="1" x14ac:dyDescent="0.2">
      <c r="A8" s="56"/>
      <c r="B8" s="23"/>
      <c r="C8" s="22"/>
      <c r="D8" s="22"/>
      <c r="E8" s="23"/>
      <c r="F8" s="22">
        <v>2019</v>
      </c>
      <c r="G8" s="22"/>
      <c r="H8" s="23"/>
      <c r="I8" s="22" t="s">
        <v>10</v>
      </c>
      <c r="J8" s="22"/>
      <c r="K8" s="23"/>
      <c r="L8" s="22" t="s">
        <v>181</v>
      </c>
      <c r="M8" s="46"/>
      <c r="N8" s="23"/>
      <c r="O8" s="22"/>
      <c r="P8" s="22"/>
      <c r="Q8" s="23"/>
      <c r="R8" s="22"/>
      <c r="S8" s="22"/>
      <c r="T8" s="23"/>
      <c r="U8" s="22" t="s">
        <v>182</v>
      </c>
      <c r="V8" s="22"/>
      <c r="W8" s="23"/>
      <c r="X8" s="22" t="s">
        <v>181</v>
      </c>
      <c r="Y8" s="46"/>
    </row>
    <row r="9" spans="1:25" s="3" customFormat="1" x14ac:dyDescent="0.2">
      <c r="A9" s="57" t="s">
        <v>107</v>
      </c>
      <c r="B9" s="23"/>
      <c r="C9" s="22" t="s">
        <v>8</v>
      </c>
      <c r="D9" s="22"/>
      <c r="E9" s="23"/>
      <c r="F9" s="22" t="s">
        <v>9</v>
      </c>
      <c r="G9" s="22"/>
      <c r="H9" s="23"/>
      <c r="I9" s="22" t="s">
        <v>183</v>
      </c>
      <c r="J9" s="22"/>
      <c r="K9" s="23"/>
      <c r="L9" s="22" t="s">
        <v>183</v>
      </c>
      <c r="M9" s="46"/>
      <c r="N9" s="23"/>
      <c r="O9" s="22" t="s">
        <v>8</v>
      </c>
      <c r="P9" s="22"/>
      <c r="Q9" s="23"/>
      <c r="R9" s="22" t="s">
        <v>184</v>
      </c>
      <c r="S9" s="22"/>
      <c r="T9" s="23"/>
      <c r="U9" s="22" t="s">
        <v>183</v>
      </c>
      <c r="V9" s="22"/>
      <c r="W9" s="23"/>
      <c r="X9" s="22" t="s">
        <v>183</v>
      </c>
      <c r="Y9" s="46"/>
    </row>
    <row r="10" spans="1:25" x14ac:dyDescent="0.2">
      <c r="A10" s="5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59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9"/>
    </row>
    <row r="11" spans="1:25" x14ac:dyDescent="0.2">
      <c r="A11" s="58">
        <v>2019</v>
      </c>
      <c r="B11" s="48"/>
      <c r="C11" s="47">
        <v>2051.3691079999999</v>
      </c>
      <c r="D11" s="47"/>
      <c r="E11" s="47"/>
      <c r="F11" s="47">
        <v>2033.8864205995926</v>
      </c>
      <c r="G11" s="47"/>
      <c r="H11" s="47"/>
      <c r="I11" s="47">
        <f>+C11-F11</f>
        <v>17.482687400407258</v>
      </c>
      <c r="J11" s="48"/>
      <c r="K11" s="48"/>
      <c r="L11" s="49">
        <f>+((I11/F11)*100)</f>
        <v>0.8595704865000936</v>
      </c>
      <c r="M11" s="59"/>
      <c r="N11" s="48"/>
      <c r="O11" s="47">
        <v>4197</v>
      </c>
      <c r="P11" s="47"/>
      <c r="Q11" s="47"/>
      <c r="R11" s="47">
        <v>4520</v>
      </c>
      <c r="S11" s="47"/>
      <c r="T11" s="47"/>
      <c r="U11" s="47">
        <v>-323</v>
      </c>
      <c r="V11" s="48"/>
      <c r="W11" s="48"/>
      <c r="X11" s="49">
        <v>-7.1460176991150437</v>
      </c>
      <c r="Y11" s="59"/>
    </row>
    <row r="12" spans="1:25" x14ac:dyDescent="0.2">
      <c r="A12" s="58">
        <v>2020</v>
      </c>
      <c r="B12" s="48"/>
      <c r="C12" s="47">
        <v>1990.2906889999999</v>
      </c>
      <c r="D12" s="47"/>
      <c r="E12" s="47"/>
      <c r="F12" s="47">
        <v>1951.3219403319017</v>
      </c>
      <c r="G12" s="47"/>
      <c r="H12" s="47"/>
      <c r="I12" s="47">
        <f t="shared" ref="I12:I20" si="0">+C12-F12</f>
        <v>38.968748668098215</v>
      </c>
      <c r="J12" s="48"/>
      <c r="K12" s="48"/>
      <c r="L12" s="49">
        <f>+((I12/F12)*100)</f>
        <v>1.9970435355977187</v>
      </c>
      <c r="M12" s="59"/>
      <c r="N12" s="48"/>
      <c r="O12" s="47">
        <v>4603</v>
      </c>
      <c r="P12" s="47"/>
      <c r="Q12" s="47"/>
      <c r="R12" s="47">
        <v>4520</v>
      </c>
      <c r="S12" s="47"/>
      <c r="T12" s="47"/>
      <c r="U12" s="47">
        <v>83</v>
      </c>
      <c r="V12" s="48"/>
      <c r="W12" s="48"/>
      <c r="X12" s="49">
        <v>1.836283185840708</v>
      </c>
      <c r="Y12" s="59"/>
    </row>
    <row r="13" spans="1:25" x14ac:dyDescent="0.2">
      <c r="A13" s="58">
        <v>2021</v>
      </c>
      <c r="B13" s="48"/>
      <c r="C13" s="47">
        <v>1979.06044</v>
      </c>
      <c r="D13" s="47"/>
      <c r="E13" s="47"/>
      <c r="F13" s="47">
        <v>1927.7599835365065</v>
      </c>
      <c r="G13" s="47"/>
      <c r="H13" s="47"/>
      <c r="I13" s="47">
        <f t="shared" si="0"/>
        <v>51.300456463493447</v>
      </c>
      <c r="J13" s="48"/>
      <c r="K13" s="48"/>
      <c r="L13" s="49">
        <f t="shared" ref="L13:L20" si="1">+((I13/F13)*100)</f>
        <v>2.6611433426158135</v>
      </c>
      <c r="M13" s="59"/>
      <c r="N13" s="48"/>
      <c r="O13" s="47">
        <v>4264</v>
      </c>
      <c r="P13" s="47"/>
      <c r="Q13" s="47"/>
      <c r="R13" s="47">
        <v>4520</v>
      </c>
      <c r="S13" s="47"/>
      <c r="T13" s="47"/>
      <c r="U13" s="47">
        <v>-256</v>
      </c>
      <c r="V13" s="48"/>
      <c r="W13" s="48"/>
      <c r="X13" s="49">
        <v>-5.663716814159292</v>
      </c>
      <c r="Y13" s="59"/>
    </row>
    <row r="14" spans="1:25" x14ac:dyDescent="0.2">
      <c r="A14" s="58"/>
      <c r="B14" s="48"/>
      <c r="C14" s="47"/>
      <c r="D14" s="47"/>
      <c r="E14" s="47"/>
      <c r="F14" s="47"/>
      <c r="G14" s="47"/>
      <c r="H14" s="47"/>
      <c r="I14" s="47"/>
      <c r="J14" s="48"/>
      <c r="K14" s="48"/>
      <c r="L14" s="49"/>
      <c r="M14" s="59"/>
      <c r="N14" s="48"/>
      <c r="O14" s="47"/>
      <c r="P14" s="47"/>
      <c r="Q14" s="47"/>
      <c r="R14" s="47"/>
      <c r="S14" s="47"/>
      <c r="T14" s="47"/>
      <c r="U14" s="47"/>
      <c r="V14" s="48"/>
      <c r="W14" s="48"/>
      <c r="X14" s="49"/>
      <c r="Y14" s="59"/>
    </row>
    <row r="15" spans="1:25" x14ac:dyDescent="0.2">
      <c r="A15" s="57"/>
      <c r="B15" s="23"/>
      <c r="C15" s="83" t="s">
        <v>188</v>
      </c>
      <c r="D15" s="83"/>
      <c r="E15" s="84"/>
      <c r="F15" s="22">
        <v>2019</v>
      </c>
      <c r="G15" s="22"/>
      <c r="H15" s="84"/>
      <c r="I15" s="22" t="s">
        <v>10</v>
      </c>
      <c r="J15" s="22"/>
      <c r="K15" s="23"/>
      <c r="L15" s="22" t="s">
        <v>181</v>
      </c>
      <c r="M15" s="46"/>
      <c r="N15" s="48"/>
      <c r="O15" s="47"/>
      <c r="P15" s="47"/>
      <c r="Q15" s="47"/>
      <c r="R15" s="47"/>
      <c r="S15" s="47"/>
      <c r="T15" s="47"/>
      <c r="U15" s="47"/>
      <c r="V15" s="48"/>
      <c r="W15" s="48"/>
      <c r="X15" s="49"/>
      <c r="Y15" s="59"/>
    </row>
    <row r="16" spans="1:25" x14ac:dyDescent="0.2">
      <c r="A16" s="57" t="s">
        <v>107</v>
      </c>
      <c r="B16" s="23"/>
      <c r="C16" s="83" t="s">
        <v>189</v>
      </c>
      <c r="D16" s="83"/>
      <c r="E16" s="84"/>
      <c r="F16" s="22" t="s">
        <v>9</v>
      </c>
      <c r="G16" s="22"/>
      <c r="H16" s="84"/>
      <c r="I16" s="22" t="s">
        <v>183</v>
      </c>
      <c r="J16" s="22"/>
      <c r="K16" s="23"/>
      <c r="L16" s="22" t="s">
        <v>183</v>
      </c>
      <c r="M16" s="46"/>
      <c r="N16" s="48"/>
      <c r="O16" s="47"/>
      <c r="P16" s="47"/>
      <c r="Q16" s="47"/>
      <c r="R16" s="47"/>
      <c r="S16" s="47"/>
      <c r="T16" s="47"/>
      <c r="U16" s="47"/>
      <c r="V16" s="48"/>
      <c r="W16" s="48"/>
      <c r="X16" s="49"/>
      <c r="Y16" s="59"/>
    </row>
    <row r="17" spans="1:25" x14ac:dyDescent="0.2">
      <c r="A17" s="58"/>
      <c r="B17" s="48"/>
      <c r="C17" s="47"/>
      <c r="D17" s="47"/>
      <c r="E17" s="47"/>
      <c r="F17" s="47"/>
      <c r="G17" s="47"/>
      <c r="H17" s="47"/>
      <c r="I17" s="47"/>
      <c r="J17" s="48"/>
      <c r="K17" s="48"/>
      <c r="L17" s="49"/>
      <c r="M17" s="59"/>
      <c r="N17" s="48"/>
      <c r="O17" s="47"/>
      <c r="P17" s="47"/>
      <c r="Q17" s="47"/>
      <c r="R17" s="47"/>
      <c r="S17" s="47"/>
      <c r="T17" s="47"/>
      <c r="U17" s="47"/>
      <c r="V17" s="48"/>
      <c r="W17" s="48"/>
      <c r="X17" s="49"/>
      <c r="Y17" s="59"/>
    </row>
    <row r="18" spans="1:25" x14ac:dyDescent="0.2">
      <c r="A18" s="58">
        <v>2019</v>
      </c>
      <c r="B18" s="48"/>
      <c r="C18" s="47">
        <v>2041.6900464846401</v>
      </c>
      <c r="D18" s="47"/>
      <c r="E18" s="47"/>
      <c r="F18" s="47">
        <v>2033.8864205995926</v>
      </c>
      <c r="G18" s="47"/>
      <c r="H18" s="47"/>
      <c r="I18" s="47">
        <f t="shared" si="0"/>
        <v>7.8036258850474951</v>
      </c>
      <c r="J18" s="48"/>
      <c r="K18" s="48"/>
      <c r="L18" s="49">
        <f t="shared" si="1"/>
        <v>0.38368051460548003</v>
      </c>
      <c r="M18" s="59"/>
      <c r="N18" s="48"/>
      <c r="O18" s="47"/>
      <c r="P18" s="47"/>
      <c r="Q18" s="47"/>
      <c r="R18" s="47"/>
      <c r="S18" s="47"/>
      <c r="T18" s="47"/>
      <c r="U18" s="47"/>
      <c r="V18" s="48"/>
      <c r="W18" s="48"/>
      <c r="X18" s="49"/>
      <c r="Y18" s="59"/>
    </row>
    <row r="19" spans="1:25" x14ac:dyDescent="0.2">
      <c r="A19" s="58">
        <v>2020</v>
      </c>
      <c r="B19" s="48"/>
      <c r="C19" s="47">
        <v>2069.3176856888599</v>
      </c>
      <c r="D19" s="47"/>
      <c r="E19" s="47"/>
      <c r="F19" s="47">
        <v>1951.3219403319017</v>
      </c>
      <c r="G19" s="47"/>
      <c r="H19" s="47"/>
      <c r="I19" s="47">
        <f t="shared" si="0"/>
        <v>117.9957453569582</v>
      </c>
      <c r="J19" s="48"/>
      <c r="K19" s="48"/>
      <c r="L19" s="49">
        <f t="shared" si="1"/>
        <v>6.0469645176483908</v>
      </c>
      <c r="M19" s="59"/>
      <c r="N19" s="48"/>
      <c r="O19" s="47"/>
      <c r="P19" s="47"/>
      <c r="Q19" s="47"/>
      <c r="R19" s="47"/>
      <c r="S19" s="47"/>
      <c r="T19" s="47"/>
      <c r="U19" s="47"/>
      <c r="V19" s="48"/>
      <c r="W19" s="48"/>
      <c r="X19" s="49"/>
      <c r="Y19" s="59"/>
    </row>
    <row r="20" spans="1:25" x14ac:dyDescent="0.2">
      <c r="A20" s="58">
        <v>2021</v>
      </c>
      <c r="B20" s="48"/>
      <c r="C20" s="47">
        <v>2026.2649266751</v>
      </c>
      <c r="D20" s="47"/>
      <c r="E20" s="47"/>
      <c r="F20" s="47">
        <v>1927.7599835365065</v>
      </c>
      <c r="G20" s="47"/>
      <c r="H20" s="47"/>
      <c r="I20" s="47">
        <f t="shared" si="0"/>
        <v>98.504943138593489</v>
      </c>
      <c r="J20" s="48"/>
      <c r="K20" s="48"/>
      <c r="L20" s="49">
        <f t="shared" si="1"/>
        <v>5.1098136687060283</v>
      </c>
      <c r="M20" s="59"/>
      <c r="N20" s="48"/>
      <c r="O20" s="47"/>
      <c r="P20" s="47"/>
      <c r="Q20" s="47"/>
      <c r="R20" s="47"/>
      <c r="S20" s="47"/>
      <c r="T20" s="47"/>
      <c r="U20" s="47"/>
      <c r="V20" s="48"/>
      <c r="W20" s="48"/>
      <c r="X20" s="49"/>
      <c r="Y20" s="59"/>
    </row>
    <row r="21" spans="1:25" ht="13.5" thickBot="1" x14ac:dyDescent="0.25">
      <c r="A21" s="6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6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61"/>
    </row>
    <row r="30" spans="1:25" x14ac:dyDescent="0.2">
      <c r="M30" s="48"/>
      <c r="N30" s="48"/>
    </row>
    <row r="32" spans="1:25" x14ac:dyDescent="0.2">
      <c r="M32" s="48"/>
      <c r="N32" s="48"/>
    </row>
    <row r="36" spans="13:14" x14ac:dyDescent="0.2">
      <c r="M36" s="48"/>
      <c r="N36" s="48"/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36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6.7109375" customWidth="1"/>
    <col min="2" max="2" width="2.7109375" customWidth="1"/>
    <col min="3" max="3" width="7.7109375" customWidth="1"/>
    <col min="4" max="4" width="2.7109375" customWidth="1"/>
    <col min="5" max="5" width="1.7109375" customWidth="1"/>
    <col min="7" max="7" width="3.7109375" customWidth="1"/>
    <col min="8" max="8" width="1.7109375" customWidth="1"/>
    <col min="10" max="10" width="3.7109375" customWidth="1"/>
    <col min="11" max="11" width="1.7109375" customWidth="1"/>
    <col min="13" max="13" width="3.7109375" customWidth="1"/>
    <col min="14" max="14" width="2.7109375" hidden="1" customWidth="1"/>
    <col min="15" max="15" width="7.7109375" hidden="1" customWidth="1"/>
    <col min="16" max="16" width="2.7109375" hidden="1" customWidth="1"/>
    <col min="17" max="17" width="1.7109375" hidden="1" customWidth="1"/>
    <col min="18" max="18" width="0" hidden="1" customWidth="1"/>
    <col min="19" max="19" width="3.7109375" hidden="1" customWidth="1"/>
    <col min="20" max="20" width="1.7109375" hidden="1" customWidth="1"/>
    <col min="21" max="21" width="0" hidden="1" customWidth="1"/>
    <col min="22" max="22" width="3.7109375" hidden="1" customWidth="1"/>
    <col min="23" max="23" width="1.7109375" hidden="1" customWidth="1"/>
    <col min="24" max="24" width="0" hidden="1" customWidth="1"/>
    <col min="25" max="25" width="3.7109375" hidden="1" customWidth="1"/>
  </cols>
  <sheetData>
    <row r="1" spans="1:25" x14ac:dyDescent="0.2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">
      <c r="A2" s="7" t="s">
        <v>297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">
      <c r="A3" s="7" t="s">
        <v>291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">
      <c r="A4" s="7" t="s">
        <v>292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thickBot="1" x14ac:dyDescent="0.25"/>
    <row r="6" spans="1:25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13.5" thickBot="1" x14ac:dyDescent="0.25">
      <c r="A7" s="54"/>
      <c r="B7" s="48"/>
      <c r="C7" s="9" t="s">
        <v>298</v>
      </c>
      <c r="D7" s="9"/>
      <c r="E7" s="9"/>
      <c r="F7" s="9"/>
      <c r="G7" s="9"/>
      <c r="H7" s="9"/>
      <c r="I7" s="9"/>
      <c r="J7" s="9"/>
      <c r="K7" s="9"/>
      <c r="L7" s="9"/>
      <c r="M7" s="55"/>
      <c r="N7" s="48"/>
      <c r="O7" s="9" t="s">
        <v>180</v>
      </c>
      <c r="P7" s="9"/>
      <c r="Q7" s="9"/>
      <c r="R7" s="9"/>
      <c r="S7" s="9"/>
      <c r="T7" s="9"/>
      <c r="U7" s="9"/>
      <c r="V7" s="9"/>
      <c r="W7" s="9"/>
      <c r="X7" s="9"/>
      <c r="Y7" s="55"/>
    </row>
    <row r="8" spans="1:25" s="3" customFormat="1" x14ac:dyDescent="0.2">
      <c r="A8" s="56"/>
      <c r="B8" s="23"/>
      <c r="C8" s="22"/>
      <c r="D8" s="22"/>
      <c r="E8" s="23"/>
      <c r="F8" s="22">
        <v>2019</v>
      </c>
      <c r="G8" s="22"/>
      <c r="H8" s="23"/>
      <c r="I8" s="22" t="s">
        <v>10</v>
      </c>
      <c r="J8" s="22"/>
      <c r="K8" s="23"/>
      <c r="L8" s="22" t="s">
        <v>181</v>
      </c>
      <c r="M8" s="46"/>
      <c r="N8" s="23"/>
      <c r="O8" s="22"/>
      <c r="P8" s="22"/>
      <c r="Q8" s="23"/>
      <c r="R8" s="22"/>
      <c r="S8" s="22"/>
      <c r="T8" s="23"/>
      <c r="U8" s="22" t="s">
        <v>182</v>
      </c>
      <c r="V8" s="22"/>
      <c r="W8" s="23"/>
      <c r="X8" s="22" t="s">
        <v>181</v>
      </c>
      <c r="Y8" s="46"/>
    </row>
    <row r="9" spans="1:25" s="3" customFormat="1" x14ac:dyDescent="0.2">
      <c r="A9" s="57" t="s">
        <v>107</v>
      </c>
      <c r="B9" s="23"/>
      <c r="C9" s="22" t="s">
        <v>8</v>
      </c>
      <c r="D9" s="22"/>
      <c r="E9" s="23"/>
      <c r="F9" s="22" t="s">
        <v>9</v>
      </c>
      <c r="G9" s="22"/>
      <c r="H9" s="23"/>
      <c r="I9" s="22" t="s">
        <v>183</v>
      </c>
      <c r="J9" s="22"/>
      <c r="K9" s="23"/>
      <c r="L9" s="22" t="s">
        <v>183</v>
      </c>
      <c r="M9" s="46"/>
      <c r="N9" s="23"/>
      <c r="O9" s="22" t="s">
        <v>8</v>
      </c>
      <c r="P9" s="22"/>
      <c r="Q9" s="23"/>
      <c r="R9" s="22" t="s">
        <v>184</v>
      </c>
      <c r="S9" s="22"/>
      <c r="T9" s="23"/>
      <c r="U9" s="22" t="s">
        <v>183</v>
      </c>
      <c r="V9" s="22"/>
      <c r="W9" s="23"/>
      <c r="X9" s="22" t="s">
        <v>183</v>
      </c>
      <c r="Y9" s="46"/>
    </row>
    <row r="10" spans="1:25" x14ac:dyDescent="0.2">
      <c r="A10" s="5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59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9"/>
    </row>
    <row r="11" spans="1:25" x14ac:dyDescent="0.2">
      <c r="A11" s="58">
        <v>2019</v>
      </c>
      <c r="B11" s="48"/>
      <c r="C11" s="47">
        <v>1250.6398389999999</v>
      </c>
      <c r="D11" s="47"/>
      <c r="E11" s="47"/>
      <c r="F11" s="47">
        <v>1255.6782348399699</v>
      </c>
      <c r="G11" s="47"/>
      <c r="H11" s="47"/>
      <c r="I11" s="47">
        <f>+C11-F11</f>
        <v>-5.0383958399700077</v>
      </c>
      <c r="J11" s="48"/>
      <c r="K11" s="48"/>
      <c r="L11" s="49">
        <f>+((I11/F11)*100)</f>
        <v>-0.40124895854487164</v>
      </c>
      <c r="M11" s="59"/>
      <c r="N11" s="48"/>
      <c r="O11" s="47">
        <v>4197</v>
      </c>
      <c r="P11" s="47"/>
      <c r="Q11" s="47"/>
      <c r="R11" s="47">
        <v>4520</v>
      </c>
      <c r="S11" s="47"/>
      <c r="T11" s="47"/>
      <c r="U11" s="47">
        <v>-323</v>
      </c>
      <c r="V11" s="48"/>
      <c r="W11" s="48"/>
      <c r="X11" s="49">
        <v>-7.1460176991150437</v>
      </c>
      <c r="Y11" s="59"/>
    </row>
    <row r="12" spans="1:25" x14ac:dyDescent="0.2">
      <c r="A12" s="58">
        <v>2020</v>
      </c>
      <c r="B12" s="48"/>
      <c r="C12" s="47">
        <v>1152.737181</v>
      </c>
      <c r="D12" s="47"/>
      <c r="E12" s="47"/>
      <c r="F12" s="47">
        <v>1230.8795391127971</v>
      </c>
      <c r="G12" s="47"/>
      <c r="H12" s="47"/>
      <c r="I12" s="47">
        <f t="shared" ref="I12:I20" si="0">+C12-F12</f>
        <v>-78.142358112797183</v>
      </c>
      <c r="J12" s="48"/>
      <c r="K12" s="48"/>
      <c r="L12" s="49">
        <f>+((I12/F12)*100)</f>
        <v>-6.3484976092072527</v>
      </c>
      <c r="M12" s="59"/>
      <c r="N12" s="48"/>
      <c r="O12" s="47">
        <v>4603</v>
      </c>
      <c r="P12" s="47"/>
      <c r="Q12" s="47"/>
      <c r="R12" s="47">
        <v>4520</v>
      </c>
      <c r="S12" s="47"/>
      <c r="T12" s="47"/>
      <c r="U12" s="47">
        <v>83</v>
      </c>
      <c r="V12" s="48"/>
      <c r="W12" s="48"/>
      <c r="X12" s="49">
        <v>1.836283185840708</v>
      </c>
      <c r="Y12" s="59"/>
    </row>
    <row r="13" spans="1:25" x14ac:dyDescent="0.2">
      <c r="A13" s="58">
        <v>2021</v>
      </c>
      <c r="B13" s="48"/>
      <c r="C13" s="47">
        <v>1144.4447749999999</v>
      </c>
      <c r="D13" s="47"/>
      <c r="E13" s="47"/>
      <c r="F13" s="47">
        <v>1228.3704676177897</v>
      </c>
      <c r="G13" s="47"/>
      <c r="H13" s="47"/>
      <c r="I13" s="47">
        <f t="shared" si="0"/>
        <v>-83.925692617789764</v>
      </c>
      <c r="J13" s="48"/>
      <c r="K13" s="48"/>
      <c r="L13" s="49">
        <f t="shared" ref="L13:L20" si="1">+((I13/F13)*100)</f>
        <v>-6.8322786024438544</v>
      </c>
      <c r="M13" s="59"/>
      <c r="N13" s="48"/>
      <c r="O13" s="47">
        <v>4264</v>
      </c>
      <c r="P13" s="47"/>
      <c r="Q13" s="47"/>
      <c r="R13" s="47">
        <v>4520</v>
      </c>
      <c r="S13" s="47"/>
      <c r="T13" s="47"/>
      <c r="U13" s="47">
        <v>-256</v>
      </c>
      <c r="V13" s="48"/>
      <c r="W13" s="48"/>
      <c r="X13" s="49">
        <v>-5.663716814159292</v>
      </c>
      <c r="Y13" s="59"/>
    </row>
    <row r="14" spans="1:25" x14ac:dyDescent="0.2">
      <c r="A14" s="58"/>
      <c r="B14" s="48"/>
      <c r="C14" s="47"/>
      <c r="D14" s="47"/>
      <c r="E14" s="47"/>
      <c r="F14" s="47"/>
      <c r="G14" s="47"/>
      <c r="H14" s="47"/>
      <c r="I14" s="47"/>
      <c r="J14" s="48"/>
      <c r="K14" s="48"/>
      <c r="L14" s="49"/>
      <c r="M14" s="59"/>
      <c r="N14" s="48"/>
      <c r="O14" s="47"/>
      <c r="P14" s="47"/>
      <c r="Q14" s="47"/>
      <c r="R14" s="47"/>
      <c r="S14" s="47"/>
      <c r="T14" s="47"/>
      <c r="U14" s="47"/>
      <c r="V14" s="48"/>
      <c r="W14" s="48"/>
      <c r="X14" s="49"/>
      <c r="Y14" s="59"/>
    </row>
    <row r="15" spans="1:25" x14ac:dyDescent="0.2">
      <c r="A15" s="57"/>
      <c r="B15" s="23"/>
      <c r="C15" s="83" t="s">
        <v>188</v>
      </c>
      <c r="D15" s="83"/>
      <c r="E15" s="84"/>
      <c r="F15" s="22">
        <v>2019</v>
      </c>
      <c r="G15" s="22"/>
      <c r="H15" s="84"/>
      <c r="I15" s="22" t="s">
        <v>10</v>
      </c>
      <c r="J15" s="22"/>
      <c r="K15" s="23"/>
      <c r="L15" s="22" t="s">
        <v>181</v>
      </c>
      <c r="M15" s="46"/>
      <c r="N15" s="48"/>
      <c r="O15" s="47"/>
      <c r="P15" s="47"/>
      <c r="Q15" s="47"/>
      <c r="R15" s="47"/>
      <c r="S15" s="47"/>
      <c r="T15" s="47"/>
      <c r="U15" s="47"/>
      <c r="V15" s="48"/>
      <c r="W15" s="48"/>
      <c r="X15" s="49"/>
      <c r="Y15" s="59"/>
    </row>
    <row r="16" spans="1:25" x14ac:dyDescent="0.2">
      <c r="A16" s="57" t="s">
        <v>107</v>
      </c>
      <c r="B16" s="23"/>
      <c r="C16" s="83" t="s">
        <v>189</v>
      </c>
      <c r="D16" s="83"/>
      <c r="E16" s="84"/>
      <c r="F16" s="22" t="s">
        <v>9</v>
      </c>
      <c r="G16" s="22"/>
      <c r="H16" s="84"/>
      <c r="I16" s="22" t="s">
        <v>183</v>
      </c>
      <c r="J16" s="22"/>
      <c r="K16" s="23"/>
      <c r="L16" s="22" t="s">
        <v>183</v>
      </c>
      <c r="M16" s="46"/>
      <c r="N16" s="48"/>
      <c r="O16" s="47"/>
      <c r="P16" s="47"/>
      <c r="Q16" s="47"/>
      <c r="R16" s="47"/>
      <c r="S16" s="47"/>
      <c r="T16" s="47"/>
      <c r="U16" s="47"/>
      <c r="V16" s="48"/>
      <c r="W16" s="48"/>
      <c r="X16" s="49"/>
      <c r="Y16" s="59"/>
    </row>
    <row r="17" spans="1:25" x14ac:dyDescent="0.2">
      <c r="A17" s="58"/>
      <c r="B17" s="48"/>
      <c r="C17" s="47"/>
      <c r="D17" s="47"/>
      <c r="E17" s="47"/>
      <c r="F17" s="47"/>
      <c r="G17" s="47"/>
      <c r="H17" s="47"/>
      <c r="I17" s="47"/>
      <c r="J17" s="48"/>
      <c r="K17" s="48"/>
      <c r="L17" s="49"/>
      <c r="M17" s="59"/>
      <c r="N17" s="48"/>
      <c r="O17" s="47"/>
      <c r="P17" s="47"/>
      <c r="Q17" s="47"/>
      <c r="R17" s="47"/>
      <c r="S17" s="47"/>
      <c r="T17" s="47"/>
      <c r="U17" s="47"/>
      <c r="V17" s="48"/>
      <c r="W17" s="48"/>
      <c r="X17" s="49"/>
      <c r="Y17" s="59"/>
    </row>
    <row r="18" spans="1:25" x14ac:dyDescent="0.2">
      <c r="A18" s="58">
        <v>2019</v>
      </c>
      <c r="B18" s="48"/>
      <c r="C18" s="47">
        <v>1242.13422945507</v>
      </c>
      <c r="D18" s="47"/>
      <c r="E18" s="47"/>
      <c r="F18" s="47">
        <v>1255.6782348399699</v>
      </c>
      <c r="G18" s="47"/>
      <c r="H18" s="47"/>
      <c r="I18" s="47">
        <f t="shared" si="0"/>
        <v>-13.544005384899947</v>
      </c>
      <c r="J18" s="48"/>
      <c r="K18" s="48"/>
      <c r="L18" s="49">
        <f t="shared" si="1"/>
        <v>-1.0786207014750131</v>
      </c>
      <c r="M18" s="59"/>
      <c r="N18" s="48"/>
      <c r="O18" s="47"/>
      <c r="P18" s="47"/>
      <c r="Q18" s="47"/>
      <c r="R18" s="47"/>
      <c r="S18" s="47"/>
      <c r="T18" s="47"/>
      <c r="U18" s="47"/>
      <c r="V18" s="48"/>
      <c r="W18" s="48"/>
      <c r="X18" s="49"/>
      <c r="Y18" s="59"/>
    </row>
    <row r="19" spans="1:25" x14ac:dyDescent="0.2">
      <c r="A19" s="58">
        <v>2020</v>
      </c>
      <c r="B19" s="48"/>
      <c r="C19" s="47">
        <v>1166.50361945703</v>
      </c>
      <c r="D19" s="47"/>
      <c r="E19" s="47"/>
      <c r="F19" s="47">
        <v>1230.8795391127971</v>
      </c>
      <c r="G19" s="47"/>
      <c r="H19" s="47"/>
      <c r="I19" s="47">
        <f t="shared" si="0"/>
        <v>-64.37591965576712</v>
      </c>
      <c r="J19" s="48"/>
      <c r="K19" s="48"/>
      <c r="L19" s="49">
        <f t="shared" si="1"/>
        <v>-5.2300747238164744</v>
      </c>
      <c r="M19" s="59"/>
      <c r="N19" s="48"/>
      <c r="O19" s="47"/>
      <c r="P19" s="47"/>
      <c r="Q19" s="47"/>
      <c r="R19" s="47"/>
      <c r="S19" s="47"/>
      <c r="T19" s="47"/>
      <c r="U19" s="47"/>
      <c r="V19" s="48"/>
      <c r="W19" s="48"/>
      <c r="X19" s="49"/>
      <c r="Y19" s="59"/>
    </row>
    <row r="20" spans="1:25" x14ac:dyDescent="0.2">
      <c r="A20" s="58">
        <v>2021</v>
      </c>
      <c r="B20" s="48"/>
      <c r="C20" s="47">
        <v>1152.7967993354</v>
      </c>
      <c r="D20" s="47"/>
      <c r="E20" s="47"/>
      <c r="F20" s="47">
        <v>1228.3704676177897</v>
      </c>
      <c r="G20" s="47"/>
      <c r="H20" s="47"/>
      <c r="I20" s="47">
        <f t="shared" si="0"/>
        <v>-75.57366828238969</v>
      </c>
      <c r="J20" s="48"/>
      <c r="K20" s="48"/>
      <c r="L20" s="49">
        <f t="shared" si="1"/>
        <v>-6.1523514505319916</v>
      </c>
      <c r="M20" s="59"/>
      <c r="N20" s="48"/>
      <c r="O20" s="47"/>
      <c r="P20" s="47"/>
      <c r="Q20" s="47"/>
      <c r="R20" s="47"/>
      <c r="S20" s="47"/>
      <c r="T20" s="47"/>
      <c r="U20" s="47"/>
      <c r="V20" s="48"/>
      <c r="W20" s="48"/>
      <c r="X20" s="49"/>
      <c r="Y20" s="59"/>
    </row>
    <row r="21" spans="1:25" ht="13.5" thickBot="1" x14ac:dyDescent="0.25">
      <c r="A21" s="6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6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61"/>
    </row>
    <row r="30" spans="1:25" x14ac:dyDescent="0.2">
      <c r="M30" s="48"/>
      <c r="N30" s="48"/>
    </row>
    <row r="32" spans="1:25" x14ac:dyDescent="0.2">
      <c r="M32" s="48"/>
      <c r="N32" s="48"/>
    </row>
    <row r="36" spans="13:14" x14ac:dyDescent="0.2">
      <c r="M36" s="48"/>
      <c r="N36" s="48"/>
    </row>
  </sheetData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28.7109375" style="3" customWidth="1"/>
  </cols>
  <sheetData>
    <row r="1" spans="1:11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19" t="s">
        <v>80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7" t="s">
        <v>265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x14ac:dyDescent="0.2">
      <c r="B6" s="4">
        <f>+Sheet6!B1</f>
        <v>2023</v>
      </c>
      <c r="C6" s="4">
        <f>+Sheet6!C1</f>
        <v>2024</v>
      </c>
      <c r="D6" s="4">
        <f>+Sheet6!D1</f>
        <v>2025</v>
      </c>
      <c r="E6" s="4">
        <f>+Sheet6!E1</f>
        <v>2026</v>
      </c>
      <c r="F6" s="4">
        <f>+Sheet6!F1</f>
        <v>2027</v>
      </c>
      <c r="G6" s="4">
        <f>+Sheet6!G1</f>
        <v>2028</v>
      </c>
      <c r="H6" s="4">
        <f>+Sheet6!H1</f>
        <v>2029</v>
      </c>
      <c r="I6" s="4">
        <f>+Sheet6!I1</f>
        <v>2030</v>
      </c>
      <c r="J6" s="4">
        <f>+Sheet6!J1</f>
        <v>2031</v>
      </c>
      <c r="K6" s="4">
        <f>+Sheet6!K1</f>
        <v>2032</v>
      </c>
    </row>
    <row r="7" spans="1:11" x14ac:dyDescent="0.2">
      <c r="A7" s="4" t="s">
        <v>68</v>
      </c>
    </row>
    <row r="9" spans="1:11" x14ac:dyDescent="0.2">
      <c r="A9" s="3" t="s">
        <v>69</v>
      </c>
      <c r="B9" s="18">
        <f>+Sheet6!B2</f>
        <v>1958.6373344876299</v>
      </c>
      <c r="C9" s="18">
        <f>+Sheet6!C2</f>
        <v>1928.71915076237</v>
      </c>
      <c r="D9" s="18">
        <f>+Sheet6!D2</f>
        <v>1908.55303014233</v>
      </c>
      <c r="E9" s="18">
        <f>+Sheet6!E2</f>
        <v>1890.3446787220901</v>
      </c>
      <c r="F9" s="18">
        <f>+Sheet6!F2</f>
        <v>1872.99084737411</v>
      </c>
      <c r="G9" s="18">
        <f>+Sheet6!G2</f>
        <v>1861.62952319632</v>
      </c>
      <c r="H9" s="18">
        <f>+Sheet6!H2</f>
        <v>1847.7872100079101</v>
      </c>
      <c r="I9" s="18">
        <f>+Sheet6!I2</f>
        <v>1832.23422821555</v>
      </c>
      <c r="J9" s="18">
        <f>+Sheet6!J2</f>
        <v>1820.88940017863</v>
      </c>
      <c r="K9" s="18">
        <f>+Sheet6!K2</f>
        <v>1809.9853223697301</v>
      </c>
    </row>
    <row r="10" spans="1:1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">
      <c r="A11" s="3" t="s">
        <v>70</v>
      </c>
      <c r="B11" s="18">
        <f>+Sheet6!B3</f>
        <v>1220.1134340578201</v>
      </c>
      <c r="C11" s="18">
        <f>+Sheet6!C3</f>
        <v>1657.1778051563599</v>
      </c>
      <c r="D11" s="18">
        <f>+Sheet6!D3</f>
        <v>1654.3716410603199</v>
      </c>
      <c r="E11" s="18">
        <f>+Sheet6!E3</f>
        <v>1649.5076203139899</v>
      </c>
      <c r="F11" s="18">
        <f>+Sheet6!F3</f>
        <v>1644.1576607023201</v>
      </c>
      <c r="G11" s="18">
        <f>+Sheet6!G3</f>
        <v>1641.4651224906399</v>
      </c>
      <c r="H11" s="18">
        <f>+Sheet6!H3</f>
        <v>1637.40670214491</v>
      </c>
      <c r="I11" s="18">
        <f>+Sheet6!I3</f>
        <v>1632.6298855336099</v>
      </c>
      <c r="J11" s="18">
        <f>+Sheet6!J3</f>
        <v>1628.6679108379201</v>
      </c>
      <c r="K11" s="18">
        <f>+Sheet6!K3</f>
        <v>1625.19017315619</v>
      </c>
    </row>
    <row r="12" spans="1:1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">
      <c r="A13" s="3" t="s">
        <v>71</v>
      </c>
      <c r="B13" s="18">
        <f>+Sheet6!B4</f>
        <v>1991.6266627999701</v>
      </c>
      <c r="C13" s="18">
        <f>+Sheet6!C4</f>
        <v>1988.3649655771201</v>
      </c>
      <c r="D13" s="18">
        <f>+Sheet6!D4</f>
        <v>1978.3491163782401</v>
      </c>
      <c r="E13" s="18">
        <f>+Sheet6!E4</f>
        <v>1968.47874027321</v>
      </c>
      <c r="F13" s="18">
        <f>+Sheet6!F4</f>
        <v>1958.31089588686</v>
      </c>
      <c r="G13" s="18">
        <f>+Sheet6!G4</f>
        <v>1953.30125402882</v>
      </c>
      <c r="H13" s="18">
        <f>+Sheet6!H4</f>
        <v>1951.23009366816</v>
      </c>
      <c r="I13" s="18">
        <f>+Sheet6!I4</f>
        <v>1950.4115234691899</v>
      </c>
      <c r="J13" s="18">
        <f>+Sheet6!J4</f>
        <v>1949.8499197595099</v>
      </c>
      <c r="K13" s="18">
        <f>+Sheet6!K4</f>
        <v>1947.0120043882901</v>
      </c>
    </row>
    <row r="14" spans="1:1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">
      <c r="A15" s="3" t="s">
        <v>72</v>
      </c>
      <c r="B15" s="18">
        <f>+Sheet6!B5</f>
        <v>9.4143960583139297</v>
      </c>
      <c r="C15" s="18">
        <f>+Sheet6!C5</f>
        <v>9.4081439701452592</v>
      </c>
      <c r="D15" s="18">
        <f>+Sheet6!D5</f>
        <v>9.4082183677816893</v>
      </c>
      <c r="E15" s="18">
        <f>+Sheet6!E5</f>
        <v>9.4058553640010096</v>
      </c>
      <c r="F15" s="18">
        <f>+Sheet6!F5</f>
        <v>9.4022411623930395</v>
      </c>
      <c r="G15" s="18">
        <f>+Sheet6!G5</f>
        <v>9.4030094622072102</v>
      </c>
      <c r="H15" s="18">
        <f>+Sheet6!H5</f>
        <v>9.4010273912672595</v>
      </c>
      <c r="I15" s="18">
        <f>+Sheet6!I5</f>
        <v>9.3991942156741608</v>
      </c>
      <c r="J15" s="18">
        <f>+Sheet6!J5</f>
        <v>9.3980423349553099</v>
      </c>
      <c r="K15" s="18">
        <f>+Sheet6!K5</f>
        <v>9.3961776345151993</v>
      </c>
    </row>
    <row r="16" spans="1:1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">
      <c r="A17" s="3" t="s">
        <v>81</v>
      </c>
      <c r="B17" s="18">
        <f>+B9+B11+B13+B15</f>
        <v>5179.7918274037347</v>
      </c>
      <c r="C17" s="18">
        <f t="shared" ref="C17:K17" si="0">+C9+C11+C13+C15</f>
        <v>5583.6700654659953</v>
      </c>
      <c r="D17" s="18">
        <f t="shared" si="0"/>
        <v>5550.6820059486718</v>
      </c>
      <c r="E17" s="18">
        <f t="shared" si="0"/>
        <v>5517.7368946732904</v>
      </c>
      <c r="F17" s="18">
        <f t="shared" si="0"/>
        <v>5484.861645125683</v>
      </c>
      <c r="G17" s="18">
        <f t="shared" si="0"/>
        <v>5465.7989091779873</v>
      </c>
      <c r="H17" s="18">
        <f t="shared" si="0"/>
        <v>5445.825033212247</v>
      </c>
      <c r="I17" s="18">
        <f t="shared" si="0"/>
        <v>5424.6748314340248</v>
      </c>
      <c r="J17" s="18">
        <f t="shared" si="0"/>
        <v>5408.8052731110147</v>
      </c>
      <c r="K17" s="18">
        <f t="shared" si="0"/>
        <v>5391.5836775487251</v>
      </c>
    </row>
    <row r="18" spans="1:1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">
      <c r="A19" s="3" t="s">
        <v>73</v>
      </c>
      <c r="B19" s="18">
        <f>+Sheet6!B6</f>
        <v>77.609029252265103</v>
      </c>
      <c r="C19" s="18">
        <f>+Sheet6!C6</f>
        <v>77.116647489562396</v>
      </c>
      <c r="D19" s="18">
        <f>+Sheet6!D6</f>
        <v>32.748058014869798</v>
      </c>
      <c r="E19" s="18">
        <f>+Sheet6!E6</f>
        <v>3.9841704820560301E-8</v>
      </c>
      <c r="F19" s="18">
        <f>+Sheet6!F6</f>
        <v>-2.2757736023381501E-7</v>
      </c>
      <c r="G19" s="18">
        <f>+Sheet6!G6</f>
        <v>2.6329728954379898E-8</v>
      </c>
      <c r="H19" s="18">
        <f>+Sheet6!H6</f>
        <v>-5.2425321338898697E-8</v>
      </c>
      <c r="I19" s="18">
        <f>+Sheet6!I6</f>
        <v>-8.86074209149943E-8</v>
      </c>
      <c r="J19" s="18">
        <f>+Sheet6!J6</f>
        <v>-2.9969166948199897E-8</v>
      </c>
      <c r="K19" s="18">
        <f>+Sheet6!K6</f>
        <v>-4.7952065147345903E-8</v>
      </c>
    </row>
    <row r="20" spans="1:11" x14ac:dyDescent="0.2">
      <c r="A20" s="3" t="s">
        <v>82</v>
      </c>
      <c r="B20" s="18">
        <f>+B19</f>
        <v>77.609029252265103</v>
      </c>
      <c r="C20" s="18">
        <f t="shared" ref="C20:K20" si="1">+C19</f>
        <v>77.116647489562396</v>
      </c>
      <c r="D20" s="18">
        <f t="shared" si="1"/>
        <v>32.748058014869798</v>
      </c>
      <c r="E20" s="18">
        <f t="shared" si="1"/>
        <v>3.9841704820560301E-8</v>
      </c>
      <c r="F20" s="18">
        <f t="shared" si="1"/>
        <v>-2.2757736023381501E-7</v>
      </c>
      <c r="G20" s="18">
        <f t="shared" si="1"/>
        <v>2.6329728954379898E-8</v>
      </c>
      <c r="H20" s="18">
        <f t="shared" si="1"/>
        <v>-5.2425321338898697E-8</v>
      </c>
      <c r="I20" s="18">
        <f t="shared" si="1"/>
        <v>-8.86074209149943E-8</v>
      </c>
      <c r="J20" s="18">
        <f t="shared" si="1"/>
        <v>-2.9969166948199897E-8</v>
      </c>
      <c r="K20" s="18">
        <f t="shared" si="1"/>
        <v>-4.7952065147345903E-8</v>
      </c>
    </row>
    <row r="21" spans="1:1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">
      <c r="A22" s="3" t="s">
        <v>74</v>
      </c>
      <c r="B22" s="18">
        <f>+B17+B20</f>
        <v>5257.4008566559996</v>
      </c>
      <c r="C22" s="18">
        <f t="shared" ref="C22:K22" si="2">+C17+C20</f>
        <v>5660.786712955558</v>
      </c>
      <c r="D22" s="18">
        <f t="shared" si="2"/>
        <v>5583.4300639635412</v>
      </c>
      <c r="E22" s="18">
        <f t="shared" si="2"/>
        <v>5517.7368947131317</v>
      </c>
      <c r="F22" s="18">
        <f t="shared" si="2"/>
        <v>5484.8616448981056</v>
      </c>
      <c r="G22" s="18">
        <f t="shared" si="2"/>
        <v>5465.7989092043172</v>
      </c>
      <c r="H22" s="18">
        <f t="shared" si="2"/>
        <v>5445.8250331598219</v>
      </c>
      <c r="I22" s="18">
        <f t="shared" si="2"/>
        <v>5424.6748313454173</v>
      </c>
      <c r="J22" s="18">
        <f t="shared" si="2"/>
        <v>5408.8052730810459</v>
      </c>
      <c r="K22" s="18">
        <f t="shared" si="2"/>
        <v>5391.5836775007729</v>
      </c>
    </row>
    <row r="23" spans="1:1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3" t="s">
        <v>75</v>
      </c>
      <c r="B24" s="18">
        <f>+Sheet6!B7</f>
        <v>386.05334043755801</v>
      </c>
      <c r="C24" s="18">
        <f>+Sheet6!C7</f>
        <v>437.07281894852002</v>
      </c>
      <c r="D24" s="18">
        <f>+Sheet6!D7</f>
        <v>476.25752293316702</v>
      </c>
      <c r="E24" s="18">
        <f>+Sheet6!E7</f>
        <v>430.50802168077399</v>
      </c>
      <c r="F24" s="18">
        <f>+Sheet6!F7</f>
        <v>433.11975008096903</v>
      </c>
      <c r="G24" s="18">
        <f>+Sheet6!G7</f>
        <v>426.26162580861302</v>
      </c>
      <c r="H24" s="18">
        <f>+Sheet6!H7</f>
        <v>426.555582333948</v>
      </c>
      <c r="I24" s="18">
        <f>+Sheet6!I7</f>
        <v>424.91015332184401</v>
      </c>
      <c r="J24" s="18">
        <f>+Sheet6!J7</f>
        <v>422.731058480456</v>
      </c>
      <c r="K24" s="18">
        <f>+Sheet6!K7</f>
        <v>422.14393565599897</v>
      </c>
    </row>
    <row r="25" spans="1:1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x14ac:dyDescent="0.2">
      <c r="A26" s="3" t="s">
        <v>76</v>
      </c>
      <c r="B26" s="18">
        <f>+B22+B24</f>
        <v>5643.4541970935579</v>
      </c>
      <c r="C26" s="18">
        <f t="shared" ref="C26:K26" si="3">+C22+C24</f>
        <v>6097.8595319040778</v>
      </c>
      <c r="D26" s="18">
        <f t="shared" si="3"/>
        <v>6059.6875868967081</v>
      </c>
      <c r="E26" s="18">
        <f t="shared" si="3"/>
        <v>5948.2449163939054</v>
      </c>
      <c r="F26" s="18">
        <f t="shared" si="3"/>
        <v>5917.981394979075</v>
      </c>
      <c r="G26" s="18">
        <f t="shared" si="3"/>
        <v>5892.0605350129299</v>
      </c>
      <c r="H26" s="18">
        <f t="shared" si="3"/>
        <v>5872.3806154937702</v>
      </c>
      <c r="I26" s="18">
        <f t="shared" si="3"/>
        <v>5849.5849846672609</v>
      </c>
      <c r="J26" s="18">
        <f t="shared" si="3"/>
        <v>5831.5363315615023</v>
      </c>
      <c r="K26" s="18">
        <f t="shared" si="3"/>
        <v>5813.7276131567714</v>
      </c>
    </row>
    <row r="27" spans="1:1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">
      <c r="A29" s="4" t="s">
        <v>77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x14ac:dyDescent="0.2">
      <c r="A31" s="3" t="s">
        <v>78</v>
      </c>
      <c r="B31" s="18">
        <f>+Sheet6!B8</f>
        <v>952.47549320596499</v>
      </c>
      <c r="C31" s="18">
        <f>+Sheet6!C8</f>
        <v>1033.2335409432601</v>
      </c>
      <c r="D31" s="18">
        <f>+Sheet6!D8</f>
        <v>1030.0989840319601</v>
      </c>
      <c r="E31" s="18">
        <f>+Sheet6!E8</f>
        <v>1010.42247762921</v>
      </c>
      <c r="F31" s="18">
        <f>+Sheet6!F8</f>
        <v>1006.25557235408</v>
      </c>
      <c r="G31" s="18">
        <f>+Sheet6!G8</f>
        <v>1000.28563561393</v>
      </c>
      <c r="H31" s="18">
        <f>+Sheet6!H8</f>
        <v>997.38338088733406</v>
      </c>
      <c r="I31" s="18">
        <f>+Sheet6!I8</f>
        <v>994.08843934693402</v>
      </c>
      <c r="J31" s="18">
        <f>+Sheet6!J8</f>
        <v>991.78390078652399</v>
      </c>
      <c r="K31" s="18">
        <f>+Sheet6!K8</f>
        <v>987.19816804286995</v>
      </c>
    </row>
    <row r="32" spans="1:11" x14ac:dyDescent="0.2">
      <c r="A32" s="3" t="s">
        <v>79</v>
      </c>
      <c r="B32" s="18">
        <f>+Sheet6!B9</f>
        <v>1289.34413977806</v>
      </c>
      <c r="C32" s="18">
        <f>+Sheet6!C9</f>
        <v>1283.3616281471</v>
      </c>
      <c r="D32" s="18">
        <f>+Sheet6!D9</f>
        <v>1255.73832454028</v>
      </c>
      <c r="E32" s="18">
        <f>+Sheet6!E9</f>
        <v>1247.0970611124501</v>
      </c>
      <c r="F32" s="18">
        <f>+Sheet6!F9</f>
        <v>1234.74352597293</v>
      </c>
      <c r="G32" s="18">
        <f>+Sheet6!G9</f>
        <v>1231.4415486202799</v>
      </c>
      <c r="H32" s="18">
        <f>+Sheet6!H9</f>
        <v>1223.32493725475</v>
      </c>
      <c r="I32" s="18">
        <f>+Sheet6!I9</f>
        <v>1216.8596183735301</v>
      </c>
      <c r="J32" s="18">
        <f>+Sheet6!J9</f>
        <v>1206.44847732383</v>
      </c>
      <c r="K32" s="18">
        <f>+Sheet6!K9</f>
        <v>1204.9461572129001</v>
      </c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36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6.7109375" customWidth="1"/>
    <col min="2" max="2" width="2.7109375" customWidth="1"/>
    <col min="3" max="3" width="7.7109375" customWidth="1"/>
    <col min="4" max="4" width="2.7109375" customWidth="1"/>
    <col min="5" max="5" width="1.7109375" customWidth="1"/>
    <col min="7" max="7" width="3.7109375" customWidth="1"/>
    <col min="8" max="8" width="1.7109375" customWidth="1"/>
    <col min="10" max="10" width="3.7109375" customWidth="1"/>
    <col min="11" max="11" width="1.7109375" customWidth="1"/>
    <col min="13" max="13" width="3.7109375" customWidth="1"/>
    <col min="14" max="14" width="2.7109375" hidden="1" customWidth="1"/>
    <col min="15" max="15" width="7.7109375" hidden="1" customWidth="1"/>
    <col min="16" max="16" width="2.7109375" hidden="1" customWidth="1"/>
    <col min="17" max="17" width="1.7109375" hidden="1" customWidth="1"/>
    <col min="18" max="18" width="0" hidden="1" customWidth="1"/>
    <col min="19" max="19" width="3.7109375" hidden="1" customWidth="1"/>
    <col min="20" max="20" width="1.7109375" hidden="1" customWidth="1"/>
    <col min="21" max="21" width="0" hidden="1" customWidth="1"/>
    <col min="22" max="22" width="3.7109375" hidden="1" customWidth="1"/>
    <col min="23" max="23" width="1.7109375" hidden="1" customWidth="1"/>
    <col min="24" max="24" width="0" hidden="1" customWidth="1"/>
    <col min="25" max="25" width="3.7109375" hidden="1" customWidth="1"/>
  </cols>
  <sheetData>
    <row r="1" spans="1:25" x14ac:dyDescent="0.2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">
      <c r="A2" s="7" t="s">
        <v>299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">
      <c r="A3" s="7" t="s">
        <v>291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">
      <c r="A4" s="7" t="s">
        <v>292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thickBot="1" x14ac:dyDescent="0.25"/>
    <row r="6" spans="1:25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13.5" thickBot="1" x14ac:dyDescent="0.25">
      <c r="A7" s="54"/>
      <c r="B7" s="48"/>
      <c r="C7" s="9" t="s">
        <v>300</v>
      </c>
      <c r="D7" s="9"/>
      <c r="E7" s="9"/>
      <c r="F7" s="9"/>
      <c r="G7" s="9"/>
      <c r="H7" s="9"/>
      <c r="I7" s="9"/>
      <c r="J7" s="9"/>
      <c r="K7" s="9"/>
      <c r="L7" s="9"/>
      <c r="M7" s="55"/>
      <c r="N7" s="48"/>
      <c r="O7" s="9" t="s">
        <v>180</v>
      </c>
      <c r="P7" s="9"/>
      <c r="Q7" s="9"/>
      <c r="R7" s="9"/>
      <c r="S7" s="9"/>
      <c r="T7" s="9"/>
      <c r="U7" s="9"/>
      <c r="V7" s="9"/>
      <c r="W7" s="9"/>
      <c r="X7" s="9"/>
      <c r="Y7" s="55"/>
    </row>
    <row r="8" spans="1:25" s="3" customFormat="1" x14ac:dyDescent="0.2">
      <c r="A8" s="56"/>
      <c r="B8" s="23"/>
      <c r="C8" s="22"/>
      <c r="D8" s="22"/>
      <c r="E8" s="23"/>
      <c r="F8" s="22">
        <v>2019</v>
      </c>
      <c r="G8" s="22"/>
      <c r="H8" s="23"/>
      <c r="I8" s="22" t="s">
        <v>10</v>
      </c>
      <c r="J8" s="22"/>
      <c r="K8" s="23"/>
      <c r="L8" s="22" t="s">
        <v>181</v>
      </c>
      <c r="M8" s="46"/>
      <c r="N8" s="23"/>
      <c r="O8" s="22"/>
      <c r="P8" s="22"/>
      <c r="Q8" s="23"/>
      <c r="R8" s="22"/>
      <c r="S8" s="22"/>
      <c r="T8" s="23"/>
      <c r="U8" s="22" t="s">
        <v>182</v>
      </c>
      <c r="V8" s="22"/>
      <c r="W8" s="23"/>
      <c r="X8" s="22" t="s">
        <v>181</v>
      </c>
      <c r="Y8" s="46"/>
    </row>
    <row r="9" spans="1:25" s="3" customFormat="1" x14ac:dyDescent="0.2">
      <c r="A9" s="57" t="s">
        <v>107</v>
      </c>
      <c r="B9" s="23"/>
      <c r="C9" s="22" t="s">
        <v>8</v>
      </c>
      <c r="D9" s="22"/>
      <c r="E9" s="23"/>
      <c r="F9" s="22" t="s">
        <v>9</v>
      </c>
      <c r="G9" s="22"/>
      <c r="H9" s="23"/>
      <c r="I9" s="22" t="s">
        <v>183</v>
      </c>
      <c r="J9" s="22"/>
      <c r="K9" s="23"/>
      <c r="L9" s="22" t="s">
        <v>183</v>
      </c>
      <c r="M9" s="46"/>
      <c r="N9" s="23"/>
      <c r="O9" s="22" t="s">
        <v>8</v>
      </c>
      <c r="P9" s="22"/>
      <c r="Q9" s="23"/>
      <c r="R9" s="22" t="s">
        <v>184</v>
      </c>
      <c r="S9" s="22"/>
      <c r="T9" s="23"/>
      <c r="U9" s="22" t="s">
        <v>183</v>
      </c>
      <c r="V9" s="22"/>
      <c r="W9" s="23"/>
      <c r="X9" s="22" t="s">
        <v>183</v>
      </c>
      <c r="Y9" s="46"/>
    </row>
    <row r="10" spans="1:25" x14ac:dyDescent="0.2">
      <c r="A10" s="5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59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9"/>
    </row>
    <row r="11" spans="1:25" x14ac:dyDescent="0.2">
      <c r="A11" s="58">
        <v>2019</v>
      </c>
      <c r="B11" s="48"/>
      <c r="C11" s="47">
        <v>2319.2937360000001</v>
      </c>
      <c r="D11" s="47"/>
      <c r="E11" s="47"/>
      <c r="F11" s="47">
        <v>2384.2323379782142</v>
      </c>
      <c r="G11" s="47"/>
      <c r="H11" s="47"/>
      <c r="I11" s="47">
        <f>+C11-F11</f>
        <v>-64.938601978214137</v>
      </c>
      <c r="J11" s="48"/>
      <c r="K11" s="48"/>
      <c r="L11" s="49">
        <f>+((I11/F11)*100)</f>
        <v>-2.7236692055473459</v>
      </c>
      <c r="M11" s="59"/>
      <c r="N11" s="48"/>
      <c r="O11" s="47">
        <v>4197</v>
      </c>
      <c r="P11" s="47"/>
      <c r="Q11" s="47"/>
      <c r="R11" s="47">
        <v>4520</v>
      </c>
      <c r="S11" s="47"/>
      <c r="T11" s="47"/>
      <c r="U11" s="47">
        <v>-323</v>
      </c>
      <c r="V11" s="48"/>
      <c r="W11" s="48"/>
      <c r="X11" s="49">
        <v>-7.1460176991150437</v>
      </c>
      <c r="Y11" s="59"/>
    </row>
    <row r="12" spans="1:25" x14ac:dyDescent="0.2">
      <c r="A12" s="58">
        <v>2020</v>
      </c>
      <c r="B12" s="48"/>
      <c r="C12" s="47">
        <v>1963.684792</v>
      </c>
      <c r="D12" s="47"/>
      <c r="E12" s="47"/>
      <c r="F12" s="47">
        <v>2391.1708661584125</v>
      </c>
      <c r="G12" s="47"/>
      <c r="H12" s="47"/>
      <c r="I12" s="47">
        <f t="shared" ref="I12:I20" si="0">+C12-F12</f>
        <v>-427.48607415841252</v>
      </c>
      <c r="J12" s="48"/>
      <c r="K12" s="48"/>
      <c r="L12" s="49">
        <f>+((I12/F12)*100)</f>
        <v>-17.877688299422935</v>
      </c>
      <c r="M12" s="59"/>
      <c r="N12" s="48"/>
      <c r="O12" s="47">
        <v>4603</v>
      </c>
      <c r="P12" s="47"/>
      <c r="Q12" s="47"/>
      <c r="R12" s="47">
        <v>4520</v>
      </c>
      <c r="S12" s="47"/>
      <c r="T12" s="47"/>
      <c r="U12" s="47">
        <v>83</v>
      </c>
      <c r="V12" s="48"/>
      <c r="W12" s="48"/>
      <c r="X12" s="49">
        <v>1.836283185840708</v>
      </c>
      <c r="Y12" s="59"/>
    </row>
    <row r="13" spans="1:25" x14ac:dyDescent="0.2">
      <c r="A13" s="58">
        <v>2021</v>
      </c>
      <c r="B13" s="48"/>
      <c r="C13" s="47">
        <v>1960.410592</v>
      </c>
      <c r="D13" s="47"/>
      <c r="E13" s="47"/>
      <c r="F13" s="47">
        <v>2392.7272628008591</v>
      </c>
      <c r="G13" s="47"/>
      <c r="H13" s="47"/>
      <c r="I13" s="47">
        <f t="shared" si="0"/>
        <v>-432.31667080085913</v>
      </c>
      <c r="J13" s="48"/>
      <c r="K13" s="48"/>
      <c r="L13" s="49">
        <f t="shared" ref="L13:L20" si="1">+((I13/F13)*100)</f>
        <v>-18.067946043077278</v>
      </c>
      <c r="M13" s="59"/>
      <c r="N13" s="48"/>
      <c r="O13" s="47">
        <v>4264</v>
      </c>
      <c r="P13" s="47"/>
      <c r="Q13" s="47"/>
      <c r="R13" s="47">
        <v>4520</v>
      </c>
      <c r="S13" s="47"/>
      <c r="T13" s="47"/>
      <c r="U13" s="47">
        <v>-256</v>
      </c>
      <c r="V13" s="48"/>
      <c r="W13" s="48"/>
      <c r="X13" s="49">
        <v>-5.663716814159292</v>
      </c>
      <c r="Y13" s="59"/>
    </row>
    <row r="14" spans="1:25" x14ac:dyDescent="0.2">
      <c r="A14" s="58"/>
      <c r="B14" s="48"/>
      <c r="C14" s="47"/>
      <c r="D14" s="47"/>
      <c r="E14" s="47"/>
      <c r="F14" s="47"/>
      <c r="G14" s="47"/>
      <c r="H14" s="47"/>
      <c r="I14" s="47"/>
      <c r="J14" s="48"/>
      <c r="K14" s="48"/>
      <c r="L14" s="49"/>
      <c r="M14" s="59"/>
      <c r="N14" s="48"/>
      <c r="O14" s="47"/>
      <c r="P14" s="47"/>
      <c r="Q14" s="47"/>
      <c r="R14" s="47"/>
      <c r="S14" s="47"/>
      <c r="T14" s="47"/>
      <c r="U14" s="47"/>
      <c r="V14" s="48"/>
      <c r="W14" s="48"/>
      <c r="X14" s="49"/>
      <c r="Y14" s="59"/>
    </row>
    <row r="15" spans="1:25" x14ac:dyDescent="0.2">
      <c r="A15" s="57"/>
      <c r="B15" s="23"/>
      <c r="C15" s="83" t="s">
        <v>188</v>
      </c>
      <c r="D15" s="83"/>
      <c r="E15" s="84"/>
      <c r="F15" s="22">
        <v>2019</v>
      </c>
      <c r="G15" s="22"/>
      <c r="H15" s="84"/>
      <c r="I15" s="22" t="s">
        <v>10</v>
      </c>
      <c r="J15" s="22"/>
      <c r="K15" s="23"/>
      <c r="L15" s="22" t="s">
        <v>181</v>
      </c>
      <c r="M15" s="46"/>
      <c r="N15" s="48"/>
      <c r="O15" s="47"/>
      <c r="P15" s="47"/>
      <c r="Q15" s="47"/>
      <c r="R15" s="47"/>
      <c r="S15" s="47"/>
      <c r="T15" s="47"/>
      <c r="U15" s="47"/>
      <c r="V15" s="48"/>
      <c r="W15" s="48"/>
      <c r="X15" s="49"/>
      <c r="Y15" s="59"/>
    </row>
    <row r="16" spans="1:25" x14ac:dyDescent="0.2">
      <c r="A16" s="57" t="s">
        <v>107</v>
      </c>
      <c r="B16" s="23"/>
      <c r="C16" s="83" t="s">
        <v>189</v>
      </c>
      <c r="D16" s="83"/>
      <c r="E16" s="84"/>
      <c r="F16" s="22" t="s">
        <v>9</v>
      </c>
      <c r="G16" s="22"/>
      <c r="H16" s="84"/>
      <c r="I16" s="22" t="s">
        <v>183</v>
      </c>
      <c r="J16" s="22"/>
      <c r="K16" s="23"/>
      <c r="L16" s="22" t="s">
        <v>183</v>
      </c>
      <c r="M16" s="46"/>
      <c r="N16" s="48"/>
      <c r="O16" s="47"/>
      <c r="P16" s="47"/>
      <c r="Q16" s="47"/>
      <c r="R16" s="47"/>
      <c r="S16" s="47"/>
      <c r="T16" s="47"/>
      <c r="U16" s="47"/>
      <c r="V16" s="48"/>
      <c r="W16" s="48"/>
      <c r="X16" s="49"/>
      <c r="Y16" s="59"/>
    </row>
    <row r="17" spans="1:25" x14ac:dyDescent="0.2">
      <c r="A17" s="58"/>
      <c r="B17" s="48"/>
      <c r="C17" s="47"/>
      <c r="D17" s="47"/>
      <c r="E17" s="47"/>
      <c r="F17" s="47"/>
      <c r="G17" s="47"/>
      <c r="H17" s="47"/>
      <c r="I17" s="47"/>
      <c r="J17" s="48"/>
      <c r="K17" s="48"/>
      <c r="L17" s="49"/>
      <c r="M17" s="59"/>
      <c r="N17" s="48"/>
      <c r="O17" s="47"/>
      <c r="P17" s="47"/>
      <c r="Q17" s="47"/>
      <c r="R17" s="47"/>
      <c r="S17" s="47"/>
      <c r="T17" s="47"/>
      <c r="U17" s="47"/>
      <c r="V17" s="48"/>
      <c r="W17" s="48"/>
      <c r="X17" s="49"/>
      <c r="Y17" s="59"/>
    </row>
    <row r="18" spans="1:25" x14ac:dyDescent="0.2">
      <c r="A18" s="58">
        <v>2019</v>
      </c>
      <c r="B18" s="48"/>
      <c r="C18" s="47">
        <v>2319.2937360000001</v>
      </c>
      <c r="D18" s="47"/>
      <c r="E18" s="47"/>
      <c r="F18" s="47">
        <v>2384.2323379782142</v>
      </c>
      <c r="G18" s="47"/>
      <c r="H18" s="47"/>
      <c r="I18" s="47">
        <f t="shared" si="0"/>
        <v>-64.938601978214137</v>
      </c>
      <c r="J18" s="48"/>
      <c r="K18" s="48"/>
      <c r="L18" s="49">
        <f t="shared" si="1"/>
        <v>-2.7236692055473459</v>
      </c>
      <c r="M18" s="59"/>
      <c r="N18" s="48"/>
      <c r="O18" s="47"/>
      <c r="P18" s="47"/>
      <c r="Q18" s="47"/>
      <c r="R18" s="47"/>
      <c r="S18" s="47"/>
      <c r="T18" s="47"/>
      <c r="U18" s="47"/>
      <c r="V18" s="48"/>
      <c r="W18" s="48"/>
      <c r="X18" s="49"/>
      <c r="Y18" s="59"/>
    </row>
    <row r="19" spans="1:25" x14ac:dyDescent="0.2">
      <c r="A19" s="58">
        <v>2020</v>
      </c>
      <c r="B19" s="48"/>
      <c r="C19" s="47">
        <v>1963.684792</v>
      </c>
      <c r="D19" s="47"/>
      <c r="E19" s="47"/>
      <c r="F19" s="47">
        <v>2391.1708661584125</v>
      </c>
      <c r="G19" s="47"/>
      <c r="H19" s="47"/>
      <c r="I19" s="47">
        <f t="shared" si="0"/>
        <v>-427.48607415841252</v>
      </c>
      <c r="J19" s="48"/>
      <c r="K19" s="48"/>
      <c r="L19" s="49">
        <f t="shared" si="1"/>
        <v>-17.877688299422935</v>
      </c>
      <c r="M19" s="59"/>
      <c r="N19" s="48"/>
      <c r="O19" s="47"/>
      <c r="P19" s="47"/>
      <c r="Q19" s="47"/>
      <c r="R19" s="47"/>
      <c r="S19" s="47"/>
      <c r="T19" s="47"/>
      <c r="U19" s="47"/>
      <c r="V19" s="48"/>
      <c r="W19" s="48"/>
      <c r="X19" s="49"/>
      <c r="Y19" s="59"/>
    </row>
    <row r="20" spans="1:25" x14ac:dyDescent="0.2">
      <c r="A20" s="58">
        <v>2021</v>
      </c>
      <c r="B20" s="48"/>
      <c r="C20" s="47">
        <v>1960.410592</v>
      </c>
      <c r="D20" s="47"/>
      <c r="E20" s="47"/>
      <c r="F20" s="47">
        <v>2392.7272628008591</v>
      </c>
      <c r="G20" s="47"/>
      <c r="H20" s="47"/>
      <c r="I20" s="47">
        <f t="shared" si="0"/>
        <v>-432.31667080085913</v>
      </c>
      <c r="J20" s="48"/>
      <c r="K20" s="48"/>
      <c r="L20" s="49">
        <f t="shared" si="1"/>
        <v>-18.067946043077278</v>
      </c>
      <c r="M20" s="59"/>
      <c r="N20" s="48"/>
      <c r="O20" s="47"/>
      <c r="P20" s="47"/>
      <c r="Q20" s="47"/>
      <c r="R20" s="47"/>
      <c r="S20" s="47"/>
      <c r="T20" s="47"/>
      <c r="U20" s="47"/>
      <c r="V20" s="48"/>
      <c r="W20" s="48"/>
      <c r="X20" s="49"/>
      <c r="Y20" s="59"/>
    </row>
    <row r="21" spans="1:25" ht="13.5" thickBot="1" x14ac:dyDescent="0.25">
      <c r="A21" s="6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6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61"/>
    </row>
    <row r="30" spans="1:25" x14ac:dyDescent="0.2">
      <c r="M30" s="48"/>
      <c r="N30" s="48"/>
    </row>
    <row r="32" spans="1:25" x14ac:dyDescent="0.2">
      <c r="M32" s="48"/>
      <c r="N32" s="48"/>
    </row>
    <row r="36" spans="13:14" x14ac:dyDescent="0.2">
      <c r="M36" s="48"/>
      <c r="N36" s="48"/>
    </row>
  </sheetData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A27"/>
  <sheetViews>
    <sheetView tabSelected="1" view="pageLayout" zoomScaleNormal="100" workbookViewId="0">
      <selection activeCell="H5" sqref="H5"/>
    </sheetView>
  </sheetViews>
  <sheetFormatPr defaultRowHeight="12.75" x14ac:dyDescent="0.2"/>
  <cols>
    <col min="2" max="2" width="2.7109375" customWidth="1"/>
    <col min="3" max="3" width="7.7109375" customWidth="1"/>
    <col min="4" max="4" width="2.7109375" customWidth="1"/>
    <col min="5" max="5" width="1.7109375" customWidth="1"/>
    <col min="6" max="6" width="7.7109375" customWidth="1"/>
    <col min="7" max="7" width="2.7109375" customWidth="1"/>
    <col min="8" max="8" width="1.7109375" customWidth="1"/>
    <col min="9" max="9" width="7.7109375" customWidth="1"/>
    <col min="10" max="10" width="2.7109375" customWidth="1"/>
    <col min="11" max="11" width="1.7109375" customWidth="1"/>
    <col min="12" max="12" width="7.7109375" customWidth="1"/>
    <col min="13" max="14" width="2.7109375" customWidth="1"/>
    <col min="16" max="16" width="2.7109375" customWidth="1"/>
    <col min="17" max="17" width="7.7109375" customWidth="1"/>
    <col min="18" max="18" width="2.7109375" customWidth="1"/>
    <col min="19" max="19" width="1.7109375" customWidth="1"/>
    <col min="20" max="20" width="7.7109375" customWidth="1"/>
    <col min="21" max="21" width="2.7109375" customWidth="1"/>
    <col min="22" max="22" width="1.7109375" customWidth="1"/>
    <col min="23" max="23" width="7.7109375" customWidth="1"/>
    <col min="24" max="24" width="2.7109375" customWidth="1"/>
    <col min="25" max="25" width="1.7109375" customWidth="1"/>
    <col min="26" max="26" width="7.7109375" customWidth="1"/>
    <col min="27" max="27" width="2.7109375" customWidth="1"/>
  </cols>
  <sheetData>
    <row r="1" spans="1:27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2">
      <c r="A2" s="7" t="s">
        <v>185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2">
      <c r="A3" s="7" t="s">
        <v>291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2">
      <c r="A4" s="7" t="s">
        <v>293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7" spans="1:27" ht="13.5" thickBot="1" x14ac:dyDescent="0.25"/>
    <row r="8" spans="1:27" ht="13.5" thickTop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72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4"/>
    </row>
    <row r="9" spans="1:27" ht="13.5" thickBot="1" x14ac:dyDescent="0.25">
      <c r="A9" s="65" t="s">
        <v>187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73"/>
      <c r="O9" s="9" t="s">
        <v>191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50"/>
    </row>
    <row r="10" spans="1:27" x14ac:dyDescent="0.2">
      <c r="A10" s="67"/>
      <c r="B10" s="48"/>
      <c r="C10" s="48"/>
      <c r="D10" s="48"/>
      <c r="E10" s="48"/>
      <c r="F10" s="22">
        <v>2019</v>
      </c>
      <c r="G10" s="22"/>
      <c r="H10" s="48"/>
      <c r="I10" s="22" t="s">
        <v>28</v>
      </c>
      <c r="J10" s="22"/>
      <c r="K10" s="48"/>
      <c r="L10" s="22" t="s">
        <v>181</v>
      </c>
      <c r="M10" s="22"/>
      <c r="N10" s="73"/>
      <c r="O10" s="48"/>
      <c r="P10" s="48"/>
      <c r="Q10" s="48"/>
      <c r="R10" s="48"/>
      <c r="S10" s="48"/>
      <c r="T10" s="22">
        <v>2019</v>
      </c>
      <c r="U10" s="22"/>
      <c r="V10" s="48"/>
      <c r="W10" s="22" t="s">
        <v>28</v>
      </c>
      <c r="X10" s="22"/>
      <c r="Y10" s="48"/>
      <c r="Z10" s="22" t="s">
        <v>181</v>
      </c>
      <c r="AA10" s="74"/>
    </row>
    <row r="11" spans="1:27" x14ac:dyDescent="0.2">
      <c r="A11" s="68" t="s">
        <v>186</v>
      </c>
      <c r="B11" s="48"/>
      <c r="C11" s="22" t="s">
        <v>8</v>
      </c>
      <c r="D11" s="22"/>
      <c r="E11" s="48"/>
      <c r="F11" s="22" t="s">
        <v>9</v>
      </c>
      <c r="G11" s="22"/>
      <c r="H11" s="48"/>
      <c r="I11" s="22" t="s">
        <v>183</v>
      </c>
      <c r="J11" s="22"/>
      <c r="K11" s="48"/>
      <c r="L11" s="22" t="s">
        <v>183</v>
      </c>
      <c r="M11" s="22"/>
      <c r="N11" s="73"/>
      <c r="O11" s="14" t="s">
        <v>190</v>
      </c>
      <c r="P11" s="48"/>
      <c r="Q11" s="22" t="s">
        <v>8</v>
      </c>
      <c r="R11" s="22"/>
      <c r="S11" s="48"/>
      <c r="T11" s="22" t="s">
        <v>9</v>
      </c>
      <c r="U11" s="22"/>
      <c r="V11" s="48"/>
      <c r="W11" s="22" t="s">
        <v>183</v>
      </c>
      <c r="X11" s="22"/>
      <c r="Y11" s="48"/>
      <c r="Z11" s="22" t="s">
        <v>183</v>
      </c>
      <c r="AA11" s="74"/>
    </row>
    <row r="12" spans="1:27" x14ac:dyDescent="0.2">
      <c r="A12" s="6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73"/>
      <c r="O12" s="14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66"/>
    </row>
    <row r="13" spans="1:27" x14ac:dyDescent="0.2">
      <c r="A13" s="68">
        <v>2019</v>
      </c>
      <c r="B13" s="48"/>
      <c r="C13" s="78">
        <v>993.01099999999997</v>
      </c>
      <c r="D13" s="48"/>
      <c r="E13" s="48"/>
      <c r="F13" s="47">
        <v>993.01100000000008</v>
      </c>
      <c r="G13" s="48"/>
      <c r="H13" s="48"/>
      <c r="I13" s="47">
        <f>+C13-F13</f>
        <v>0</v>
      </c>
      <c r="J13" s="48"/>
      <c r="K13" s="48"/>
      <c r="L13" s="49">
        <f>+(I13/F13)*100</f>
        <v>0</v>
      </c>
      <c r="M13" s="48"/>
      <c r="N13" s="73"/>
      <c r="O13" s="14" t="s">
        <v>294</v>
      </c>
      <c r="P13" s="48"/>
      <c r="Q13" s="47">
        <v>1166.288</v>
      </c>
      <c r="R13" s="48"/>
      <c r="S13" s="48"/>
      <c r="T13" s="47">
        <v>1304.4484435639972</v>
      </c>
      <c r="U13" s="48"/>
      <c r="V13" s="48"/>
      <c r="W13" s="47">
        <f>+Q13-T13</f>
        <v>-138.16044356399721</v>
      </c>
      <c r="X13" s="48"/>
      <c r="Y13" s="48"/>
      <c r="Z13" s="49">
        <f>+(W13/T13)*100</f>
        <v>-10.591483645495181</v>
      </c>
      <c r="AA13" s="66"/>
    </row>
    <row r="14" spans="1:27" x14ac:dyDescent="0.2">
      <c r="A14" s="68">
        <v>2020</v>
      </c>
      <c r="B14" s="48"/>
      <c r="C14" s="78">
        <v>960.779</v>
      </c>
      <c r="D14" s="48"/>
      <c r="E14" s="48"/>
      <c r="F14" s="47">
        <v>1011.8314325230555</v>
      </c>
      <c r="G14" s="48"/>
      <c r="H14" s="48"/>
      <c r="I14" s="47">
        <f>+C14-F14</f>
        <v>-51.052432523055472</v>
      </c>
      <c r="J14" s="48"/>
      <c r="K14" s="48"/>
      <c r="L14" s="49">
        <f>+(I14/F14)*100</f>
        <v>-5.0455472010543811</v>
      </c>
      <c r="M14" s="48"/>
      <c r="N14" s="73"/>
      <c r="O14" s="14" t="s">
        <v>295</v>
      </c>
      <c r="P14" s="48"/>
      <c r="Q14" s="47">
        <v>1065.394</v>
      </c>
      <c r="R14" s="48"/>
      <c r="S14" s="48"/>
      <c r="T14" s="47">
        <v>1303.1259754155999</v>
      </c>
      <c r="U14" s="48"/>
      <c r="V14" s="48"/>
      <c r="W14" s="47">
        <f>+Q14-T14</f>
        <v>-237.73197541559989</v>
      </c>
      <c r="X14" s="48"/>
      <c r="Y14" s="48"/>
      <c r="Z14" s="49">
        <f>+(W14/T14)*100</f>
        <v>-18.243207479597753</v>
      </c>
      <c r="AA14" s="66"/>
    </row>
    <row r="15" spans="1:27" x14ac:dyDescent="0.2">
      <c r="A15" s="68">
        <v>2021</v>
      </c>
      <c r="B15" s="48"/>
      <c r="C15" s="78">
        <v>958.03399999999999</v>
      </c>
      <c r="D15" s="48"/>
      <c r="E15" s="48"/>
      <c r="F15" s="47">
        <v>1009.902628607891</v>
      </c>
      <c r="G15" s="48"/>
      <c r="H15" s="48"/>
      <c r="I15" s="47">
        <f>+C15-F15</f>
        <v>-51.868628607890969</v>
      </c>
      <c r="J15" s="48"/>
      <c r="K15" s="48"/>
      <c r="L15" s="49">
        <f>+(I15/F15)*100</f>
        <v>-5.1360029312320661</v>
      </c>
      <c r="M15" s="48"/>
      <c r="N15" s="73"/>
      <c r="O15" s="14" t="s">
        <v>296</v>
      </c>
      <c r="P15" s="48"/>
      <c r="Q15" s="47">
        <v>1186.883</v>
      </c>
      <c r="R15" s="48"/>
      <c r="S15" s="48"/>
      <c r="T15" s="47">
        <v>1296.256639696313</v>
      </c>
      <c r="U15" s="48"/>
      <c r="V15" s="48"/>
      <c r="W15" s="47">
        <f>+Q15-T15</f>
        <v>-109.37363969631292</v>
      </c>
      <c r="X15" s="48"/>
      <c r="Y15" s="48"/>
      <c r="Z15" s="49">
        <f>+(W15/T15)*100</f>
        <v>-8.4376531889500654</v>
      </c>
      <c r="AA15" s="66"/>
    </row>
    <row r="16" spans="1:27" x14ac:dyDescent="0.2">
      <c r="A16" s="6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73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66"/>
    </row>
    <row r="17" spans="1:27" x14ac:dyDescent="0.2">
      <c r="A17" s="67"/>
      <c r="B17" s="48"/>
      <c r="C17" s="22" t="s">
        <v>188</v>
      </c>
      <c r="D17" s="22"/>
      <c r="E17" s="48"/>
      <c r="F17" s="22">
        <v>2019</v>
      </c>
      <c r="G17" s="22"/>
      <c r="H17" s="48"/>
      <c r="I17" s="22" t="s">
        <v>28</v>
      </c>
      <c r="J17" s="22"/>
      <c r="K17" s="48"/>
      <c r="L17" s="22" t="s">
        <v>181</v>
      </c>
      <c r="M17" s="22"/>
      <c r="N17" s="73"/>
      <c r="O17" s="48"/>
      <c r="P17" s="48"/>
      <c r="Q17" s="22" t="s">
        <v>188</v>
      </c>
      <c r="R17" s="22"/>
      <c r="S17" s="48"/>
      <c r="T17" s="22">
        <v>2019</v>
      </c>
      <c r="U17" s="22"/>
      <c r="V17" s="48"/>
      <c r="W17" s="22" t="s">
        <v>28</v>
      </c>
      <c r="X17" s="22"/>
      <c r="Y17" s="48"/>
      <c r="Z17" s="22" t="s">
        <v>181</v>
      </c>
      <c r="AA17" s="74"/>
    </row>
    <row r="18" spans="1:27" x14ac:dyDescent="0.2">
      <c r="A18" s="68" t="s">
        <v>186</v>
      </c>
      <c r="B18" s="48"/>
      <c r="C18" s="22" t="s">
        <v>189</v>
      </c>
      <c r="D18" s="22"/>
      <c r="E18" s="48"/>
      <c r="F18" s="22" t="s">
        <v>9</v>
      </c>
      <c r="G18" s="22"/>
      <c r="H18" s="48"/>
      <c r="I18" s="22" t="s">
        <v>183</v>
      </c>
      <c r="J18" s="22"/>
      <c r="K18" s="48"/>
      <c r="L18" s="22" t="s">
        <v>183</v>
      </c>
      <c r="M18" s="22"/>
      <c r="N18" s="73"/>
      <c r="O18" s="14" t="s">
        <v>190</v>
      </c>
      <c r="P18" s="48"/>
      <c r="Q18" s="22" t="s">
        <v>189</v>
      </c>
      <c r="R18" s="22"/>
      <c r="S18" s="48"/>
      <c r="T18" s="22" t="s">
        <v>9</v>
      </c>
      <c r="U18" s="22"/>
      <c r="V18" s="48"/>
      <c r="W18" s="22" t="s">
        <v>183</v>
      </c>
      <c r="X18" s="22"/>
      <c r="Y18" s="48"/>
      <c r="Z18" s="22" t="s">
        <v>183</v>
      </c>
      <c r="AA18" s="74"/>
    </row>
    <row r="19" spans="1:27" x14ac:dyDescent="0.2">
      <c r="A19" s="6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73"/>
      <c r="O19" s="14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66"/>
    </row>
    <row r="20" spans="1:27" x14ac:dyDescent="0.2">
      <c r="A20" s="68">
        <v>2019</v>
      </c>
      <c r="B20" s="48"/>
      <c r="C20" s="47">
        <v>1020.82647049679</v>
      </c>
      <c r="D20" s="48"/>
      <c r="E20" s="48"/>
      <c r="F20" s="47">
        <v>993.01100000000008</v>
      </c>
      <c r="G20" s="48"/>
      <c r="H20" s="48"/>
      <c r="I20" s="47">
        <f>+C20-F20</f>
        <v>27.815470496789885</v>
      </c>
      <c r="J20" s="48"/>
      <c r="K20" s="48"/>
      <c r="L20" s="49">
        <f>+(I20/F20)*100</f>
        <v>2.8011241060562151</v>
      </c>
      <c r="M20" s="48"/>
      <c r="N20" s="73"/>
      <c r="O20" s="14" t="s">
        <v>294</v>
      </c>
      <c r="P20" s="48"/>
      <c r="Q20" s="47">
        <v>1279.46042641296</v>
      </c>
      <c r="R20" s="48"/>
      <c r="S20" s="48"/>
      <c r="T20" s="47">
        <v>1304.4484435639972</v>
      </c>
      <c r="U20" s="48"/>
      <c r="V20" s="48"/>
      <c r="W20" s="47">
        <f>+Q20-T20</f>
        <v>-24.988017151037184</v>
      </c>
      <c r="X20" s="48"/>
      <c r="Y20" s="48"/>
      <c r="Z20" s="49">
        <f>+(W20/T20)*100</f>
        <v>-1.9156002120532452</v>
      </c>
      <c r="AA20" s="66"/>
    </row>
    <row r="21" spans="1:27" x14ac:dyDescent="0.2">
      <c r="A21" s="68">
        <v>2020</v>
      </c>
      <c r="B21" s="48"/>
      <c r="C21" s="47">
        <v>953.46743052383704</v>
      </c>
      <c r="D21" s="48"/>
      <c r="E21" s="48"/>
      <c r="F21" s="47">
        <v>1011.8314325230555</v>
      </c>
      <c r="G21" s="48"/>
      <c r="H21" s="48"/>
      <c r="I21" s="47">
        <f>+C21-F21</f>
        <v>-58.364001999218431</v>
      </c>
      <c r="J21" s="48"/>
      <c r="K21" s="48"/>
      <c r="L21" s="49">
        <f>+(I21/F21)*100</f>
        <v>-5.7681546671943851</v>
      </c>
      <c r="M21" s="48"/>
      <c r="N21" s="73"/>
      <c r="O21" s="14" t="s">
        <v>295</v>
      </c>
      <c r="P21" s="48"/>
      <c r="Q21" s="47">
        <v>1216.8330600854499</v>
      </c>
      <c r="R21" s="48"/>
      <c r="S21" s="48"/>
      <c r="T21" s="47">
        <v>1303.1259754155999</v>
      </c>
      <c r="U21" s="48"/>
      <c r="V21" s="48"/>
      <c r="W21" s="47">
        <f>+Q21-T21</f>
        <v>-86.292915330149981</v>
      </c>
      <c r="X21" s="48"/>
      <c r="Y21" s="48"/>
      <c r="Z21" s="49">
        <f>+(W21/T21)*100</f>
        <v>-6.6219933420196764</v>
      </c>
      <c r="AA21" s="66"/>
    </row>
    <row r="22" spans="1:27" x14ac:dyDescent="0.2">
      <c r="A22" s="68">
        <v>2021</v>
      </c>
      <c r="B22" s="48"/>
      <c r="C22" s="47">
        <v>971.16451342294295</v>
      </c>
      <c r="D22" s="48"/>
      <c r="E22" s="48"/>
      <c r="F22" s="47">
        <v>1009.902628607891</v>
      </c>
      <c r="G22" s="48"/>
      <c r="H22" s="48"/>
      <c r="I22" s="47">
        <f>+C22-F22</f>
        <v>-38.738115184948015</v>
      </c>
      <c r="J22" s="48"/>
      <c r="K22" s="48"/>
      <c r="L22" s="49">
        <f>+(I22/F22)*100</f>
        <v>-3.8358267507776369</v>
      </c>
      <c r="M22" s="48"/>
      <c r="N22" s="73"/>
      <c r="O22" s="14" t="s">
        <v>296</v>
      </c>
      <c r="P22" s="48"/>
      <c r="Q22" s="47">
        <v>1244.2501108342001</v>
      </c>
      <c r="R22" s="48"/>
      <c r="S22" s="48"/>
      <c r="T22" s="47">
        <v>1296.256639696313</v>
      </c>
      <c r="U22" s="48"/>
      <c r="V22" s="48"/>
      <c r="W22" s="47">
        <f>+Q22-T22</f>
        <v>-52.006528862112873</v>
      </c>
      <c r="X22" s="48"/>
      <c r="Y22" s="48"/>
      <c r="Z22" s="49">
        <f>+(W22/T22)*100</f>
        <v>-4.0120549642312309</v>
      </c>
      <c r="AA22" s="66"/>
    </row>
    <row r="23" spans="1:27" ht="13.5" thickBot="1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1"/>
    </row>
    <row r="24" spans="1:27" ht="13.5" thickTop="1" x14ac:dyDescent="0.2"/>
    <row r="27" spans="1:27" x14ac:dyDescent="0.2">
      <c r="M27" s="48"/>
      <c r="N27" s="48"/>
    </row>
  </sheetData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21"/>
  <sheetViews>
    <sheetView tabSelected="1" view="pageLayout" zoomScaleNormal="100" workbookViewId="0">
      <selection activeCell="H5" sqref="H5"/>
    </sheetView>
  </sheetViews>
  <sheetFormatPr defaultRowHeight="12.75" x14ac:dyDescent="0.2"/>
  <cols>
    <col min="3" max="3" width="19.42578125" customWidth="1"/>
  </cols>
  <sheetData>
    <row r="1" spans="1:9" x14ac:dyDescent="0.2">
      <c r="A1" s="127" t="s">
        <v>6</v>
      </c>
      <c r="B1" s="127"/>
      <c r="C1" s="127"/>
      <c r="D1" s="7"/>
      <c r="I1" s="102"/>
    </row>
    <row r="2" spans="1:9" x14ac:dyDescent="0.2">
      <c r="A2" s="127" t="s">
        <v>301</v>
      </c>
      <c r="B2" s="127"/>
      <c r="C2" s="127"/>
      <c r="D2" s="7"/>
      <c r="I2" s="102"/>
    </row>
    <row r="3" spans="1:9" x14ac:dyDescent="0.2">
      <c r="A3" s="127" t="s">
        <v>302</v>
      </c>
      <c r="B3" s="127"/>
      <c r="C3" s="127"/>
      <c r="D3" s="7"/>
      <c r="I3" s="102"/>
    </row>
    <row r="4" spans="1:9" x14ac:dyDescent="0.2">
      <c r="I4" s="102"/>
    </row>
    <row r="5" spans="1:9" x14ac:dyDescent="0.2">
      <c r="A5">
        <v>1</v>
      </c>
      <c r="C5" s="102" t="s">
        <v>304</v>
      </c>
      <c r="I5" s="102"/>
    </row>
    <row r="6" spans="1:9" x14ac:dyDescent="0.2">
      <c r="A6">
        <v>2</v>
      </c>
      <c r="C6" s="102" t="s">
        <v>303</v>
      </c>
      <c r="I6" s="102"/>
    </row>
    <row r="7" spans="1:9" x14ac:dyDescent="0.2">
      <c r="A7">
        <v>3</v>
      </c>
      <c r="C7" s="102" t="s">
        <v>305</v>
      </c>
      <c r="I7" s="102"/>
    </row>
    <row r="8" spans="1:9" x14ac:dyDescent="0.2">
      <c r="A8">
        <v>4</v>
      </c>
      <c r="C8" s="102" t="s">
        <v>318</v>
      </c>
      <c r="I8" s="102"/>
    </row>
    <row r="9" spans="1:9" x14ac:dyDescent="0.2">
      <c r="A9">
        <v>5</v>
      </c>
      <c r="C9" s="102" t="s">
        <v>308</v>
      </c>
      <c r="I9" s="102"/>
    </row>
    <row r="10" spans="1:9" x14ac:dyDescent="0.2">
      <c r="A10">
        <v>6</v>
      </c>
      <c r="C10" s="102" t="s">
        <v>313</v>
      </c>
      <c r="I10" s="102"/>
    </row>
    <row r="11" spans="1:9" x14ac:dyDescent="0.2">
      <c r="A11">
        <v>7</v>
      </c>
      <c r="C11" s="102" t="s">
        <v>311</v>
      </c>
      <c r="I11" s="102"/>
    </row>
    <row r="12" spans="1:9" x14ac:dyDescent="0.2">
      <c r="A12">
        <v>8</v>
      </c>
      <c r="C12" s="102" t="s">
        <v>315</v>
      </c>
      <c r="I12" s="102"/>
    </row>
    <row r="13" spans="1:9" x14ac:dyDescent="0.2">
      <c r="A13">
        <v>9</v>
      </c>
      <c r="C13" s="102" t="s">
        <v>319</v>
      </c>
      <c r="I13" s="102"/>
    </row>
    <row r="14" spans="1:9" x14ac:dyDescent="0.2">
      <c r="A14">
        <v>10</v>
      </c>
      <c r="C14" s="102" t="s">
        <v>316</v>
      </c>
      <c r="I14" s="102"/>
    </row>
    <row r="15" spans="1:9" x14ac:dyDescent="0.2">
      <c r="A15">
        <v>11</v>
      </c>
      <c r="C15" s="102" t="s">
        <v>312</v>
      </c>
      <c r="I15" s="102"/>
    </row>
    <row r="16" spans="1:9" x14ac:dyDescent="0.2">
      <c r="A16">
        <v>12</v>
      </c>
      <c r="C16" s="102" t="s">
        <v>317</v>
      </c>
      <c r="I16" s="102"/>
    </row>
    <row r="17" spans="1:9" x14ac:dyDescent="0.2">
      <c r="A17">
        <v>13</v>
      </c>
      <c r="C17" s="102" t="s">
        <v>309</v>
      </c>
      <c r="I17" s="102"/>
    </row>
    <row r="18" spans="1:9" x14ac:dyDescent="0.2">
      <c r="A18">
        <v>14</v>
      </c>
      <c r="C18" s="102" t="s">
        <v>306</v>
      </c>
    </row>
    <row r="19" spans="1:9" x14ac:dyDescent="0.2">
      <c r="A19">
        <v>15</v>
      </c>
      <c r="C19" s="102" t="s">
        <v>307</v>
      </c>
    </row>
    <row r="20" spans="1:9" x14ac:dyDescent="0.2">
      <c r="A20">
        <v>16</v>
      </c>
      <c r="C20" s="102" t="s">
        <v>314</v>
      </c>
    </row>
    <row r="21" spans="1:9" x14ac:dyDescent="0.2">
      <c r="A21">
        <v>17</v>
      </c>
      <c r="C21" s="102" t="s">
        <v>310</v>
      </c>
    </row>
  </sheetData>
  <mergeCells count="3">
    <mergeCell ref="A1:C1"/>
    <mergeCell ref="A2:C2"/>
    <mergeCell ref="A3:C3"/>
  </mergeCells>
  <printOptions horizontalCentered="1"/>
  <pageMargins left="0.75" right="0.75" top="1.75" bottom="1" header="0.5" footer="0.5"/>
  <pageSetup orientation="portrait" horizontalDpi="90" verticalDpi="9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39"/>
  <sheetViews>
    <sheetView tabSelected="1" view="pageLayout" zoomScaleNormal="100" workbookViewId="0">
      <selection activeCell="H5" sqref="H5"/>
    </sheetView>
  </sheetViews>
  <sheetFormatPr defaultRowHeight="12.75" x14ac:dyDescent="0.2"/>
  <cols>
    <col min="3" max="8" width="10.7109375" customWidth="1"/>
  </cols>
  <sheetData>
    <row r="1" spans="1:8" x14ac:dyDescent="0.2">
      <c r="A1" s="7" t="s">
        <v>338</v>
      </c>
      <c r="B1" s="7"/>
      <c r="C1" s="7"/>
      <c r="D1" s="7"/>
      <c r="E1" s="7"/>
      <c r="F1" s="7"/>
      <c r="G1" s="7"/>
      <c r="H1" s="7"/>
    </row>
    <row r="2" spans="1:8" x14ac:dyDescent="0.2">
      <c r="A2" s="7" t="s">
        <v>339</v>
      </c>
      <c r="B2" s="7"/>
      <c r="C2" s="7"/>
      <c r="D2" s="7"/>
      <c r="E2" s="7"/>
      <c r="F2" s="7"/>
      <c r="G2" s="7"/>
      <c r="H2" s="7"/>
    </row>
    <row r="3" spans="1:8" x14ac:dyDescent="0.2">
      <c r="A3" s="7" t="s">
        <v>340</v>
      </c>
      <c r="B3" s="7"/>
      <c r="C3" s="7"/>
      <c r="D3" s="7"/>
      <c r="E3" s="7"/>
      <c r="F3" s="7"/>
      <c r="G3" s="7"/>
      <c r="H3" s="7"/>
    </row>
    <row r="6" spans="1:8" ht="13.5" thickBot="1" x14ac:dyDescent="0.25">
      <c r="C6" s="9" t="s">
        <v>337</v>
      </c>
      <c r="D6" s="9"/>
      <c r="E6" s="9"/>
      <c r="F6" s="9"/>
      <c r="G6" s="9"/>
      <c r="H6" s="9"/>
    </row>
    <row r="7" spans="1:8" x14ac:dyDescent="0.2">
      <c r="A7" s="5"/>
      <c r="B7" s="5"/>
      <c r="C7" s="5" t="s">
        <v>331</v>
      </c>
      <c r="D7" s="5" t="s">
        <v>332</v>
      </c>
      <c r="E7" s="5" t="s">
        <v>334</v>
      </c>
      <c r="F7" s="5" t="s">
        <v>336</v>
      </c>
      <c r="G7" s="5" t="s">
        <v>336</v>
      </c>
      <c r="H7" s="5"/>
    </row>
    <row r="8" spans="1:8" x14ac:dyDescent="0.2">
      <c r="A8" s="5" t="s">
        <v>107</v>
      </c>
      <c r="B8" s="5" t="s">
        <v>118</v>
      </c>
      <c r="C8" s="5">
        <v>2022</v>
      </c>
      <c r="D8" s="5" t="s">
        <v>333</v>
      </c>
      <c r="E8" s="5" t="s">
        <v>335</v>
      </c>
      <c r="F8" s="5" t="s">
        <v>119</v>
      </c>
      <c r="G8" s="5" t="s">
        <v>117</v>
      </c>
      <c r="H8" s="5" t="s">
        <v>188</v>
      </c>
    </row>
    <row r="9" spans="1:8" ht="15" x14ac:dyDescent="0.25">
      <c r="B9" s="105"/>
      <c r="C9" s="106"/>
      <c r="D9" s="105"/>
      <c r="E9" s="105"/>
      <c r="F9" s="105"/>
      <c r="G9" s="105"/>
      <c r="H9" s="105"/>
    </row>
    <row r="10" spans="1:8" ht="15" x14ac:dyDescent="0.25">
      <c r="A10" s="2">
        <v>2008</v>
      </c>
      <c r="B10" s="109">
        <v>7909.8950000000013</v>
      </c>
      <c r="C10" s="110"/>
      <c r="D10" s="110"/>
      <c r="E10" s="110"/>
      <c r="F10" s="111"/>
      <c r="G10" s="111"/>
      <c r="H10" s="2"/>
    </row>
    <row r="11" spans="1:8" x14ac:dyDescent="0.2">
      <c r="A11" s="2">
        <v>2009</v>
      </c>
      <c r="B11" s="11">
        <v>7556.951</v>
      </c>
      <c r="C11" s="110"/>
      <c r="D11" s="110"/>
      <c r="E11" s="110"/>
      <c r="F11" s="111"/>
      <c r="G11" s="111"/>
      <c r="H11" s="2"/>
    </row>
    <row r="12" spans="1:8" x14ac:dyDescent="0.2">
      <c r="A12" s="2">
        <v>2010</v>
      </c>
      <c r="B12" s="11">
        <v>7924.1079999999993</v>
      </c>
      <c r="C12" s="110"/>
      <c r="D12" s="110"/>
      <c r="E12" s="110"/>
      <c r="F12" s="111"/>
      <c r="G12" s="111"/>
      <c r="H12" s="2"/>
    </row>
    <row r="13" spans="1:8" x14ac:dyDescent="0.2">
      <c r="A13" s="2">
        <v>2011</v>
      </c>
      <c r="B13" s="11">
        <v>7547.6610000000001</v>
      </c>
      <c r="C13" s="110"/>
      <c r="D13" s="110"/>
      <c r="E13" s="110"/>
      <c r="F13" s="111"/>
      <c r="G13" s="111"/>
      <c r="H13" s="2"/>
    </row>
    <row r="14" spans="1:8" x14ac:dyDescent="0.2">
      <c r="A14" s="2">
        <v>2012</v>
      </c>
      <c r="B14" s="11">
        <v>7154.8229999999994</v>
      </c>
      <c r="C14" s="110"/>
      <c r="D14" s="110"/>
      <c r="E14" s="110"/>
      <c r="F14" s="111"/>
      <c r="G14" s="111"/>
      <c r="H14" s="2"/>
    </row>
    <row r="15" spans="1:8" x14ac:dyDescent="0.2">
      <c r="A15" s="2">
        <v>2013</v>
      </c>
      <c r="B15" s="11">
        <v>7128.5737739999995</v>
      </c>
      <c r="C15" s="110"/>
      <c r="D15" s="110"/>
      <c r="E15" s="110"/>
      <c r="F15" s="111"/>
      <c r="G15" s="111"/>
      <c r="H15" s="2"/>
    </row>
    <row r="16" spans="1:8" x14ac:dyDescent="0.2">
      <c r="A16" s="2">
        <v>2014</v>
      </c>
      <c r="B16" s="11">
        <v>7091.2509349999982</v>
      </c>
      <c r="C16" s="110"/>
      <c r="D16" s="110"/>
      <c r="E16" s="110"/>
      <c r="F16" s="111"/>
      <c r="G16" s="111"/>
      <c r="H16" s="2"/>
    </row>
    <row r="17" spans="1:11" x14ac:dyDescent="0.2">
      <c r="A17" s="2">
        <v>2015</v>
      </c>
      <c r="B17" s="11">
        <v>6753.6587159999999</v>
      </c>
      <c r="C17" s="110"/>
      <c r="D17" s="110"/>
      <c r="E17" s="110"/>
      <c r="F17" s="111"/>
      <c r="G17" s="111"/>
      <c r="H17" s="2"/>
    </row>
    <row r="18" spans="1:11" x14ac:dyDescent="0.2">
      <c r="A18" s="2">
        <v>2016</v>
      </c>
      <c r="B18" s="11">
        <v>6367.0483340000019</v>
      </c>
      <c r="C18" s="110"/>
      <c r="D18" s="110"/>
      <c r="E18" s="110"/>
      <c r="F18" s="111"/>
      <c r="G18" s="111"/>
      <c r="H18" s="2"/>
    </row>
    <row r="19" spans="1:11" x14ac:dyDescent="0.2">
      <c r="A19" s="2">
        <v>2017</v>
      </c>
      <c r="B19" s="11">
        <v>6060.1316500000003</v>
      </c>
      <c r="C19" s="110"/>
      <c r="D19" s="110"/>
      <c r="E19" s="110"/>
      <c r="F19" s="111"/>
      <c r="G19" s="111"/>
      <c r="H19" s="2"/>
    </row>
    <row r="20" spans="1:11" x14ac:dyDescent="0.2">
      <c r="A20" s="2">
        <v>2018</v>
      </c>
      <c r="B20" s="11">
        <v>6345.5951189999996</v>
      </c>
      <c r="C20" s="112"/>
      <c r="D20" s="112"/>
      <c r="E20" s="110"/>
      <c r="F20" s="2"/>
      <c r="G20" s="112"/>
      <c r="H20" s="2"/>
    </row>
    <row r="21" spans="1:11" x14ac:dyDescent="0.2">
      <c r="A21" s="2">
        <v>2019</v>
      </c>
      <c r="B21" s="11">
        <v>6091.4492529999998</v>
      </c>
      <c r="C21" s="112"/>
      <c r="D21" s="112"/>
      <c r="E21" s="110"/>
      <c r="F21" s="107"/>
      <c r="G21" s="107"/>
      <c r="H21" s="11"/>
    </row>
    <row r="22" spans="1:11" x14ac:dyDescent="0.2">
      <c r="A22" s="2">
        <v>2020</v>
      </c>
      <c r="B22" s="11">
        <v>5571.1391309999999</v>
      </c>
      <c r="C22" s="112"/>
      <c r="D22" s="112"/>
      <c r="E22" s="110"/>
      <c r="F22" s="107"/>
      <c r="G22" s="107"/>
      <c r="H22" s="11"/>
    </row>
    <row r="23" spans="1:11" x14ac:dyDescent="0.2">
      <c r="A23" s="2">
        <v>2021</v>
      </c>
      <c r="B23" s="11">
        <v>5608.7039240000004</v>
      </c>
      <c r="C23" s="112"/>
      <c r="D23" s="112"/>
      <c r="E23" s="110"/>
      <c r="F23" s="107"/>
      <c r="G23" s="107"/>
      <c r="H23" s="11"/>
    </row>
    <row r="24" spans="1:11" x14ac:dyDescent="0.2">
      <c r="A24" s="2">
        <v>2022</v>
      </c>
      <c r="B24" s="11">
        <v>5739.8186749724</v>
      </c>
      <c r="C24" s="112"/>
      <c r="D24" s="112"/>
      <c r="E24" s="110"/>
      <c r="F24" s="107"/>
      <c r="G24" s="107"/>
      <c r="H24" s="11"/>
    </row>
    <row r="25" spans="1:11" x14ac:dyDescent="0.2">
      <c r="A25" s="2">
        <v>2023</v>
      </c>
      <c r="B25" s="11">
        <v>5643.4541970935597</v>
      </c>
      <c r="C25" s="113">
        <v>5654.6444167072532</v>
      </c>
      <c r="D25" s="113">
        <v>5638.6025146655629</v>
      </c>
      <c r="E25" s="114">
        <v>5643.4541970935597</v>
      </c>
      <c r="F25" s="107">
        <v>5840.9810111503903</v>
      </c>
      <c r="G25" s="107">
        <v>5488.0392536967656</v>
      </c>
      <c r="H25" s="11">
        <v>5645.2106002575292</v>
      </c>
    </row>
    <row r="26" spans="1:11" x14ac:dyDescent="0.2">
      <c r="A26" s="2">
        <v>2024</v>
      </c>
      <c r="B26" s="11">
        <v>6097.8595319040796</v>
      </c>
      <c r="C26" s="113">
        <v>6118.2325716234809</v>
      </c>
      <c r="D26" s="113">
        <v>6089.72253961364</v>
      </c>
      <c r="E26" s="114">
        <v>6097.8595319040796</v>
      </c>
      <c r="F26" s="107">
        <v>6353.3545193908112</v>
      </c>
      <c r="G26" s="107">
        <v>5902.9367247346554</v>
      </c>
      <c r="H26" s="11">
        <v>6101.4278177392998</v>
      </c>
    </row>
    <row r="27" spans="1:11" x14ac:dyDescent="0.2">
      <c r="A27" s="2">
        <v>2025</v>
      </c>
      <c r="B27" s="11">
        <v>6059.6875868967099</v>
      </c>
      <c r="C27" s="113">
        <v>6088.5999062043866</v>
      </c>
      <c r="D27" s="113">
        <v>6048.7661443538764</v>
      </c>
      <c r="E27" s="114">
        <v>6059.6875868967099</v>
      </c>
      <c r="F27" s="107">
        <v>6350.7782137749864</v>
      </c>
      <c r="G27" s="107">
        <v>5835.2276461263209</v>
      </c>
      <c r="H27" s="11">
        <v>6064.9863081620279</v>
      </c>
    </row>
    <row r="28" spans="1:11" x14ac:dyDescent="0.2">
      <c r="A28" s="2">
        <v>2026</v>
      </c>
      <c r="B28" s="11">
        <v>5948.24491639391</v>
      </c>
      <c r="C28" s="113">
        <v>5985.4532664084445</v>
      </c>
      <c r="D28" s="113">
        <v>5930.3082869091777</v>
      </c>
      <c r="E28" s="114">
        <v>5948.24491639391</v>
      </c>
      <c r="F28" s="107">
        <v>6265.6838352768236</v>
      </c>
      <c r="G28" s="107">
        <v>5697.9774218994589</v>
      </c>
      <c r="H28" s="11">
        <v>5955.5436649195244</v>
      </c>
    </row>
    <row r="29" spans="1:11" x14ac:dyDescent="0.2">
      <c r="A29" s="2">
        <v>2027</v>
      </c>
      <c r="B29" s="11">
        <v>5917.9813949790696</v>
      </c>
      <c r="C29" s="113">
        <v>5962.7245515506711</v>
      </c>
      <c r="D29" s="113">
        <v>5893.4885573664706</v>
      </c>
      <c r="E29" s="114">
        <v>5917.9813949790696</v>
      </c>
      <c r="F29" s="107">
        <v>6262.8458207157819</v>
      </c>
      <c r="G29" s="107">
        <v>5649.0090423104339</v>
      </c>
      <c r="H29" s="11">
        <v>5927.2787385619395</v>
      </c>
    </row>
    <row r="30" spans="1:11" x14ac:dyDescent="0.2">
      <c r="A30" s="2">
        <v>2028</v>
      </c>
      <c r="B30" s="11">
        <v>5892.0605350129299</v>
      </c>
      <c r="C30" s="113">
        <v>5943.5948713687176</v>
      </c>
      <c r="D30" s="113">
        <v>5861.8643098763096</v>
      </c>
      <c r="E30" s="114">
        <v>5892.0605350129299</v>
      </c>
      <c r="F30" s="107">
        <v>6264.8005268624038</v>
      </c>
      <c r="G30" s="107">
        <v>5613.3097655427673</v>
      </c>
      <c r="H30" s="11">
        <v>5903.4398665954768</v>
      </c>
    </row>
    <row r="31" spans="1:11" x14ac:dyDescent="0.2">
      <c r="A31" s="2">
        <v>2029</v>
      </c>
      <c r="B31" s="11">
        <v>5872.3806154937702</v>
      </c>
      <c r="C31" s="113">
        <v>5930.03972850848</v>
      </c>
      <c r="D31" s="113">
        <v>5838.2967739870783</v>
      </c>
      <c r="E31" s="114">
        <v>5872.3806154937702</v>
      </c>
      <c r="F31" s="107">
        <v>6270.9053572818702</v>
      </c>
      <c r="G31" s="107">
        <v>5577.5657590941009</v>
      </c>
      <c r="H31" s="11">
        <v>5885.9415517173065</v>
      </c>
    </row>
    <row r="32" spans="1:11" x14ac:dyDescent="0.2">
      <c r="A32" s="2">
        <v>2030</v>
      </c>
      <c r="B32" s="11">
        <v>5849.58498466727</v>
      </c>
      <c r="C32" s="113">
        <v>5913.8954027691752</v>
      </c>
      <c r="D32" s="113">
        <v>5812.9916479286831</v>
      </c>
      <c r="E32" s="114">
        <v>5849.58498466727</v>
      </c>
      <c r="F32" s="107">
        <v>6270.4963751669111</v>
      </c>
      <c r="G32" s="107">
        <v>5536.1060132066686</v>
      </c>
      <c r="H32" s="11">
        <v>5865.3984217707211</v>
      </c>
      <c r="K32" s="108"/>
    </row>
    <row r="33" spans="1:8" x14ac:dyDescent="0.2">
      <c r="A33" s="2">
        <v>2031</v>
      </c>
      <c r="B33" s="11">
        <v>5831.5363315615105</v>
      </c>
      <c r="C33" s="113">
        <v>5901.5033822609148</v>
      </c>
      <c r="D33" s="113">
        <v>5792.6595604828608</v>
      </c>
      <c r="E33" s="114">
        <v>5831.5363315615105</v>
      </c>
      <c r="F33" s="107">
        <v>6274.7909124092603</v>
      </c>
      <c r="G33" s="107">
        <v>5500.3715399948278</v>
      </c>
      <c r="H33" s="11">
        <v>5849.6935409763528</v>
      </c>
    </row>
    <row r="34" spans="1:8" x14ac:dyDescent="0.2">
      <c r="A34" s="2">
        <v>2032</v>
      </c>
      <c r="B34" s="11">
        <v>5813.7276131567696</v>
      </c>
      <c r="C34" s="113">
        <v>5888.6197013703686</v>
      </c>
      <c r="D34" s="113">
        <v>5772.4257015025123</v>
      </c>
      <c r="E34" s="114">
        <v>5813.7276131567696</v>
      </c>
      <c r="F34" s="107">
        <v>6276.8825768099578</v>
      </c>
      <c r="G34" s="107">
        <v>5471.7160009218451</v>
      </c>
      <c r="H34" s="11">
        <v>5834.3244576511952</v>
      </c>
    </row>
    <row r="35" spans="1:8" x14ac:dyDescent="0.2">
      <c r="A35" s="2">
        <v>2033</v>
      </c>
      <c r="B35" s="11">
        <v>5794.9045376021204</v>
      </c>
      <c r="C35" s="113">
        <v>5874.0124599681531</v>
      </c>
      <c r="D35" s="113">
        <v>5751.3068998138388</v>
      </c>
      <c r="E35" s="114">
        <v>5794.9045376021204</v>
      </c>
      <c r="F35" s="107">
        <v>6286.32978152957</v>
      </c>
      <c r="G35" s="107">
        <v>5436.70633293014</v>
      </c>
      <c r="H35" s="11">
        <v>5818.0413317135644</v>
      </c>
    </row>
    <row r="36" spans="1:8" x14ac:dyDescent="0.2">
      <c r="A36" s="2">
        <v>2034</v>
      </c>
      <c r="B36" s="11">
        <v>5779.9988162889103</v>
      </c>
      <c r="C36" s="113">
        <v>5862.6525451381476</v>
      </c>
      <c r="D36" s="113">
        <v>5734.2549405746631</v>
      </c>
      <c r="E36" s="114">
        <v>5779.9988162889103</v>
      </c>
      <c r="F36" s="107">
        <v>6300.278688200714</v>
      </c>
      <c r="G36" s="107">
        <v>5392.6736059803352</v>
      </c>
      <c r="H36" s="11">
        <v>5805.8101029602858</v>
      </c>
    </row>
    <row r="37" spans="1:8" x14ac:dyDescent="0.2">
      <c r="A37" s="2">
        <v>2035</v>
      </c>
      <c r="B37" s="11">
        <v>5764.7913591690003</v>
      </c>
      <c r="C37" s="113">
        <v>5850.3887305786075</v>
      </c>
      <c r="D37" s="113">
        <v>5717.2922854394583</v>
      </c>
      <c r="E37" s="114">
        <v>5764.7913591690003</v>
      </c>
      <c r="F37" s="107">
        <v>6318.6388481989989</v>
      </c>
      <c r="G37" s="107">
        <v>5349.425134771609</v>
      </c>
      <c r="H37" s="11">
        <v>5793.4088339194113</v>
      </c>
    </row>
    <row r="38" spans="1:8" x14ac:dyDescent="0.2">
      <c r="A38" s="2">
        <v>2036</v>
      </c>
      <c r="B38" s="11">
        <v>5749.7713217591399</v>
      </c>
      <c r="C38" s="113">
        <v>5837.6843425796997</v>
      </c>
      <c r="D38" s="113">
        <v>5700.8145999614962</v>
      </c>
      <c r="E38" s="114">
        <v>5749.7713217591399</v>
      </c>
      <c r="F38" s="107">
        <v>6340.4901608657065</v>
      </c>
      <c r="G38" s="107">
        <v>5307.5791031226991</v>
      </c>
      <c r="H38" s="11">
        <v>5781.3335046668863</v>
      </c>
    </row>
    <row r="39" spans="1:8" x14ac:dyDescent="0.2">
      <c r="A39" s="2">
        <v>2037</v>
      </c>
      <c r="B39" s="11">
        <v>5734.2042138260904</v>
      </c>
      <c r="C39" s="113">
        <v>5823.8386511959998</v>
      </c>
      <c r="D39" s="113">
        <v>5684.0597662867867</v>
      </c>
      <c r="E39" s="114">
        <v>5734.2042138260904</v>
      </c>
      <c r="F39" s="107">
        <v>6362.6595772490336</v>
      </c>
      <c r="G39" s="107">
        <v>5265.2401283181771</v>
      </c>
      <c r="H39" s="11">
        <v>5768.8686944451574</v>
      </c>
    </row>
  </sheetData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28"/>
  <sheetViews>
    <sheetView tabSelected="1" view="pageLayout" zoomScaleNormal="120" workbookViewId="0">
      <selection activeCell="H5" sqref="H5"/>
    </sheetView>
  </sheetViews>
  <sheetFormatPr defaultRowHeight="12.75" x14ac:dyDescent="0.2"/>
  <cols>
    <col min="2" max="15" width="6.5703125" style="2" customWidth="1"/>
  </cols>
  <sheetData>
    <row r="1" spans="1:16" x14ac:dyDescent="0.2">
      <c r="A1" s="115" t="s">
        <v>324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"/>
    </row>
    <row r="2" spans="1:16" x14ac:dyDescent="0.2">
      <c r="A2" s="115" t="s">
        <v>325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"/>
    </row>
    <row r="3" spans="1:16" x14ac:dyDescent="0.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</row>
    <row r="4" spans="1:16" x14ac:dyDescent="0.2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</row>
    <row r="5" spans="1:16" x14ac:dyDescent="0.2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"/>
    </row>
    <row r="24" spans="1:16" ht="25.5" x14ac:dyDescent="0.2">
      <c r="B24" s="126">
        <v>2017</v>
      </c>
      <c r="C24" s="126">
        <v>2018</v>
      </c>
      <c r="D24" s="126">
        <v>2019</v>
      </c>
      <c r="E24" s="126">
        <v>2020</v>
      </c>
      <c r="F24" s="126">
        <v>2021</v>
      </c>
      <c r="G24" s="126">
        <v>2022</v>
      </c>
      <c r="H24" s="126">
        <v>2023</v>
      </c>
      <c r="I24" s="126">
        <v>2024</v>
      </c>
      <c r="J24" s="126">
        <v>2025</v>
      </c>
      <c r="K24" s="126">
        <v>2026</v>
      </c>
      <c r="L24" s="126">
        <v>2027</v>
      </c>
      <c r="M24" s="126">
        <v>2028</v>
      </c>
      <c r="N24" s="126">
        <v>2029</v>
      </c>
      <c r="O24" s="126">
        <v>2030</v>
      </c>
      <c r="P24" s="103" t="s">
        <v>321</v>
      </c>
    </row>
    <row r="25" spans="1:16" x14ac:dyDescent="0.2">
      <c r="A25" t="s">
        <v>8</v>
      </c>
      <c r="B25" s="11">
        <v>132</v>
      </c>
      <c r="C25" s="11">
        <v>144</v>
      </c>
      <c r="D25" s="11">
        <v>86</v>
      </c>
      <c r="E25" s="11">
        <v>117</v>
      </c>
      <c r="F25" s="11">
        <v>197</v>
      </c>
      <c r="G25" s="11"/>
      <c r="H25" s="11"/>
      <c r="I25" s="11"/>
      <c r="J25" s="11"/>
      <c r="K25" s="11"/>
      <c r="L25" s="11"/>
      <c r="M25" s="11"/>
      <c r="N25" s="11"/>
      <c r="O25" s="11"/>
    </row>
    <row r="26" spans="1:16" x14ac:dyDescent="0.2">
      <c r="A26" t="s">
        <v>322</v>
      </c>
      <c r="B26" s="11">
        <v>132</v>
      </c>
      <c r="C26" s="11">
        <v>144</v>
      </c>
      <c r="D26" s="11">
        <v>86</v>
      </c>
      <c r="E26" s="11">
        <v>113.28</v>
      </c>
      <c r="F26" s="11">
        <v>155.80349999999999</v>
      </c>
      <c r="G26" s="11">
        <v>278.74313999999998</v>
      </c>
      <c r="H26" s="11">
        <v>378.59019660000001</v>
      </c>
      <c r="I26" s="11">
        <v>511.33472798799994</v>
      </c>
      <c r="J26" s="11">
        <v>685.13219740083991</v>
      </c>
      <c r="K26" s="11">
        <v>902.58997587773274</v>
      </c>
      <c r="L26" s="11">
        <v>1166.6750406444471</v>
      </c>
      <c r="M26" s="11">
        <v>1469.5200544584338</v>
      </c>
      <c r="N26" s="11">
        <v>1851.6449869527237</v>
      </c>
      <c r="O26" s="11">
        <v>2312.3701262100017</v>
      </c>
      <c r="P26" s="104">
        <v>0.2694734378558139</v>
      </c>
    </row>
    <row r="27" spans="1:16" x14ac:dyDescent="0.2">
      <c r="A27" t="s">
        <v>323</v>
      </c>
      <c r="B27" s="11">
        <v>132</v>
      </c>
      <c r="C27" s="11">
        <v>144</v>
      </c>
      <c r="D27" s="11">
        <v>86</v>
      </c>
      <c r="E27" s="11">
        <v>104.68</v>
      </c>
      <c r="F27" s="11">
        <v>133.53050000000002</v>
      </c>
      <c r="G27" s="11">
        <v>234.97791999999998</v>
      </c>
      <c r="H27" s="11">
        <v>295.24308280000002</v>
      </c>
      <c r="I27" s="11">
        <v>369.28018942400001</v>
      </c>
      <c r="J27" s="11">
        <v>458.37846545292001</v>
      </c>
      <c r="K27" s="11">
        <v>558.95419804087442</v>
      </c>
      <c r="L27" s="11">
        <v>667.76134912748569</v>
      </c>
      <c r="M27" s="11">
        <v>775.57182182044721</v>
      </c>
      <c r="N27" s="11">
        <v>901.23155476689078</v>
      </c>
      <c r="O27" s="11">
        <v>1037.1854234689604</v>
      </c>
      <c r="P27" s="104">
        <v>0.18742687146230175</v>
      </c>
    </row>
    <row r="28" spans="1:16" x14ac:dyDescent="0.2">
      <c r="A28" t="s">
        <v>117</v>
      </c>
      <c r="B28" s="11">
        <v>132</v>
      </c>
      <c r="C28" s="11">
        <v>144</v>
      </c>
      <c r="D28" s="11">
        <v>86</v>
      </c>
      <c r="E28" s="11">
        <v>98.73</v>
      </c>
      <c r="F28" s="11">
        <v>118.68650000000002</v>
      </c>
      <c r="G28" s="11">
        <v>207.049035</v>
      </c>
      <c r="H28" s="11">
        <v>245.18064315000004</v>
      </c>
      <c r="I28" s="11">
        <v>289.7124406695001</v>
      </c>
      <c r="J28" s="11">
        <v>341.25578585693506</v>
      </c>
      <c r="K28" s="11">
        <v>396.98159419989207</v>
      </c>
      <c r="L28" s="11">
        <v>455.41650651272397</v>
      </c>
      <c r="M28" s="11">
        <v>512.76111768420674</v>
      </c>
      <c r="N28" s="11">
        <v>581.81025875708804</v>
      </c>
      <c r="O28" s="11">
        <v>660.20644134353188</v>
      </c>
      <c r="P28" s="104">
        <v>0.14355963886054024</v>
      </c>
    </row>
  </sheetData>
  <printOptions horizontalCentered="1"/>
  <pageMargins left="0.75" right="0.75" top="1.75" bottom="1" header="0.5" footer="0.5"/>
  <pageSetup orientation="portrait" horizontalDpi="90" verticalDpi="90" r:id="rId1"/>
  <headerFooter alignWithMargins="0">
    <oddHeader>&amp;RKPSC Case No. 2023-00092
Commission Staff’s First Set of Data Requests
Dated May 22, 2023
Item No. 8
Attachment 12
Page &amp;P of &amp;N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36"/>
  <sheetViews>
    <sheetView tabSelected="1" view="pageLayout" zoomScaleNormal="90" workbookViewId="0">
      <selection activeCell="H5" sqref="H5"/>
    </sheetView>
  </sheetViews>
  <sheetFormatPr defaultRowHeight="12.75" x14ac:dyDescent="0.2"/>
  <cols>
    <col min="2" max="2" width="4.42578125" customWidth="1"/>
    <col min="3" max="3" width="10.28515625" customWidth="1"/>
    <col min="4" max="4" width="5.42578125" customWidth="1"/>
  </cols>
  <sheetData>
    <row r="1" spans="1:5" x14ac:dyDescent="0.2">
      <c r="A1" s="7" t="s">
        <v>6</v>
      </c>
      <c r="B1" s="7"/>
      <c r="C1" s="7"/>
      <c r="D1" s="7"/>
      <c r="E1" s="7"/>
    </row>
    <row r="2" spans="1:5" x14ac:dyDescent="0.2">
      <c r="A2" s="7" t="s">
        <v>329</v>
      </c>
      <c r="B2" s="7"/>
      <c r="C2" s="7"/>
      <c r="D2" s="7"/>
      <c r="E2" s="7"/>
    </row>
    <row r="3" spans="1:5" x14ac:dyDescent="0.2">
      <c r="A3" s="7" t="s">
        <v>330</v>
      </c>
      <c r="B3" s="7"/>
      <c r="C3" s="7"/>
      <c r="D3" s="7"/>
      <c r="E3" s="7"/>
    </row>
    <row r="5" spans="1:5" x14ac:dyDescent="0.2">
      <c r="A5" s="5"/>
      <c r="B5" s="5"/>
      <c r="C5" s="5" t="s">
        <v>326</v>
      </c>
      <c r="D5" s="5"/>
      <c r="E5" s="5"/>
    </row>
    <row r="6" spans="1:5" x14ac:dyDescent="0.2">
      <c r="A6" s="5"/>
      <c r="B6" s="5"/>
      <c r="C6" s="5" t="s">
        <v>205</v>
      </c>
      <c r="D6" s="5"/>
      <c r="E6" s="5"/>
    </row>
    <row r="7" spans="1:5" x14ac:dyDescent="0.2">
      <c r="A7" s="5" t="s">
        <v>107</v>
      </c>
      <c r="B7" s="5"/>
      <c r="C7" s="5" t="s">
        <v>327</v>
      </c>
      <c r="D7" s="5"/>
      <c r="E7" s="5" t="s">
        <v>328</v>
      </c>
    </row>
    <row r="9" spans="1:5" x14ac:dyDescent="0.2">
      <c r="A9" s="2">
        <v>2010</v>
      </c>
      <c r="C9" s="2">
        <v>2</v>
      </c>
      <c r="D9" s="2"/>
      <c r="E9" s="11">
        <v>25</v>
      </c>
    </row>
    <row r="10" spans="1:5" x14ac:dyDescent="0.2">
      <c r="A10" s="2">
        <v>2011</v>
      </c>
      <c r="C10" s="11">
        <v>3</v>
      </c>
      <c r="D10" s="2"/>
      <c r="E10" s="11">
        <v>30.1</v>
      </c>
    </row>
    <row r="11" spans="1:5" x14ac:dyDescent="0.2">
      <c r="A11" s="2">
        <v>2012</v>
      </c>
      <c r="C11" s="11">
        <v>4</v>
      </c>
      <c r="D11" s="2"/>
      <c r="E11" s="11">
        <v>59.8</v>
      </c>
    </row>
    <row r="12" spans="1:5" x14ac:dyDescent="0.2">
      <c r="A12" s="2">
        <v>2013</v>
      </c>
      <c r="C12" s="11">
        <v>5</v>
      </c>
      <c r="D12" s="2"/>
      <c r="E12" s="11">
        <v>66.3</v>
      </c>
    </row>
    <row r="13" spans="1:5" x14ac:dyDescent="0.2">
      <c r="A13" s="2">
        <v>2014</v>
      </c>
      <c r="C13" s="11">
        <v>10</v>
      </c>
      <c r="D13" s="2"/>
      <c r="E13" s="11">
        <v>120.9</v>
      </c>
    </row>
    <row r="14" spans="1:5" x14ac:dyDescent="0.2">
      <c r="A14" s="2">
        <v>2015</v>
      </c>
      <c r="C14" s="11">
        <v>11</v>
      </c>
      <c r="D14" s="2"/>
      <c r="E14" s="11">
        <v>140.9</v>
      </c>
    </row>
    <row r="15" spans="1:5" x14ac:dyDescent="0.2">
      <c r="A15" s="2">
        <v>2016</v>
      </c>
      <c r="C15" s="11">
        <v>15</v>
      </c>
      <c r="D15" s="2"/>
      <c r="E15" s="11">
        <v>162.6</v>
      </c>
    </row>
    <row r="16" spans="1:5" x14ac:dyDescent="0.2">
      <c r="A16" s="2">
        <v>2017</v>
      </c>
      <c r="C16" s="11">
        <v>20</v>
      </c>
      <c r="D16" s="2"/>
      <c r="E16" s="11">
        <v>208.79999999999998</v>
      </c>
    </row>
    <row r="17" spans="1:5" x14ac:dyDescent="0.2">
      <c r="A17" s="2">
        <v>2018</v>
      </c>
      <c r="C17" s="11">
        <v>25</v>
      </c>
      <c r="D17" s="2"/>
      <c r="E17" s="11">
        <v>430.7</v>
      </c>
    </row>
    <row r="18" spans="1:5" x14ac:dyDescent="0.2">
      <c r="A18" s="2">
        <v>2019</v>
      </c>
      <c r="C18" s="11">
        <v>46</v>
      </c>
      <c r="D18" s="2"/>
      <c r="E18" s="11">
        <v>710.40000000000009</v>
      </c>
    </row>
    <row r="19" spans="1:5" x14ac:dyDescent="0.2">
      <c r="A19" s="2">
        <v>2020</v>
      </c>
      <c r="C19" s="11">
        <v>62</v>
      </c>
      <c r="D19" s="2"/>
      <c r="E19" s="11">
        <v>967.52000000000021</v>
      </c>
    </row>
    <row r="20" spans="1:5" x14ac:dyDescent="0.2">
      <c r="A20" s="2">
        <v>2021</v>
      </c>
      <c r="C20" s="11">
        <v>153.44987955355515</v>
      </c>
      <c r="D20" s="2"/>
      <c r="E20" s="11">
        <v>1751.3850300000001</v>
      </c>
    </row>
    <row r="21" spans="1:5" x14ac:dyDescent="0.2">
      <c r="A21" s="2">
        <v>2022</v>
      </c>
      <c r="C21" s="11">
        <v>171.76809059814781</v>
      </c>
      <c r="D21" s="2"/>
      <c r="E21" s="11">
        <v>1960.4581207917286</v>
      </c>
    </row>
    <row r="22" spans="1:5" x14ac:dyDescent="0.2">
      <c r="A22" s="2">
        <v>2023</v>
      </c>
      <c r="C22" s="11">
        <v>190.44114608057768</v>
      </c>
      <c r="D22" s="2"/>
      <c r="E22" s="11">
        <v>2173.5811934942608</v>
      </c>
    </row>
    <row r="23" spans="1:5" x14ac:dyDescent="0.2">
      <c r="A23" s="2">
        <v>2024</v>
      </c>
      <c r="C23" s="11">
        <v>206.76774379746678</v>
      </c>
      <c r="D23" s="2"/>
      <c r="E23" s="11">
        <v>2359.923202464116</v>
      </c>
    </row>
    <row r="24" spans="1:5" x14ac:dyDescent="0.2">
      <c r="A24" s="2">
        <v>2025</v>
      </c>
      <c r="C24" s="11">
        <v>219.9430178949365</v>
      </c>
      <c r="D24" s="2"/>
      <c r="E24" s="11">
        <v>2510.2978908482924</v>
      </c>
    </row>
    <row r="25" spans="1:5" x14ac:dyDescent="0.2">
      <c r="A25" s="2">
        <v>2026</v>
      </c>
      <c r="C25" s="11">
        <v>234.21347887785402</v>
      </c>
      <c r="D25" s="2"/>
      <c r="E25" s="11">
        <v>2673.1723864777141</v>
      </c>
    </row>
    <row r="26" spans="1:5" x14ac:dyDescent="0.2">
      <c r="A26" s="2">
        <v>2027</v>
      </c>
      <c r="C26" s="11">
        <v>247.56611231707467</v>
      </c>
      <c r="D26" s="2"/>
      <c r="E26" s="11">
        <v>2825.5713481749549</v>
      </c>
    </row>
    <row r="27" spans="1:5" x14ac:dyDescent="0.2">
      <c r="A27" s="2">
        <v>2028</v>
      </c>
      <c r="C27" s="11">
        <v>259.39842157026396</v>
      </c>
      <c r="D27" s="2"/>
      <c r="E27" s="11">
        <v>2960.6182400764492</v>
      </c>
    </row>
    <row r="28" spans="1:5" x14ac:dyDescent="0.2">
      <c r="A28" s="2">
        <v>2029</v>
      </c>
      <c r="C28" s="11">
        <v>273.0153296506781</v>
      </c>
      <c r="D28" s="2"/>
      <c r="E28" s="11">
        <v>3116.0334742643654</v>
      </c>
    </row>
    <row r="29" spans="1:5" x14ac:dyDescent="0.2">
      <c r="A29" s="2">
        <v>2030</v>
      </c>
      <c r="C29" s="11">
        <v>284.18575954006621</v>
      </c>
      <c r="D29" s="2"/>
      <c r="E29" s="11">
        <v>3243.5260714814981</v>
      </c>
    </row>
    <row r="30" spans="1:5" x14ac:dyDescent="0.2">
      <c r="A30" s="2">
        <v>2031</v>
      </c>
      <c r="C30" s="11">
        <v>298.11496136410614</v>
      </c>
      <c r="D30" s="2"/>
      <c r="E30" s="11">
        <v>3402.505639438461</v>
      </c>
    </row>
    <row r="31" spans="1:5" x14ac:dyDescent="0.2">
      <c r="A31" s="2">
        <v>2032</v>
      </c>
      <c r="C31" s="11">
        <v>310.3344034334288</v>
      </c>
      <c r="D31" s="2"/>
      <c r="E31" s="11">
        <v>3541.9710334643637</v>
      </c>
    </row>
    <row r="32" spans="1:5" x14ac:dyDescent="0.2">
      <c r="A32" s="2">
        <v>2033</v>
      </c>
      <c r="C32" s="11">
        <v>325.5405719400934</v>
      </c>
      <c r="D32" s="2"/>
      <c r="E32" s="11">
        <v>3715.5251344106282</v>
      </c>
    </row>
    <row r="33" spans="1:5" x14ac:dyDescent="0.2">
      <c r="A33" s="2">
        <v>2034</v>
      </c>
      <c r="C33" s="11">
        <v>340.74265914696383</v>
      </c>
      <c r="D33" s="2"/>
      <c r="E33" s="11">
        <v>3889.0326538451754</v>
      </c>
    </row>
    <row r="34" spans="1:5" x14ac:dyDescent="0.2">
      <c r="A34" s="2">
        <v>2035</v>
      </c>
      <c r="C34" s="11">
        <v>352.95129777565518</v>
      </c>
      <c r="D34" s="2"/>
      <c r="E34" s="11">
        <v>4028.3747438694772</v>
      </c>
    </row>
    <row r="35" spans="1:5" x14ac:dyDescent="0.2">
      <c r="A35" s="2">
        <v>2036</v>
      </c>
      <c r="C35" s="11">
        <v>369.51023615402323</v>
      </c>
      <c r="D35" s="2"/>
      <c r="E35" s="11">
        <v>4217.3685500095771</v>
      </c>
    </row>
    <row r="36" spans="1:5" x14ac:dyDescent="0.2">
      <c r="A36" s="2">
        <v>2037</v>
      </c>
      <c r="C36" s="11">
        <v>386.64154729529349</v>
      </c>
      <c r="D36" s="2"/>
      <c r="E36" s="11">
        <v>4412.895076093434</v>
      </c>
    </row>
  </sheetData>
  <printOptions horizontalCentered="1"/>
  <pageMargins left="0.75" right="0.75" top="1.75" bottom="1" header="0.5" footer="0.5"/>
  <pageSetup orientation="portrait" horizontalDpi="90" verticalDpi="90" r:id="rId1"/>
  <headerFooter alignWithMargins="0">
    <oddHeader>&amp;RKPSC Case No. 2023-00092
Commission Staff’s First Set of Data Requests
Dated May 22, 2023
Item No. 8
Attachment 12
Page 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6" x14ac:dyDescent="0.2">
      <c r="A1" s="1" t="s">
        <v>0</v>
      </c>
      <c r="B1">
        <v>2033</v>
      </c>
      <c r="C1">
        <v>2034</v>
      </c>
      <c r="D1">
        <v>2035</v>
      </c>
      <c r="E1">
        <v>2036</v>
      </c>
      <c r="F1">
        <v>2037</v>
      </c>
    </row>
    <row r="2" spans="1:6" x14ac:dyDescent="0.2">
      <c r="A2" s="1" t="s">
        <v>1</v>
      </c>
      <c r="B2">
        <v>1799.5572176805199</v>
      </c>
      <c r="C2">
        <v>1790.6305049002999</v>
      </c>
      <c r="D2">
        <v>1781.6323790863401</v>
      </c>
      <c r="E2">
        <v>1773.0642339199801</v>
      </c>
      <c r="F2">
        <v>1764.7981562618199</v>
      </c>
    </row>
    <row r="3" spans="1:6" x14ac:dyDescent="0.2">
      <c r="A3" s="1" t="s">
        <v>2</v>
      </c>
      <c r="B3">
        <v>1621.91192354393</v>
      </c>
      <c r="C3">
        <v>1619.13096756507</v>
      </c>
      <c r="D3">
        <v>1616.53142986941</v>
      </c>
      <c r="E3">
        <v>1614.1100214947</v>
      </c>
      <c r="F3">
        <v>1611.8313825200601</v>
      </c>
    </row>
    <row r="4" spans="1:6" x14ac:dyDescent="0.2">
      <c r="A4" s="1" t="s">
        <v>3</v>
      </c>
      <c r="B4">
        <v>1944.0201119661999</v>
      </c>
      <c r="C4">
        <v>1942.0265868734</v>
      </c>
      <c r="D4">
        <v>1939.54365216518</v>
      </c>
      <c r="E4">
        <v>1936.6957054234499</v>
      </c>
      <c r="F4">
        <v>1933.1315297327601</v>
      </c>
    </row>
    <row r="5" spans="1:6" x14ac:dyDescent="0.2">
      <c r="A5" s="1" t="s">
        <v>66</v>
      </c>
      <c r="B5">
        <v>9.3947107569427999</v>
      </c>
      <c r="C5">
        <v>9.3934330295615194</v>
      </c>
      <c r="D5">
        <v>9.3918631554480392</v>
      </c>
      <c r="E5">
        <v>9.3901792147319494</v>
      </c>
      <c r="F5">
        <v>9.3884649707081902</v>
      </c>
    </row>
    <row r="6" spans="1:6" x14ac:dyDescent="0.2">
      <c r="A6" s="1" t="s">
        <v>67</v>
      </c>
      <c r="B6">
        <v>-5.1992680757319702E-8</v>
      </c>
      <c r="C6">
        <v>-3.5614285485445797E-8</v>
      </c>
      <c r="D6">
        <v>-4.23456171216401E-8</v>
      </c>
      <c r="E6">
        <v>-4.5103783541545497E-8</v>
      </c>
      <c r="F6">
        <v>-4.3614573629639503E-8</v>
      </c>
    </row>
    <row r="7" spans="1:6" x14ac:dyDescent="0.2">
      <c r="A7" s="1" t="s">
        <v>5</v>
      </c>
      <c r="B7">
        <v>420.02057370652398</v>
      </c>
      <c r="C7">
        <v>418.817323956199</v>
      </c>
      <c r="D7">
        <v>417.69203493497002</v>
      </c>
      <c r="E7">
        <v>416.51118175138203</v>
      </c>
      <c r="F7">
        <v>415.05468038436197</v>
      </c>
    </row>
    <row r="8" spans="1:6" x14ac:dyDescent="0.2">
      <c r="A8" s="1" t="s">
        <v>22</v>
      </c>
      <c r="B8">
        <v>987.55919561699704</v>
      </c>
      <c r="C8">
        <v>983.23666667792804</v>
      </c>
      <c r="D8">
        <v>981.84689264482597</v>
      </c>
      <c r="E8">
        <v>978.42622597306104</v>
      </c>
      <c r="F8">
        <v>979.00097211279501</v>
      </c>
    </row>
    <row r="9" spans="1:6" x14ac:dyDescent="0.2">
      <c r="A9" s="1" t="s">
        <v>23</v>
      </c>
      <c r="B9">
        <v>1198.3558521427601</v>
      </c>
      <c r="C9">
        <v>1193.4247351660899</v>
      </c>
      <c r="D9">
        <v>1185.1707020505801</v>
      </c>
      <c r="E9">
        <v>1182.9288317559001</v>
      </c>
      <c r="F9">
        <v>1178.06118518721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28.7109375" style="3" customWidth="1"/>
  </cols>
  <sheetData>
    <row r="1" spans="1:11" x14ac:dyDescent="0.2">
      <c r="A1" s="127" t="s">
        <v>6</v>
      </c>
      <c r="B1" s="127"/>
      <c r="C1" s="127"/>
      <c r="D1" s="127"/>
      <c r="E1" s="127"/>
      <c r="F1" s="127"/>
      <c r="G1" s="8"/>
      <c r="H1" s="8"/>
      <c r="I1" s="8"/>
      <c r="J1" s="8"/>
      <c r="K1" s="8"/>
    </row>
    <row r="2" spans="1:11" x14ac:dyDescent="0.2">
      <c r="A2" s="127" t="s">
        <v>80</v>
      </c>
      <c r="B2" s="127"/>
      <c r="C2" s="127"/>
      <c r="D2" s="127"/>
      <c r="E2" s="127"/>
      <c r="F2" s="127"/>
      <c r="G2" s="8"/>
      <c r="H2" s="8"/>
      <c r="I2" s="8"/>
      <c r="J2" s="8"/>
      <c r="K2" s="8"/>
    </row>
    <row r="3" spans="1:11" x14ac:dyDescent="0.2">
      <c r="A3" s="127" t="s">
        <v>266</v>
      </c>
      <c r="B3" s="127"/>
      <c r="C3" s="127"/>
      <c r="D3" s="127"/>
      <c r="E3" s="127"/>
      <c r="F3" s="127"/>
      <c r="G3" s="8"/>
      <c r="H3" s="8"/>
      <c r="I3" s="8"/>
      <c r="J3" s="8"/>
      <c r="K3" s="8"/>
    </row>
    <row r="4" spans="1:1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x14ac:dyDescent="0.2">
      <c r="B6" s="4">
        <f>+Sheet7!B1</f>
        <v>2033</v>
      </c>
      <c r="C6" s="4">
        <f>+Sheet7!C1</f>
        <v>2034</v>
      </c>
      <c r="D6" s="4">
        <f>+Sheet7!D1</f>
        <v>2035</v>
      </c>
      <c r="E6" s="4">
        <f>+Sheet7!E1</f>
        <v>2036</v>
      </c>
      <c r="F6" s="4">
        <f>+Sheet7!F1</f>
        <v>2037</v>
      </c>
      <c r="G6" s="4"/>
      <c r="H6" s="4"/>
      <c r="I6" s="4"/>
      <c r="J6" s="4"/>
      <c r="K6" s="4"/>
    </row>
    <row r="7" spans="1:11" x14ac:dyDescent="0.2">
      <c r="A7" s="4" t="s">
        <v>68</v>
      </c>
    </row>
    <row r="9" spans="1:11" x14ac:dyDescent="0.2">
      <c r="A9" s="3" t="s">
        <v>69</v>
      </c>
      <c r="B9" s="18">
        <f>+Sheet7!B2</f>
        <v>1799.5572176805199</v>
      </c>
      <c r="C9" s="18">
        <f>+Sheet7!C2</f>
        <v>1790.6305049002999</v>
      </c>
      <c r="D9" s="18">
        <f>+Sheet7!D2</f>
        <v>1781.6323790863401</v>
      </c>
      <c r="E9" s="18">
        <f>+Sheet7!E2</f>
        <v>1773.0642339199801</v>
      </c>
      <c r="F9" s="18">
        <f>+Sheet7!F2</f>
        <v>1764.7981562618199</v>
      </c>
      <c r="G9" s="18"/>
      <c r="H9" s="18"/>
      <c r="I9" s="18"/>
      <c r="J9" s="18"/>
      <c r="K9" s="18"/>
    </row>
    <row r="10" spans="1:1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">
      <c r="A11" s="3" t="s">
        <v>70</v>
      </c>
      <c r="B11" s="18">
        <f>+Sheet7!B3</f>
        <v>1621.91192354393</v>
      </c>
      <c r="C11" s="18">
        <f>+Sheet7!C3</f>
        <v>1619.13096756507</v>
      </c>
      <c r="D11" s="18">
        <f>+Sheet7!D3</f>
        <v>1616.53142986941</v>
      </c>
      <c r="E11" s="18">
        <f>+Sheet7!E3</f>
        <v>1614.1100214947</v>
      </c>
      <c r="F11" s="18">
        <f>+Sheet7!F3</f>
        <v>1611.8313825200601</v>
      </c>
      <c r="G11" s="18"/>
      <c r="H11" s="18"/>
      <c r="I11" s="18"/>
      <c r="J11" s="18"/>
      <c r="K11" s="18"/>
    </row>
    <row r="12" spans="1:1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">
      <c r="A13" s="3" t="s">
        <v>71</v>
      </c>
      <c r="B13" s="18">
        <f>+Sheet7!B4</f>
        <v>1944.0201119661999</v>
      </c>
      <c r="C13" s="18">
        <f>+Sheet7!C4</f>
        <v>1942.0265868734</v>
      </c>
      <c r="D13" s="18">
        <f>+Sheet7!D4</f>
        <v>1939.54365216518</v>
      </c>
      <c r="E13" s="18">
        <f>+Sheet7!E4</f>
        <v>1936.6957054234499</v>
      </c>
      <c r="F13" s="18">
        <f>+Sheet7!F4</f>
        <v>1933.1315297327601</v>
      </c>
      <c r="G13" s="18"/>
      <c r="H13" s="18"/>
      <c r="I13" s="18"/>
      <c r="J13" s="18"/>
      <c r="K13" s="18"/>
    </row>
    <row r="14" spans="1:1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">
      <c r="A15" s="3" t="s">
        <v>72</v>
      </c>
      <c r="B15" s="18">
        <f>+Sheet7!B5</f>
        <v>9.3947107569427999</v>
      </c>
      <c r="C15" s="18">
        <f>+Sheet7!C5</f>
        <v>9.3934330295615194</v>
      </c>
      <c r="D15" s="18">
        <f>+Sheet7!D5</f>
        <v>9.3918631554480392</v>
      </c>
      <c r="E15" s="18">
        <f>+Sheet7!E5</f>
        <v>9.3901792147319494</v>
      </c>
      <c r="F15" s="18">
        <f>+Sheet7!F5</f>
        <v>9.3884649707081902</v>
      </c>
      <c r="G15" s="18"/>
      <c r="H15" s="18"/>
      <c r="I15" s="18"/>
      <c r="J15" s="18"/>
      <c r="K15" s="18"/>
    </row>
    <row r="16" spans="1:1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4" x14ac:dyDescent="0.2">
      <c r="A17" s="3" t="s">
        <v>81</v>
      </c>
      <c r="B17" s="18">
        <f>+B9+B11+B13+B15</f>
        <v>5374.8839639475927</v>
      </c>
      <c r="C17" s="18">
        <f>+C9+C11+C13+C15</f>
        <v>5361.1814923683314</v>
      </c>
      <c r="D17" s="18">
        <f>+D9+D11+D13+D15</f>
        <v>5347.099324276378</v>
      </c>
      <c r="E17" s="18">
        <f>+E9+E11+E13+E15</f>
        <v>5333.260140052862</v>
      </c>
      <c r="F17" s="18">
        <f>+F9+F11+F13+F15</f>
        <v>5319.149533485348</v>
      </c>
      <c r="G17" s="18"/>
      <c r="H17" s="18"/>
      <c r="I17" s="18"/>
      <c r="J17" s="18"/>
      <c r="K17" s="18"/>
    </row>
    <row r="18" spans="1:14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4" x14ac:dyDescent="0.2">
      <c r="A19" s="3" t="s">
        <v>73</v>
      </c>
      <c r="B19" s="18">
        <f>+Sheet7!B6</f>
        <v>-5.1992680757319702E-8</v>
      </c>
      <c r="C19" s="18">
        <f>+Sheet7!C6</f>
        <v>-3.5614285485445797E-8</v>
      </c>
      <c r="D19" s="18">
        <f>+Sheet7!D6</f>
        <v>-4.23456171216401E-8</v>
      </c>
      <c r="E19" s="18">
        <f>+Sheet7!E6</f>
        <v>-4.5103783541545497E-8</v>
      </c>
      <c r="F19" s="18">
        <f>+Sheet7!F6</f>
        <v>-4.3614573629639503E-8</v>
      </c>
      <c r="G19" s="18"/>
      <c r="H19" s="18"/>
      <c r="I19" s="18"/>
      <c r="J19" s="18"/>
      <c r="K19" s="18"/>
    </row>
    <row r="20" spans="1:14" x14ac:dyDescent="0.2">
      <c r="A20" s="3" t="s">
        <v>82</v>
      </c>
      <c r="B20" s="18">
        <f>+B19</f>
        <v>-5.1992680757319702E-8</v>
      </c>
      <c r="C20" s="18">
        <f>+C19</f>
        <v>-3.5614285485445797E-8</v>
      </c>
      <c r="D20" s="18">
        <f>+D19</f>
        <v>-4.23456171216401E-8</v>
      </c>
      <c r="E20" s="18">
        <f>+E19</f>
        <v>-4.5103783541545497E-8</v>
      </c>
      <c r="F20" s="18">
        <f>+F19</f>
        <v>-4.3614573629639503E-8</v>
      </c>
      <c r="G20" s="18"/>
      <c r="H20" s="18"/>
      <c r="I20" s="18"/>
      <c r="J20" s="18"/>
      <c r="K20" s="18"/>
    </row>
    <row r="21" spans="1:14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">
      <c r="A22" s="3" t="s">
        <v>74</v>
      </c>
      <c r="B22" s="18">
        <f>+B17+B20</f>
        <v>5374.8839638955997</v>
      </c>
      <c r="C22" s="18">
        <f>+C17+C20</f>
        <v>5361.1814923327174</v>
      </c>
      <c r="D22" s="18">
        <f>+D17+D20</f>
        <v>5347.0993242340328</v>
      </c>
      <c r="E22" s="18">
        <f>+E17+E20</f>
        <v>5333.2601400077583</v>
      </c>
      <c r="F22" s="18">
        <f>+F17+F20</f>
        <v>5319.1495334417332</v>
      </c>
      <c r="G22" s="18"/>
      <c r="H22" s="18"/>
      <c r="I22" s="18"/>
      <c r="J22" s="18"/>
      <c r="K22" s="18"/>
    </row>
    <row r="23" spans="1:14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">
      <c r="A24" s="3" t="s">
        <v>75</v>
      </c>
      <c r="B24" s="18">
        <f>+Sheet7!B7</f>
        <v>420.02057370652398</v>
      </c>
      <c r="C24" s="18">
        <f>+Sheet7!C7</f>
        <v>418.817323956199</v>
      </c>
      <c r="D24" s="18">
        <f>+Sheet7!D7</f>
        <v>417.69203493497002</v>
      </c>
      <c r="E24" s="18">
        <f>+Sheet7!E7</f>
        <v>416.51118175138203</v>
      </c>
      <c r="F24" s="18">
        <f>+Sheet7!F7</f>
        <v>415.05468038436197</v>
      </c>
      <c r="G24" s="18"/>
      <c r="H24" s="18"/>
      <c r="I24" s="18"/>
      <c r="J24" s="18"/>
      <c r="K24" s="18"/>
    </row>
    <row r="25" spans="1:14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48"/>
      <c r="N25" s="48"/>
    </row>
    <row r="26" spans="1:14" x14ac:dyDescent="0.2">
      <c r="A26" s="3" t="s">
        <v>76</v>
      </c>
      <c r="B26" s="18">
        <f>+B22+B24</f>
        <v>5794.904537602124</v>
      </c>
      <c r="C26" s="18">
        <f>+C22+C24</f>
        <v>5779.9988162889167</v>
      </c>
      <c r="D26" s="18">
        <f>+D22+D24</f>
        <v>5764.791359169003</v>
      </c>
      <c r="E26" s="18">
        <f>+E22+E24</f>
        <v>5749.7713217591399</v>
      </c>
      <c r="F26" s="18">
        <f>+F22+F24</f>
        <v>5734.2042138260949</v>
      </c>
      <c r="G26" s="18"/>
      <c r="H26" s="18"/>
      <c r="I26" s="18"/>
      <c r="J26" s="18"/>
      <c r="K26" s="18"/>
      <c r="M26" s="48"/>
      <c r="N26" s="48"/>
    </row>
    <row r="27" spans="1:14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48"/>
      <c r="N27" s="48"/>
    </row>
    <row r="28" spans="1:14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M28" s="48"/>
      <c r="N28" s="48"/>
    </row>
    <row r="29" spans="1:14" x14ac:dyDescent="0.2">
      <c r="A29" s="4" t="s">
        <v>77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M29" s="48"/>
      <c r="N29" s="48"/>
    </row>
    <row r="30" spans="1:14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M30" s="48"/>
      <c r="N30" s="48"/>
    </row>
    <row r="31" spans="1:14" x14ac:dyDescent="0.2">
      <c r="A31" s="3" t="s">
        <v>78</v>
      </c>
      <c r="B31" s="18">
        <f>+Sheet7!B8</f>
        <v>987.55919561699704</v>
      </c>
      <c r="C31" s="18">
        <f>+Sheet7!C8</f>
        <v>983.23666667792804</v>
      </c>
      <c r="D31" s="18">
        <f>+Sheet7!D8</f>
        <v>981.84689264482597</v>
      </c>
      <c r="E31" s="18">
        <f>+Sheet7!E8</f>
        <v>978.42622597306104</v>
      </c>
      <c r="F31" s="18">
        <f>+Sheet7!F8</f>
        <v>979.00097211279501</v>
      </c>
      <c r="G31" s="18"/>
      <c r="H31" s="18"/>
      <c r="I31" s="18"/>
      <c r="J31" s="18"/>
      <c r="K31" s="18"/>
      <c r="M31" s="48"/>
      <c r="N31" s="48"/>
    </row>
    <row r="32" spans="1:14" x14ac:dyDescent="0.2">
      <c r="A32" s="3" t="s">
        <v>79</v>
      </c>
      <c r="B32" s="18">
        <f>+Sheet7!B9</f>
        <v>1198.3558521427601</v>
      </c>
      <c r="C32" s="18">
        <f>+Sheet7!C9</f>
        <v>1193.4247351660899</v>
      </c>
      <c r="D32" s="18">
        <f>+Sheet7!D9</f>
        <v>1185.1707020505801</v>
      </c>
      <c r="E32" s="18">
        <f>+Sheet7!E9</f>
        <v>1182.9288317559001</v>
      </c>
      <c r="F32" s="18">
        <f>+Sheet7!F9</f>
        <v>1178.06118518721</v>
      </c>
      <c r="G32" s="18"/>
      <c r="H32" s="18"/>
      <c r="I32" s="18"/>
      <c r="J32" s="18"/>
      <c r="K32" s="18"/>
    </row>
  </sheetData>
  <mergeCells count="3">
    <mergeCell ref="A1:F1"/>
    <mergeCell ref="A2:F2"/>
    <mergeCell ref="A3:F3"/>
  </mergeCells>
  <phoneticPr fontId="0" type="noConversion"/>
  <printOptions horizontalCentered="1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3" x14ac:dyDescent="0.2">
      <c r="A1" t="s">
        <v>0</v>
      </c>
      <c r="B1">
        <v>2023</v>
      </c>
      <c r="C1">
        <v>2023</v>
      </c>
      <c r="D1">
        <v>2023</v>
      </c>
      <c r="E1">
        <v>2023</v>
      </c>
      <c r="F1">
        <v>2023</v>
      </c>
      <c r="G1">
        <v>2023</v>
      </c>
      <c r="H1">
        <v>2023</v>
      </c>
      <c r="I1">
        <v>2023</v>
      </c>
      <c r="J1">
        <v>2023</v>
      </c>
      <c r="K1">
        <v>2023</v>
      </c>
      <c r="L1">
        <v>2023</v>
      </c>
      <c r="M1">
        <v>2023</v>
      </c>
    </row>
    <row r="2" spans="1:13" x14ac:dyDescent="0.2">
      <c r="A2" t="s">
        <v>83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13" x14ac:dyDescent="0.2">
      <c r="A3" t="s">
        <v>90</v>
      </c>
      <c r="B3">
        <v>1229.7678615474499</v>
      </c>
      <c r="C3">
        <v>1158.9203799289701</v>
      </c>
      <c r="D3">
        <v>886.56630320499801</v>
      </c>
      <c r="E3">
        <v>758.61684005109203</v>
      </c>
      <c r="F3">
        <v>767.67077544581696</v>
      </c>
      <c r="G3">
        <v>860.29944462249296</v>
      </c>
      <c r="H3">
        <v>816.68992451187296</v>
      </c>
      <c r="I3">
        <v>952.47549320596499</v>
      </c>
      <c r="J3">
        <v>845.89833729082704</v>
      </c>
      <c r="K3">
        <v>719.09768080530898</v>
      </c>
      <c r="L3">
        <v>873.52729945278998</v>
      </c>
      <c r="M3">
        <v>1062.6504807200399</v>
      </c>
    </row>
    <row r="4" spans="1:13" x14ac:dyDescent="0.2">
      <c r="A4" t="s">
        <v>84</v>
      </c>
      <c r="B4">
        <v>117.896785897816</v>
      </c>
      <c r="C4">
        <v>98.467946586992298</v>
      </c>
      <c r="D4">
        <v>97.938359018321293</v>
      </c>
      <c r="E4">
        <v>84.749493107714301</v>
      </c>
      <c r="F4">
        <v>97.251424383539501</v>
      </c>
      <c r="G4">
        <v>103.973296632299</v>
      </c>
      <c r="H4">
        <v>114.778315044294</v>
      </c>
      <c r="I4">
        <v>108.930505880627</v>
      </c>
      <c r="J4">
        <v>99.756687377053098</v>
      </c>
      <c r="K4">
        <v>96.517767081892998</v>
      </c>
      <c r="L4">
        <v>102.648838233931</v>
      </c>
      <c r="M4">
        <v>97.204014813340393</v>
      </c>
    </row>
    <row r="5" spans="1:13" x14ac:dyDescent="0.2">
      <c r="A5" t="s">
        <v>85</v>
      </c>
      <c r="B5">
        <v>168.562956844474</v>
      </c>
      <c r="C5">
        <v>150.577379698355</v>
      </c>
      <c r="D5">
        <v>168.39751876019099</v>
      </c>
      <c r="E5">
        <v>162.60791025952301</v>
      </c>
      <c r="F5">
        <v>172.98965242119999</v>
      </c>
      <c r="G5">
        <v>165.85845409319401</v>
      </c>
      <c r="H5">
        <v>168.56797879054599</v>
      </c>
      <c r="I5">
        <v>167.60637738858699</v>
      </c>
      <c r="J5">
        <v>157.38424436192801</v>
      </c>
      <c r="K5">
        <v>167.23957251584801</v>
      </c>
      <c r="L5">
        <v>176.57729173489</v>
      </c>
      <c r="M5">
        <v>165.257325931238</v>
      </c>
    </row>
    <row r="6" spans="1:13" x14ac:dyDescent="0.2">
      <c r="A6" t="s">
        <v>86</v>
      </c>
      <c r="B6">
        <v>260.33809359537003</v>
      </c>
      <c r="C6">
        <v>205.006674130622</v>
      </c>
      <c r="D6">
        <v>173.431327529698</v>
      </c>
      <c r="E6">
        <v>122.261552309512</v>
      </c>
      <c r="F6">
        <v>115.077639527405</v>
      </c>
      <c r="G6">
        <v>132.84562396407199</v>
      </c>
      <c r="H6">
        <v>173.657960196913</v>
      </c>
      <c r="I6">
        <v>161.714821529479</v>
      </c>
      <c r="J6">
        <v>125.144515675805</v>
      </c>
      <c r="K6">
        <v>107.948853397538</v>
      </c>
      <c r="L6">
        <v>157.08789242518299</v>
      </c>
      <c r="M6">
        <v>224.122380206033</v>
      </c>
    </row>
    <row r="7" spans="1:13" x14ac:dyDescent="0.2">
      <c r="A7" t="s">
        <v>87</v>
      </c>
      <c r="B7">
        <v>0.99080381392397698</v>
      </c>
      <c r="C7">
        <v>0.82190653274137304</v>
      </c>
      <c r="D7">
        <v>0.84798196929839798</v>
      </c>
      <c r="E7">
        <v>0.70519337603883903</v>
      </c>
      <c r="F7">
        <v>0.63721894049919403</v>
      </c>
      <c r="G7">
        <v>0.55068823159967695</v>
      </c>
      <c r="H7">
        <v>0.60569600015557501</v>
      </c>
      <c r="I7">
        <v>0.67001217825487902</v>
      </c>
      <c r="J7">
        <v>0.74117318895821904</v>
      </c>
      <c r="K7">
        <v>0.877752821712112</v>
      </c>
      <c r="L7">
        <v>0.95763776066122996</v>
      </c>
      <c r="M7">
        <v>1.00833124447045</v>
      </c>
    </row>
    <row r="8" spans="1:13" x14ac:dyDescent="0.2">
      <c r="A8" t="s">
        <v>88</v>
      </c>
      <c r="B8">
        <v>8.5498047147347194</v>
      </c>
      <c r="C8">
        <v>7.3557916640739602</v>
      </c>
      <c r="D8">
        <v>6.6422512177696698</v>
      </c>
      <c r="E8">
        <v>5.3016084135014898</v>
      </c>
      <c r="F8">
        <v>5.3200554697659799</v>
      </c>
      <c r="G8">
        <v>6.0198369792163504</v>
      </c>
      <c r="H8">
        <v>6.8529864947803301</v>
      </c>
      <c r="I8">
        <v>6.9446354451099399</v>
      </c>
      <c r="J8">
        <v>5.4799327726841396</v>
      </c>
      <c r="K8">
        <v>5.2734946566806098</v>
      </c>
      <c r="L8">
        <v>6.1822989201707799</v>
      </c>
      <c r="M8">
        <v>7.6863325037771597</v>
      </c>
    </row>
    <row r="9" spans="1:13" x14ac:dyDescent="0.2">
      <c r="A9" t="s">
        <v>89</v>
      </c>
      <c r="B9">
        <v>46.519571815330302</v>
      </c>
      <c r="C9">
        <v>38.602087761552603</v>
      </c>
      <c r="D9">
        <v>37.230301967040198</v>
      </c>
      <c r="E9">
        <v>31.272053015941601</v>
      </c>
      <c r="F9">
        <v>22.2664419854204</v>
      </c>
      <c r="G9">
        <v>34.050577239386001</v>
      </c>
      <c r="H9">
        <v>18.1971306442315</v>
      </c>
      <c r="I9">
        <v>37.109617379679896</v>
      </c>
      <c r="J9">
        <v>32.390023449087401</v>
      </c>
      <c r="K9">
        <v>31.524735598680302</v>
      </c>
      <c r="L9">
        <v>7.2827455848786604</v>
      </c>
      <c r="M9">
        <v>49.608053996329097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2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1" width="28.7109375" customWidth="1"/>
    <col min="2" max="13" width="6.7109375" customWidth="1"/>
    <col min="14" max="14" width="8.7109375" customWidth="1"/>
  </cols>
  <sheetData>
    <row r="1" spans="1:14" x14ac:dyDescent="0.2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19" t="s">
        <v>91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A3" s="7">
        <v>2023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">
      <c r="A5" s="7"/>
    </row>
    <row r="6" spans="1:14" x14ac:dyDescent="0.2">
      <c r="A6" s="3"/>
    </row>
    <row r="7" spans="1:14" x14ac:dyDescent="0.2">
      <c r="A7" s="3"/>
      <c r="B7" s="6" t="s">
        <v>92</v>
      </c>
      <c r="C7" s="6" t="s">
        <v>93</v>
      </c>
      <c r="D7" s="6" t="s">
        <v>94</v>
      </c>
      <c r="E7" s="6" t="s">
        <v>95</v>
      </c>
      <c r="F7" s="6" t="s">
        <v>96</v>
      </c>
      <c r="G7" s="6" t="s">
        <v>97</v>
      </c>
      <c r="H7" s="6" t="s">
        <v>98</v>
      </c>
      <c r="I7" s="6" t="s">
        <v>99</v>
      </c>
      <c r="J7" s="6" t="s">
        <v>100</v>
      </c>
      <c r="K7" s="6" t="s">
        <v>101</v>
      </c>
      <c r="L7" s="6" t="s">
        <v>102</v>
      </c>
      <c r="M7" s="6" t="s">
        <v>103</v>
      </c>
      <c r="N7" s="6" t="s">
        <v>104</v>
      </c>
    </row>
    <row r="8" spans="1:14" x14ac:dyDescent="0.2">
      <c r="A8" s="4" t="s">
        <v>68</v>
      </c>
    </row>
    <row r="9" spans="1:14" x14ac:dyDescent="0.2">
      <c r="A9" s="3"/>
    </row>
    <row r="10" spans="1:14" x14ac:dyDescent="0.2">
      <c r="A10" s="3" t="s">
        <v>69</v>
      </c>
      <c r="B10" s="20">
        <f>+Sheet8!B6</f>
        <v>260.33809359537003</v>
      </c>
      <c r="C10" s="20">
        <f>+Sheet8!C6</f>
        <v>205.006674130622</v>
      </c>
      <c r="D10" s="20">
        <f>+Sheet8!D6</f>
        <v>173.431327529698</v>
      </c>
      <c r="E10" s="20">
        <f>+Sheet8!E6</f>
        <v>122.261552309512</v>
      </c>
      <c r="F10" s="20">
        <f>+Sheet8!F6</f>
        <v>115.077639527405</v>
      </c>
      <c r="G10" s="20">
        <f>+Sheet8!G6</f>
        <v>132.84562396407199</v>
      </c>
      <c r="H10" s="20">
        <f>+Sheet8!H6</f>
        <v>173.657960196913</v>
      </c>
      <c r="I10" s="20">
        <f>+Sheet8!I6</f>
        <v>161.714821529479</v>
      </c>
      <c r="J10" s="20">
        <f>+Sheet8!J6</f>
        <v>125.144515675805</v>
      </c>
      <c r="K10" s="20">
        <f>+Sheet8!K6</f>
        <v>107.948853397538</v>
      </c>
      <c r="L10" s="20">
        <f>+Sheet8!L6</f>
        <v>157.08789242518299</v>
      </c>
      <c r="M10" s="20">
        <f>+Sheet8!M6</f>
        <v>224.122380206033</v>
      </c>
      <c r="N10" s="18">
        <f>+SUM(B10:M10)</f>
        <v>1958.6373344876301</v>
      </c>
    </row>
    <row r="11" spans="1:14" x14ac:dyDescent="0.2">
      <c r="A11" s="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8"/>
    </row>
    <row r="12" spans="1:14" x14ac:dyDescent="0.2">
      <c r="A12" s="3" t="s">
        <v>70</v>
      </c>
      <c r="B12" s="20">
        <f>+Sheet8!B4</f>
        <v>117.896785897816</v>
      </c>
      <c r="C12" s="20">
        <f>+Sheet8!C4</f>
        <v>98.467946586992298</v>
      </c>
      <c r="D12" s="20">
        <f>+Sheet8!D4</f>
        <v>97.938359018321293</v>
      </c>
      <c r="E12" s="20">
        <f>+Sheet8!E4</f>
        <v>84.749493107714301</v>
      </c>
      <c r="F12" s="20">
        <f>+Sheet8!F4</f>
        <v>97.251424383539501</v>
      </c>
      <c r="G12" s="20">
        <f>+Sheet8!G4</f>
        <v>103.973296632299</v>
      </c>
      <c r="H12" s="20">
        <f>+Sheet8!H4</f>
        <v>114.778315044294</v>
      </c>
      <c r="I12" s="20">
        <f>+Sheet8!I4</f>
        <v>108.930505880627</v>
      </c>
      <c r="J12" s="20">
        <f>+Sheet8!J4</f>
        <v>99.756687377053098</v>
      </c>
      <c r="K12" s="20">
        <f>+Sheet8!K4</f>
        <v>96.517767081892998</v>
      </c>
      <c r="L12" s="20">
        <f>+Sheet8!L4</f>
        <v>102.648838233931</v>
      </c>
      <c r="M12" s="20">
        <f>+Sheet8!M4</f>
        <v>97.204014813340393</v>
      </c>
      <c r="N12" s="18">
        <f t="shared" ref="N12:N27" si="0">+SUM(B12:M12)</f>
        <v>1220.113434057821</v>
      </c>
    </row>
    <row r="13" spans="1:14" x14ac:dyDescent="0.2">
      <c r="A13" s="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</row>
    <row r="14" spans="1:14" x14ac:dyDescent="0.2">
      <c r="A14" s="3" t="s">
        <v>71</v>
      </c>
      <c r="B14" s="20">
        <f>+Sheet8!B5</f>
        <v>168.562956844474</v>
      </c>
      <c r="C14" s="20">
        <f>+Sheet8!C5</f>
        <v>150.577379698355</v>
      </c>
      <c r="D14" s="20">
        <f>+Sheet8!D5</f>
        <v>168.39751876019099</v>
      </c>
      <c r="E14" s="20">
        <f>+Sheet8!E5</f>
        <v>162.60791025952301</v>
      </c>
      <c r="F14" s="20">
        <f>+Sheet8!F5</f>
        <v>172.98965242119999</v>
      </c>
      <c r="G14" s="20">
        <f>+Sheet8!G5</f>
        <v>165.85845409319401</v>
      </c>
      <c r="H14" s="20">
        <f>+Sheet8!H5</f>
        <v>168.56797879054599</v>
      </c>
      <c r="I14" s="20">
        <f>+Sheet8!I5</f>
        <v>167.60637738858699</v>
      </c>
      <c r="J14" s="20">
        <f>+Sheet8!J5</f>
        <v>157.38424436192801</v>
      </c>
      <c r="K14" s="20">
        <f>+Sheet8!K5</f>
        <v>167.23957251584801</v>
      </c>
      <c r="L14" s="20">
        <f>+Sheet8!L5</f>
        <v>176.57729173489</v>
      </c>
      <c r="M14" s="20">
        <f>+Sheet8!M5</f>
        <v>165.257325931238</v>
      </c>
      <c r="N14" s="18">
        <f t="shared" si="0"/>
        <v>1991.6266627999742</v>
      </c>
    </row>
    <row r="15" spans="1:14" x14ac:dyDescent="0.2">
      <c r="A15" s="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8"/>
    </row>
    <row r="16" spans="1:14" x14ac:dyDescent="0.2">
      <c r="A16" s="3" t="s">
        <v>72</v>
      </c>
      <c r="B16" s="20">
        <f>+Sheet8!B7</f>
        <v>0.99080381392397698</v>
      </c>
      <c r="C16" s="20">
        <f>+Sheet8!C7</f>
        <v>0.82190653274137304</v>
      </c>
      <c r="D16" s="20">
        <f>+Sheet8!D7</f>
        <v>0.84798196929839798</v>
      </c>
      <c r="E16" s="20">
        <f>+Sheet8!E7</f>
        <v>0.70519337603883903</v>
      </c>
      <c r="F16" s="20">
        <f>+Sheet8!F7</f>
        <v>0.63721894049919403</v>
      </c>
      <c r="G16" s="20">
        <f>+Sheet8!G7</f>
        <v>0.55068823159967695</v>
      </c>
      <c r="H16" s="20">
        <f>+Sheet8!H7</f>
        <v>0.60569600015557501</v>
      </c>
      <c r="I16" s="20">
        <f>+Sheet8!I7</f>
        <v>0.67001217825487902</v>
      </c>
      <c r="J16" s="20">
        <f>+Sheet8!J7</f>
        <v>0.74117318895821904</v>
      </c>
      <c r="K16" s="20">
        <f>+Sheet8!K7</f>
        <v>0.877752821712112</v>
      </c>
      <c r="L16" s="20">
        <f>+Sheet8!L7</f>
        <v>0.95763776066122996</v>
      </c>
      <c r="M16" s="20">
        <f>+Sheet8!M7</f>
        <v>1.00833124447045</v>
      </c>
      <c r="N16" s="18">
        <f t="shared" si="0"/>
        <v>9.4143960583139226</v>
      </c>
    </row>
    <row r="17" spans="1:14" x14ac:dyDescent="0.2">
      <c r="A17" s="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8"/>
    </row>
    <row r="18" spans="1:14" x14ac:dyDescent="0.2">
      <c r="A18" s="3" t="s">
        <v>81</v>
      </c>
      <c r="B18" s="20">
        <f>+B10+B12+B14+B16</f>
        <v>547.7886401515841</v>
      </c>
      <c r="C18" s="20">
        <f t="shared" ref="C18:M18" si="1">+C10+C12+C14+C16</f>
        <v>454.87390694871067</v>
      </c>
      <c r="D18" s="20">
        <f t="shared" si="1"/>
        <v>440.61518727750865</v>
      </c>
      <c r="E18" s="20">
        <f t="shared" si="1"/>
        <v>370.32414905278813</v>
      </c>
      <c r="F18" s="20">
        <f t="shared" si="1"/>
        <v>385.95593527264367</v>
      </c>
      <c r="G18" s="20">
        <f t="shared" si="1"/>
        <v>403.22806292116468</v>
      </c>
      <c r="H18" s="20">
        <f t="shared" si="1"/>
        <v>457.60995003190857</v>
      </c>
      <c r="I18" s="20">
        <f t="shared" si="1"/>
        <v>438.92171697694789</v>
      </c>
      <c r="J18" s="20">
        <f t="shared" si="1"/>
        <v>383.02662060374428</v>
      </c>
      <c r="K18" s="20">
        <f t="shared" si="1"/>
        <v>372.58394581699116</v>
      </c>
      <c r="L18" s="20">
        <f t="shared" si="1"/>
        <v>437.27166015466514</v>
      </c>
      <c r="M18" s="20">
        <f t="shared" si="1"/>
        <v>487.59205219508192</v>
      </c>
      <c r="N18" s="18">
        <f t="shared" si="0"/>
        <v>5179.7918274037393</v>
      </c>
    </row>
    <row r="19" spans="1:14" x14ac:dyDescent="0.2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8"/>
    </row>
    <row r="20" spans="1:14" x14ac:dyDescent="0.2">
      <c r="A20" s="3" t="s">
        <v>73</v>
      </c>
      <c r="B20" s="20">
        <f>+Sheet8!B8</f>
        <v>8.5498047147347194</v>
      </c>
      <c r="C20" s="20">
        <f>+Sheet8!C8</f>
        <v>7.3557916640739602</v>
      </c>
      <c r="D20" s="20">
        <f>+Sheet8!D8</f>
        <v>6.6422512177696698</v>
      </c>
      <c r="E20" s="20">
        <f>+Sheet8!E8</f>
        <v>5.3016084135014898</v>
      </c>
      <c r="F20" s="20">
        <f>+Sheet8!F8</f>
        <v>5.3200554697659799</v>
      </c>
      <c r="G20" s="20">
        <f>+Sheet8!G8</f>
        <v>6.0198369792163504</v>
      </c>
      <c r="H20" s="20">
        <f>+Sheet8!H8</f>
        <v>6.8529864947803301</v>
      </c>
      <c r="I20" s="20">
        <f>+Sheet8!I8</f>
        <v>6.9446354451099399</v>
      </c>
      <c r="J20" s="20">
        <f>+Sheet8!J8</f>
        <v>5.4799327726841396</v>
      </c>
      <c r="K20" s="20">
        <f>+Sheet8!K8</f>
        <v>5.2734946566806098</v>
      </c>
      <c r="L20" s="20">
        <f>+Sheet8!L8</f>
        <v>6.1822989201707799</v>
      </c>
      <c r="M20" s="20">
        <f>+Sheet8!M8</f>
        <v>7.6863325037771597</v>
      </c>
      <c r="N20" s="18">
        <f t="shared" si="0"/>
        <v>77.609029252265131</v>
      </c>
    </row>
    <row r="21" spans="1:14" x14ac:dyDescent="0.2">
      <c r="A21" s="3" t="s">
        <v>82</v>
      </c>
      <c r="B21" s="20">
        <f>+B20</f>
        <v>8.5498047147347194</v>
      </c>
      <c r="C21" s="20">
        <f t="shared" ref="C21:M21" si="2">+C20</f>
        <v>7.3557916640739602</v>
      </c>
      <c r="D21" s="20">
        <f t="shared" si="2"/>
        <v>6.6422512177696698</v>
      </c>
      <c r="E21" s="20">
        <f t="shared" si="2"/>
        <v>5.3016084135014898</v>
      </c>
      <c r="F21" s="20">
        <f t="shared" si="2"/>
        <v>5.3200554697659799</v>
      </c>
      <c r="G21" s="20">
        <f t="shared" si="2"/>
        <v>6.0198369792163504</v>
      </c>
      <c r="H21" s="20">
        <f t="shared" si="2"/>
        <v>6.8529864947803301</v>
      </c>
      <c r="I21" s="20">
        <f t="shared" si="2"/>
        <v>6.9446354451099399</v>
      </c>
      <c r="J21" s="20">
        <f t="shared" si="2"/>
        <v>5.4799327726841396</v>
      </c>
      <c r="K21" s="20">
        <f t="shared" si="2"/>
        <v>5.2734946566806098</v>
      </c>
      <c r="L21" s="20">
        <f t="shared" si="2"/>
        <v>6.1822989201707799</v>
      </c>
      <c r="M21" s="20">
        <f t="shared" si="2"/>
        <v>7.6863325037771597</v>
      </c>
      <c r="N21" s="18">
        <f t="shared" si="0"/>
        <v>77.609029252265131</v>
      </c>
    </row>
    <row r="22" spans="1:14" x14ac:dyDescent="0.2">
      <c r="A22" s="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8"/>
    </row>
    <row r="23" spans="1:14" x14ac:dyDescent="0.2">
      <c r="A23" s="3" t="s">
        <v>74</v>
      </c>
      <c r="B23" s="20">
        <f>+B21+B18</f>
        <v>556.33844486631881</v>
      </c>
      <c r="C23" s="20">
        <f t="shared" ref="C23:M23" si="3">+C21+C18</f>
        <v>462.2296986127846</v>
      </c>
      <c r="D23" s="20">
        <f t="shared" si="3"/>
        <v>447.25743849527834</v>
      </c>
      <c r="E23" s="20">
        <f t="shared" si="3"/>
        <v>375.6257574662896</v>
      </c>
      <c r="F23" s="20">
        <f t="shared" si="3"/>
        <v>391.27599074240965</v>
      </c>
      <c r="G23" s="20">
        <f t="shared" si="3"/>
        <v>409.24789990038101</v>
      </c>
      <c r="H23" s="20">
        <f t="shared" si="3"/>
        <v>464.46293652668891</v>
      </c>
      <c r="I23" s="20">
        <f t="shared" si="3"/>
        <v>445.86635242205784</v>
      </c>
      <c r="J23" s="20">
        <f t="shared" si="3"/>
        <v>388.50655337642843</v>
      </c>
      <c r="K23" s="20">
        <f t="shared" si="3"/>
        <v>377.85744047367177</v>
      </c>
      <c r="L23" s="20">
        <f t="shared" si="3"/>
        <v>443.45395907483589</v>
      </c>
      <c r="M23" s="20">
        <f t="shared" si="3"/>
        <v>495.2783846988591</v>
      </c>
      <c r="N23" s="18">
        <f t="shared" si="0"/>
        <v>5257.4008566560042</v>
      </c>
    </row>
    <row r="24" spans="1:14" x14ac:dyDescent="0.2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8"/>
    </row>
    <row r="25" spans="1:14" x14ac:dyDescent="0.2">
      <c r="A25" s="3" t="s">
        <v>75</v>
      </c>
      <c r="B25" s="20">
        <f>+Sheet8!B9</f>
        <v>46.519571815330302</v>
      </c>
      <c r="C25" s="20">
        <f>+Sheet8!C9</f>
        <v>38.602087761552603</v>
      </c>
      <c r="D25" s="20">
        <f>+Sheet8!D9</f>
        <v>37.230301967040198</v>
      </c>
      <c r="E25" s="20">
        <f>+Sheet8!E9</f>
        <v>31.272053015941601</v>
      </c>
      <c r="F25" s="20">
        <f>+Sheet8!F9</f>
        <v>22.2664419854204</v>
      </c>
      <c r="G25" s="20">
        <f>+Sheet8!G9</f>
        <v>34.050577239386001</v>
      </c>
      <c r="H25" s="20">
        <f>+Sheet8!H9</f>
        <v>18.1971306442315</v>
      </c>
      <c r="I25" s="20">
        <f>+Sheet8!I9</f>
        <v>37.109617379679896</v>
      </c>
      <c r="J25" s="20">
        <f>+Sheet8!J9</f>
        <v>32.390023449087401</v>
      </c>
      <c r="K25" s="20">
        <f>+Sheet8!K9</f>
        <v>31.524735598680302</v>
      </c>
      <c r="L25" s="20">
        <f>+Sheet8!L9</f>
        <v>7.2827455848786604</v>
      </c>
      <c r="M25" s="20">
        <f>+Sheet8!M9</f>
        <v>49.608053996329097</v>
      </c>
      <c r="N25" s="18">
        <f t="shared" si="0"/>
        <v>386.05334043755795</v>
      </c>
    </row>
    <row r="26" spans="1:14" x14ac:dyDescent="0.2">
      <c r="A26" s="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47"/>
    </row>
    <row r="27" spans="1:14" x14ac:dyDescent="0.2">
      <c r="A27" s="3" t="s">
        <v>76</v>
      </c>
      <c r="B27" s="20">
        <f>+B25+B23</f>
        <v>602.85801668164913</v>
      </c>
      <c r="C27" s="20">
        <f t="shared" ref="C27:M27" si="4">+C25+C23</f>
        <v>500.83178637433718</v>
      </c>
      <c r="D27" s="20">
        <f t="shared" si="4"/>
        <v>484.48774046231853</v>
      </c>
      <c r="E27" s="20">
        <f t="shared" si="4"/>
        <v>406.89781048223119</v>
      </c>
      <c r="F27" s="20">
        <f t="shared" si="4"/>
        <v>413.54243272783003</v>
      </c>
      <c r="G27" s="20">
        <f t="shared" si="4"/>
        <v>443.29847713976699</v>
      </c>
      <c r="H27" s="20">
        <f t="shared" si="4"/>
        <v>482.6600671709204</v>
      </c>
      <c r="I27" s="20">
        <f t="shared" si="4"/>
        <v>482.97596980173773</v>
      </c>
      <c r="J27" s="20">
        <f t="shared" si="4"/>
        <v>420.89657682551581</v>
      </c>
      <c r="K27" s="20">
        <f t="shared" si="4"/>
        <v>409.38217607235208</v>
      </c>
      <c r="L27" s="20">
        <f t="shared" si="4"/>
        <v>450.73670465971458</v>
      </c>
      <c r="M27" s="20">
        <f t="shared" si="4"/>
        <v>544.88643869518819</v>
      </c>
      <c r="N27" s="47">
        <f t="shared" si="0"/>
        <v>5643.4541970935625</v>
      </c>
    </row>
    <row r="28" spans="1:14" x14ac:dyDescent="0.2">
      <c r="A28" s="3"/>
      <c r="N28" s="48"/>
    </row>
    <row r="29" spans="1:14" x14ac:dyDescent="0.2">
      <c r="A29" s="3"/>
      <c r="N29" s="48"/>
    </row>
    <row r="30" spans="1:14" x14ac:dyDescent="0.2">
      <c r="A30" s="4" t="s">
        <v>77</v>
      </c>
      <c r="B30" s="18">
        <f>+Sheet8!B3</f>
        <v>1229.7678615474499</v>
      </c>
      <c r="C30" s="18">
        <f>+Sheet8!C3</f>
        <v>1158.9203799289701</v>
      </c>
      <c r="D30" s="18">
        <f>+Sheet8!D3</f>
        <v>886.56630320499801</v>
      </c>
      <c r="E30" s="18">
        <f>+Sheet8!E3</f>
        <v>758.61684005109203</v>
      </c>
      <c r="F30" s="18">
        <f>+Sheet8!F3</f>
        <v>767.67077544581696</v>
      </c>
      <c r="G30" s="18">
        <f>+Sheet8!G3</f>
        <v>860.29944462249296</v>
      </c>
      <c r="H30" s="18">
        <f>+Sheet8!H3</f>
        <v>816.68992451187296</v>
      </c>
      <c r="I30" s="18">
        <f>+Sheet8!I3</f>
        <v>952.47549320596499</v>
      </c>
      <c r="J30" s="18">
        <f>+Sheet8!J3</f>
        <v>845.89833729082704</v>
      </c>
      <c r="K30" s="18">
        <f>+Sheet8!K3</f>
        <v>719.09768080530898</v>
      </c>
      <c r="L30" s="18">
        <f>+Sheet8!L3</f>
        <v>873.52729945278998</v>
      </c>
      <c r="M30" s="18">
        <f>+Sheet8!M3</f>
        <v>1062.6504807200399</v>
      </c>
      <c r="N30" s="47">
        <f>+MAX(B30:M30)</f>
        <v>1229.7678615474499</v>
      </c>
    </row>
    <row r="31" spans="1:14" x14ac:dyDescent="0.2">
      <c r="N31" s="48"/>
    </row>
    <row r="32" spans="1:14" x14ac:dyDescent="0.2">
      <c r="A32" s="3"/>
      <c r="M32" s="48"/>
      <c r="N32" s="48"/>
    </row>
  </sheetData>
  <phoneticPr fontId="0" type="noConversion"/>
  <pageMargins left="0.75" right="0.75" top="1.75" bottom="1" header="0.5" footer="0.5"/>
  <pageSetup orientation="landscape" r:id="rId1"/>
  <headerFooter alignWithMargins="0">
    <oddHeader>&amp;RKPSC Case No. 2023-00092
Commission Staff’s First Set of Data Requests
Dated May 22, 2023
Item No. 8
Attachment 12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"/>
  <sheetViews>
    <sheetView tabSelected="1" view="pageLayout" zoomScaleNormal="100" workbookViewId="0">
      <selection activeCell="H5" sqref="H5"/>
    </sheetView>
  </sheetViews>
  <sheetFormatPr defaultRowHeight="12.75" x14ac:dyDescent="0.2"/>
  <sheetData>
    <row r="1" spans="1:13" x14ac:dyDescent="0.2">
      <c r="A1" t="s">
        <v>0</v>
      </c>
      <c r="B1">
        <v>2024</v>
      </c>
      <c r="C1">
        <v>2024</v>
      </c>
      <c r="D1">
        <v>2024</v>
      </c>
      <c r="E1">
        <v>2024</v>
      </c>
      <c r="F1">
        <v>2024</v>
      </c>
      <c r="G1">
        <v>2024</v>
      </c>
      <c r="H1">
        <v>2024</v>
      </c>
      <c r="I1">
        <v>2024</v>
      </c>
      <c r="J1">
        <v>2024</v>
      </c>
      <c r="K1">
        <v>2024</v>
      </c>
      <c r="L1">
        <v>2024</v>
      </c>
      <c r="M1">
        <v>2024</v>
      </c>
    </row>
    <row r="2" spans="1:13" x14ac:dyDescent="0.2">
      <c r="A2" t="s">
        <v>83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13" x14ac:dyDescent="0.2">
      <c r="A3" t="s">
        <v>90</v>
      </c>
      <c r="B3">
        <v>1289.34413977806</v>
      </c>
      <c r="C3">
        <v>1214.41803358935</v>
      </c>
      <c r="D3">
        <v>917.69818561654699</v>
      </c>
      <c r="E3">
        <v>800.99479191698003</v>
      </c>
      <c r="F3">
        <v>839.27087052094396</v>
      </c>
      <c r="G3">
        <v>934.96591244993397</v>
      </c>
      <c r="H3">
        <v>1029.19469000288</v>
      </c>
      <c r="I3">
        <v>1033.2335409432601</v>
      </c>
      <c r="J3">
        <v>918.75140957684698</v>
      </c>
      <c r="K3">
        <v>772.27268680826</v>
      </c>
      <c r="L3">
        <v>918.91427725148105</v>
      </c>
      <c r="M3">
        <v>1096.0948696256601</v>
      </c>
    </row>
    <row r="4" spans="1:13" x14ac:dyDescent="0.2">
      <c r="A4" t="s">
        <v>84</v>
      </c>
      <c r="B4">
        <v>155.32541960998299</v>
      </c>
      <c r="C4">
        <v>138.96171193902299</v>
      </c>
      <c r="D4">
        <v>131.54073834068399</v>
      </c>
      <c r="E4">
        <v>120.84558797715</v>
      </c>
      <c r="F4">
        <v>132.450255560057</v>
      </c>
      <c r="G4">
        <v>140.94237838474299</v>
      </c>
      <c r="H4">
        <v>150.00107159415501</v>
      </c>
      <c r="I4">
        <v>146.075188522052</v>
      </c>
      <c r="J4">
        <v>135.96816167057</v>
      </c>
      <c r="K4">
        <v>132.919106791563</v>
      </c>
      <c r="L4">
        <v>146.596140815485</v>
      </c>
      <c r="M4">
        <v>125.552043950892</v>
      </c>
    </row>
    <row r="5" spans="1:13" x14ac:dyDescent="0.2">
      <c r="A5" t="s">
        <v>85</v>
      </c>
      <c r="B5">
        <v>169.10163877053799</v>
      </c>
      <c r="C5">
        <v>152.64910703272801</v>
      </c>
      <c r="D5">
        <v>167.37159477232601</v>
      </c>
      <c r="E5">
        <v>162.59719700473801</v>
      </c>
      <c r="F5">
        <v>172.02123952928599</v>
      </c>
      <c r="G5">
        <v>165.73732146574</v>
      </c>
      <c r="H5">
        <v>167.459561910909</v>
      </c>
      <c r="I5">
        <v>167.64727235110499</v>
      </c>
      <c r="J5">
        <v>156.86160983994199</v>
      </c>
      <c r="K5">
        <v>166.72548792920099</v>
      </c>
      <c r="L5">
        <v>180.90030762057799</v>
      </c>
      <c r="M5">
        <v>159.29262735003101</v>
      </c>
    </row>
    <row r="6" spans="1:13" x14ac:dyDescent="0.2">
      <c r="A6" t="s">
        <v>86</v>
      </c>
      <c r="B6">
        <v>259.93875561459203</v>
      </c>
      <c r="C6">
        <v>211.06361501576899</v>
      </c>
      <c r="D6">
        <v>162.82937394477801</v>
      </c>
      <c r="E6">
        <v>118.200702123965</v>
      </c>
      <c r="F6">
        <v>110.26405535290699</v>
      </c>
      <c r="G6">
        <v>131.622861324822</v>
      </c>
      <c r="H6">
        <v>169.92440089503199</v>
      </c>
      <c r="I6">
        <v>160.475234869595</v>
      </c>
      <c r="J6">
        <v>122.338225333683</v>
      </c>
      <c r="K6">
        <v>105.918072878434</v>
      </c>
      <c r="L6">
        <v>166.29259209066001</v>
      </c>
      <c r="M6">
        <v>209.85126131813601</v>
      </c>
    </row>
    <row r="7" spans="1:13" x14ac:dyDescent="0.2">
      <c r="A7" t="s">
        <v>87</v>
      </c>
      <c r="B7">
        <v>0.99199649368982601</v>
      </c>
      <c r="C7">
        <v>0.82745343787326497</v>
      </c>
      <c r="D7">
        <v>0.84471240777293299</v>
      </c>
      <c r="E7">
        <v>0.70387519207981097</v>
      </c>
      <c r="F7">
        <v>0.63439626460228404</v>
      </c>
      <c r="G7">
        <v>0.54947426438665803</v>
      </c>
      <c r="H7">
        <v>0.60333990720471298</v>
      </c>
      <c r="I7">
        <v>0.67037666068413204</v>
      </c>
      <c r="J7">
        <v>0.74072515247820403</v>
      </c>
      <c r="K7">
        <v>0.877432021966843</v>
      </c>
      <c r="L7">
        <v>0.96987856493828195</v>
      </c>
      <c r="M7">
        <v>0.99448360246831302</v>
      </c>
    </row>
    <row r="8" spans="1:13" x14ac:dyDescent="0.2">
      <c r="A8" t="s">
        <v>88</v>
      </c>
      <c r="B8">
        <v>8.5069624811777</v>
      </c>
      <c r="C8">
        <v>7.3133343278510097</v>
      </c>
      <c r="D8">
        <v>6.6003213962713598</v>
      </c>
      <c r="E8">
        <v>5.2602146102520297</v>
      </c>
      <c r="F8">
        <v>5.2791799086220799</v>
      </c>
      <c r="G8">
        <v>5.9793760933229896</v>
      </c>
      <c r="H8">
        <v>6.8127771977263096</v>
      </c>
      <c r="I8">
        <v>6.90454707357405</v>
      </c>
      <c r="J8">
        <v>5.4397953802392998</v>
      </c>
      <c r="K8">
        <v>5.2331459193505498</v>
      </c>
      <c r="L8">
        <v>6.1417023549281904</v>
      </c>
      <c r="M8">
        <v>7.6452907462468396</v>
      </c>
    </row>
    <row r="9" spans="1:13" x14ac:dyDescent="0.2">
      <c r="A9" t="s">
        <v>89</v>
      </c>
      <c r="B9">
        <v>49.510877549688203</v>
      </c>
      <c r="C9">
        <v>42.572051124136003</v>
      </c>
      <c r="D9">
        <v>47.277217876769299</v>
      </c>
      <c r="E9">
        <v>33.982189991929097</v>
      </c>
      <c r="F9">
        <v>29.289223339600301</v>
      </c>
      <c r="G9">
        <v>33.801076500200701</v>
      </c>
      <c r="H9">
        <v>28.6660408118893</v>
      </c>
      <c r="I9">
        <v>40.160173141053001</v>
      </c>
      <c r="J9">
        <v>35.144277826058897</v>
      </c>
      <c r="K9">
        <v>34.339791906953202</v>
      </c>
      <c r="L9">
        <v>-16.577600264469101</v>
      </c>
      <c r="M9">
        <v>78.907499144711593</v>
      </c>
    </row>
  </sheetData>
  <phoneticPr fontId="0" type="noConversion"/>
  <pageMargins left="0.75" right="0.75" top="1.75" bottom="1" header="0.5" footer="0.5"/>
  <pageSetup orientation="portrait" horizontalDpi="1200" verticalDpi="1200" r:id="rId1"/>
  <headerFooter alignWithMargins="0">
    <oddHeader>&amp;RKPSC Case No. 2023-00092
Commission Staff’s First Set of Data Requests
Dated May 22, 2023
Item No. 8
Attachment 12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NDEzMTc0PC9Vc2VyTmFtZT48RGF0ZVRpbWU+OS8yNy8yMDIyIDc6NTg6NDk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62BA6872-F26C-44B3-A296-6422ED2D33D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AA89E0C-2A30-4C92-847C-18644427F9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28</vt:i4>
      </vt:variant>
    </vt:vector>
  </HeadingPairs>
  <TitlesOfParts>
    <vt:vector size="73" baseType="lpstr">
      <vt:lpstr>Sheet1</vt:lpstr>
      <vt:lpstr>C-1</vt:lpstr>
      <vt:lpstr>Sheet6</vt:lpstr>
      <vt:lpstr>C-2A</vt:lpstr>
      <vt:lpstr>Sheet7</vt:lpstr>
      <vt:lpstr>C-2B</vt:lpstr>
      <vt:lpstr>Sheet8</vt:lpstr>
      <vt:lpstr>C-3</vt:lpstr>
      <vt:lpstr>Sheet9</vt:lpstr>
      <vt:lpstr>C-4</vt:lpstr>
      <vt:lpstr>Sheet2</vt:lpstr>
      <vt:lpstr>C-5</vt:lpstr>
      <vt:lpstr>C-6</vt:lpstr>
      <vt:lpstr>C-7</vt:lpstr>
      <vt:lpstr>C-8</vt:lpstr>
      <vt:lpstr>Sheet11</vt:lpstr>
      <vt:lpstr>C-9</vt:lpstr>
      <vt:lpstr>Sheet21</vt:lpstr>
      <vt:lpstr>C-10</vt:lpstr>
      <vt:lpstr>Sheet14</vt:lpstr>
      <vt:lpstr>C-11</vt:lpstr>
      <vt:lpstr>Sheet15</vt:lpstr>
      <vt:lpstr>C-12</vt:lpstr>
      <vt:lpstr>Sheet12</vt:lpstr>
      <vt:lpstr>C-13</vt:lpstr>
      <vt:lpstr>Sheet3</vt:lpstr>
      <vt:lpstr>C-14</vt:lpstr>
      <vt:lpstr>Sheet4</vt:lpstr>
      <vt:lpstr>C-15</vt:lpstr>
      <vt:lpstr>C-16</vt:lpstr>
      <vt:lpstr>Sheet16</vt:lpstr>
      <vt:lpstr>C-17</vt:lpstr>
      <vt:lpstr>Sheet22</vt:lpstr>
      <vt:lpstr>C-18</vt:lpstr>
      <vt:lpstr>Sheet18</vt:lpstr>
      <vt:lpstr>C-19</vt:lpstr>
      <vt:lpstr>C-20</vt:lpstr>
      <vt:lpstr>C-21</vt:lpstr>
      <vt:lpstr>C-22</vt:lpstr>
      <vt:lpstr>C-23</vt:lpstr>
      <vt:lpstr>C-24</vt:lpstr>
      <vt:lpstr>C-25</vt:lpstr>
      <vt:lpstr>C-26</vt:lpstr>
      <vt:lpstr>C-27</vt:lpstr>
      <vt:lpstr>C-28</vt:lpstr>
      <vt:lpstr>'C-1'!Print_Area</vt:lpstr>
      <vt:lpstr>'C-10'!Print_Area</vt:lpstr>
      <vt:lpstr>'C-11'!Print_Area</vt:lpstr>
      <vt:lpstr>'C-12'!Print_Area</vt:lpstr>
      <vt:lpstr>'C-13'!Print_Area</vt:lpstr>
      <vt:lpstr>'C-14'!Print_Area</vt:lpstr>
      <vt:lpstr>'C-15'!Print_Area</vt:lpstr>
      <vt:lpstr>'C-16'!Print_Area</vt:lpstr>
      <vt:lpstr>'C-17'!Print_Area</vt:lpstr>
      <vt:lpstr>'C-18'!Print_Area</vt:lpstr>
      <vt:lpstr>'C-19'!Print_Area</vt:lpstr>
      <vt:lpstr>'C-20'!Print_Area</vt:lpstr>
      <vt:lpstr>'C-21'!Print_Area</vt:lpstr>
      <vt:lpstr>'C-22'!Print_Area</vt:lpstr>
      <vt:lpstr>'C-23'!Print_Area</vt:lpstr>
      <vt:lpstr>'C-24'!Print_Area</vt:lpstr>
      <vt:lpstr>'C-25'!Print_Area</vt:lpstr>
      <vt:lpstr>'C-27'!Print_Area</vt:lpstr>
      <vt:lpstr>'C-28'!Print_Area</vt:lpstr>
      <vt:lpstr>'C-2A'!Print_Area</vt:lpstr>
      <vt:lpstr>'C-2B'!Print_Area</vt:lpstr>
      <vt:lpstr>'C-3'!Print_Area</vt:lpstr>
      <vt:lpstr>'C-4'!Print_Area</vt:lpstr>
      <vt:lpstr>'C-5'!Print_Area</vt:lpstr>
      <vt:lpstr>'C-6'!Print_Area</vt:lpstr>
      <vt:lpstr>'C-7'!Print_Area</vt:lpstr>
      <vt:lpstr>'C-8'!Print_Area</vt:lpstr>
      <vt:lpstr>'C-9'!Print_Area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cp:lastModifiedBy>s212374</cp:lastModifiedBy>
  <cp:lastPrinted>2019-10-18T17:05:58Z</cp:lastPrinted>
  <dcterms:created xsi:type="dcterms:W3CDTF">2002-09-06T18:59:49Z</dcterms:created>
  <dcterms:modified xsi:type="dcterms:W3CDTF">2023-06-20T16:50:13Z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e3f2acb1-a2f6-4ac1-903a-0ca5619a25fb</vt:lpwstr>
  </property>
  <property fmtid="{D5CDD505-2E9C-101B-9397-08002B2CF9AE}" pid="3" name="bjSaver">
    <vt:lpwstr>97lSwOrB8qIGQ8K7o2D/Y3M4H8uL7bR9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8" name="bjClsUserRVM">
    <vt:lpwstr>[]</vt:lpwstr>
  </property>
  <property fmtid="{D5CDD505-2E9C-101B-9397-08002B2CF9AE}" pid="9" name="bjLabelHistoryID">
    <vt:lpwstr>{62BA6872-F26C-44B3-A296-6422ED2D33D3}</vt:lpwstr>
  </property>
  <property fmtid="{D5CDD505-2E9C-101B-9397-08002B2CF9AE}" pid="10" name="MSIP_Label_69f43042-6bda-44b2-91eb-eca3d3d484f4_SiteId">
    <vt:lpwstr>15f3c881-6b03-4ff6-8559-77bf5177818f</vt:lpwstr>
  </property>
  <property fmtid="{D5CDD505-2E9C-101B-9397-08002B2CF9AE}" pid="11" name="MSIP_Label_69f43042-6bda-44b2-91eb-eca3d3d484f4_Name">
    <vt:lpwstr>AEP Internal</vt:lpwstr>
  </property>
  <property fmtid="{D5CDD505-2E9C-101B-9397-08002B2CF9AE}" pid="12" name="MSIP_Label_69f43042-6bda-44b2-91eb-eca3d3d484f4_Enabled">
    <vt:lpwstr>true</vt:lpwstr>
  </property>
</Properties>
</file>