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eve\Documents\Kentucky\PSC dockets\"/>
    </mc:Choice>
  </mc:AlternateContent>
  <xr:revisionPtr revIDLastSave="0" documentId="8_{B045EEEB-B502-4636-A23A-583DB26A1CFC}" xr6:coauthVersionLast="47" xr6:coauthVersionMax="47" xr10:uidLastSave="{00000000-0000-0000-0000-000000000000}"/>
  <bookViews>
    <workbookView xWindow="2606" yWindow="2700" windowWidth="24685" windowHeight="13123" xr2:uid="{00000000-000D-0000-FFFF-FFFF00000000}"/>
  </bookViews>
  <sheets>
    <sheet name="Rates-Charges" sheetId="1" r:id="rId1"/>
    <sheet name="Schedule I" sheetId="2" r:id="rId2"/>
    <sheet name="Schedule II" sheetId="3" r:id="rId3"/>
    <sheet name="Schedule IV" sheetId="4" r:id="rId4"/>
    <sheet name="Schedule V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G38" i="3"/>
  <c r="E20" i="4"/>
  <c r="D20" i="4"/>
  <c r="C20" i="4"/>
  <c r="E11" i="4"/>
  <c r="E16" i="4" s="1"/>
  <c r="D11" i="4"/>
  <c r="D16" i="4" s="1"/>
  <c r="C11" i="4"/>
  <c r="C16" i="4" s="1"/>
  <c r="E15" i="4"/>
  <c r="D15" i="4"/>
  <c r="D17" i="4" l="1"/>
  <c r="D22" i="4" s="1"/>
  <c r="E17" i="4"/>
  <c r="E22" i="4" s="1"/>
  <c r="C15" i="4"/>
  <c r="C17" i="4" s="1"/>
  <c r="C22" i="4" s="1"/>
  <c r="F25" i="4" l="1"/>
  <c r="F26" i="4"/>
  <c r="B13" i="9"/>
  <c r="E14" i="9" s="1"/>
  <c r="E16" i="9" s="1"/>
  <c r="E27" i="9"/>
  <c r="B35" i="9" l="1"/>
  <c r="E36" i="9" s="1"/>
  <c r="E38" i="9" s="1"/>
  <c r="E40" i="9" s="1"/>
  <c r="E44" i="9" s="1"/>
  <c r="D41" i="2" s="1"/>
  <c r="E42" i="9"/>
  <c r="F15" i="3"/>
  <c r="F23" i="3"/>
  <c r="F22" i="3"/>
  <c r="F7" i="3" l="1"/>
  <c r="G46" i="3"/>
  <c r="G47" i="3"/>
  <c r="F18" i="3" s="1"/>
  <c r="G45" i="3"/>
  <c r="F19" i="3" s="1"/>
  <c r="G44" i="3"/>
  <c r="F17" i="3" s="1"/>
  <c r="G43" i="3"/>
  <c r="F16" i="3" s="1"/>
  <c r="G41" i="3"/>
  <c r="F12" i="3" s="1"/>
  <c r="G40" i="3"/>
  <c r="F11" i="3" s="1"/>
  <c r="G39" i="3"/>
  <c r="F9" i="3" s="1"/>
  <c r="F14" i="3"/>
  <c r="G37" i="3"/>
  <c r="F10" i="3" s="1"/>
  <c r="F8" i="3" l="1"/>
  <c r="F13" i="3"/>
  <c r="F21" i="3"/>
  <c r="F20" i="3"/>
  <c r="G10" i="3" l="1"/>
  <c r="F36" i="1" l="1"/>
  <c r="F30" i="1"/>
  <c r="G22" i="3" l="1"/>
  <c r="G21" i="3" l="1"/>
  <c r="G14" i="3" l="1"/>
  <c r="G13" i="3" l="1"/>
  <c r="E24" i="3" l="1"/>
  <c r="G23" i="3"/>
  <c r="G20" i="3"/>
  <c r="G19" i="3"/>
  <c r="G18" i="3"/>
  <c r="G17" i="3"/>
  <c r="G16" i="3"/>
  <c r="G15" i="3"/>
  <c r="G12" i="3"/>
  <c r="G11" i="3"/>
  <c r="G9" i="3"/>
  <c r="G8" i="3"/>
  <c r="G7" i="3"/>
  <c r="D29" i="2"/>
  <c r="D10" i="2" s="1"/>
  <c r="F24" i="1"/>
  <c r="F18" i="1"/>
  <c r="G30" i="3" l="1"/>
  <c r="G32" i="3" s="1"/>
  <c r="G24" i="3"/>
  <c r="G29" i="3" s="1"/>
  <c r="F26" i="3"/>
  <c r="E27" i="3" s="1"/>
  <c r="G31" i="3" l="1"/>
  <c r="F24" i="3"/>
  <c r="D20" i="2" l="1"/>
  <c r="G33" i="3"/>
  <c r="D19" i="2" s="1"/>
  <c r="D21" i="2" l="1"/>
  <c r="D9" i="2" s="1"/>
  <c r="D45" i="2" l="1"/>
  <c r="D12" i="2" s="1"/>
  <c r="F27" i="4" l="1"/>
  <c r="F29" i="4" s="1"/>
  <c r="D33" i="2" s="1"/>
  <c r="D37" i="2" s="1"/>
  <c r="D11" i="2" s="1"/>
  <c r="D13" i="2" s="1"/>
  <c r="E37" i="1" s="1"/>
  <c r="F37" i="1" s="1"/>
  <c r="E31" i="1" l="1"/>
  <c r="F31" i="1" s="1"/>
  <c r="E25" i="1"/>
  <c r="F25" i="1" s="1"/>
  <c r="E19" i="1"/>
  <c r="F19" i="1" s="1"/>
</calcChain>
</file>

<file path=xl/sharedStrings.xml><?xml version="1.0" encoding="utf-8"?>
<sst xmlns="http://schemas.openxmlformats.org/spreadsheetml/2006/main" count="317" uniqueCount="178">
  <si>
    <t xml:space="preserve">                            FOR  ENTIRE AREA SERVED                              </t>
  </si>
  <si>
    <t>KENTUCKY FRONTIER GAS, LLC</t>
  </si>
  <si>
    <r>
      <t xml:space="preserve">P.S.C. KY. NO. </t>
    </r>
    <r>
      <rPr>
        <u/>
        <sz val="10"/>
        <rFont val="Arial"/>
        <family val="2"/>
      </rPr>
      <t xml:space="preserve">              1                                         </t>
    </r>
    <r>
      <rPr>
        <sz val="11"/>
        <color theme="1"/>
        <rFont val="Calibri"/>
        <family val="2"/>
        <scheme val="minor"/>
      </rPr>
      <t xml:space="preserve">     </t>
    </r>
    <r>
      <rPr>
        <u/>
        <sz val="10"/>
        <rFont val="Arial"/>
        <family val="2"/>
      </rPr>
      <t xml:space="preserve">                               </t>
    </r>
  </si>
  <si>
    <r>
      <t xml:space="preserve"> Original                   </t>
    </r>
    <r>
      <rPr>
        <sz val="11"/>
        <color theme="1"/>
        <rFont val="Calibri"/>
        <family val="2"/>
        <scheme val="minor"/>
      </rPr>
      <t xml:space="preserve"> SHEET NO.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1                 </t>
    </r>
  </si>
  <si>
    <t>Kentucky Frontier Gas, LLC</t>
  </si>
  <si>
    <t>(Name of Utility)</t>
  </si>
  <si>
    <t>CANCELING P.S. KY.NO.</t>
  </si>
  <si>
    <r>
      <t xml:space="preserve">                             </t>
    </r>
    <r>
      <rPr>
        <sz val="10"/>
        <rFont val="Arial"/>
        <family val="2"/>
      </rPr>
      <t>SHEET NO</t>
    </r>
    <r>
      <rPr>
        <u/>
        <sz val="10"/>
        <rFont val="Arial"/>
        <family val="2"/>
      </rPr>
      <t xml:space="preserve">.                           </t>
    </r>
    <r>
      <rPr>
        <sz val="10"/>
        <rFont val="Arial"/>
        <family val="2"/>
      </rPr>
      <t xml:space="preserve">               </t>
    </r>
  </si>
  <si>
    <t>RATES AND CHARGES</t>
  </si>
  <si>
    <t>APPLICABLE:</t>
  </si>
  <si>
    <t xml:space="preserve">      Entire area served</t>
  </si>
  <si>
    <t>Gas Cost</t>
  </si>
  <si>
    <r>
      <t xml:space="preserve">   </t>
    </r>
    <r>
      <rPr>
        <u/>
        <sz val="10"/>
        <rFont val="Arial"/>
        <family val="2"/>
      </rPr>
      <t>Base Rate</t>
    </r>
  </si>
  <si>
    <t>Rate</t>
  </si>
  <si>
    <r>
      <t xml:space="preserve">        </t>
    </r>
    <r>
      <rPr>
        <u/>
        <sz val="10"/>
        <rFont val="Arial"/>
        <family val="2"/>
      </rPr>
      <t>Total</t>
    </r>
  </si>
  <si>
    <t>CUSTOMER CHARGE</t>
  </si>
  <si>
    <t>DATE OF ISSUE</t>
  </si>
  <si>
    <t>Month/Date/Year</t>
  </si>
  <si>
    <t>DATE EFFECTIVE</t>
  </si>
  <si>
    <t>ISSUED BY</t>
  </si>
  <si>
    <t>TITLE</t>
  </si>
  <si>
    <t>BY AUTHORITY OF ORDER OF THE PUBLIC SERVICE COMMINSSION</t>
  </si>
  <si>
    <t>IN CASE NO.</t>
  </si>
  <si>
    <t>DATED</t>
  </si>
  <si>
    <t>KFG UNIFIED GAS COST RECOVERY RATE</t>
  </si>
  <si>
    <t>SCHEDULE I</t>
  </si>
  <si>
    <t>GAS COST RECOVERY RATE SUMMARY</t>
  </si>
  <si>
    <t>Component</t>
  </si>
  <si>
    <t>Unit</t>
  </si>
  <si>
    <t>Amount</t>
  </si>
  <si>
    <t>Expected Gas Cost (EGC)</t>
  </si>
  <si>
    <t>$/Mcf</t>
  </si>
  <si>
    <t>+</t>
  </si>
  <si>
    <t>Refund Adjustment (RA)</t>
  </si>
  <si>
    <t>Actual Adjustment (AA)</t>
  </si>
  <si>
    <t>Balance Adjustment (BA)</t>
  </si>
  <si>
    <t>=</t>
  </si>
  <si>
    <t>Gas Cost Recovery Rate (GCR)</t>
  </si>
  <si>
    <t>GCR to be effective for service rendered from:</t>
  </si>
  <si>
    <t>A</t>
  </si>
  <si>
    <t>EXPECTED GAS COST CALCULATION</t>
  </si>
  <si>
    <t>Total Expected Gas Cost (Schedule II)</t>
  </si>
  <si>
    <t>$</t>
  </si>
  <si>
    <t>/</t>
  </si>
  <si>
    <t>Mcf</t>
  </si>
  <si>
    <t>B</t>
  </si>
  <si>
    <t>REFUND ADJUSTMENT CALCULATION</t>
  </si>
  <si>
    <t>Supplier Refund Adjustment for Reporting Period (Sch. III)</t>
  </si>
  <si>
    <t>Previous Quarter Supplier Refund Adjustment</t>
  </si>
  <si>
    <t>Second Previous Quarter Supplier Refund Adjustment</t>
  </si>
  <si>
    <t>Third Previous Quarter Supplier Refund Adjustment</t>
  </si>
  <si>
    <t>C</t>
  </si>
  <si>
    <t>ACTUAL ADJUSTMENT CALCULATION</t>
  </si>
  <si>
    <r>
      <t>Actual Adjustment for the</t>
    </r>
    <r>
      <rPr>
        <b/>
        <sz val="10"/>
        <rFont val="Arial"/>
        <family val="2"/>
      </rPr>
      <t xml:space="preserve"> Current</t>
    </r>
    <r>
      <rPr>
        <sz val="10"/>
        <rFont val="Arial"/>
        <family val="2"/>
      </rPr>
      <t xml:space="preserve"> Reporting Period (Sch. IV)</t>
    </r>
  </si>
  <si>
    <t>Previous Quarter Reported Actual Adjustment</t>
  </si>
  <si>
    <t>Second Previous Quarter Reported Actual Adjustment</t>
  </si>
  <si>
    <t>Third Previous Quarter Reported Actual Adjustment</t>
  </si>
  <si>
    <t>D</t>
  </si>
  <si>
    <t>BALANCE ADJUSTMENT CALCULATION</t>
  </si>
  <si>
    <t>Balance Adjustment for the Reporting Period (Sch. V)</t>
  </si>
  <si>
    <t>Second Previous Quarter Reported Balance Adjustment</t>
  </si>
  <si>
    <t>Third Previous Quarter Reported Balance Adjustment</t>
  </si>
  <si>
    <t>Kentucky Frontier Gas, LLC - Unified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</si>
  <si>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</si>
  <si>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</si>
  <si>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</si>
  <si>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</si>
  <si>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</si>
  <si>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</si>
  <si>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</si>
  <si>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Cost</t>
  </si>
  <si>
    <t>N/A</t>
  </si>
  <si>
    <t>**</t>
  </si>
  <si>
    <t>Columbia (Goble Roberts,Peoples)</t>
  </si>
  <si>
    <t>Cumberland Valley (Auxier)</t>
  </si>
  <si>
    <t>Cumberland Valley (Sigma) includes $1.25/Mcf DLR trans</t>
  </si>
  <si>
    <t>HI-Energy</t>
  </si>
  <si>
    <t>Magnum Drilling, Inc.</t>
  </si>
  <si>
    <t>Nytis (Auxier)</t>
  </si>
  <si>
    <t>Nytis (Sigma) includes $1.25/Mcf DLR trans</t>
  </si>
  <si>
    <t>Quality (Belfry)</t>
  </si>
  <si>
    <t>*</t>
  </si>
  <si>
    <t>Slone Energy</t>
  </si>
  <si>
    <t>Spirit</t>
  </si>
  <si>
    <t>Totals</t>
  </si>
  <si>
    <t xml:space="preserve">based on purchases of </t>
  </si>
  <si>
    <t>and sales of</t>
  </si>
  <si>
    <t>Total Expected Cost of Purchases (6)</t>
  </si>
  <si>
    <t>Mcf Purchases (4)</t>
  </si>
  <si>
    <t>Average Expected Cost Per Mcf Purchased</t>
  </si>
  <si>
    <t>x</t>
  </si>
  <si>
    <t>Total Expected Gas Cost (to Schedule 1A)</t>
  </si>
  <si>
    <t xml:space="preserve">KFG Unified </t>
  </si>
  <si>
    <t>Schedule IV</t>
  </si>
  <si>
    <t>Actual Adjustment</t>
  </si>
  <si>
    <t>Particulars</t>
  </si>
  <si>
    <t>Total Supply Volumes Purchased</t>
  </si>
  <si>
    <t>Total Cost of Volumes Purchased</t>
  </si>
  <si>
    <t>(equals) Unit Cost of Gas</t>
  </si>
  <si>
    <t>(equals) Monthly cost difference</t>
  </si>
  <si>
    <t>(equals) Actual Adjustment for the Reporting Period</t>
  </si>
  <si>
    <t>(plus) Over-recovery component from collections through expired AAs</t>
  </si>
  <si>
    <t>(equals) Total Actual Adjustment for the Reporting Period (to Schedule I C)</t>
  </si>
  <si>
    <t>SCHEDULE V</t>
  </si>
  <si>
    <t>BALANCE ADJUSTMENT</t>
  </si>
  <si>
    <t>4 quarters prior to the effective date of the 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</si>
  <si>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AA of</t>
    </r>
  </si>
  <si>
    <t>$/Mcf as used to compute the GCR in effect</t>
  </si>
  <si>
    <t xml:space="preserve">four quarters prior to the effective date of the </t>
  </si>
  <si>
    <t>currently effective GCR times the sales of</t>
  </si>
  <si>
    <t>Mcf during the 12 month period the AA was in effect</t>
  </si>
  <si>
    <t xml:space="preserve"> 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</si>
  <si>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AA</t>
    </r>
  </si>
  <si>
    <t>Total supplier refund adjustment including interest used to compute</t>
  </si>
  <si>
    <t>RA of the GCR effective 4 quarters prior to the effective date of the</t>
  </si>
  <si>
    <t>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</si>
  <si>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RA of ________ $/Mcf as</t>
    </r>
  </si>
  <si>
    <t xml:space="preserve">used to compute the GCR in effect four quarters prior to the </t>
  </si>
  <si>
    <t>effective date of the currently effective GCR times the sales of</t>
  </si>
  <si>
    <t>________ Mcf during the 12 month period the RA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</si>
  <si>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RA</t>
    </r>
  </si>
  <si>
    <t>Total balance adjustment used to compute BA of the GCR effective</t>
  </si>
  <si>
    <r>
      <t xml:space="preserve">Less:  </t>
    </r>
    <r>
      <rPr>
        <sz val="11"/>
        <color theme="1"/>
        <rFont val="Calibri"/>
        <family val="2"/>
        <scheme val="minor"/>
      </rPr>
      <t xml:space="preserve">Dollar amount resulting from the BA of </t>
    </r>
  </si>
  <si>
    <t xml:space="preserve">$/Mcf as used to compute the GCR in effect  </t>
  </si>
  <si>
    <t>Mcf during the 12 month period the BA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</si>
  <si>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BA</t>
    </r>
  </si>
  <si>
    <t>Total Balance Adjustment Amount (1) + (2) + (3)</t>
  </si>
  <si>
    <r>
      <t>Equals:</t>
    </r>
    <r>
      <rPr>
        <sz val="11"/>
        <color theme="1"/>
        <rFont val="Calibri"/>
        <family val="2"/>
        <scheme val="minor"/>
      </rPr>
      <t xml:space="preserve">  Balance Adjustment for the reporting period</t>
    </r>
  </si>
  <si>
    <t>L&amp;U</t>
  </si>
  <si>
    <t>Previous Quarter Reported Balance Adjustment</t>
  </si>
  <si>
    <t>ALL CCF</t>
  </si>
  <si>
    <t>HTC (Sigma) includes $1.25/Mcf DLR trans</t>
  </si>
  <si>
    <t>Southern Energy (Sigma) includes $1.25/Mcf DLR trans</t>
  </si>
  <si>
    <t xml:space="preserve">Line loss 12 months ended: </t>
  </si>
  <si>
    <t>5% LIMITER</t>
  </si>
  <si>
    <t>Southern Energy (EKU,MLG,Price)</t>
  </si>
  <si>
    <t>Total cost difference used to compute AA of the GCR effective</t>
  </si>
  <si>
    <r>
      <rPr>
        <sz val="11"/>
        <rFont val="Calibri"/>
        <family val="2"/>
        <scheme val="minor"/>
      </rPr>
      <t>currently effective</t>
    </r>
    <r>
      <rPr>
        <sz val="11"/>
        <color theme="1"/>
        <rFont val="Calibri"/>
        <family val="2"/>
        <scheme val="minor"/>
      </rPr>
      <t xml:space="preserve"> GCR times the </t>
    </r>
    <r>
      <rPr>
        <sz val="11"/>
        <rFont val="Calibri"/>
        <family val="2"/>
        <scheme val="minor"/>
      </rPr>
      <t>sales of</t>
    </r>
  </si>
  <si>
    <t>Tacket</t>
  </si>
  <si>
    <t>Daysboro Residential</t>
  </si>
  <si>
    <t>Daysboro Commercial</t>
  </si>
  <si>
    <t>Frontier Residential and Small Commercial</t>
  </si>
  <si>
    <t>Frontier Large Commercial</t>
  </si>
  <si>
    <t>Diversified Energy (39-E,181-S)</t>
  </si>
  <si>
    <t>Agent</t>
  </si>
  <si>
    <t>Total cost difference</t>
  </si>
  <si>
    <t>Allowable Mcf Purchases</t>
  </si>
  <si>
    <t>HI-Energy contract</t>
  </si>
  <si>
    <t>DLR Trans Cow Creek (Sigma) $1.25/Mcf on Mcf from CVR,EQT,HTC,ING,EKM,Nytis,Plateau,Southern Energy</t>
  </si>
  <si>
    <t>EKM (Sigma) rate includes $1.25/Mcf DLR trans</t>
  </si>
  <si>
    <t xml:space="preserve">Magnum Drilling contract </t>
  </si>
  <si>
    <t>Slone contract</t>
  </si>
  <si>
    <t xml:space="preserve">Quality (Belfry) = TCo Appal+ $0.10 </t>
  </si>
  <si>
    <t>Nytis (Sigma) = TCo Appal. x .8</t>
  </si>
  <si>
    <t>Diversified = TCo Appal + 14% Fuel + $1.05 Commodity + $0.20 Demand</t>
  </si>
  <si>
    <t>CVR = TCo Appal + 1.996% Fuel + $0.0190 Commodity + $0.3417 Demand + $0.05 CVR Fee</t>
  </si>
  <si>
    <r>
      <t>Nytis (Auxier) =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TCo Appal</t>
    </r>
  </si>
  <si>
    <r>
      <t xml:space="preserve">Est 3 mo. TCo Appal x .8 =  $1.7074 &lt; $4.25/Dth; </t>
    </r>
    <r>
      <rPr>
        <b/>
        <sz val="9"/>
        <rFont val="Arial"/>
        <family val="2"/>
      </rPr>
      <t>$4.2500/Dth</t>
    </r>
  </si>
  <si>
    <r>
      <t>Est 3 mo. TCo Appal x .8 =  $1.7074 &lt; $4.00/Dth;</t>
    </r>
    <r>
      <rPr>
        <b/>
        <sz val="9"/>
        <rFont val="Arial"/>
        <family val="2"/>
      </rPr>
      <t xml:space="preserve"> $4.000/Dth</t>
    </r>
  </si>
  <si>
    <t>Tacket contract</t>
  </si>
  <si>
    <t xml:space="preserve">HTC, Spirit contract </t>
  </si>
  <si>
    <t xml:space="preserve">EKM (Public and Daysboro) </t>
  </si>
  <si>
    <t>Allowable Gas Cost (Unit x Limit)</t>
  </si>
  <si>
    <t>Actual sales during month</t>
  </si>
  <si>
    <t>L&amp;U 5% Limiter</t>
  </si>
  <si>
    <t>Gas Cost Recovery from Sales</t>
  </si>
  <si>
    <t xml:space="preserve">5% Limit on Sales            </t>
  </si>
  <si>
    <t>EGC in effect for month</t>
  </si>
  <si>
    <t xml:space="preserve">Columbia of KY (Case No. 2023-00141)  </t>
  </si>
  <si>
    <t xml:space="preserve">Southern Energy = TCo Appal + $1.1500/Dth </t>
  </si>
  <si>
    <r>
      <t>Sales for the 12 months ended</t>
    </r>
    <r>
      <rPr>
        <u/>
        <sz val="10"/>
        <rFont val="Arial"/>
        <family val="2"/>
      </rPr>
      <t xml:space="preserve"> April 30, 2023</t>
    </r>
  </si>
  <si>
    <t>(divide by) Sales for 12 months ended April 30, 2023</t>
  </si>
  <si>
    <t>For the Effective Date August 1, 2023</t>
  </si>
  <si>
    <t>For the 3 month period ending:</t>
  </si>
  <si>
    <r>
      <t>Divide:</t>
    </r>
    <r>
      <rPr>
        <sz val="11"/>
        <color theme="1"/>
        <rFont val="Calibri"/>
        <family val="2"/>
        <scheme val="minor"/>
      </rPr>
      <t xml:space="preserve">  Sales for 12 months ended April, 2023</t>
    </r>
  </si>
  <si>
    <t>2023-00222</t>
  </si>
  <si>
    <t>EKM (Jefferson) = TCo Appal + $5.75 cost factor + $0.4479 L&amp;U + $0.60 FT/Mkt</t>
  </si>
  <si>
    <t>Est Avg NYMEX Aug, Sep, Oct = $2.8077/Dth; Est TCo = $2.8077 -$0.3296/Dth (TCo Appal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</si>
</sst>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0"/>
    <numFmt numFmtId="166" formatCode="[$-409]mmmm\ d\,\ yyyy;@"/>
    <numFmt numFmtId="167" formatCode="[$-409]mmm\-yy;@"/>
    <numFmt numFmtId="168" formatCode="_(* #,##0.0000_);_(* \(#,##0.0000\);_(* &quot;-&quot;??_);_(@_)"/>
    <numFmt numFmtId="169" formatCode="_(* #,##0_);_(* \(#,##0\);_(* &quot;-&quot;??_);_(@_)"/>
    <numFmt numFmtId="170" formatCode="&quot;$&quot;#,##0.0000_);\(&quot;$&quot;#,##0.0000\)"/>
    <numFmt numFmtId="171" formatCode="_(&quot;$&quot;* #,##0.00000_);_(&quot;$&quot;* \(#,##0.00000\);_(&quot;$&quot;* &quot;-&quot;?????_);_(@_)"/>
    <numFmt numFmtId="172" formatCode="0.0%"/>
    <numFmt numFmtId="173" formatCode="&quot;$&quot;#,##0.0000"/>
    <numFmt numFmtId="17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  <font>
      <u/>
      <sz val="9.5"/>
      <name val="Arial"/>
      <family val="2"/>
    </font>
    <font>
      <sz val="9.5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66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0" fontId="2" fillId="0" borderId="0" xfId="3" applyAlignment="1">
      <alignment horizontal="left"/>
    </xf>
    <xf numFmtId="164" fontId="2" fillId="0" borderId="0" xfId="3" applyNumberFormat="1" applyAlignment="1">
      <alignment horizontal="center"/>
    </xf>
    <xf numFmtId="165" fontId="2" fillId="0" borderId="0" xfId="3" applyNumberFormat="1" applyAlignment="1">
      <alignment horizontal="center"/>
    </xf>
    <xf numFmtId="164" fontId="2" fillId="0" borderId="0" xfId="3" applyNumberFormat="1"/>
    <xf numFmtId="0" fontId="2" fillId="0" borderId="2" xfId="3" applyBorder="1"/>
    <xf numFmtId="166" fontId="2" fillId="0" borderId="3" xfId="3" applyNumberFormat="1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3" xfId="3" applyBorder="1" applyAlignment="1">
      <alignment horizontal="center"/>
    </xf>
    <xf numFmtId="49" fontId="2" fillId="0" borderId="0" xfId="3" applyNumberForma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2" fillId="0" borderId="0" xfId="3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right"/>
      <protection locked="0"/>
    </xf>
    <xf numFmtId="164" fontId="2" fillId="0" borderId="0" xfId="3" applyNumberFormat="1" applyProtection="1">
      <protection hidden="1"/>
    </xf>
    <xf numFmtId="49" fontId="2" fillId="0" borderId="3" xfId="3" applyNumberFormat="1" applyBorder="1" applyAlignment="1" applyProtection="1">
      <alignment horizontal="center"/>
      <protection locked="0"/>
    </xf>
    <xf numFmtId="0" fontId="2" fillId="0" borderId="3" xfId="3" applyBorder="1" applyProtection="1">
      <protection locked="0"/>
    </xf>
    <xf numFmtId="0" fontId="2" fillId="0" borderId="3" xfId="3" applyBorder="1" applyAlignment="1" applyProtection="1">
      <alignment horizontal="center"/>
      <protection locked="0"/>
    </xf>
    <xf numFmtId="49" fontId="2" fillId="0" borderId="5" xfId="3" applyNumberFormat="1" applyBorder="1" applyAlignment="1" applyProtection="1">
      <alignment horizontal="center"/>
      <protection locked="0"/>
    </xf>
    <xf numFmtId="0" fontId="2" fillId="0" borderId="5" xfId="3" applyBorder="1" applyProtection="1">
      <protection locked="0"/>
    </xf>
    <xf numFmtId="165" fontId="2" fillId="0" borderId="0" xfId="3" applyNumberFormat="1" applyProtection="1">
      <protection locked="0"/>
    </xf>
    <xf numFmtId="3" fontId="2" fillId="0" borderId="3" xfId="3" applyNumberFormat="1" applyBorder="1" applyProtection="1">
      <protection locked="0"/>
    </xf>
    <xf numFmtId="164" fontId="2" fillId="0" borderId="0" xfId="3" applyNumberFormat="1" applyProtection="1">
      <protection locked="0"/>
    </xf>
    <xf numFmtId="164" fontId="2" fillId="0" borderId="3" xfId="3" applyNumberFormat="1" applyBorder="1" applyProtection="1">
      <protection locked="0"/>
    </xf>
    <xf numFmtId="0" fontId="0" fillId="0" borderId="0" xfId="0" applyAlignment="1">
      <alignment horizontal="center"/>
    </xf>
    <xf numFmtId="0" fontId="2" fillId="0" borderId="0" xfId="3" applyAlignment="1" applyProtection="1">
      <alignment horizontal="left"/>
      <protection locked="0"/>
    </xf>
    <xf numFmtId="166" fontId="2" fillId="0" borderId="0" xfId="3" applyNumberFormat="1" applyAlignment="1">
      <alignment horizontal="left"/>
    </xf>
    <xf numFmtId="0" fontId="2" fillId="0" borderId="3" xfId="3" applyBorder="1" applyAlignment="1" applyProtection="1">
      <alignment horizontal="center" wrapText="1"/>
      <protection locked="0"/>
    </xf>
    <xf numFmtId="0" fontId="2" fillId="0" borderId="0" xfId="3" applyAlignment="1" applyProtection="1">
      <alignment horizontal="right"/>
      <protection locked="0"/>
    </xf>
    <xf numFmtId="0" fontId="2" fillId="3" borderId="1" xfId="3" applyFill="1" applyBorder="1" applyAlignment="1" applyProtection="1">
      <alignment horizontal="center"/>
      <protection locked="0"/>
    </xf>
    <xf numFmtId="0" fontId="2" fillId="3" borderId="1" xfId="3" applyFill="1" applyBorder="1" applyProtection="1">
      <protection locked="0"/>
    </xf>
    <xf numFmtId="3" fontId="2" fillId="3" borderId="1" xfId="3" applyNumberFormat="1" applyFill="1" applyBorder="1" applyProtection="1">
      <protection locked="0"/>
    </xf>
    <xf numFmtId="3" fontId="2" fillId="0" borderId="3" xfId="3" applyNumberFormat="1" applyBorder="1" applyAlignment="1" applyProtection="1">
      <alignment horizontal="center"/>
      <protection locked="0"/>
    </xf>
    <xf numFmtId="49" fontId="2" fillId="3" borderId="1" xfId="3" applyNumberFormat="1" applyFill="1" applyBorder="1" applyAlignment="1" applyProtection="1">
      <alignment horizontal="center"/>
      <protection locked="0"/>
    </xf>
    <xf numFmtId="42" fontId="2" fillId="3" borderId="1" xfId="3" applyNumberForma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5" fontId="0" fillId="0" borderId="0" xfId="0" applyNumberFormat="1"/>
    <xf numFmtId="0" fontId="3" fillId="0" borderId="0" xfId="0" applyFont="1"/>
    <xf numFmtId="5" fontId="1" fillId="0" borderId="3" xfId="2" applyNumberFormat="1" applyFont="1" applyFill="1" applyBorder="1"/>
    <xf numFmtId="5" fontId="0" fillId="0" borderId="5" xfId="0" applyNumberFormat="1" applyBorder="1"/>
    <xf numFmtId="0" fontId="0" fillId="0" borderId="0" xfId="0" quotePrefix="1"/>
    <xf numFmtId="0" fontId="6" fillId="0" borderId="0" xfId="0" applyFont="1"/>
    <xf numFmtId="171" fontId="2" fillId="0" borderId="0" xfId="3" applyNumberFormat="1" applyAlignment="1">
      <alignment horizontal="center"/>
    </xf>
    <xf numFmtId="0" fontId="2" fillId="2" borderId="3" xfId="3" applyFill="1" applyBorder="1" applyProtection="1">
      <protection locked="0"/>
    </xf>
    <xf numFmtId="0" fontId="2" fillId="2" borderId="0" xfId="3" applyFill="1" applyProtection="1">
      <protection locked="0"/>
    </xf>
    <xf numFmtId="167" fontId="4" fillId="2" borderId="0" xfId="3" applyNumberFormat="1" applyFont="1" applyFill="1" applyAlignment="1" applyProtection="1">
      <alignment horizontal="center"/>
      <protection locked="0"/>
    </xf>
    <xf numFmtId="3" fontId="2" fillId="0" borderId="3" xfId="3" applyNumberFormat="1" applyBorder="1" applyProtection="1">
      <protection hidden="1"/>
    </xf>
    <xf numFmtId="172" fontId="2" fillId="0" borderId="3" xfId="3" applyNumberFormat="1" applyBorder="1" applyAlignment="1" applyProtection="1">
      <alignment horizontal="center"/>
      <protection locked="0"/>
    </xf>
    <xf numFmtId="164" fontId="2" fillId="0" borderId="6" xfId="3" applyNumberFormat="1" applyBorder="1" applyProtection="1">
      <protection hidden="1"/>
    </xf>
    <xf numFmtId="37" fontId="0" fillId="0" borderId="3" xfId="0" applyNumberFormat="1" applyBorder="1"/>
    <xf numFmtId="172" fontId="2" fillId="0" borderId="0" xfId="3" applyNumberFormat="1" applyProtection="1">
      <protection locked="0"/>
    </xf>
    <xf numFmtId="3" fontId="2" fillId="0" borderId="0" xfId="3" applyNumberFormat="1" applyProtection="1">
      <protection locked="0"/>
    </xf>
    <xf numFmtId="5" fontId="2" fillId="0" borderId="0" xfId="3" applyNumberFormat="1" applyProtection="1">
      <protection hidden="1"/>
    </xf>
    <xf numFmtId="42" fontId="2" fillId="0" borderId="0" xfId="3" applyNumberFormat="1" applyProtection="1">
      <protection hidden="1"/>
    </xf>
    <xf numFmtId="164" fontId="2" fillId="0" borderId="3" xfId="3" applyNumberFormat="1" applyBorder="1" applyProtection="1">
      <protection hidden="1"/>
    </xf>
    <xf numFmtId="164" fontId="2" fillId="0" borderId="0" xfId="3" applyNumberFormat="1" applyAlignment="1" applyProtection="1">
      <alignment horizontal="left"/>
      <protection hidden="1"/>
    </xf>
    <xf numFmtId="0" fontId="2" fillId="0" borderId="2" xfId="3" applyBorder="1" applyProtection="1">
      <protection locked="0"/>
    </xf>
    <xf numFmtId="5" fontId="2" fillId="0" borderId="2" xfId="3" applyNumberFormat="1" applyBorder="1" applyProtection="1">
      <protection hidden="1"/>
    </xf>
    <xf numFmtId="168" fontId="2" fillId="0" borderId="2" xfId="1" applyNumberFormat="1" applyFont="1" applyFill="1" applyBorder="1"/>
    <xf numFmtId="0" fontId="4" fillId="0" borderId="0" xfId="3" applyFont="1" applyAlignment="1">
      <alignment horizontal="center"/>
    </xf>
    <xf numFmtId="0" fontId="4" fillId="0" borderId="0" xfId="3" applyFont="1"/>
    <xf numFmtId="0" fontId="10" fillId="0" borderId="0" xfId="3" applyFont="1"/>
    <xf numFmtId="0" fontId="11" fillId="0" borderId="0" xfId="3" applyFont="1" applyProtection="1">
      <protection locked="0"/>
    </xf>
    <xf numFmtId="168" fontId="8" fillId="0" borderId="2" xfId="1" applyNumberFormat="1" applyFont="1" applyFill="1" applyBorder="1"/>
    <xf numFmtId="14" fontId="0" fillId="0" borderId="0" xfId="0" applyNumberFormat="1"/>
    <xf numFmtId="14" fontId="2" fillId="0" borderId="0" xfId="3" applyNumberFormat="1" applyAlignment="1" applyProtection="1">
      <alignment horizontal="center"/>
      <protection locked="0"/>
    </xf>
    <xf numFmtId="3" fontId="0" fillId="0" borderId="2" xfId="0" applyNumberFormat="1" applyBorder="1"/>
    <xf numFmtId="169" fontId="1" fillId="0" borderId="2" xfId="1" applyNumberFormat="1" applyFont="1" applyFill="1" applyBorder="1"/>
    <xf numFmtId="165" fontId="2" fillId="0" borderId="0" xfId="3" applyNumberFormat="1" applyAlignment="1" applyProtection="1">
      <alignment horizontal="center"/>
      <protection locked="0"/>
    </xf>
    <xf numFmtId="165" fontId="2" fillId="0" borderId="0" xfId="3" applyNumberFormat="1" applyAlignment="1" applyProtection="1">
      <alignment horizontal="right"/>
      <protection locked="0"/>
    </xf>
    <xf numFmtId="3" fontId="2" fillId="0" borderId="2" xfId="3" applyNumberFormat="1" applyBorder="1" applyProtection="1">
      <protection hidden="1"/>
    </xf>
    <xf numFmtId="164" fontId="2" fillId="0" borderId="2" xfId="3" applyNumberForma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173" fontId="3" fillId="0" borderId="0" xfId="3" applyNumberFormat="1" applyFont="1" applyProtection="1">
      <protection locked="0"/>
    </xf>
    <xf numFmtId="0" fontId="3" fillId="0" borderId="0" xfId="3" applyFont="1" applyProtection="1">
      <protection locked="0"/>
    </xf>
    <xf numFmtId="9" fontId="0" fillId="0" borderId="0" xfId="0" applyNumberFormat="1"/>
    <xf numFmtId="0" fontId="12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167" fontId="15" fillId="0" borderId="0" xfId="0" applyNumberFormat="1" applyFont="1" applyAlignment="1" applyProtection="1">
      <alignment horizontal="center" wrapText="1"/>
      <protection locked="0"/>
    </xf>
    <xf numFmtId="42" fontId="14" fillId="0" borderId="0" xfId="0" applyNumberFormat="1" applyFont="1" applyProtection="1">
      <protection locked="0"/>
    </xf>
    <xf numFmtId="0" fontId="16" fillId="0" borderId="3" xfId="0" applyFont="1" applyBorder="1" applyAlignment="1" applyProtection="1">
      <alignment horizontal="center"/>
      <protection locked="0"/>
    </xf>
    <xf numFmtId="3" fontId="16" fillId="0" borderId="3" xfId="0" applyNumberFormat="1" applyFont="1" applyBorder="1" applyProtection="1">
      <protection hidden="1"/>
    </xf>
    <xf numFmtId="0" fontId="16" fillId="0" borderId="0" xfId="0" applyFont="1" applyAlignment="1" applyProtection="1">
      <alignment horizontal="center"/>
      <protection locked="0"/>
    </xf>
    <xf numFmtId="164" fontId="16" fillId="0" borderId="0" xfId="0" applyNumberFormat="1" applyFont="1" applyProtection="1">
      <protection hidden="1"/>
    </xf>
    <xf numFmtId="3" fontId="16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64" fontId="16" fillId="0" borderId="3" xfId="0" applyNumberFormat="1" applyFont="1" applyBorder="1" applyProtection="1">
      <protection locked="0"/>
    </xf>
    <xf numFmtId="170" fontId="0" fillId="0" borderId="0" xfId="0" applyNumberFormat="1" applyAlignment="1">
      <alignment horizontal="right"/>
    </xf>
    <xf numFmtId="173" fontId="0" fillId="0" borderId="5" xfId="0" applyNumberFormat="1" applyBorder="1" applyAlignment="1">
      <alignment horizontal="center"/>
    </xf>
    <xf numFmtId="170" fontId="0" fillId="0" borderId="0" xfId="0" applyNumberFormat="1"/>
    <xf numFmtId="0" fontId="16" fillId="0" borderId="0" xfId="0" applyFont="1"/>
    <xf numFmtId="0" fontId="16" fillId="0" borderId="0" xfId="0" applyFont="1" applyProtection="1">
      <protection locked="0"/>
    </xf>
    <xf numFmtId="166" fontId="16" fillId="0" borderId="3" xfId="0" applyNumberFormat="1" applyFont="1" applyBorder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42" fontId="16" fillId="0" borderId="0" xfId="0" applyNumberFormat="1" applyFont="1" applyProtection="1">
      <protection locked="0"/>
    </xf>
    <xf numFmtId="0" fontId="16" fillId="0" borderId="3" xfId="0" applyFont="1" applyBorder="1" applyAlignment="1" applyProtection="1">
      <alignment wrapText="1"/>
      <protection locked="0"/>
    </xf>
    <xf numFmtId="0" fontId="16" fillId="0" borderId="3" xfId="0" applyFont="1" applyBorder="1" applyProtection="1">
      <protection locked="0"/>
    </xf>
    <xf numFmtId="3" fontId="16" fillId="0" borderId="3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5" fontId="16" fillId="0" borderId="0" xfId="0" applyNumberFormat="1" applyFont="1" applyProtection="1">
      <protection hidden="1"/>
    </xf>
    <xf numFmtId="5" fontId="14" fillId="0" borderId="0" xfId="0" applyNumberFormat="1" applyFont="1" applyProtection="1">
      <protection locked="0"/>
    </xf>
    <xf numFmtId="3" fontId="14" fillId="0" borderId="0" xfId="0" applyNumberFormat="1" applyFont="1" applyAlignment="1" applyProtection="1">
      <alignment horizontal="right" wrapText="1"/>
      <protection locked="0"/>
    </xf>
    <xf numFmtId="0" fontId="16" fillId="0" borderId="4" xfId="0" applyFont="1" applyBorder="1" applyProtection="1">
      <protection locked="0"/>
    </xf>
    <xf numFmtId="0" fontId="16" fillId="0" borderId="4" xfId="0" applyFont="1" applyBorder="1" applyAlignment="1" applyProtection="1">
      <alignment horizontal="center"/>
      <protection locked="0"/>
    </xf>
    <xf numFmtId="164" fontId="16" fillId="0" borderId="4" xfId="0" applyNumberFormat="1" applyFont="1" applyBorder="1" applyProtection="1">
      <protection hidden="1"/>
    </xf>
    <xf numFmtId="170" fontId="16" fillId="0" borderId="0" xfId="0" applyNumberFormat="1" applyFont="1" applyProtection="1">
      <protection hidden="1"/>
    </xf>
    <xf numFmtId="174" fontId="14" fillId="0" borderId="3" xfId="0" applyNumberFormat="1" applyFont="1" applyBorder="1" applyProtection="1">
      <protection locked="0"/>
    </xf>
    <xf numFmtId="5" fontId="14" fillId="0" borderId="4" xfId="0" applyNumberFormat="1" applyFont="1" applyBorder="1" applyProtection="1">
      <protection locked="0"/>
    </xf>
    <xf numFmtId="174" fontId="14" fillId="0" borderId="0" xfId="0" applyNumberFormat="1" applyFont="1" applyProtection="1"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Protection="1"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center"/>
      <protection locked="0"/>
    </xf>
    <xf numFmtId="3" fontId="14" fillId="0" borderId="4" xfId="0" applyNumberFormat="1" applyFont="1" applyBorder="1" applyAlignment="1" applyProtection="1">
      <alignment horizontal="right" wrapText="1"/>
      <protection locked="0"/>
    </xf>
    <xf numFmtId="5" fontId="16" fillId="0" borderId="0" xfId="0" applyNumberFormat="1" applyFont="1" applyProtection="1">
      <protection locked="0"/>
    </xf>
    <xf numFmtId="0" fontId="4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Alignment="1">
      <alignment horizontal="left"/>
    </xf>
    <xf numFmtId="0" fontId="4" fillId="0" borderId="0" xfId="3" applyFont="1" applyAlignment="1">
      <alignment horizontal="left"/>
    </xf>
    <xf numFmtId="0" fontId="2" fillId="0" borderId="0" xfId="3"/>
    <xf numFmtId="0" fontId="4" fillId="0" borderId="0" xfId="3" applyFont="1"/>
    <xf numFmtId="0" fontId="2" fillId="0" borderId="1" xfId="3" applyBorder="1" applyAlignment="1">
      <alignment horizontal="center"/>
    </xf>
    <xf numFmtId="166" fontId="2" fillId="2" borderId="3" xfId="3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3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3" applyBorder="1" applyAlignment="1">
      <alignment horizontal="center"/>
    </xf>
    <xf numFmtId="166" fontId="2" fillId="0" borderId="3" xfId="3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6" fontId="2" fillId="0" borderId="5" xfId="3" applyNumberFormat="1" applyBorder="1" applyAlignment="1" applyProtection="1">
      <alignment horizontal="left"/>
      <protection locked="0"/>
    </xf>
    <xf numFmtId="0" fontId="0" fillId="0" borderId="5" xfId="0" applyBorder="1"/>
    <xf numFmtId="0" fontId="2" fillId="0" borderId="0" xfId="3" applyAlignment="1" applyProtection="1">
      <alignment horizontal="right"/>
      <protection locked="0"/>
    </xf>
    <xf numFmtId="0" fontId="2" fillId="0" borderId="0" xfId="3" applyAlignment="1">
      <alignment horizontal="right"/>
    </xf>
    <xf numFmtId="166" fontId="2" fillId="2" borderId="3" xfId="3" applyNumberFormat="1" applyFill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6" fillId="0" borderId="3" xfId="0" applyFont="1" applyBorder="1"/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6" fillId="0" borderId="0" xfId="0" applyFont="1"/>
    <xf numFmtId="166" fontId="16" fillId="0" borderId="3" xfId="0" applyNumberFormat="1" applyFont="1" applyBorder="1" applyAlignment="1" applyProtection="1">
      <alignment horizontal="left"/>
      <protection locked="0"/>
    </xf>
    <xf numFmtId="166" fontId="16" fillId="0" borderId="3" xfId="0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43</xdr:row>
      <xdr:rowOff>121144</xdr:rowOff>
    </xdr:from>
    <xdr:to>
      <xdr:col>5</xdr:col>
      <xdr:colOff>266700</xdr:colOff>
      <xdr:row>45</xdr:row>
      <xdr:rowOff>100664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474156-493B-4A20-89DC-2EDC8B8F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7619224"/>
          <a:ext cx="1554480" cy="3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19" workbookViewId="0">
      <selection activeCell="C40" sqref="C40:F40"/>
    </sheetView>
  </sheetViews>
  <sheetFormatPr defaultRowHeight="12.45" x14ac:dyDescent="0.3"/>
  <cols>
    <col min="1" max="1" width="12" style="1" customWidth="1"/>
    <col min="2" max="3" width="8.84375" style="1"/>
    <col min="4" max="4" width="11" style="1" bestFit="1" customWidth="1"/>
    <col min="5" max="5" width="10.53515625" style="1" customWidth="1"/>
    <col min="6" max="7" width="11.69140625" style="1" customWidth="1"/>
    <col min="8" max="8" width="0.84375" style="1" customWidth="1"/>
    <col min="9" max="9" width="11.69140625" style="1" customWidth="1"/>
    <col min="10" max="256" width="8.84375" style="1"/>
    <col min="257" max="257" width="12" style="1" customWidth="1"/>
    <col min="258" max="261" width="8.84375" style="1"/>
    <col min="262" max="263" width="11.69140625" style="1" customWidth="1"/>
    <col min="264" max="264" width="0.84375" style="1" customWidth="1"/>
    <col min="265" max="265" width="11.69140625" style="1" customWidth="1"/>
    <col min="266" max="512" width="8.84375" style="1"/>
    <col min="513" max="513" width="12" style="1" customWidth="1"/>
    <col min="514" max="517" width="8.84375" style="1"/>
    <col min="518" max="519" width="11.69140625" style="1" customWidth="1"/>
    <col min="520" max="520" width="0.84375" style="1" customWidth="1"/>
    <col min="521" max="521" width="11.69140625" style="1" customWidth="1"/>
    <col min="522" max="768" width="8.84375" style="1"/>
    <col min="769" max="769" width="12" style="1" customWidth="1"/>
    <col min="770" max="773" width="8.84375" style="1"/>
    <col min="774" max="775" width="11.69140625" style="1" customWidth="1"/>
    <col min="776" max="776" width="0.84375" style="1" customWidth="1"/>
    <col min="777" max="777" width="11.69140625" style="1" customWidth="1"/>
    <col min="778" max="1024" width="8.84375" style="1"/>
    <col min="1025" max="1025" width="12" style="1" customWidth="1"/>
    <col min="1026" max="1029" width="8.84375" style="1"/>
    <col min="1030" max="1031" width="11.69140625" style="1" customWidth="1"/>
    <col min="1032" max="1032" width="0.84375" style="1" customWidth="1"/>
    <col min="1033" max="1033" width="11.69140625" style="1" customWidth="1"/>
    <col min="1034" max="1280" width="8.84375" style="1"/>
    <col min="1281" max="1281" width="12" style="1" customWidth="1"/>
    <col min="1282" max="1285" width="8.84375" style="1"/>
    <col min="1286" max="1287" width="11.69140625" style="1" customWidth="1"/>
    <col min="1288" max="1288" width="0.84375" style="1" customWidth="1"/>
    <col min="1289" max="1289" width="11.69140625" style="1" customWidth="1"/>
    <col min="1290" max="1536" width="8.84375" style="1"/>
    <col min="1537" max="1537" width="12" style="1" customWidth="1"/>
    <col min="1538" max="1541" width="8.84375" style="1"/>
    <col min="1542" max="1543" width="11.69140625" style="1" customWidth="1"/>
    <col min="1544" max="1544" width="0.84375" style="1" customWidth="1"/>
    <col min="1545" max="1545" width="11.69140625" style="1" customWidth="1"/>
    <col min="1546" max="1792" width="8.84375" style="1"/>
    <col min="1793" max="1793" width="12" style="1" customWidth="1"/>
    <col min="1794" max="1797" width="8.84375" style="1"/>
    <col min="1798" max="1799" width="11.69140625" style="1" customWidth="1"/>
    <col min="1800" max="1800" width="0.84375" style="1" customWidth="1"/>
    <col min="1801" max="1801" width="11.69140625" style="1" customWidth="1"/>
    <col min="1802" max="2048" width="8.84375" style="1"/>
    <col min="2049" max="2049" width="12" style="1" customWidth="1"/>
    <col min="2050" max="2053" width="8.84375" style="1"/>
    <col min="2054" max="2055" width="11.69140625" style="1" customWidth="1"/>
    <col min="2056" max="2056" width="0.84375" style="1" customWidth="1"/>
    <col min="2057" max="2057" width="11.69140625" style="1" customWidth="1"/>
    <col min="2058" max="2304" width="8.84375" style="1"/>
    <col min="2305" max="2305" width="12" style="1" customWidth="1"/>
    <col min="2306" max="2309" width="8.84375" style="1"/>
    <col min="2310" max="2311" width="11.69140625" style="1" customWidth="1"/>
    <col min="2312" max="2312" width="0.84375" style="1" customWidth="1"/>
    <col min="2313" max="2313" width="11.69140625" style="1" customWidth="1"/>
    <col min="2314" max="2560" width="8.84375" style="1"/>
    <col min="2561" max="2561" width="12" style="1" customWidth="1"/>
    <col min="2562" max="2565" width="8.84375" style="1"/>
    <col min="2566" max="2567" width="11.69140625" style="1" customWidth="1"/>
    <col min="2568" max="2568" width="0.84375" style="1" customWidth="1"/>
    <col min="2569" max="2569" width="11.69140625" style="1" customWidth="1"/>
    <col min="2570" max="2816" width="8.84375" style="1"/>
    <col min="2817" max="2817" width="12" style="1" customWidth="1"/>
    <col min="2818" max="2821" width="8.84375" style="1"/>
    <col min="2822" max="2823" width="11.69140625" style="1" customWidth="1"/>
    <col min="2824" max="2824" width="0.84375" style="1" customWidth="1"/>
    <col min="2825" max="2825" width="11.69140625" style="1" customWidth="1"/>
    <col min="2826" max="3072" width="8.84375" style="1"/>
    <col min="3073" max="3073" width="12" style="1" customWidth="1"/>
    <col min="3074" max="3077" width="8.84375" style="1"/>
    <col min="3078" max="3079" width="11.69140625" style="1" customWidth="1"/>
    <col min="3080" max="3080" width="0.84375" style="1" customWidth="1"/>
    <col min="3081" max="3081" width="11.69140625" style="1" customWidth="1"/>
    <col min="3082" max="3328" width="8.84375" style="1"/>
    <col min="3329" max="3329" width="12" style="1" customWidth="1"/>
    <col min="3330" max="3333" width="8.84375" style="1"/>
    <col min="3334" max="3335" width="11.69140625" style="1" customWidth="1"/>
    <col min="3336" max="3336" width="0.84375" style="1" customWidth="1"/>
    <col min="3337" max="3337" width="11.69140625" style="1" customWidth="1"/>
    <col min="3338" max="3584" width="8.84375" style="1"/>
    <col min="3585" max="3585" width="12" style="1" customWidth="1"/>
    <col min="3586" max="3589" width="8.84375" style="1"/>
    <col min="3590" max="3591" width="11.69140625" style="1" customWidth="1"/>
    <col min="3592" max="3592" width="0.84375" style="1" customWidth="1"/>
    <col min="3593" max="3593" width="11.69140625" style="1" customWidth="1"/>
    <col min="3594" max="3840" width="8.84375" style="1"/>
    <col min="3841" max="3841" width="12" style="1" customWidth="1"/>
    <col min="3842" max="3845" width="8.84375" style="1"/>
    <col min="3846" max="3847" width="11.69140625" style="1" customWidth="1"/>
    <col min="3848" max="3848" width="0.84375" style="1" customWidth="1"/>
    <col min="3849" max="3849" width="11.69140625" style="1" customWidth="1"/>
    <col min="3850" max="4096" width="8.84375" style="1"/>
    <col min="4097" max="4097" width="12" style="1" customWidth="1"/>
    <col min="4098" max="4101" width="8.84375" style="1"/>
    <col min="4102" max="4103" width="11.69140625" style="1" customWidth="1"/>
    <col min="4104" max="4104" width="0.84375" style="1" customWidth="1"/>
    <col min="4105" max="4105" width="11.69140625" style="1" customWidth="1"/>
    <col min="4106" max="4352" width="8.84375" style="1"/>
    <col min="4353" max="4353" width="12" style="1" customWidth="1"/>
    <col min="4354" max="4357" width="8.84375" style="1"/>
    <col min="4358" max="4359" width="11.69140625" style="1" customWidth="1"/>
    <col min="4360" max="4360" width="0.84375" style="1" customWidth="1"/>
    <col min="4361" max="4361" width="11.69140625" style="1" customWidth="1"/>
    <col min="4362" max="4608" width="8.84375" style="1"/>
    <col min="4609" max="4609" width="12" style="1" customWidth="1"/>
    <col min="4610" max="4613" width="8.84375" style="1"/>
    <col min="4614" max="4615" width="11.69140625" style="1" customWidth="1"/>
    <col min="4616" max="4616" width="0.84375" style="1" customWidth="1"/>
    <col min="4617" max="4617" width="11.69140625" style="1" customWidth="1"/>
    <col min="4618" max="4864" width="8.84375" style="1"/>
    <col min="4865" max="4865" width="12" style="1" customWidth="1"/>
    <col min="4866" max="4869" width="8.84375" style="1"/>
    <col min="4870" max="4871" width="11.69140625" style="1" customWidth="1"/>
    <col min="4872" max="4872" width="0.84375" style="1" customWidth="1"/>
    <col min="4873" max="4873" width="11.69140625" style="1" customWidth="1"/>
    <col min="4874" max="5120" width="8.84375" style="1"/>
    <col min="5121" max="5121" width="12" style="1" customWidth="1"/>
    <col min="5122" max="5125" width="8.84375" style="1"/>
    <col min="5126" max="5127" width="11.69140625" style="1" customWidth="1"/>
    <col min="5128" max="5128" width="0.84375" style="1" customWidth="1"/>
    <col min="5129" max="5129" width="11.69140625" style="1" customWidth="1"/>
    <col min="5130" max="5376" width="8.84375" style="1"/>
    <col min="5377" max="5377" width="12" style="1" customWidth="1"/>
    <col min="5378" max="5381" width="8.84375" style="1"/>
    <col min="5382" max="5383" width="11.69140625" style="1" customWidth="1"/>
    <col min="5384" max="5384" width="0.84375" style="1" customWidth="1"/>
    <col min="5385" max="5385" width="11.69140625" style="1" customWidth="1"/>
    <col min="5386" max="5632" width="8.84375" style="1"/>
    <col min="5633" max="5633" width="12" style="1" customWidth="1"/>
    <col min="5634" max="5637" width="8.84375" style="1"/>
    <col min="5638" max="5639" width="11.69140625" style="1" customWidth="1"/>
    <col min="5640" max="5640" width="0.84375" style="1" customWidth="1"/>
    <col min="5641" max="5641" width="11.69140625" style="1" customWidth="1"/>
    <col min="5642" max="5888" width="8.84375" style="1"/>
    <col min="5889" max="5889" width="12" style="1" customWidth="1"/>
    <col min="5890" max="5893" width="8.84375" style="1"/>
    <col min="5894" max="5895" width="11.69140625" style="1" customWidth="1"/>
    <col min="5896" max="5896" width="0.84375" style="1" customWidth="1"/>
    <col min="5897" max="5897" width="11.69140625" style="1" customWidth="1"/>
    <col min="5898" max="6144" width="8.84375" style="1"/>
    <col min="6145" max="6145" width="12" style="1" customWidth="1"/>
    <col min="6146" max="6149" width="8.84375" style="1"/>
    <col min="6150" max="6151" width="11.69140625" style="1" customWidth="1"/>
    <col min="6152" max="6152" width="0.84375" style="1" customWidth="1"/>
    <col min="6153" max="6153" width="11.69140625" style="1" customWidth="1"/>
    <col min="6154" max="6400" width="8.84375" style="1"/>
    <col min="6401" max="6401" width="12" style="1" customWidth="1"/>
    <col min="6402" max="6405" width="8.84375" style="1"/>
    <col min="6406" max="6407" width="11.69140625" style="1" customWidth="1"/>
    <col min="6408" max="6408" width="0.84375" style="1" customWidth="1"/>
    <col min="6409" max="6409" width="11.69140625" style="1" customWidth="1"/>
    <col min="6410" max="6656" width="8.84375" style="1"/>
    <col min="6657" max="6657" width="12" style="1" customWidth="1"/>
    <col min="6658" max="6661" width="8.84375" style="1"/>
    <col min="6662" max="6663" width="11.69140625" style="1" customWidth="1"/>
    <col min="6664" max="6664" width="0.84375" style="1" customWidth="1"/>
    <col min="6665" max="6665" width="11.69140625" style="1" customWidth="1"/>
    <col min="6666" max="6912" width="8.84375" style="1"/>
    <col min="6913" max="6913" width="12" style="1" customWidth="1"/>
    <col min="6914" max="6917" width="8.84375" style="1"/>
    <col min="6918" max="6919" width="11.69140625" style="1" customWidth="1"/>
    <col min="6920" max="6920" width="0.84375" style="1" customWidth="1"/>
    <col min="6921" max="6921" width="11.69140625" style="1" customWidth="1"/>
    <col min="6922" max="7168" width="8.84375" style="1"/>
    <col min="7169" max="7169" width="12" style="1" customWidth="1"/>
    <col min="7170" max="7173" width="8.84375" style="1"/>
    <col min="7174" max="7175" width="11.69140625" style="1" customWidth="1"/>
    <col min="7176" max="7176" width="0.84375" style="1" customWidth="1"/>
    <col min="7177" max="7177" width="11.69140625" style="1" customWidth="1"/>
    <col min="7178" max="7424" width="8.84375" style="1"/>
    <col min="7425" max="7425" width="12" style="1" customWidth="1"/>
    <col min="7426" max="7429" width="8.84375" style="1"/>
    <col min="7430" max="7431" width="11.69140625" style="1" customWidth="1"/>
    <col min="7432" max="7432" width="0.84375" style="1" customWidth="1"/>
    <col min="7433" max="7433" width="11.69140625" style="1" customWidth="1"/>
    <col min="7434" max="7680" width="8.84375" style="1"/>
    <col min="7681" max="7681" width="12" style="1" customWidth="1"/>
    <col min="7682" max="7685" width="8.84375" style="1"/>
    <col min="7686" max="7687" width="11.69140625" style="1" customWidth="1"/>
    <col min="7688" max="7688" width="0.84375" style="1" customWidth="1"/>
    <col min="7689" max="7689" width="11.69140625" style="1" customWidth="1"/>
    <col min="7690" max="7936" width="8.84375" style="1"/>
    <col min="7937" max="7937" width="12" style="1" customWidth="1"/>
    <col min="7938" max="7941" width="8.84375" style="1"/>
    <col min="7942" max="7943" width="11.69140625" style="1" customWidth="1"/>
    <col min="7944" max="7944" width="0.84375" style="1" customWidth="1"/>
    <col min="7945" max="7945" width="11.69140625" style="1" customWidth="1"/>
    <col min="7946" max="8192" width="8.84375" style="1"/>
    <col min="8193" max="8193" width="12" style="1" customWidth="1"/>
    <col min="8194" max="8197" width="8.84375" style="1"/>
    <col min="8198" max="8199" width="11.69140625" style="1" customWidth="1"/>
    <col min="8200" max="8200" width="0.84375" style="1" customWidth="1"/>
    <col min="8201" max="8201" width="11.69140625" style="1" customWidth="1"/>
    <col min="8202" max="8448" width="8.84375" style="1"/>
    <col min="8449" max="8449" width="12" style="1" customWidth="1"/>
    <col min="8450" max="8453" width="8.84375" style="1"/>
    <col min="8454" max="8455" width="11.69140625" style="1" customWidth="1"/>
    <col min="8456" max="8456" width="0.84375" style="1" customWidth="1"/>
    <col min="8457" max="8457" width="11.69140625" style="1" customWidth="1"/>
    <col min="8458" max="8704" width="8.84375" style="1"/>
    <col min="8705" max="8705" width="12" style="1" customWidth="1"/>
    <col min="8706" max="8709" width="8.84375" style="1"/>
    <col min="8710" max="8711" width="11.69140625" style="1" customWidth="1"/>
    <col min="8712" max="8712" width="0.84375" style="1" customWidth="1"/>
    <col min="8713" max="8713" width="11.69140625" style="1" customWidth="1"/>
    <col min="8714" max="8960" width="8.84375" style="1"/>
    <col min="8961" max="8961" width="12" style="1" customWidth="1"/>
    <col min="8962" max="8965" width="8.84375" style="1"/>
    <col min="8966" max="8967" width="11.69140625" style="1" customWidth="1"/>
    <col min="8968" max="8968" width="0.84375" style="1" customWidth="1"/>
    <col min="8969" max="8969" width="11.69140625" style="1" customWidth="1"/>
    <col min="8970" max="9216" width="8.84375" style="1"/>
    <col min="9217" max="9217" width="12" style="1" customWidth="1"/>
    <col min="9218" max="9221" width="8.84375" style="1"/>
    <col min="9222" max="9223" width="11.69140625" style="1" customWidth="1"/>
    <col min="9224" max="9224" width="0.84375" style="1" customWidth="1"/>
    <col min="9225" max="9225" width="11.69140625" style="1" customWidth="1"/>
    <col min="9226" max="9472" width="8.84375" style="1"/>
    <col min="9473" max="9473" width="12" style="1" customWidth="1"/>
    <col min="9474" max="9477" width="8.84375" style="1"/>
    <col min="9478" max="9479" width="11.69140625" style="1" customWidth="1"/>
    <col min="9480" max="9480" width="0.84375" style="1" customWidth="1"/>
    <col min="9481" max="9481" width="11.69140625" style="1" customWidth="1"/>
    <col min="9482" max="9728" width="8.84375" style="1"/>
    <col min="9729" max="9729" width="12" style="1" customWidth="1"/>
    <col min="9730" max="9733" width="8.84375" style="1"/>
    <col min="9734" max="9735" width="11.69140625" style="1" customWidth="1"/>
    <col min="9736" max="9736" width="0.84375" style="1" customWidth="1"/>
    <col min="9737" max="9737" width="11.69140625" style="1" customWidth="1"/>
    <col min="9738" max="9984" width="8.84375" style="1"/>
    <col min="9985" max="9985" width="12" style="1" customWidth="1"/>
    <col min="9986" max="9989" width="8.84375" style="1"/>
    <col min="9990" max="9991" width="11.69140625" style="1" customWidth="1"/>
    <col min="9992" max="9992" width="0.84375" style="1" customWidth="1"/>
    <col min="9993" max="9993" width="11.69140625" style="1" customWidth="1"/>
    <col min="9994" max="10240" width="8.84375" style="1"/>
    <col min="10241" max="10241" width="12" style="1" customWidth="1"/>
    <col min="10242" max="10245" width="8.84375" style="1"/>
    <col min="10246" max="10247" width="11.69140625" style="1" customWidth="1"/>
    <col min="10248" max="10248" width="0.84375" style="1" customWidth="1"/>
    <col min="10249" max="10249" width="11.69140625" style="1" customWidth="1"/>
    <col min="10250" max="10496" width="8.84375" style="1"/>
    <col min="10497" max="10497" width="12" style="1" customWidth="1"/>
    <col min="10498" max="10501" width="8.84375" style="1"/>
    <col min="10502" max="10503" width="11.69140625" style="1" customWidth="1"/>
    <col min="10504" max="10504" width="0.84375" style="1" customWidth="1"/>
    <col min="10505" max="10505" width="11.69140625" style="1" customWidth="1"/>
    <col min="10506" max="10752" width="8.84375" style="1"/>
    <col min="10753" max="10753" width="12" style="1" customWidth="1"/>
    <col min="10754" max="10757" width="8.84375" style="1"/>
    <col min="10758" max="10759" width="11.69140625" style="1" customWidth="1"/>
    <col min="10760" max="10760" width="0.84375" style="1" customWidth="1"/>
    <col min="10761" max="10761" width="11.69140625" style="1" customWidth="1"/>
    <col min="10762" max="11008" width="8.84375" style="1"/>
    <col min="11009" max="11009" width="12" style="1" customWidth="1"/>
    <col min="11010" max="11013" width="8.84375" style="1"/>
    <col min="11014" max="11015" width="11.69140625" style="1" customWidth="1"/>
    <col min="11016" max="11016" width="0.84375" style="1" customWidth="1"/>
    <col min="11017" max="11017" width="11.69140625" style="1" customWidth="1"/>
    <col min="11018" max="11264" width="8.84375" style="1"/>
    <col min="11265" max="11265" width="12" style="1" customWidth="1"/>
    <col min="11266" max="11269" width="8.84375" style="1"/>
    <col min="11270" max="11271" width="11.69140625" style="1" customWidth="1"/>
    <col min="11272" max="11272" width="0.84375" style="1" customWidth="1"/>
    <col min="11273" max="11273" width="11.69140625" style="1" customWidth="1"/>
    <col min="11274" max="11520" width="8.84375" style="1"/>
    <col min="11521" max="11521" width="12" style="1" customWidth="1"/>
    <col min="11522" max="11525" width="8.84375" style="1"/>
    <col min="11526" max="11527" width="11.69140625" style="1" customWidth="1"/>
    <col min="11528" max="11528" width="0.84375" style="1" customWidth="1"/>
    <col min="11529" max="11529" width="11.69140625" style="1" customWidth="1"/>
    <col min="11530" max="11776" width="8.84375" style="1"/>
    <col min="11777" max="11777" width="12" style="1" customWidth="1"/>
    <col min="11778" max="11781" width="8.84375" style="1"/>
    <col min="11782" max="11783" width="11.69140625" style="1" customWidth="1"/>
    <col min="11784" max="11784" width="0.84375" style="1" customWidth="1"/>
    <col min="11785" max="11785" width="11.69140625" style="1" customWidth="1"/>
    <col min="11786" max="12032" width="8.84375" style="1"/>
    <col min="12033" max="12033" width="12" style="1" customWidth="1"/>
    <col min="12034" max="12037" width="8.84375" style="1"/>
    <col min="12038" max="12039" width="11.69140625" style="1" customWidth="1"/>
    <col min="12040" max="12040" width="0.84375" style="1" customWidth="1"/>
    <col min="12041" max="12041" width="11.69140625" style="1" customWidth="1"/>
    <col min="12042" max="12288" width="8.84375" style="1"/>
    <col min="12289" max="12289" width="12" style="1" customWidth="1"/>
    <col min="12290" max="12293" width="8.84375" style="1"/>
    <col min="12294" max="12295" width="11.69140625" style="1" customWidth="1"/>
    <col min="12296" max="12296" width="0.84375" style="1" customWidth="1"/>
    <col min="12297" max="12297" width="11.69140625" style="1" customWidth="1"/>
    <col min="12298" max="12544" width="8.84375" style="1"/>
    <col min="12545" max="12545" width="12" style="1" customWidth="1"/>
    <col min="12546" max="12549" width="8.84375" style="1"/>
    <col min="12550" max="12551" width="11.69140625" style="1" customWidth="1"/>
    <col min="12552" max="12552" width="0.84375" style="1" customWidth="1"/>
    <col min="12553" max="12553" width="11.69140625" style="1" customWidth="1"/>
    <col min="12554" max="12800" width="8.84375" style="1"/>
    <col min="12801" max="12801" width="12" style="1" customWidth="1"/>
    <col min="12802" max="12805" width="8.84375" style="1"/>
    <col min="12806" max="12807" width="11.69140625" style="1" customWidth="1"/>
    <col min="12808" max="12808" width="0.84375" style="1" customWidth="1"/>
    <col min="12809" max="12809" width="11.69140625" style="1" customWidth="1"/>
    <col min="12810" max="13056" width="8.84375" style="1"/>
    <col min="13057" max="13057" width="12" style="1" customWidth="1"/>
    <col min="13058" max="13061" width="8.84375" style="1"/>
    <col min="13062" max="13063" width="11.69140625" style="1" customWidth="1"/>
    <col min="13064" max="13064" width="0.84375" style="1" customWidth="1"/>
    <col min="13065" max="13065" width="11.69140625" style="1" customWidth="1"/>
    <col min="13066" max="13312" width="8.84375" style="1"/>
    <col min="13313" max="13313" width="12" style="1" customWidth="1"/>
    <col min="13314" max="13317" width="8.84375" style="1"/>
    <col min="13318" max="13319" width="11.69140625" style="1" customWidth="1"/>
    <col min="13320" max="13320" width="0.84375" style="1" customWidth="1"/>
    <col min="13321" max="13321" width="11.69140625" style="1" customWidth="1"/>
    <col min="13322" max="13568" width="8.84375" style="1"/>
    <col min="13569" max="13569" width="12" style="1" customWidth="1"/>
    <col min="13570" max="13573" width="8.84375" style="1"/>
    <col min="13574" max="13575" width="11.69140625" style="1" customWidth="1"/>
    <col min="13576" max="13576" width="0.84375" style="1" customWidth="1"/>
    <col min="13577" max="13577" width="11.69140625" style="1" customWidth="1"/>
    <col min="13578" max="13824" width="8.84375" style="1"/>
    <col min="13825" max="13825" width="12" style="1" customWidth="1"/>
    <col min="13826" max="13829" width="8.84375" style="1"/>
    <col min="13830" max="13831" width="11.69140625" style="1" customWidth="1"/>
    <col min="13832" max="13832" width="0.84375" style="1" customWidth="1"/>
    <col min="13833" max="13833" width="11.69140625" style="1" customWidth="1"/>
    <col min="13834" max="14080" width="8.84375" style="1"/>
    <col min="14081" max="14081" width="12" style="1" customWidth="1"/>
    <col min="14082" max="14085" width="8.84375" style="1"/>
    <col min="14086" max="14087" width="11.69140625" style="1" customWidth="1"/>
    <col min="14088" max="14088" width="0.84375" style="1" customWidth="1"/>
    <col min="14089" max="14089" width="11.69140625" style="1" customWidth="1"/>
    <col min="14090" max="14336" width="8.84375" style="1"/>
    <col min="14337" max="14337" width="12" style="1" customWidth="1"/>
    <col min="14338" max="14341" width="8.84375" style="1"/>
    <col min="14342" max="14343" width="11.69140625" style="1" customWidth="1"/>
    <col min="14344" max="14344" width="0.84375" style="1" customWidth="1"/>
    <col min="14345" max="14345" width="11.69140625" style="1" customWidth="1"/>
    <col min="14346" max="14592" width="8.84375" style="1"/>
    <col min="14593" max="14593" width="12" style="1" customWidth="1"/>
    <col min="14594" max="14597" width="8.84375" style="1"/>
    <col min="14598" max="14599" width="11.69140625" style="1" customWidth="1"/>
    <col min="14600" max="14600" width="0.84375" style="1" customWidth="1"/>
    <col min="14601" max="14601" width="11.69140625" style="1" customWidth="1"/>
    <col min="14602" max="14848" width="8.84375" style="1"/>
    <col min="14849" max="14849" width="12" style="1" customWidth="1"/>
    <col min="14850" max="14853" width="8.84375" style="1"/>
    <col min="14854" max="14855" width="11.69140625" style="1" customWidth="1"/>
    <col min="14856" max="14856" width="0.84375" style="1" customWidth="1"/>
    <col min="14857" max="14857" width="11.69140625" style="1" customWidth="1"/>
    <col min="14858" max="15104" width="8.84375" style="1"/>
    <col min="15105" max="15105" width="12" style="1" customWidth="1"/>
    <col min="15106" max="15109" width="8.84375" style="1"/>
    <col min="15110" max="15111" width="11.69140625" style="1" customWidth="1"/>
    <col min="15112" max="15112" width="0.84375" style="1" customWidth="1"/>
    <col min="15113" max="15113" width="11.69140625" style="1" customWidth="1"/>
    <col min="15114" max="15360" width="8.84375" style="1"/>
    <col min="15361" max="15361" width="12" style="1" customWidth="1"/>
    <col min="15362" max="15365" width="8.84375" style="1"/>
    <col min="15366" max="15367" width="11.69140625" style="1" customWidth="1"/>
    <col min="15368" max="15368" width="0.84375" style="1" customWidth="1"/>
    <col min="15369" max="15369" width="11.69140625" style="1" customWidth="1"/>
    <col min="15370" max="15616" width="8.84375" style="1"/>
    <col min="15617" max="15617" width="12" style="1" customWidth="1"/>
    <col min="15618" max="15621" width="8.84375" style="1"/>
    <col min="15622" max="15623" width="11.69140625" style="1" customWidth="1"/>
    <col min="15624" max="15624" width="0.84375" style="1" customWidth="1"/>
    <col min="15625" max="15625" width="11.69140625" style="1" customWidth="1"/>
    <col min="15626" max="15872" width="8.84375" style="1"/>
    <col min="15873" max="15873" width="12" style="1" customWidth="1"/>
    <col min="15874" max="15877" width="8.84375" style="1"/>
    <col min="15878" max="15879" width="11.69140625" style="1" customWidth="1"/>
    <col min="15880" max="15880" width="0.84375" style="1" customWidth="1"/>
    <col min="15881" max="15881" width="11.69140625" style="1" customWidth="1"/>
    <col min="15882" max="16128" width="8.84375" style="1"/>
    <col min="16129" max="16129" width="12" style="1" customWidth="1"/>
    <col min="16130" max="16133" width="8.84375" style="1"/>
    <col min="16134" max="16135" width="11.69140625" style="1" customWidth="1"/>
    <col min="16136" max="16136" width="0.84375" style="1" customWidth="1"/>
    <col min="16137" max="16137" width="11.69140625" style="1" customWidth="1"/>
    <col min="16138" max="16384" width="8.84375" style="1"/>
  </cols>
  <sheetData>
    <row r="1" spans="1:9" ht="14.6" x14ac:dyDescent="0.4">
      <c r="A1" s="136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3">
      <c r="A2" s="137" t="s">
        <v>1</v>
      </c>
      <c r="B2" s="137"/>
      <c r="C2" s="137"/>
      <c r="D2" s="137"/>
      <c r="E2" s="137"/>
      <c r="F2" s="137"/>
      <c r="G2" s="137"/>
      <c r="H2" s="137"/>
      <c r="I2" s="137"/>
    </row>
    <row r="4" spans="1:9" ht="14.6" x14ac:dyDescent="0.4">
      <c r="A4" s="2"/>
      <c r="B4" s="2"/>
      <c r="C4" s="2"/>
      <c r="D4" s="2"/>
      <c r="E4" s="138" t="s">
        <v>2</v>
      </c>
      <c r="F4" s="138"/>
      <c r="G4" s="138"/>
      <c r="H4" s="138"/>
      <c r="I4" s="138"/>
    </row>
    <row r="6" spans="1:9" ht="14.6" x14ac:dyDescent="0.4">
      <c r="A6" s="2"/>
      <c r="B6" s="2"/>
      <c r="C6" s="2"/>
      <c r="D6" s="2"/>
      <c r="E6" s="139" t="s">
        <v>3</v>
      </c>
      <c r="F6" s="138"/>
      <c r="G6" s="138"/>
      <c r="H6" s="138"/>
      <c r="I6" s="138"/>
    </row>
    <row r="7" spans="1:9" x14ac:dyDescent="0.3">
      <c r="A7" s="139" t="s">
        <v>4</v>
      </c>
      <c r="B7" s="138"/>
      <c r="C7" s="138"/>
      <c r="D7" s="138"/>
      <c r="E7" s="3"/>
      <c r="F7" s="3"/>
      <c r="G7" s="3"/>
      <c r="H7" s="3"/>
      <c r="I7" s="3"/>
    </row>
    <row r="8" spans="1:9" x14ac:dyDescent="0.3">
      <c r="A8" s="136" t="s">
        <v>5</v>
      </c>
      <c r="B8" s="136"/>
      <c r="C8" s="136"/>
      <c r="D8" s="136"/>
      <c r="E8" s="140" t="s">
        <v>6</v>
      </c>
      <c r="F8" s="140"/>
      <c r="G8" s="140"/>
      <c r="H8" s="140"/>
      <c r="I8" s="140"/>
    </row>
    <row r="10" spans="1:9" x14ac:dyDescent="0.3">
      <c r="C10" s="2"/>
      <c r="E10" s="141" t="s">
        <v>7</v>
      </c>
      <c r="F10" s="140"/>
      <c r="G10" s="140"/>
      <c r="H10" s="140"/>
      <c r="I10" s="140"/>
    </row>
    <row r="11" spans="1:9" ht="12.9" thickBot="1" x14ac:dyDescent="0.35"/>
    <row r="12" spans="1:9" ht="12.9" thickBot="1" x14ac:dyDescent="0.35">
      <c r="A12" s="142" t="s">
        <v>8</v>
      </c>
      <c r="B12" s="142"/>
      <c r="C12" s="142"/>
      <c r="D12" s="142"/>
      <c r="E12" s="142"/>
      <c r="F12" s="142"/>
      <c r="G12" s="142"/>
      <c r="H12" s="142"/>
      <c r="I12" s="142"/>
    </row>
    <row r="13" spans="1:9" x14ac:dyDescent="0.3">
      <c r="A13" s="140" t="s">
        <v>9</v>
      </c>
      <c r="B13" s="140"/>
      <c r="D13" s="140" t="s">
        <v>10</v>
      </c>
      <c r="E13" s="140"/>
      <c r="F13" s="140"/>
    </row>
    <row r="15" spans="1:9" ht="14.6" x14ac:dyDescent="0.4">
      <c r="A15" s="134" t="s">
        <v>141</v>
      </c>
      <c r="B15" s="135"/>
      <c r="C15" s="135"/>
      <c r="D15" s="135"/>
      <c r="E15" s="135"/>
      <c r="F15" s="135"/>
      <c r="G15" s="135"/>
      <c r="H15" s="135"/>
      <c r="I15" s="135"/>
    </row>
    <row r="16" spans="1:9" x14ac:dyDescent="0.3">
      <c r="A16" s="73"/>
      <c r="B16" s="73"/>
      <c r="E16" s="10" t="s">
        <v>11</v>
      </c>
    </row>
    <row r="17" spans="1:9" x14ac:dyDescent="0.3">
      <c r="D17" s="3" t="s">
        <v>12</v>
      </c>
      <c r="E17" s="72" t="s">
        <v>13</v>
      </c>
      <c r="F17" s="3" t="s">
        <v>14</v>
      </c>
    </row>
    <row r="18" spans="1:9" x14ac:dyDescent="0.3">
      <c r="A18" s="1" t="s">
        <v>15</v>
      </c>
      <c r="D18" s="4">
        <v>13</v>
      </c>
      <c r="E18" s="5"/>
      <c r="F18" s="4">
        <f>D18+E18</f>
        <v>13</v>
      </c>
    </row>
    <row r="19" spans="1:9" x14ac:dyDescent="0.3">
      <c r="A19" s="1" t="s">
        <v>130</v>
      </c>
      <c r="D19" s="55">
        <v>0.42199999999999999</v>
      </c>
      <c r="E19" s="55">
        <f>'Schedule I'!D13/10</f>
        <v>0.36151432334836359</v>
      </c>
      <c r="F19" s="55">
        <f>D19+E19</f>
        <v>0.78351432334836357</v>
      </c>
    </row>
    <row r="20" spans="1:9" x14ac:dyDescent="0.3">
      <c r="F20" s="6"/>
    </row>
    <row r="21" spans="1:9" ht="14.6" x14ac:dyDescent="0.4">
      <c r="A21" s="134" t="s">
        <v>142</v>
      </c>
      <c r="B21" s="135"/>
      <c r="C21" s="135"/>
      <c r="D21" s="135"/>
      <c r="E21" s="135"/>
      <c r="F21" s="135"/>
      <c r="G21" s="135"/>
      <c r="H21" s="135"/>
      <c r="I21" s="135"/>
    </row>
    <row r="22" spans="1:9" x14ac:dyDescent="0.3">
      <c r="E22" s="10" t="s">
        <v>11</v>
      </c>
    </row>
    <row r="23" spans="1:9" x14ac:dyDescent="0.3">
      <c r="D23" s="3" t="s">
        <v>12</v>
      </c>
      <c r="E23" s="72" t="s">
        <v>13</v>
      </c>
      <c r="F23" s="3" t="s">
        <v>14</v>
      </c>
    </row>
    <row r="24" spans="1:9" x14ac:dyDescent="0.3">
      <c r="A24" s="1" t="s">
        <v>15</v>
      </c>
      <c r="D24" s="4">
        <v>50</v>
      </c>
      <c r="E24" s="5"/>
      <c r="F24" s="4">
        <f>D24+E24</f>
        <v>50</v>
      </c>
    </row>
    <row r="25" spans="1:9" x14ac:dyDescent="0.3">
      <c r="A25" s="1" t="s">
        <v>130</v>
      </c>
      <c r="D25" s="55">
        <v>0.34454000000000001</v>
      </c>
      <c r="E25" s="55">
        <f>'Schedule I'!D13/10</f>
        <v>0.36151432334836359</v>
      </c>
      <c r="F25" s="55">
        <f>D25+E25</f>
        <v>0.7060543233483636</v>
      </c>
      <c r="I25" s="74"/>
    </row>
    <row r="26" spans="1:9" x14ac:dyDescent="0.3">
      <c r="B26" s="140"/>
      <c r="C26" s="140"/>
      <c r="D26" s="140"/>
      <c r="F26" s="6"/>
      <c r="I26" s="4"/>
    </row>
    <row r="27" spans="1:9" ht="14.6" x14ac:dyDescent="0.4">
      <c r="A27" s="134" t="s">
        <v>139</v>
      </c>
      <c r="B27" s="135"/>
      <c r="C27" s="135"/>
      <c r="D27" s="135"/>
      <c r="E27" s="135"/>
      <c r="F27" s="135"/>
      <c r="G27" s="135"/>
      <c r="H27" s="135"/>
      <c r="I27" s="135"/>
    </row>
    <row r="28" spans="1:9" x14ac:dyDescent="0.3">
      <c r="A28" s="73"/>
      <c r="B28" s="73"/>
      <c r="E28" s="10" t="s">
        <v>11</v>
      </c>
    </row>
    <row r="29" spans="1:9" x14ac:dyDescent="0.3">
      <c r="D29" s="3" t="s">
        <v>12</v>
      </c>
      <c r="E29" s="72" t="s">
        <v>13</v>
      </c>
      <c r="F29" s="3" t="s">
        <v>14</v>
      </c>
    </row>
    <row r="30" spans="1:9" x14ac:dyDescent="0.3">
      <c r="A30" s="1" t="s">
        <v>15</v>
      </c>
      <c r="D30" s="4">
        <v>10.71</v>
      </c>
      <c r="E30" s="5"/>
      <c r="F30" s="4">
        <f>D30+E30</f>
        <v>10.71</v>
      </c>
    </row>
    <row r="31" spans="1:9" x14ac:dyDescent="0.3">
      <c r="A31" s="1" t="s">
        <v>130</v>
      </c>
      <c r="D31" s="55">
        <v>0.45</v>
      </c>
      <c r="E31" s="55">
        <f>'Schedule I'!D13/10</f>
        <v>0.36151432334836359</v>
      </c>
      <c r="F31" s="55">
        <f>D31+E31</f>
        <v>0.8115143233483636</v>
      </c>
    </row>
    <row r="32" spans="1:9" x14ac:dyDescent="0.3">
      <c r="F32" s="6"/>
    </row>
    <row r="33" spans="1:9" ht="14.6" x14ac:dyDescent="0.4">
      <c r="A33" s="134" t="s">
        <v>140</v>
      </c>
      <c r="B33" s="135"/>
      <c r="C33" s="135"/>
      <c r="D33" s="135"/>
      <c r="E33" s="135"/>
      <c r="F33" s="135"/>
      <c r="G33" s="135"/>
      <c r="H33" s="135"/>
      <c r="I33" s="135"/>
    </row>
    <row r="34" spans="1:9" x14ac:dyDescent="0.3">
      <c r="E34" s="10" t="s">
        <v>11</v>
      </c>
    </row>
    <row r="35" spans="1:9" ht="22.5" customHeight="1" x14ac:dyDescent="0.3">
      <c r="D35" s="3" t="s">
        <v>12</v>
      </c>
      <c r="E35" s="72" t="s">
        <v>13</v>
      </c>
      <c r="F35" s="3" t="s">
        <v>14</v>
      </c>
    </row>
    <row r="36" spans="1:9" x14ac:dyDescent="0.3">
      <c r="A36" s="1" t="s">
        <v>15</v>
      </c>
      <c r="D36" s="4">
        <v>12.75</v>
      </c>
      <c r="E36" s="5"/>
      <c r="F36" s="4">
        <f>D36+E36</f>
        <v>12.75</v>
      </c>
    </row>
    <row r="37" spans="1:9" x14ac:dyDescent="0.3">
      <c r="A37" s="1" t="s">
        <v>130</v>
      </c>
      <c r="D37" s="55">
        <v>0.85699999999999998</v>
      </c>
      <c r="E37" s="55">
        <f>'Schedule I'!D13/10</f>
        <v>0.36151432334836359</v>
      </c>
      <c r="F37" s="55">
        <f>D37+E37</f>
        <v>1.2185143233483635</v>
      </c>
    </row>
    <row r="38" spans="1:9" ht="12.9" thickBot="1" x14ac:dyDescent="0.35">
      <c r="A38" s="7"/>
      <c r="B38" s="7"/>
      <c r="C38" s="7"/>
      <c r="D38" s="7"/>
      <c r="E38" s="7"/>
      <c r="F38" s="7"/>
      <c r="G38" s="7"/>
      <c r="H38" s="7"/>
      <c r="I38" s="7"/>
    </row>
    <row r="40" spans="1:9" ht="14.6" x14ac:dyDescent="0.4">
      <c r="A40" s="140" t="s">
        <v>16</v>
      </c>
      <c r="B40" s="140"/>
      <c r="C40" s="143">
        <v>45106</v>
      </c>
      <c r="D40" s="144"/>
      <c r="E40" s="144"/>
      <c r="F40" s="144"/>
      <c r="G40" s="8"/>
      <c r="H40" s="8"/>
      <c r="I40" s="8"/>
    </row>
    <row r="41" spans="1:9" ht="14.6" x14ac:dyDescent="0.4">
      <c r="C41" s="145" t="s">
        <v>17</v>
      </c>
      <c r="D41" s="146"/>
      <c r="E41" s="146"/>
      <c r="F41" s="146"/>
      <c r="G41" s="9"/>
      <c r="H41" s="9"/>
      <c r="I41" s="9"/>
    </row>
    <row r="42" spans="1:9" x14ac:dyDescent="0.3">
      <c r="C42" s="10"/>
      <c r="D42" s="10"/>
      <c r="E42" s="10"/>
      <c r="F42" s="10"/>
      <c r="G42" s="10"/>
      <c r="H42" s="10"/>
      <c r="I42" s="10"/>
    </row>
    <row r="43" spans="1:9" ht="14.6" x14ac:dyDescent="0.4">
      <c r="A43" s="140" t="s">
        <v>18</v>
      </c>
      <c r="B43" s="140"/>
      <c r="C43" s="143">
        <v>45139</v>
      </c>
      <c r="D43" s="144"/>
      <c r="E43" s="144"/>
      <c r="F43" s="144"/>
      <c r="G43" s="8"/>
      <c r="H43" s="8"/>
      <c r="I43" s="8"/>
    </row>
    <row r="45" spans="1:9" x14ac:dyDescent="0.3">
      <c r="A45" s="140" t="s">
        <v>19</v>
      </c>
      <c r="B45" s="140"/>
      <c r="C45" s="140"/>
      <c r="D45" s="140"/>
      <c r="E45" s="140"/>
      <c r="F45" s="140"/>
      <c r="G45" s="140"/>
      <c r="H45" s="140"/>
      <c r="I45" s="140"/>
    </row>
    <row r="46" spans="1:9" ht="14.6" x14ac:dyDescent="0.4">
      <c r="C46" s="136"/>
      <c r="D46" s="135"/>
      <c r="E46" s="135"/>
      <c r="F46" s="135"/>
      <c r="G46" s="10"/>
      <c r="H46" s="10"/>
      <c r="I46" s="10"/>
    </row>
    <row r="48" spans="1:9" ht="14.6" x14ac:dyDescent="0.4">
      <c r="A48" s="140" t="s">
        <v>20</v>
      </c>
      <c r="B48" s="140"/>
      <c r="C48" s="147" t="s">
        <v>144</v>
      </c>
      <c r="D48" s="149"/>
      <c r="E48" s="149"/>
      <c r="F48" s="149"/>
      <c r="G48" s="11"/>
      <c r="H48" s="11"/>
      <c r="I48" s="11"/>
    </row>
    <row r="50" spans="1:8" x14ac:dyDescent="0.3">
      <c r="A50" s="140" t="s">
        <v>21</v>
      </c>
      <c r="B50" s="140"/>
      <c r="C50" s="140"/>
      <c r="D50" s="140"/>
      <c r="E50" s="140"/>
      <c r="F50" s="140"/>
      <c r="G50" s="140"/>
    </row>
    <row r="51" spans="1:8" x14ac:dyDescent="0.3">
      <c r="A51" s="1" t="s">
        <v>22</v>
      </c>
      <c r="B51" s="147" t="s">
        <v>175</v>
      </c>
      <c r="C51" s="147"/>
      <c r="D51" s="147"/>
      <c r="E51" s="10" t="s">
        <v>23</v>
      </c>
      <c r="F51" s="148">
        <v>45105</v>
      </c>
      <c r="G51" s="148"/>
      <c r="H51" s="148"/>
    </row>
  </sheetData>
  <mergeCells count="29">
    <mergeCell ref="B51:D51"/>
    <mergeCell ref="F51:H51"/>
    <mergeCell ref="A45:B45"/>
    <mergeCell ref="C45:I45"/>
    <mergeCell ref="C46:F46"/>
    <mergeCell ref="A48:B48"/>
    <mergeCell ref="C48:F48"/>
    <mergeCell ref="A50:G50"/>
    <mergeCell ref="B26:D26"/>
    <mergeCell ref="A40:B40"/>
    <mergeCell ref="C40:F40"/>
    <mergeCell ref="C41:F41"/>
    <mergeCell ref="A43:B43"/>
    <mergeCell ref="C43:F43"/>
    <mergeCell ref="A33:I33"/>
    <mergeCell ref="A27:I27"/>
    <mergeCell ref="A21:I21"/>
    <mergeCell ref="A1:I1"/>
    <mergeCell ref="A2:I2"/>
    <mergeCell ref="E4:I4"/>
    <mergeCell ref="E6:I6"/>
    <mergeCell ref="A7:D7"/>
    <mergeCell ref="A8:D8"/>
    <mergeCell ref="E8:I8"/>
    <mergeCell ref="E10:I10"/>
    <mergeCell ref="A12:I12"/>
    <mergeCell ref="A13:B13"/>
    <mergeCell ref="D13:F13"/>
    <mergeCell ref="A15:I15"/>
  </mergeCells>
  <pageMargins left="0.3" right="0.3" top="0.5" bottom="0.5" header="0.5" footer="0.5"/>
  <pageSetup orientation="portrait" r:id="rId1"/>
  <headerFooter alignWithMargins="0">
    <oddHeader>&amp;RAPPENDIX B
Page 1</oddHeader>
    <oddFooter>&amp;RRevised 02-26-04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A13" workbookViewId="0">
      <selection activeCell="B48" sqref="B48"/>
    </sheetView>
  </sheetViews>
  <sheetFormatPr defaultColWidth="9.07421875" defaultRowHeight="12.45" x14ac:dyDescent="0.3"/>
  <cols>
    <col min="1" max="1" width="4.07421875" style="12" customWidth="1"/>
    <col min="2" max="2" width="50.69140625" style="14" customWidth="1"/>
    <col min="3" max="3" width="5.53515625" style="13" bestFit="1" customWidth="1"/>
    <col min="4" max="4" width="11.4609375" style="26" bestFit="1" customWidth="1"/>
    <col min="5" max="5" width="11.4609375" style="14" bestFit="1" customWidth="1"/>
    <col min="6" max="6" width="9.07421875" style="14"/>
    <col min="7" max="7" width="7.3046875" style="14" bestFit="1" customWidth="1"/>
    <col min="8" max="255" width="9.07421875" style="14"/>
    <col min="256" max="256" width="4.07421875" style="14" customWidth="1"/>
    <col min="257" max="257" width="54.53515625" style="14" customWidth="1"/>
    <col min="258" max="258" width="10" style="14" customWidth="1"/>
    <col min="259" max="259" width="14.53515625" style="14" customWidth="1"/>
    <col min="260" max="511" width="9.07421875" style="14"/>
    <col min="512" max="512" width="4.07421875" style="14" customWidth="1"/>
    <col min="513" max="513" width="54.53515625" style="14" customWidth="1"/>
    <col min="514" max="514" width="10" style="14" customWidth="1"/>
    <col min="515" max="515" width="14.53515625" style="14" customWidth="1"/>
    <col min="516" max="767" width="9.07421875" style="14"/>
    <col min="768" max="768" width="4.07421875" style="14" customWidth="1"/>
    <col min="769" max="769" width="54.53515625" style="14" customWidth="1"/>
    <col min="770" max="770" width="10" style="14" customWidth="1"/>
    <col min="771" max="771" width="14.53515625" style="14" customWidth="1"/>
    <col min="772" max="1023" width="9.07421875" style="14"/>
    <col min="1024" max="1024" width="4.07421875" style="14" customWidth="1"/>
    <col min="1025" max="1025" width="54.53515625" style="14" customWidth="1"/>
    <col min="1026" max="1026" width="10" style="14" customWidth="1"/>
    <col min="1027" max="1027" width="14.53515625" style="14" customWidth="1"/>
    <col min="1028" max="1279" width="9.07421875" style="14"/>
    <col min="1280" max="1280" width="4.07421875" style="14" customWidth="1"/>
    <col min="1281" max="1281" width="54.53515625" style="14" customWidth="1"/>
    <col min="1282" max="1282" width="10" style="14" customWidth="1"/>
    <col min="1283" max="1283" width="14.53515625" style="14" customWidth="1"/>
    <col min="1284" max="1535" width="9.07421875" style="14"/>
    <col min="1536" max="1536" width="4.07421875" style="14" customWidth="1"/>
    <col min="1537" max="1537" width="54.53515625" style="14" customWidth="1"/>
    <col min="1538" max="1538" width="10" style="14" customWidth="1"/>
    <col min="1539" max="1539" width="14.53515625" style="14" customWidth="1"/>
    <col min="1540" max="1791" width="9.07421875" style="14"/>
    <col min="1792" max="1792" width="4.07421875" style="14" customWidth="1"/>
    <col min="1793" max="1793" width="54.53515625" style="14" customWidth="1"/>
    <col min="1794" max="1794" width="10" style="14" customWidth="1"/>
    <col min="1795" max="1795" width="14.53515625" style="14" customWidth="1"/>
    <col min="1796" max="2047" width="9.07421875" style="14"/>
    <col min="2048" max="2048" width="4.07421875" style="14" customWidth="1"/>
    <col min="2049" max="2049" width="54.53515625" style="14" customWidth="1"/>
    <col min="2050" max="2050" width="10" style="14" customWidth="1"/>
    <col min="2051" max="2051" width="14.53515625" style="14" customWidth="1"/>
    <col min="2052" max="2303" width="9.07421875" style="14"/>
    <col min="2304" max="2304" width="4.07421875" style="14" customWidth="1"/>
    <col min="2305" max="2305" width="54.53515625" style="14" customWidth="1"/>
    <col min="2306" max="2306" width="10" style="14" customWidth="1"/>
    <col min="2307" max="2307" width="14.53515625" style="14" customWidth="1"/>
    <col min="2308" max="2559" width="9.07421875" style="14"/>
    <col min="2560" max="2560" width="4.07421875" style="14" customWidth="1"/>
    <col min="2561" max="2561" width="54.53515625" style="14" customWidth="1"/>
    <col min="2562" max="2562" width="10" style="14" customWidth="1"/>
    <col min="2563" max="2563" width="14.53515625" style="14" customWidth="1"/>
    <col min="2564" max="2815" width="9.07421875" style="14"/>
    <col min="2816" max="2816" width="4.07421875" style="14" customWidth="1"/>
    <col min="2817" max="2817" width="54.53515625" style="14" customWidth="1"/>
    <col min="2818" max="2818" width="10" style="14" customWidth="1"/>
    <col min="2819" max="2819" width="14.53515625" style="14" customWidth="1"/>
    <col min="2820" max="3071" width="9.07421875" style="14"/>
    <col min="3072" max="3072" width="4.07421875" style="14" customWidth="1"/>
    <col min="3073" max="3073" width="54.53515625" style="14" customWidth="1"/>
    <col min="3074" max="3074" width="10" style="14" customWidth="1"/>
    <col min="3075" max="3075" width="14.53515625" style="14" customWidth="1"/>
    <col min="3076" max="3327" width="9.07421875" style="14"/>
    <col min="3328" max="3328" width="4.07421875" style="14" customWidth="1"/>
    <col min="3329" max="3329" width="54.53515625" style="14" customWidth="1"/>
    <col min="3330" max="3330" width="10" style="14" customWidth="1"/>
    <col min="3331" max="3331" width="14.53515625" style="14" customWidth="1"/>
    <col min="3332" max="3583" width="9.07421875" style="14"/>
    <col min="3584" max="3584" width="4.07421875" style="14" customWidth="1"/>
    <col min="3585" max="3585" width="54.53515625" style="14" customWidth="1"/>
    <col min="3586" max="3586" width="10" style="14" customWidth="1"/>
    <col min="3587" max="3587" width="14.53515625" style="14" customWidth="1"/>
    <col min="3588" max="3839" width="9.07421875" style="14"/>
    <col min="3840" max="3840" width="4.07421875" style="14" customWidth="1"/>
    <col min="3841" max="3841" width="54.53515625" style="14" customWidth="1"/>
    <col min="3842" max="3842" width="10" style="14" customWidth="1"/>
    <col min="3843" max="3843" width="14.53515625" style="14" customWidth="1"/>
    <col min="3844" max="4095" width="9.07421875" style="14"/>
    <col min="4096" max="4096" width="4.07421875" style="14" customWidth="1"/>
    <col min="4097" max="4097" width="54.53515625" style="14" customWidth="1"/>
    <col min="4098" max="4098" width="10" style="14" customWidth="1"/>
    <col min="4099" max="4099" width="14.53515625" style="14" customWidth="1"/>
    <col min="4100" max="4351" width="9.07421875" style="14"/>
    <col min="4352" max="4352" width="4.07421875" style="14" customWidth="1"/>
    <col min="4353" max="4353" width="54.53515625" style="14" customWidth="1"/>
    <col min="4354" max="4354" width="10" style="14" customWidth="1"/>
    <col min="4355" max="4355" width="14.53515625" style="14" customWidth="1"/>
    <col min="4356" max="4607" width="9.07421875" style="14"/>
    <col min="4608" max="4608" width="4.07421875" style="14" customWidth="1"/>
    <col min="4609" max="4609" width="54.53515625" style="14" customWidth="1"/>
    <col min="4610" max="4610" width="10" style="14" customWidth="1"/>
    <col min="4611" max="4611" width="14.53515625" style="14" customWidth="1"/>
    <col min="4612" max="4863" width="9.07421875" style="14"/>
    <col min="4864" max="4864" width="4.07421875" style="14" customWidth="1"/>
    <col min="4865" max="4865" width="54.53515625" style="14" customWidth="1"/>
    <col min="4866" max="4866" width="10" style="14" customWidth="1"/>
    <col min="4867" max="4867" width="14.53515625" style="14" customWidth="1"/>
    <col min="4868" max="5119" width="9.07421875" style="14"/>
    <col min="5120" max="5120" width="4.07421875" style="14" customWidth="1"/>
    <col min="5121" max="5121" width="54.53515625" style="14" customWidth="1"/>
    <col min="5122" max="5122" width="10" style="14" customWidth="1"/>
    <col min="5123" max="5123" width="14.53515625" style="14" customWidth="1"/>
    <col min="5124" max="5375" width="9.07421875" style="14"/>
    <col min="5376" max="5376" width="4.07421875" style="14" customWidth="1"/>
    <col min="5377" max="5377" width="54.53515625" style="14" customWidth="1"/>
    <col min="5378" max="5378" width="10" style="14" customWidth="1"/>
    <col min="5379" max="5379" width="14.53515625" style="14" customWidth="1"/>
    <col min="5380" max="5631" width="9.07421875" style="14"/>
    <col min="5632" max="5632" width="4.07421875" style="14" customWidth="1"/>
    <col min="5633" max="5633" width="54.53515625" style="14" customWidth="1"/>
    <col min="5634" max="5634" width="10" style="14" customWidth="1"/>
    <col min="5635" max="5635" width="14.53515625" style="14" customWidth="1"/>
    <col min="5636" max="5887" width="9.07421875" style="14"/>
    <col min="5888" max="5888" width="4.07421875" style="14" customWidth="1"/>
    <col min="5889" max="5889" width="54.53515625" style="14" customWidth="1"/>
    <col min="5890" max="5890" width="10" style="14" customWidth="1"/>
    <col min="5891" max="5891" width="14.53515625" style="14" customWidth="1"/>
    <col min="5892" max="6143" width="9.07421875" style="14"/>
    <col min="6144" max="6144" width="4.07421875" style="14" customWidth="1"/>
    <col min="6145" max="6145" width="54.53515625" style="14" customWidth="1"/>
    <col min="6146" max="6146" width="10" style="14" customWidth="1"/>
    <col min="6147" max="6147" width="14.53515625" style="14" customWidth="1"/>
    <col min="6148" max="6399" width="9.07421875" style="14"/>
    <col min="6400" max="6400" width="4.07421875" style="14" customWidth="1"/>
    <col min="6401" max="6401" width="54.53515625" style="14" customWidth="1"/>
    <col min="6402" max="6402" width="10" style="14" customWidth="1"/>
    <col min="6403" max="6403" width="14.53515625" style="14" customWidth="1"/>
    <col min="6404" max="6655" width="9.07421875" style="14"/>
    <col min="6656" max="6656" width="4.07421875" style="14" customWidth="1"/>
    <col min="6657" max="6657" width="54.53515625" style="14" customWidth="1"/>
    <col min="6658" max="6658" width="10" style="14" customWidth="1"/>
    <col min="6659" max="6659" width="14.53515625" style="14" customWidth="1"/>
    <col min="6660" max="6911" width="9.07421875" style="14"/>
    <col min="6912" max="6912" width="4.07421875" style="14" customWidth="1"/>
    <col min="6913" max="6913" width="54.53515625" style="14" customWidth="1"/>
    <col min="6914" max="6914" width="10" style="14" customWidth="1"/>
    <col min="6915" max="6915" width="14.53515625" style="14" customWidth="1"/>
    <col min="6916" max="7167" width="9.07421875" style="14"/>
    <col min="7168" max="7168" width="4.07421875" style="14" customWidth="1"/>
    <col min="7169" max="7169" width="54.53515625" style="14" customWidth="1"/>
    <col min="7170" max="7170" width="10" style="14" customWidth="1"/>
    <col min="7171" max="7171" width="14.53515625" style="14" customWidth="1"/>
    <col min="7172" max="7423" width="9.07421875" style="14"/>
    <col min="7424" max="7424" width="4.07421875" style="14" customWidth="1"/>
    <col min="7425" max="7425" width="54.53515625" style="14" customWidth="1"/>
    <col min="7426" max="7426" width="10" style="14" customWidth="1"/>
    <col min="7427" max="7427" width="14.53515625" style="14" customWidth="1"/>
    <col min="7428" max="7679" width="9.07421875" style="14"/>
    <col min="7680" max="7680" width="4.07421875" style="14" customWidth="1"/>
    <col min="7681" max="7681" width="54.53515625" style="14" customWidth="1"/>
    <col min="7682" max="7682" width="10" style="14" customWidth="1"/>
    <col min="7683" max="7683" width="14.53515625" style="14" customWidth="1"/>
    <col min="7684" max="7935" width="9.07421875" style="14"/>
    <col min="7936" max="7936" width="4.07421875" style="14" customWidth="1"/>
    <col min="7937" max="7937" width="54.53515625" style="14" customWidth="1"/>
    <col min="7938" max="7938" width="10" style="14" customWidth="1"/>
    <col min="7939" max="7939" width="14.53515625" style="14" customWidth="1"/>
    <col min="7940" max="8191" width="9.07421875" style="14"/>
    <col min="8192" max="8192" width="4.07421875" style="14" customWidth="1"/>
    <col min="8193" max="8193" width="54.53515625" style="14" customWidth="1"/>
    <col min="8194" max="8194" width="10" style="14" customWidth="1"/>
    <col min="8195" max="8195" width="14.53515625" style="14" customWidth="1"/>
    <col min="8196" max="8447" width="9.07421875" style="14"/>
    <col min="8448" max="8448" width="4.07421875" style="14" customWidth="1"/>
    <col min="8449" max="8449" width="54.53515625" style="14" customWidth="1"/>
    <col min="8450" max="8450" width="10" style="14" customWidth="1"/>
    <col min="8451" max="8451" width="14.53515625" style="14" customWidth="1"/>
    <col min="8452" max="8703" width="9.07421875" style="14"/>
    <col min="8704" max="8704" width="4.07421875" style="14" customWidth="1"/>
    <col min="8705" max="8705" width="54.53515625" style="14" customWidth="1"/>
    <col min="8706" max="8706" width="10" style="14" customWidth="1"/>
    <col min="8707" max="8707" width="14.53515625" style="14" customWidth="1"/>
    <col min="8708" max="8959" width="9.07421875" style="14"/>
    <col min="8960" max="8960" width="4.07421875" style="14" customWidth="1"/>
    <col min="8961" max="8961" width="54.53515625" style="14" customWidth="1"/>
    <col min="8962" max="8962" width="10" style="14" customWidth="1"/>
    <col min="8963" max="8963" width="14.53515625" style="14" customWidth="1"/>
    <col min="8964" max="9215" width="9.07421875" style="14"/>
    <col min="9216" max="9216" width="4.07421875" style="14" customWidth="1"/>
    <col min="9217" max="9217" width="54.53515625" style="14" customWidth="1"/>
    <col min="9218" max="9218" width="10" style="14" customWidth="1"/>
    <col min="9219" max="9219" width="14.53515625" style="14" customWidth="1"/>
    <col min="9220" max="9471" width="9.07421875" style="14"/>
    <col min="9472" max="9472" width="4.07421875" style="14" customWidth="1"/>
    <col min="9473" max="9473" width="54.53515625" style="14" customWidth="1"/>
    <col min="9474" max="9474" width="10" style="14" customWidth="1"/>
    <col min="9475" max="9475" width="14.53515625" style="14" customWidth="1"/>
    <col min="9476" max="9727" width="9.07421875" style="14"/>
    <col min="9728" max="9728" width="4.07421875" style="14" customWidth="1"/>
    <col min="9729" max="9729" width="54.53515625" style="14" customWidth="1"/>
    <col min="9730" max="9730" width="10" style="14" customWidth="1"/>
    <col min="9731" max="9731" width="14.53515625" style="14" customWidth="1"/>
    <col min="9732" max="9983" width="9.07421875" style="14"/>
    <col min="9984" max="9984" width="4.07421875" style="14" customWidth="1"/>
    <col min="9985" max="9985" width="54.53515625" style="14" customWidth="1"/>
    <col min="9986" max="9986" width="10" style="14" customWidth="1"/>
    <col min="9987" max="9987" width="14.53515625" style="14" customWidth="1"/>
    <col min="9988" max="10239" width="9.07421875" style="14"/>
    <col min="10240" max="10240" width="4.07421875" style="14" customWidth="1"/>
    <col min="10241" max="10241" width="54.53515625" style="14" customWidth="1"/>
    <col min="10242" max="10242" width="10" style="14" customWidth="1"/>
    <col min="10243" max="10243" width="14.53515625" style="14" customWidth="1"/>
    <col min="10244" max="10495" width="9.07421875" style="14"/>
    <col min="10496" max="10496" width="4.07421875" style="14" customWidth="1"/>
    <col min="10497" max="10497" width="54.53515625" style="14" customWidth="1"/>
    <col min="10498" max="10498" width="10" style="14" customWidth="1"/>
    <col min="10499" max="10499" width="14.53515625" style="14" customWidth="1"/>
    <col min="10500" max="10751" width="9.07421875" style="14"/>
    <col min="10752" max="10752" width="4.07421875" style="14" customWidth="1"/>
    <col min="10753" max="10753" width="54.53515625" style="14" customWidth="1"/>
    <col min="10754" max="10754" width="10" style="14" customWidth="1"/>
    <col min="10755" max="10755" width="14.53515625" style="14" customWidth="1"/>
    <col min="10756" max="11007" width="9.07421875" style="14"/>
    <col min="11008" max="11008" width="4.07421875" style="14" customWidth="1"/>
    <col min="11009" max="11009" width="54.53515625" style="14" customWidth="1"/>
    <col min="11010" max="11010" width="10" style="14" customWidth="1"/>
    <col min="11011" max="11011" width="14.53515625" style="14" customWidth="1"/>
    <col min="11012" max="11263" width="9.07421875" style="14"/>
    <col min="11264" max="11264" width="4.07421875" style="14" customWidth="1"/>
    <col min="11265" max="11265" width="54.53515625" style="14" customWidth="1"/>
    <col min="11266" max="11266" width="10" style="14" customWidth="1"/>
    <col min="11267" max="11267" width="14.53515625" style="14" customWidth="1"/>
    <col min="11268" max="11519" width="9.07421875" style="14"/>
    <col min="11520" max="11520" width="4.07421875" style="14" customWidth="1"/>
    <col min="11521" max="11521" width="54.53515625" style="14" customWidth="1"/>
    <col min="11522" max="11522" width="10" style="14" customWidth="1"/>
    <col min="11523" max="11523" width="14.53515625" style="14" customWidth="1"/>
    <col min="11524" max="11775" width="9.07421875" style="14"/>
    <col min="11776" max="11776" width="4.07421875" style="14" customWidth="1"/>
    <col min="11777" max="11777" width="54.53515625" style="14" customWidth="1"/>
    <col min="11778" max="11778" width="10" style="14" customWidth="1"/>
    <col min="11779" max="11779" width="14.53515625" style="14" customWidth="1"/>
    <col min="11780" max="12031" width="9.07421875" style="14"/>
    <col min="12032" max="12032" width="4.07421875" style="14" customWidth="1"/>
    <col min="12033" max="12033" width="54.53515625" style="14" customWidth="1"/>
    <col min="12034" max="12034" width="10" style="14" customWidth="1"/>
    <col min="12035" max="12035" width="14.53515625" style="14" customWidth="1"/>
    <col min="12036" max="12287" width="9.07421875" style="14"/>
    <col min="12288" max="12288" width="4.07421875" style="14" customWidth="1"/>
    <col min="12289" max="12289" width="54.53515625" style="14" customWidth="1"/>
    <col min="12290" max="12290" width="10" style="14" customWidth="1"/>
    <col min="12291" max="12291" width="14.53515625" style="14" customWidth="1"/>
    <col min="12292" max="12543" width="9.07421875" style="14"/>
    <col min="12544" max="12544" width="4.07421875" style="14" customWidth="1"/>
    <col min="12545" max="12545" width="54.53515625" style="14" customWidth="1"/>
    <col min="12546" max="12546" width="10" style="14" customWidth="1"/>
    <col min="12547" max="12547" width="14.53515625" style="14" customWidth="1"/>
    <col min="12548" max="12799" width="9.07421875" style="14"/>
    <col min="12800" max="12800" width="4.07421875" style="14" customWidth="1"/>
    <col min="12801" max="12801" width="54.53515625" style="14" customWidth="1"/>
    <col min="12802" max="12802" width="10" style="14" customWidth="1"/>
    <col min="12803" max="12803" width="14.53515625" style="14" customWidth="1"/>
    <col min="12804" max="13055" width="9.07421875" style="14"/>
    <col min="13056" max="13056" width="4.07421875" style="14" customWidth="1"/>
    <col min="13057" max="13057" width="54.53515625" style="14" customWidth="1"/>
    <col min="13058" max="13058" width="10" style="14" customWidth="1"/>
    <col min="13059" max="13059" width="14.53515625" style="14" customWidth="1"/>
    <col min="13060" max="13311" width="9.07421875" style="14"/>
    <col min="13312" max="13312" width="4.07421875" style="14" customWidth="1"/>
    <col min="13313" max="13313" width="54.53515625" style="14" customWidth="1"/>
    <col min="13314" max="13314" width="10" style="14" customWidth="1"/>
    <col min="13315" max="13315" width="14.53515625" style="14" customWidth="1"/>
    <col min="13316" max="13567" width="9.07421875" style="14"/>
    <col min="13568" max="13568" width="4.07421875" style="14" customWidth="1"/>
    <col min="13569" max="13569" width="54.53515625" style="14" customWidth="1"/>
    <col min="13570" max="13570" width="10" style="14" customWidth="1"/>
    <col min="13571" max="13571" width="14.53515625" style="14" customWidth="1"/>
    <col min="13572" max="13823" width="9.07421875" style="14"/>
    <col min="13824" max="13824" width="4.07421875" style="14" customWidth="1"/>
    <col min="13825" max="13825" width="54.53515625" style="14" customWidth="1"/>
    <col min="13826" max="13826" width="10" style="14" customWidth="1"/>
    <col min="13827" max="13827" width="14.53515625" style="14" customWidth="1"/>
    <col min="13828" max="14079" width="9.07421875" style="14"/>
    <col min="14080" max="14080" width="4.07421875" style="14" customWidth="1"/>
    <col min="14081" max="14081" width="54.53515625" style="14" customWidth="1"/>
    <col min="14082" max="14082" width="10" style="14" customWidth="1"/>
    <col min="14083" max="14083" width="14.53515625" style="14" customWidth="1"/>
    <col min="14084" max="14335" width="9.07421875" style="14"/>
    <col min="14336" max="14336" width="4.07421875" style="14" customWidth="1"/>
    <col min="14337" max="14337" width="54.53515625" style="14" customWidth="1"/>
    <col min="14338" max="14338" width="10" style="14" customWidth="1"/>
    <col min="14339" max="14339" width="14.53515625" style="14" customWidth="1"/>
    <col min="14340" max="14591" width="9.07421875" style="14"/>
    <col min="14592" max="14592" width="4.07421875" style="14" customWidth="1"/>
    <col min="14593" max="14593" width="54.53515625" style="14" customWidth="1"/>
    <col min="14594" max="14594" width="10" style="14" customWidth="1"/>
    <col min="14595" max="14595" width="14.53515625" style="14" customWidth="1"/>
    <col min="14596" max="14847" width="9.07421875" style="14"/>
    <col min="14848" max="14848" width="4.07421875" style="14" customWidth="1"/>
    <col min="14849" max="14849" width="54.53515625" style="14" customWidth="1"/>
    <col min="14850" max="14850" width="10" style="14" customWidth="1"/>
    <col min="14851" max="14851" width="14.53515625" style="14" customWidth="1"/>
    <col min="14852" max="15103" width="9.07421875" style="14"/>
    <col min="15104" max="15104" width="4.07421875" style="14" customWidth="1"/>
    <col min="15105" max="15105" width="54.53515625" style="14" customWidth="1"/>
    <col min="15106" max="15106" width="10" style="14" customWidth="1"/>
    <col min="15107" max="15107" width="14.53515625" style="14" customWidth="1"/>
    <col min="15108" max="15359" width="9.07421875" style="14"/>
    <col min="15360" max="15360" width="4.07421875" style="14" customWidth="1"/>
    <col min="15361" max="15361" width="54.53515625" style="14" customWidth="1"/>
    <col min="15362" max="15362" width="10" style="14" customWidth="1"/>
    <col min="15363" max="15363" width="14.53515625" style="14" customWidth="1"/>
    <col min="15364" max="15615" width="9.07421875" style="14"/>
    <col min="15616" max="15616" width="4.07421875" style="14" customWidth="1"/>
    <col min="15617" max="15617" width="54.53515625" style="14" customWidth="1"/>
    <col min="15618" max="15618" width="10" style="14" customWidth="1"/>
    <col min="15619" max="15619" width="14.53515625" style="14" customWidth="1"/>
    <col min="15620" max="15871" width="9.07421875" style="14"/>
    <col min="15872" max="15872" width="4.07421875" style="14" customWidth="1"/>
    <col min="15873" max="15873" width="54.53515625" style="14" customWidth="1"/>
    <col min="15874" max="15874" width="10" style="14" customWidth="1"/>
    <col min="15875" max="15875" width="14.53515625" style="14" customWidth="1"/>
    <col min="15876" max="16127" width="9.07421875" style="14"/>
    <col min="16128" max="16128" width="4.07421875" style="14" customWidth="1"/>
    <col min="16129" max="16129" width="54.53515625" style="14" customWidth="1"/>
    <col min="16130" max="16130" width="10" style="14" customWidth="1"/>
    <col min="16131" max="16131" width="14.53515625" style="14" customWidth="1"/>
    <col min="16132" max="16384" width="9.07421875" style="14"/>
  </cols>
  <sheetData>
    <row r="1" spans="1:6" x14ac:dyDescent="0.3">
      <c r="B1" s="150" t="s">
        <v>24</v>
      </c>
      <c r="C1" s="136"/>
      <c r="D1" s="136"/>
      <c r="E1" s="136"/>
      <c r="F1" s="13"/>
    </row>
    <row r="2" spans="1:6" x14ac:dyDescent="0.3">
      <c r="B2" s="15"/>
      <c r="D2" s="13"/>
      <c r="E2" s="13"/>
      <c r="F2" s="13"/>
    </row>
    <row r="3" spans="1:6" x14ac:dyDescent="0.3">
      <c r="B3" s="151" t="s">
        <v>25</v>
      </c>
      <c r="C3" s="151"/>
      <c r="D3" s="151"/>
      <c r="E3" s="151"/>
      <c r="F3" s="13"/>
    </row>
    <row r="4" spans="1:6" x14ac:dyDescent="0.3">
      <c r="B4" s="13"/>
      <c r="D4" s="13"/>
      <c r="E4" s="13"/>
      <c r="F4" s="13"/>
    </row>
    <row r="5" spans="1:6" x14ac:dyDescent="0.3">
      <c r="B5" s="152" t="s">
        <v>26</v>
      </c>
      <c r="C5" s="152"/>
      <c r="D5" s="152"/>
      <c r="E5" s="152"/>
      <c r="F5" s="16"/>
    </row>
    <row r="6" spans="1:6" x14ac:dyDescent="0.3">
      <c r="B6" s="16"/>
      <c r="C6" s="16"/>
      <c r="D6" s="17"/>
    </row>
    <row r="7" spans="1:6" s="16" customFormat="1" x14ac:dyDescent="0.3">
      <c r="A7" s="18"/>
      <c r="B7" s="16" t="s">
        <v>27</v>
      </c>
      <c r="C7" s="16" t="s">
        <v>28</v>
      </c>
      <c r="D7" s="19" t="s">
        <v>29</v>
      </c>
    </row>
    <row r="9" spans="1:6" x14ac:dyDescent="0.3">
      <c r="B9" s="14" t="s">
        <v>30</v>
      </c>
      <c r="C9" s="13" t="s">
        <v>31</v>
      </c>
      <c r="D9" s="68">
        <f>D21</f>
        <v>6.5308873375310581</v>
      </c>
    </row>
    <row r="10" spans="1:6" x14ac:dyDescent="0.3">
      <c r="A10" s="12" t="s">
        <v>32</v>
      </c>
      <c r="B10" s="14" t="s">
        <v>33</v>
      </c>
      <c r="C10" s="13" t="s">
        <v>31</v>
      </c>
      <c r="D10" s="20">
        <f>D29</f>
        <v>0</v>
      </c>
    </row>
    <row r="11" spans="1:6" x14ac:dyDescent="0.3">
      <c r="A11" s="12" t="s">
        <v>32</v>
      </c>
      <c r="B11" s="14" t="s">
        <v>34</v>
      </c>
      <c r="C11" s="13" t="s">
        <v>31</v>
      </c>
      <c r="D11" s="20">
        <f>D37</f>
        <v>-2.9276461752360934</v>
      </c>
    </row>
    <row r="12" spans="1:6" x14ac:dyDescent="0.3">
      <c r="A12" s="21" t="s">
        <v>32</v>
      </c>
      <c r="B12" s="22" t="s">
        <v>35</v>
      </c>
      <c r="C12" s="23" t="s">
        <v>31</v>
      </c>
      <c r="D12" s="67">
        <f>D45</f>
        <v>1.1902071188670944E-2</v>
      </c>
    </row>
    <row r="13" spans="1:6" x14ac:dyDescent="0.3">
      <c r="A13" s="12" t="s">
        <v>36</v>
      </c>
      <c r="B13" s="14" t="s">
        <v>37</v>
      </c>
      <c r="D13" s="20">
        <f>SUM(D9:D12)</f>
        <v>3.6151432334836358</v>
      </c>
      <c r="E13" s="74"/>
    </row>
    <row r="15" spans="1:6" ht="15" thickBot="1" x14ac:dyDescent="0.45">
      <c r="A15" s="24"/>
      <c r="B15" s="25" t="s">
        <v>38</v>
      </c>
      <c r="C15" s="153">
        <v>45139</v>
      </c>
      <c r="D15" s="154"/>
    </row>
    <row r="16" spans="1:6" ht="12.9" thickTop="1" x14ac:dyDescent="0.3"/>
    <row r="17" spans="1:8" x14ac:dyDescent="0.3">
      <c r="A17" s="12" t="s">
        <v>39</v>
      </c>
      <c r="B17" s="16" t="s">
        <v>40</v>
      </c>
      <c r="C17" s="16" t="s">
        <v>28</v>
      </c>
      <c r="D17" s="19" t="s">
        <v>29</v>
      </c>
      <c r="E17" s="13"/>
    </row>
    <row r="19" spans="1:8" x14ac:dyDescent="0.3">
      <c r="B19" s="14" t="s">
        <v>41</v>
      </c>
      <c r="C19" s="13" t="s">
        <v>42</v>
      </c>
      <c r="D19" s="66">
        <f>'Schedule II'!G33</f>
        <v>2273147.1775883976</v>
      </c>
    </row>
    <row r="20" spans="1:8" x14ac:dyDescent="0.3">
      <c r="A20" s="21" t="s">
        <v>43</v>
      </c>
      <c r="B20" s="56" t="s">
        <v>170</v>
      </c>
      <c r="C20" s="23" t="s">
        <v>44</v>
      </c>
      <c r="D20" s="27">
        <f>'Schedule II'!C27</f>
        <v>348061</v>
      </c>
    </row>
    <row r="21" spans="1:8" x14ac:dyDescent="0.3">
      <c r="A21" s="12" t="s">
        <v>36</v>
      </c>
      <c r="B21" s="14" t="s">
        <v>30</v>
      </c>
      <c r="C21" s="13" t="s">
        <v>31</v>
      </c>
      <c r="D21" s="20">
        <f>D19/D20</f>
        <v>6.5308873375310581</v>
      </c>
    </row>
    <row r="23" spans="1:8" x14ac:dyDescent="0.3">
      <c r="A23" s="12" t="s">
        <v>45</v>
      </c>
      <c r="B23" s="16" t="s">
        <v>46</v>
      </c>
      <c r="C23" s="16" t="s">
        <v>28</v>
      </c>
      <c r="D23" s="19" t="s">
        <v>29</v>
      </c>
    </row>
    <row r="25" spans="1:8" x14ac:dyDescent="0.3">
      <c r="B25" s="14" t="s">
        <v>47</v>
      </c>
      <c r="D25" s="20">
        <v>0</v>
      </c>
    </row>
    <row r="26" spans="1:8" x14ac:dyDescent="0.3">
      <c r="A26" s="12" t="s">
        <v>32</v>
      </c>
      <c r="B26" s="14" t="s">
        <v>48</v>
      </c>
      <c r="C26" s="13" t="s">
        <v>31</v>
      </c>
      <c r="D26" s="28">
        <v>0</v>
      </c>
    </row>
    <row r="27" spans="1:8" x14ac:dyDescent="0.3">
      <c r="A27" s="12" t="s">
        <v>32</v>
      </c>
      <c r="B27" s="14" t="s">
        <v>49</v>
      </c>
      <c r="C27" s="13" t="s">
        <v>31</v>
      </c>
      <c r="D27" s="28">
        <v>0</v>
      </c>
    </row>
    <row r="28" spans="1:8" x14ac:dyDescent="0.3">
      <c r="A28" s="21" t="s">
        <v>32</v>
      </c>
      <c r="B28" s="22" t="s">
        <v>50</v>
      </c>
      <c r="C28" s="23" t="s">
        <v>31</v>
      </c>
      <c r="D28" s="29">
        <v>0</v>
      </c>
    </row>
    <row r="29" spans="1:8" x14ac:dyDescent="0.3">
      <c r="A29" s="12" t="s">
        <v>36</v>
      </c>
      <c r="B29" s="14" t="s">
        <v>33</v>
      </c>
      <c r="C29" s="13" t="s">
        <v>31</v>
      </c>
      <c r="D29" s="20">
        <f>D25+D26+D27+D28</f>
        <v>0</v>
      </c>
      <c r="H29" s="13"/>
    </row>
    <row r="31" spans="1:8" x14ac:dyDescent="0.3">
      <c r="A31" s="12" t="s">
        <v>51</v>
      </c>
      <c r="B31" s="16" t="s">
        <v>52</v>
      </c>
      <c r="C31" s="16"/>
      <c r="D31" s="19" t="s">
        <v>29</v>
      </c>
      <c r="G31" s="13"/>
    </row>
    <row r="32" spans="1:8" x14ac:dyDescent="0.3">
      <c r="G32" s="26"/>
    </row>
    <row r="33" spans="1:7" x14ac:dyDescent="0.3">
      <c r="B33" s="14" t="s">
        <v>53</v>
      </c>
      <c r="C33" s="13" t="s">
        <v>31</v>
      </c>
      <c r="D33" s="20">
        <f>'Schedule IV'!F29</f>
        <v>-1.9183461752360931</v>
      </c>
      <c r="G33" s="26"/>
    </row>
    <row r="34" spans="1:7" x14ac:dyDescent="0.3">
      <c r="A34" s="12" t="s">
        <v>32</v>
      </c>
      <c r="B34" s="14" t="s">
        <v>54</v>
      </c>
      <c r="C34" s="13" t="s">
        <v>31</v>
      </c>
      <c r="D34" s="28">
        <v>-1.1671</v>
      </c>
      <c r="G34" s="26"/>
    </row>
    <row r="35" spans="1:7" x14ac:dyDescent="0.3">
      <c r="A35" s="12" t="s">
        <v>32</v>
      </c>
      <c r="B35" s="14" t="s">
        <v>55</v>
      </c>
      <c r="C35" s="13" t="s">
        <v>31</v>
      </c>
      <c r="D35" s="28">
        <v>0</v>
      </c>
      <c r="G35" s="26"/>
    </row>
    <row r="36" spans="1:7" ht="12.9" thickBot="1" x14ac:dyDescent="0.35">
      <c r="A36" s="21" t="s">
        <v>32</v>
      </c>
      <c r="B36" s="22" t="s">
        <v>56</v>
      </c>
      <c r="C36" s="23" t="s">
        <v>31</v>
      </c>
      <c r="D36" s="28">
        <v>0.1578</v>
      </c>
      <c r="E36" s="57"/>
      <c r="G36" s="26"/>
    </row>
    <row r="37" spans="1:7" x14ac:dyDescent="0.3">
      <c r="A37" s="12" t="s">
        <v>36</v>
      </c>
      <c r="B37" s="14" t="s">
        <v>34</v>
      </c>
      <c r="C37" s="13" t="s">
        <v>31</v>
      </c>
      <c r="D37" s="61">
        <f>SUM(D33:D36)</f>
        <v>-2.9276461752360934</v>
      </c>
      <c r="E37" s="75"/>
      <c r="G37" s="26"/>
    </row>
    <row r="38" spans="1:7" x14ac:dyDescent="0.3">
      <c r="G38" s="26"/>
    </row>
    <row r="39" spans="1:7" x14ac:dyDescent="0.3">
      <c r="A39" s="12" t="s">
        <v>57</v>
      </c>
      <c r="B39" s="16" t="s">
        <v>58</v>
      </c>
      <c r="C39" s="16" t="s">
        <v>28</v>
      </c>
      <c r="D39" s="19" t="s">
        <v>29</v>
      </c>
      <c r="G39" s="26"/>
    </row>
    <row r="40" spans="1:7" x14ac:dyDescent="0.3">
      <c r="C40" s="78"/>
      <c r="G40" s="26"/>
    </row>
    <row r="41" spans="1:7" x14ac:dyDescent="0.3">
      <c r="B41" s="14" t="s">
        <v>59</v>
      </c>
      <c r="C41" s="13" t="s">
        <v>31</v>
      </c>
      <c r="D41" s="28">
        <f>'Schedule V'!E44</f>
        <v>-8.9979288113290565E-3</v>
      </c>
      <c r="G41" s="26"/>
    </row>
    <row r="42" spans="1:7" x14ac:dyDescent="0.3">
      <c r="A42" s="12" t="s">
        <v>32</v>
      </c>
      <c r="B42" s="14" t="s">
        <v>129</v>
      </c>
      <c r="C42" s="13" t="s">
        <v>31</v>
      </c>
      <c r="D42" s="20">
        <v>1.6000000000000001E-3</v>
      </c>
      <c r="G42" s="26"/>
    </row>
    <row r="43" spans="1:7" x14ac:dyDescent="0.3">
      <c r="A43" s="12" t="s">
        <v>32</v>
      </c>
      <c r="B43" s="14" t="s">
        <v>60</v>
      </c>
      <c r="C43" s="13" t="s">
        <v>31</v>
      </c>
      <c r="D43" s="20">
        <v>0</v>
      </c>
      <c r="G43" s="26"/>
    </row>
    <row r="44" spans="1:7" ht="12.9" thickBot="1" x14ac:dyDescent="0.35">
      <c r="A44" s="21" t="s">
        <v>32</v>
      </c>
      <c r="B44" s="22" t="s">
        <v>61</v>
      </c>
      <c r="C44" s="23" t="s">
        <v>31</v>
      </c>
      <c r="D44" s="28">
        <v>1.9300000000000001E-2</v>
      </c>
      <c r="G44" s="26"/>
    </row>
    <row r="45" spans="1:7" x14ac:dyDescent="0.3">
      <c r="A45" s="12" t="s">
        <v>36</v>
      </c>
      <c r="B45" s="14" t="s">
        <v>35</v>
      </c>
      <c r="C45" s="13" t="s">
        <v>31</v>
      </c>
      <c r="D45" s="61">
        <f>SUM(D41:D44)</f>
        <v>1.1902071188670944E-2</v>
      </c>
      <c r="G45" s="26"/>
    </row>
    <row r="47" spans="1:7" x14ac:dyDescent="0.3">
      <c r="B47" s="14" t="s">
        <v>175</v>
      </c>
    </row>
  </sheetData>
  <sheetProtection selectLockedCells="1"/>
  <mergeCells count="4">
    <mergeCell ref="B1:E1"/>
    <mergeCell ref="B3:E3"/>
    <mergeCell ref="B5:E5"/>
    <mergeCell ref="C15:D15"/>
  </mergeCells>
  <pageMargins left="0.05" right="0.05" top="0.5" bottom="0.5" header="0.5" footer="0.5"/>
  <pageSetup orientation="portrait" r:id="rId1"/>
  <headerFooter alignWithMargins="0">
    <oddHeader>&amp;RAPPENDIX B
Page 2</oddHeader>
    <oddFooter>&amp;RRevised 02-26-04</oddFooter>
  </headerFooter>
  <ignoredErrors>
    <ignoredError sqref="D20 D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topLeftCell="A19" workbookViewId="0">
      <selection activeCell="C53" sqref="C53"/>
    </sheetView>
  </sheetViews>
  <sheetFormatPr defaultColWidth="9.07421875" defaultRowHeight="12.45" x14ac:dyDescent="0.3"/>
  <cols>
    <col min="1" max="1" width="3" style="13" customWidth="1"/>
    <col min="2" max="2" width="34.3046875" style="14" customWidth="1"/>
    <col min="3" max="3" width="15.07421875" style="14" customWidth="1"/>
    <col min="4" max="4" width="10.3046875" style="14" customWidth="1"/>
    <col min="5" max="5" width="10" style="14" customWidth="1"/>
    <col min="6" max="6" width="9.69140625" style="14" customWidth="1"/>
    <col min="7" max="7" width="11.4609375" style="14" bestFit="1" customWidth="1"/>
    <col min="8" max="8" width="9.07421875" style="14" customWidth="1"/>
    <col min="9" max="9" width="9.07421875" style="14"/>
    <col min="10" max="10" width="11.53515625" style="14" bestFit="1" customWidth="1"/>
    <col min="11" max="11" width="9.07421875" style="14" customWidth="1"/>
    <col min="12" max="256" width="9.07421875" style="14"/>
    <col min="257" max="257" width="3.53515625" style="14" customWidth="1"/>
    <col min="258" max="258" width="19.69140625" style="14" customWidth="1"/>
    <col min="259" max="259" width="14.53515625" style="14" customWidth="1"/>
    <col min="260" max="260" width="10.84375" style="14" customWidth="1"/>
    <col min="261" max="261" width="13" style="14" customWidth="1"/>
    <col min="262" max="262" width="12.4609375" style="14" customWidth="1"/>
    <col min="263" max="263" width="14.84375" style="14" customWidth="1"/>
    <col min="264" max="512" width="9.07421875" style="14"/>
    <col min="513" max="513" width="3.53515625" style="14" customWidth="1"/>
    <col min="514" max="514" width="19.69140625" style="14" customWidth="1"/>
    <col min="515" max="515" width="14.53515625" style="14" customWidth="1"/>
    <col min="516" max="516" width="10.84375" style="14" customWidth="1"/>
    <col min="517" max="517" width="13" style="14" customWidth="1"/>
    <col min="518" max="518" width="12.4609375" style="14" customWidth="1"/>
    <col min="519" max="519" width="14.84375" style="14" customWidth="1"/>
    <col min="520" max="768" width="9.07421875" style="14"/>
    <col min="769" max="769" width="3.53515625" style="14" customWidth="1"/>
    <col min="770" max="770" width="19.69140625" style="14" customWidth="1"/>
    <col min="771" max="771" width="14.53515625" style="14" customWidth="1"/>
    <col min="772" max="772" width="10.84375" style="14" customWidth="1"/>
    <col min="773" max="773" width="13" style="14" customWidth="1"/>
    <col min="774" max="774" width="12.4609375" style="14" customWidth="1"/>
    <col min="775" max="775" width="14.84375" style="14" customWidth="1"/>
    <col min="776" max="1024" width="9.07421875" style="14"/>
    <col min="1025" max="1025" width="3.53515625" style="14" customWidth="1"/>
    <col min="1026" max="1026" width="19.69140625" style="14" customWidth="1"/>
    <col min="1027" max="1027" width="14.53515625" style="14" customWidth="1"/>
    <col min="1028" max="1028" width="10.84375" style="14" customWidth="1"/>
    <col min="1029" max="1029" width="13" style="14" customWidth="1"/>
    <col min="1030" max="1030" width="12.4609375" style="14" customWidth="1"/>
    <col min="1031" max="1031" width="14.84375" style="14" customWidth="1"/>
    <col min="1032" max="1280" width="9.07421875" style="14"/>
    <col min="1281" max="1281" width="3.53515625" style="14" customWidth="1"/>
    <col min="1282" max="1282" width="19.69140625" style="14" customWidth="1"/>
    <col min="1283" max="1283" width="14.53515625" style="14" customWidth="1"/>
    <col min="1284" max="1284" width="10.84375" style="14" customWidth="1"/>
    <col min="1285" max="1285" width="13" style="14" customWidth="1"/>
    <col min="1286" max="1286" width="12.4609375" style="14" customWidth="1"/>
    <col min="1287" max="1287" width="14.84375" style="14" customWidth="1"/>
    <col min="1288" max="1536" width="9.07421875" style="14"/>
    <col min="1537" max="1537" width="3.53515625" style="14" customWidth="1"/>
    <col min="1538" max="1538" width="19.69140625" style="14" customWidth="1"/>
    <col min="1539" max="1539" width="14.53515625" style="14" customWidth="1"/>
    <col min="1540" max="1540" width="10.84375" style="14" customWidth="1"/>
    <col min="1541" max="1541" width="13" style="14" customWidth="1"/>
    <col min="1542" max="1542" width="12.4609375" style="14" customWidth="1"/>
    <col min="1543" max="1543" width="14.84375" style="14" customWidth="1"/>
    <col min="1544" max="1792" width="9.07421875" style="14"/>
    <col min="1793" max="1793" width="3.53515625" style="14" customWidth="1"/>
    <col min="1794" max="1794" width="19.69140625" style="14" customWidth="1"/>
    <col min="1795" max="1795" width="14.53515625" style="14" customWidth="1"/>
    <col min="1796" max="1796" width="10.84375" style="14" customWidth="1"/>
    <col min="1797" max="1797" width="13" style="14" customWidth="1"/>
    <col min="1798" max="1798" width="12.4609375" style="14" customWidth="1"/>
    <col min="1799" max="1799" width="14.84375" style="14" customWidth="1"/>
    <col min="1800" max="2048" width="9.07421875" style="14"/>
    <col min="2049" max="2049" width="3.53515625" style="14" customWidth="1"/>
    <col min="2050" max="2050" width="19.69140625" style="14" customWidth="1"/>
    <col min="2051" max="2051" width="14.53515625" style="14" customWidth="1"/>
    <col min="2052" max="2052" width="10.84375" style="14" customWidth="1"/>
    <col min="2053" max="2053" width="13" style="14" customWidth="1"/>
    <col min="2054" max="2054" width="12.4609375" style="14" customWidth="1"/>
    <col min="2055" max="2055" width="14.84375" style="14" customWidth="1"/>
    <col min="2056" max="2304" width="9.07421875" style="14"/>
    <col min="2305" max="2305" width="3.53515625" style="14" customWidth="1"/>
    <col min="2306" max="2306" width="19.69140625" style="14" customWidth="1"/>
    <col min="2307" max="2307" width="14.53515625" style="14" customWidth="1"/>
    <col min="2308" max="2308" width="10.84375" style="14" customWidth="1"/>
    <col min="2309" max="2309" width="13" style="14" customWidth="1"/>
    <col min="2310" max="2310" width="12.4609375" style="14" customWidth="1"/>
    <col min="2311" max="2311" width="14.84375" style="14" customWidth="1"/>
    <col min="2312" max="2560" width="9.07421875" style="14"/>
    <col min="2561" max="2561" width="3.53515625" style="14" customWidth="1"/>
    <col min="2562" max="2562" width="19.69140625" style="14" customWidth="1"/>
    <col min="2563" max="2563" width="14.53515625" style="14" customWidth="1"/>
    <col min="2564" max="2564" width="10.84375" style="14" customWidth="1"/>
    <col min="2565" max="2565" width="13" style="14" customWidth="1"/>
    <col min="2566" max="2566" width="12.4609375" style="14" customWidth="1"/>
    <col min="2567" max="2567" width="14.84375" style="14" customWidth="1"/>
    <col min="2568" max="2816" width="9.07421875" style="14"/>
    <col min="2817" max="2817" width="3.53515625" style="14" customWidth="1"/>
    <col min="2818" max="2818" width="19.69140625" style="14" customWidth="1"/>
    <col min="2819" max="2819" width="14.53515625" style="14" customWidth="1"/>
    <col min="2820" max="2820" width="10.84375" style="14" customWidth="1"/>
    <col min="2821" max="2821" width="13" style="14" customWidth="1"/>
    <col min="2822" max="2822" width="12.4609375" style="14" customWidth="1"/>
    <col min="2823" max="2823" width="14.84375" style="14" customWidth="1"/>
    <col min="2824" max="3072" width="9.07421875" style="14"/>
    <col min="3073" max="3073" width="3.53515625" style="14" customWidth="1"/>
    <col min="3074" max="3074" width="19.69140625" style="14" customWidth="1"/>
    <col min="3075" max="3075" width="14.53515625" style="14" customWidth="1"/>
    <col min="3076" max="3076" width="10.84375" style="14" customWidth="1"/>
    <col min="3077" max="3077" width="13" style="14" customWidth="1"/>
    <col min="3078" max="3078" width="12.4609375" style="14" customWidth="1"/>
    <col min="3079" max="3079" width="14.84375" style="14" customWidth="1"/>
    <col min="3080" max="3328" width="9.07421875" style="14"/>
    <col min="3329" max="3329" width="3.53515625" style="14" customWidth="1"/>
    <col min="3330" max="3330" width="19.69140625" style="14" customWidth="1"/>
    <col min="3331" max="3331" width="14.53515625" style="14" customWidth="1"/>
    <col min="3332" max="3332" width="10.84375" style="14" customWidth="1"/>
    <col min="3333" max="3333" width="13" style="14" customWidth="1"/>
    <col min="3334" max="3334" width="12.4609375" style="14" customWidth="1"/>
    <col min="3335" max="3335" width="14.84375" style="14" customWidth="1"/>
    <col min="3336" max="3584" width="9.07421875" style="14"/>
    <col min="3585" max="3585" width="3.53515625" style="14" customWidth="1"/>
    <col min="3586" max="3586" width="19.69140625" style="14" customWidth="1"/>
    <col min="3587" max="3587" width="14.53515625" style="14" customWidth="1"/>
    <col min="3588" max="3588" width="10.84375" style="14" customWidth="1"/>
    <col min="3589" max="3589" width="13" style="14" customWidth="1"/>
    <col min="3590" max="3590" width="12.4609375" style="14" customWidth="1"/>
    <col min="3591" max="3591" width="14.84375" style="14" customWidth="1"/>
    <col min="3592" max="3840" width="9.07421875" style="14"/>
    <col min="3841" max="3841" width="3.53515625" style="14" customWidth="1"/>
    <col min="3842" max="3842" width="19.69140625" style="14" customWidth="1"/>
    <col min="3843" max="3843" width="14.53515625" style="14" customWidth="1"/>
    <col min="3844" max="3844" width="10.84375" style="14" customWidth="1"/>
    <col min="3845" max="3845" width="13" style="14" customWidth="1"/>
    <col min="3846" max="3846" width="12.4609375" style="14" customWidth="1"/>
    <col min="3847" max="3847" width="14.84375" style="14" customWidth="1"/>
    <col min="3848" max="4096" width="9.07421875" style="14"/>
    <col min="4097" max="4097" width="3.53515625" style="14" customWidth="1"/>
    <col min="4098" max="4098" width="19.69140625" style="14" customWidth="1"/>
    <col min="4099" max="4099" width="14.53515625" style="14" customWidth="1"/>
    <col min="4100" max="4100" width="10.84375" style="14" customWidth="1"/>
    <col min="4101" max="4101" width="13" style="14" customWidth="1"/>
    <col min="4102" max="4102" width="12.4609375" style="14" customWidth="1"/>
    <col min="4103" max="4103" width="14.84375" style="14" customWidth="1"/>
    <col min="4104" max="4352" width="9.07421875" style="14"/>
    <col min="4353" max="4353" width="3.53515625" style="14" customWidth="1"/>
    <col min="4354" max="4354" width="19.69140625" style="14" customWidth="1"/>
    <col min="4355" max="4355" width="14.53515625" style="14" customWidth="1"/>
    <col min="4356" max="4356" width="10.84375" style="14" customWidth="1"/>
    <col min="4357" max="4357" width="13" style="14" customWidth="1"/>
    <col min="4358" max="4358" width="12.4609375" style="14" customWidth="1"/>
    <col min="4359" max="4359" width="14.84375" style="14" customWidth="1"/>
    <col min="4360" max="4608" width="9.07421875" style="14"/>
    <col min="4609" max="4609" width="3.53515625" style="14" customWidth="1"/>
    <col min="4610" max="4610" width="19.69140625" style="14" customWidth="1"/>
    <col min="4611" max="4611" width="14.53515625" style="14" customWidth="1"/>
    <col min="4612" max="4612" width="10.84375" style="14" customWidth="1"/>
    <col min="4613" max="4613" width="13" style="14" customWidth="1"/>
    <col min="4614" max="4614" width="12.4609375" style="14" customWidth="1"/>
    <col min="4615" max="4615" width="14.84375" style="14" customWidth="1"/>
    <col min="4616" max="4864" width="9.07421875" style="14"/>
    <col min="4865" max="4865" width="3.53515625" style="14" customWidth="1"/>
    <col min="4866" max="4866" width="19.69140625" style="14" customWidth="1"/>
    <col min="4867" max="4867" width="14.53515625" style="14" customWidth="1"/>
    <col min="4868" max="4868" width="10.84375" style="14" customWidth="1"/>
    <col min="4869" max="4869" width="13" style="14" customWidth="1"/>
    <col min="4870" max="4870" width="12.4609375" style="14" customWidth="1"/>
    <col min="4871" max="4871" width="14.84375" style="14" customWidth="1"/>
    <col min="4872" max="5120" width="9.07421875" style="14"/>
    <col min="5121" max="5121" width="3.53515625" style="14" customWidth="1"/>
    <col min="5122" max="5122" width="19.69140625" style="14" customWidth="1"/>
    <col min="5123" max="5123" width="14.53515625" style="14" customWidth="1"/>
    <col min="5124" max="5124" width="10.84375" style="14" customWidth="1"/>
    <col min="5125" max="5125" width="13" style="14" customWidth="1"/>
    <col min="5126" max="5126" width="12.4609375" style="14" customWidth="1"/>
    <col min="5127" max="5127" width="14.84375" style="14" customWidth="1"/>
    <col min="5128" max="5376" width="9.07421875" style="14"/>
    <col min="5377" max="5377" width="3.53515625" style="14" customWidth="1"/>
    <col min="5378" max="5378" width="19.69140625" style="14" customWidth="1"/>
    <col min="5379" max="5379" width="14.53515625" style="14" customWidth="1"/>
    <col min="5380" max="5380" width="10.84375" style="14" customWidth="1"/>
    <col min="5381" max="5381" width="13" style="14" customWidth="1"/>
    <col min="5382" max="5382" width="12.4609375" style="14" customWidth="1"/>
    <col min="5383" max="5383" width="14.84375" style="14" customWidth="1"/>
    <col min="5384" max="5632" width="9.07421875" style="14"/>
    <col min="5633" max="5633" width="3.53515625" style="14" customWidth="1"/>
    <col min="5634" max="5634" width="19.69140625" style="14" customWidth="1"/>
    <col min="5635" max="5635" width="14.53515625" style="14" customWidth="1"/>
    <col min="5636" max="5636" width="10.84375" style="14" customWidth="1"/>
    <col min="5637" max="5637" width="13" style="14" customWidth="1"/>
    <col min="5638" max="5638" width="12.4609375" style="14" customWidth="1"/>
    <col min="5639" max="5639" width="14.84375" style="14" customWidth="1"/>
    <col min="5640" max="5888" width="9.07421875" style="14"/>
    <col min="5889" max="5889" width="3.53515625" style="14" customWidth="1"/>
    <col min="5890" max="5890" width="19.69140625" style="14" customWidth="1"/>
    <col min="5891" max="5891" width="14.53515625" style="14" customWidth="1"/>
    <col min="5892" max="5892" width="10.84375" style="14" customWidth="1"/>
    <col min="5893" max="5893" width="13" style="14" customWidth="1"/>
    <col min="5894" max="5894" width="12.4609375" style="14" customWidth="1"/>
    <col min="5895" max="5895" width="14.84375" style="14" customWidth="1"/>
    <col min="5896" max="6144" width="9.07421875" style="14"/>
    <col min="6145" max="6145" width="3.53515625" style="14" customWidth="1"/>
    <col min="6146" max="6146" width="19.69140625" style="14" customWidth="1"/>
    <col min="6147" max="6147" width="14.53515625" style="14" customWidth="1"/>
    <col min="6148" max="6148" width="10.84375" style="14" customWidth="1"/>
    <col min="6149" max="6149" width="13" style="14" customWidth="1"/>
    <col min="6150" max="6150" width="12.4609375" style="14" customWidth="1"/>
    <col min="6151" max="6151" width="14.84375" style="14" customWidth="1"/>
    <col min="6152" max="6400" width="9.07421875" style="14"/>
    <col min="6401" max="6401" width="3.53515625" style="14" customWidth="1"/>
    <col min="6402" max="6402" width="19.69140625" style="14" customWidth="1"/>
    <col min="6403" max="6403" width="14.53515625" style="14" customWidth="1"/>
    <col min="6404" max="6404" width="10.84375" style="14" customWidth="1"/>
    <col min="6405" max="6405" width="13" style="14" customWidth="1"/>
    <col min="6406" max="6406" width="12.4609375" style="14" customWidth="1"/>
    <col min="6407" max="6407" width="14.84375" style="14" customWidth="1"/>
    <col min="6408" max="6656" width="9.07421875" style="14"/>
    <col min="6657" max="6657" width="3.53515625" style="14" customWidth="1"/>
    <col min="6658" max="6658" width="19.69140625" style="14" customWidth="1"/>
    <col min="6659" max="6659" width="14.53515625" style="14" customWidth="1"/>
    <col min="6660" max="6660" width="10.84375" style="14" customWidth="1"/>
    <col min="6661" max="6661" width="13" style="14" customWidth="1"/>
    <col min="6662" max="6662" width="12.4609375" style="14" customWidth="1"/>
    <col min="6663" max="6663" width="14.84375" style="14" customWidth="1"/>
    <col min="6664" max="6912" width="9.07421875" style="14"/>
    <col min="6913" max="6913" width="3.53515625" style="14" customWidth="1"/>
    <col min="6914" max="6914" width="19.69140625" style="14" customWidth="1"/>
    <col min="6915" max="6915" width="14.53515625" style="14" customWidth="1"/>
    <col min="6916" max="6916" width="10.84375" style="14" customWidth="1"/>
    <col min="6917" max="6917" width="13" style="14" customWidth="1"/>
    <col min="6918" max="6918" width="12.4609375" style="14" customWidth="1"/>
    <col min="6919" max="6919" width="14.84375" style="14" customWidth="1"/>
    <col min="6920" max="7168" width="9.07421875" style="14"/>
    <col min="7169" max="7169" width="3.53515625" style="14" customWidth="1"/>
    <col min="7170" max="7170" width="19.69140625" style="14" customWidth="1"/>
    <col min="7171" max="7171" width="14.53515625" style="14" customWidth="1"/>
    <col min="7172" max="7172" width="10.84375" style="14" customWidth="1"/>
    <col min="7173" max="7173" width="13" style="14" customWidth="1"/>
    <col min="7174" max="7174" width="12.4609375" style="14" customWidth="1"/>
    <col min="7175" max="7175" width="14.84375" style="14" customWidth="1"/>
    <col min="7176" max="7424" width="9.07421875" style="14"/>
    <col min="7425" max="7425" width="3.53515625" style="14" customWidth="1"/>
    <col min="7426" max="7426" width="19.69140625" style="14" customWidth="1"/>
    <col min="7427" max="7427" width="14.53515625" style="14" customWidth="1"/>
    <col min="7428" max="7428" width="10.84375" style="14" customWidth="1"/>
    <col min="7429" max="7429" width="13" style="14" customWidth="1"/>
    <col min="7430" max="7430" width="12.4609375" style="14" customWidth="1"/>
    <col min="7431" max="7431" width="14.84375" style="14" customWidth="1"/>
    <col min="7432" max="7680" width="9.07421875" style="14"/>
    <col min="7681" max="7681" width="3.53515625" style="14" customWidth="1"/>
    <col min="7682" max="7682" width="19.69140625" style="14" customWidth="1"/>
    <col min="7683" max="7683" width="14.53515625" style="14" customWidth="1"/>
    <col min="7684" max="7684" width="10.84375" style="14" customWidth="1"/>
    <col min="7685" max="7685" width="13" style="14" customWidth="1"/>
    <col min="7686" max="7686" width="12.4609375" style="14" customWidth="1"/>
    <col min="7687" max="7687" width="14.84375" style="14" customWidth="1"/>
    <col min="7688" max="7936" width="9.07421875" style="14"/>
    <col min="7937" max="7937" width="3.53515625" style="14" customWidth="1"/>
    <col min="7938" max="7938" width="19.69140625" style="14" customWidth="1"/>
    <col min="7939" max="7939" width="14.53515625" style="14" customWidth="1"/>
    <col min="7940" max="7940" width="10.84375" style="14" customWidth="1"/>
    <col min="7941" max="7941" width="13" style="14" customWidth="1"/>
    <col min="7942" max="7942" width="12.4609375" style="14" customWidth="1"/>
    <col min="7943" max="7943" width="14.84375" style="14" customWidth="1"/>
    <col min="7944" max="8192" width="9.07421875" style="14"/>
    <col min="8193" max="8193" width="3.53515625" style="14" customWidth="1"/>
    <col min="8194" max="8194" width="19.69140625" style="14" customWidth="1"/>
    <col min="8195" max="8195" width="14.53515625" style="14" customWidth="1"/>
    <col min="8196" max="8196" width="10.84375" style="14" customWidth="1"/>
    <col min="8197" max="8197" width="13" style="14" customWidth="1"/>
    <col min="8198" max="8198" width="12.4609375" style="14" customWidth="1"/>
    <col min="8199" max="8199" width="14.84375" style="14" customWidth="1"/>
    <col min="8200" max="8448" width="9.07421875" style="14"/>
    <col min="8449" max="8449" width="3.53515625" style="14" customWidth="1"/>
    <col min="8450" max="8450" width="19.69140625" style="14" customWidth="1"/>
    <col min="8451" max="8451" width="14.53515625" style="14" customWidth="1"/>
    <col min="8452" max="8452" width="10.84375" style="14" customWidth="1"/>
    <col min="8453" max="8453" width="13" style="14" customWidth="1"/>
    <col min="8454" max="8454" width="12.4609375" style="14" customWidth="1"/>
    <col min="8455" max="8455" width="14.84375" style="14" customWidth="1"/>
    <col min="8456" max="8704" width="9.07421875" style="14"/>
    <col min="8705" max="8705" width="3.53515625" style="14" customWidth="1"/>
    <col min="8706" max="8706" width="19.69140625" style="14" customWidth="1"/>
    <col min="8707" max="8707" width="14.53515625" style="14" customWidth="1"/>
    <col min="8708" max="8708" width="10.84375" style="14" customWidth="1"/>
    <col min="8709" max="8709" width="13" style="14" customWidth="1"/>
    <col min="8710" max="8710" width="12.4609375" style="14" customWidth="1"/>
    <col min="8711" max="8711" width="14.84375" style="14" customWidth="1"/>
    <col min="8712" max="8960" width="9.07421875" style="14"/>
    <col min="8961" max="8961" width="3.53515625" style="14" customWidth="1"/>
    <col min="8962" max="8962" width="19.69140625" style="14" customWidth="1"/>
    <col min="8963" max="8963" width="14.53515625" style="14" customWidth="1"/>
    <col min="8964" max="8964" width="10.84375" style="14" customWidth="1"/>
    <col min="8965" max="8965" width="13" style="14" customWidth="1"/>
    <col min="8966" max="8966" width="12.4609375" style="14" customWidth="1"/>
    <col min="8967" max="8967" width="14.84375" style="14" customWidth="1"/>
    <col min="8968" max="9216" width="9.07421875" style="14"/>
    <col min="9217" max="9217" width="3.53515625" style="14" customWidth="1"/>
    <col min="9218" max="9218" width="19.69140625" style="14" customWidth="1"/>
    <col min="9219" max="9219" width="14.53515625" style="14" customWidth="1"/>
    <col min="9220" max="9220" width="10.84375" style="14" customWidth="1"/>
    <col min="9221" max="9221" width="13" style="14" customWidth="1"/>
    <col min="9222" max="9222" width="12.4609375" style="14" customWidth="1"/>
    <col min="9223" max="9223" width="14.84375" style="14" customWidth="1"/>
    <col min="9224" max="9472" width="9.07421875" style="14"/>
    <col min="9473" max="9473" width="3.53515625" style="14" customWidth="1"/>
    <col min="9474" max="9474" width="19.69140625" style="14" customWidth="1"/>
    <col min="9475" max="9475" width="14.53515625" style="14" customWidth="1"/>
    <col min="9476" max="9476" width="10.84375" style="14" customWidth="1"/>
    <col min="9477" max="9477" width="13" style="14" customWidth="1"/>
    <col min="9478" max="9478" width="12.4609375" style="14" customWidth="1"/>
    <col min="9479" max="9479" width="14.84375" style="14" customWidth="1"/>
    <col min="9480" max="9728" width="9.07421875" style="14"/>
    <col min="9729" max="9729" width="3.53515625" style="14" customWidth="1"/>
    <col min="9730" max="9730" width="19.69140625" style="14" customWidth="1"/>
    <col min="9731" max="9731" width="14.53515625" style="14" customWidth="1"/>
    <col min="9732" max="9732" width="10.84375" style="14" customWidth="1"/>
    <col min="9733" max="9733" width="13" style="14" customWidth="1"/>
    <col min="9734" max="9734" width="12.4609375" style="14" customWidth="1"/>
    <col min="9735" max="9735" width="14.84375" style="14" customWidth="1"/>
    <col min="9736" max="9984" width="9.07421875" style="14"/>
    <col min="9985" max="9985" width="3.53515625" style="14" customWidth="1"/>
    <col min="9986" max="9986" width="19.69140625" style="14" customWidth="1"/>
    <col min="9987" max="9987" width="14.53515625" style="14" customWidth="1"/>
    <col min="9988" max="9988" width="10.84375" style="14" customWidth="1"/>
    <col min="9989" max="9989" width="13" style="14" customWidth="1"/>
    <col min="9990" max="9990" width="12.4609375" style="14" customWidth="1"/>
    <col min="9991" max="9991" width="14.84375" style="14" customWidth="1"/>
    <col min="9992" max="10240" width="9.07421875" style="14"/>
    <col min="10241" max="10241" width="3.53515625" style="14" customWidth="1"/>
    <col min="10242" max="10242" width="19.69140625" style="14" customWidth="1"/>
    <col min="10243" max="10243" width="14.53515625" style="14" customWidth="1"/>
    <col min="10244" max="10244" width="10.84375" style="14" customWidth="1"/>
    <col min="10245" max="10245" width="13" style="14" customWidth="1"/>
    <col min="10246" max="10246" width="12.4609375" style="14" customWidth="1"/>
    <col min="10247" max="10247" width="14.84375" style="14" customWidth="1"/>
    <col min="10248" max="10496" width="9.07421875" style="14"/>
    <col min="10497" max="10497" width="3.53515625" style="14" customWidth="1"/>
    <col min="10498" max="10498" width="19.69140625" style="14" customWidth="1"/>
    <col min="10499" max="10499" width="14.53515625" style="14" customWidth="1"/>
    <col min="10500" max="10500" width="10.84375" style="14" customWidth="1"/>
    <col min="10501" max="10501" width="13" style="14" customWidth="1"/>
    <col min="10502" max="10502" width="12.4609375" style="14" customWidth="1"/>
    <col min="10503" max="10503" width="14.84375" style="14" customWidth="1"/>
    <col min="10504" max="10752" width="9.07421875" style="14"/>
    <col min="10753" max="10753" width="3.53515625" style="14" customWidth="1"/>
    <col min="10754" max="10754" width="19.69140625" style="14" customWidth="1"/>
    <col min="10755" max="10755" width="14.53515625" style="14" customWidth="1"/>
    <col min="10756" max="10756" width="10.84375" style="14" customWidth="1"/>
    <col min="10757" max="10757" width="13" style="14" customWidth="1"/>
    <col min="10758" max="10758" width="12.4609375" style="14" customWidth="1"/>
    <col min="10759" max="10759" width="14.84375" style="14" customWidth="1"/>
    <col min="10760" max="11008" width="9.07421875" style="14"/>
    <col min="11009" max="11009" width="3.53515625" style="14" customWidth="1"/>
    <col min="11010" max="11010" width="19.69140625" style="14" customWidth="1"/>
    <col min="11011" max="11011" width="14.53515625" style="14" customWidth="1"/>
    <col min="11012" max="11012" width="10.84375" style="14" customWidth="1"/>
    <col min="11013" max="11013" width="13" style="14" customWidth="1"/>
    <col min="11014" max="11014" width="12.4609375" style="14" customWidth="1"/>
    <col min="11015" max="11015" width="14.84375" style="14" customWidth="1"/>
    <col min="11016" max="11264" width="9.07421875" style="14"/>
    <col min="11265" max="11265" width="3.53515625" style="14" customWidth="1"/>
    <col min="11266" max="11266" width="19.69140625" style="14" customWidth="1"/>
    <col min="11267" max="11267" width="14.53515625" style="14" customWidth="1"/>
    <col min="11268" max="11268" width="10.84375" style="14" customWidth="1"/>
    <col min="11269" max="11269" width="13" style="14" customWidth="1"/>
    <col min="11270" max="11270" width="12.4609375" style="14" customWidth="1"/>
    <col min="11271" max="11271" width="14.84375" style="14" customWidth="1"/>
    <col min="11272" max="11520" width="9.07421875" style="14"/>
    <col min="11521" max="11521" width="3.53515625" style="14" customWidth="1"/>
    <col min="11522" max="11522" width="19.69140625" style="14" customWidth="1"/>
    <col min="11523" max="11523" width="14.53515625" style="14" customWidth="1"/>
    <col min="11524" max="11524" width="10.84375" style="14" customWidth="1"/>
    <col min="11525" max="11525" width="13" style="14" customWidth="1"/>
    <col min="11526" max="11526" width="12.4609375" style="14" customWidth="1"/>
    <col min="11527" max="11527" width="14.84375" style="14" customWidth="1"/>
    <col min="11528" max="11776" width="9.07421875" style="14"/>
    <col min="11777" max="11777" width="3.53515625" style="14" customWidth="1"/>
    <col min="11778" max="11778" width="19.69140625" style="14" customWidth="1"/>
    <col min="11779" max="11779" width="14.53515625" style="14" customWidth="1"/>
    <col min="11780" max="11780" width="10.84375" style="14" customWidth="1"/>
    <col min="11781" max="11781" width="13" style="14" customWidth="1"/>
    <col min="11782" max="11782" width="12.4609375" style="14" customWidth="1"/>
    <col min="11783" max="11783" width="14.84375" style="14" customWidth="1"/>
    <col min="11784" max="12032" width="9.07421875" style="14"/>
    <col min="12033" max="12033" width="3.53515625" style="14" customWidth="1"/>
    <col min="12034" max="12034" width="19.69140625" style="14" customWidth="1"/>
    <col min="12035" max="12035" width="14.53515625" style="14" customWidth="1"/>
    <col min="12036" max="12036" width="10.84375" style="14" customWidth="1"/>
    <col min="12037" max="12037" width="13" style="14" customWidth="1"/>
    <col min="12038" max="12038" width="12.4609375" style="14" customWidth="1"/>
    <col min="12039" max="12039" width="14.84375" style="14" customWidth="1"/>
    <col min="12040" max="12288" width="9.07421875" style="14"/>
    <col min="12289" max="12289" width="3.53515625" style="14" customWidth="1"/>
    <col min="12290" max="12290" width="19.69140625" style="14" customWidth="1"/>
    <col min="12291" max="12291" width="14.53515625" style="14" customWidth="1"/>
    <col min="12292" max="12292" width="10.84375" style="14" customWidth="1"/>
    <col min="12293" max="12293" width="13" style="14" customWidth="1"/>
    <col min="12294" max="12294" width="12.4609375" style="14" customWidth="1"/>
    <col min="12295" max="12295" width="14.84375" style="14" customWidth="1"/>
    <col min="12296" max="12544" width="9.07421875" style="14"/>
    <col min="12545" max="12545" width="3.53515625" style="14" customWidth="1"/>
    <col min="12546" max="12546" width="19.69140625" style="14" customWidth="1"/>
    <col min="12547" max="12547" width="14.53515625" style="14" customWidth="1"/>
    <col min="12548" max="12548" width="10.84375" style="14" customWidth="1"/>
    <col min="12549" max="12549" width="13" style="14" customWidth="1"/>
    <col min="12550" max="12550" width="12.4609375" style="14" customWidth="1"/>
    <col min="12551" max="12551" width="14.84375" style="14" customWidth="1"/>
    <col min="12552" max="12800" width="9.07421875" style="14"/>
    <col min="12801" max="12801" width="3.53515625" style="14" customWidth="1"/>
    <col min="12802" max="12802" width="19.69140625" style="14" customWidth="1"/>
    <col min="12803" max="12803" width="14.53515625" style="14" customWidth="1"/>
    <col min="12804" max="12804" width="10.84375" style="14" customWidth="1"/>
    <col min="12805" max="12805" width="13" style="14" customWidth="1"/>
    <col min="12806" max="12806" width="12.4609375" style="14" customWidth="1"/>
    <col min="12807" max="12807" width="14.84375" style="14" customWidth="1"/>
    <col min="12808" max="13056" width="9.07421875" style="14"/>
    <col min="13057" max="13057" width="3.53515625" style="14" customWidth="1"/>
    <col min="13058" max="13058" width="19.69140625" style="14" customWidth="1"/>
    <col min="13059" max="13059" width="14.53515625" style="14" customWidth="1"/>
    <col min="13060" max="13060" width="10.84375" style="14" customWidth="1"/>
    <col min="13061" max="13061" width="13" style="14" customWidth="1"/>
    <col min="13062" max="13062" width="12.4609375" style="14" customWidth="1"/>
    <col min="13063" max="13063" width="14.84375" style="14" customWidth="1"/>
    <col min="13064" max="13312" width="9.07421875" style="14"/>
    <col min="13313" max="13313" width="3.53515625" style="14" customWidth="1"/>
    <col min="13314" max="13314" width="19.69140625" style="14" customWidth="1"/>
    <col min="13315" max="13315" width="14.53515625" style="14" customWidth="1"/>
    <col min="13316" max="13316" width="10.84375" style="14" customWidth="1"/>
    <col min="13317" max="13317" width="13" style="14" customWidth="1"/>
    <col min="13318" max="13318" width="12.4609375" style="14" customWidth="1"/>
    <col min="13319" max="13319" width="14.84375" style="14" customWidth="1"/>
    <col min="13320" max="13568" width="9.07421875" style="14"/>
    <col min="13569" max="13569" width="3.53515625" style="14" customWidth="1"/>
    <col min="13570" max="13570" width="19.69140625" style="14" customWidth="1"/>
    <col min="13571" max="13571" width="14.53515625" style="14" customWidth="1"/>
    <col min="13572" max="13572" width="10.84375" style="14" customWidth="1"/>
    <col min="13573" max="13573" width="13" style="14" customWidth="1"/>
    <col min="13574" max="13574" width="12.4609375" style="14" customWidth="1"/>
    <col min="13575" max="13575" width="14.84375" style="14" customWidth="1"/>
    <col min="13576" max="13824" width="9.07421875" style="14"/>
    <col min="13825" max="13825" width="3.53515625" style="14" customWidth="1"/>
    <col min="13826" max="13826" width="19.69140625" style="14" customWidth="1"/>
    <col min="13827" max="13827" width="14.53515625" style="14" customWidth="1"/>
    <col min="13828" max="13828" width="10.84375" style="14" customWidth="1"/>
    <col min="13829" max="13829" width="13" style="14" customWidth="1"/>
    <col min="13830" max="13830" width="12.4609375" style="14" customWidth="1"/>
    <col min="13831" max="13831" width="14.84375" style="14" customWidth="1"/>
    <col min="13832" max="14080" width="9.07421875" style="14"/>
    <col min="14081" max="14081" width="3.53515625" style="14" customWidth="1"/>
    <col min="14082" max="14082" width="19.69140625" style="14" customWidth="1"/>
    <col min="14083" max="14083" width="14.53515625" style="14" customWidth="1"/>
    <col min="14084" max="14084" width="10.84375" style="14" customWidth="1"/>
    <col min="14085" max="14085" width="13" style="14" customWidth="1"/>
    <col min="14086" max="14086" width="12.4609375" style="14" customWidth="1"/>
    <col min="14087" max="14087" width="14.84375" style="14" customWidth="1"/>
    <col min="14088" max="14336" width="9.07421875" style="14"/>
    <col min="14337" max="14337" width="3.53515625" style="14" customWidth="1"/>
    <col min="14338" max="14338" width="19.69140625" style="14" customWidth="1"/>
    <col min="14339" max="14339" width="14.53515625" style="14" customWidth="1"/>
    <col min="14340" max="14340" width="10.84375" style="14" customWidth="1"/>
    <col min="14341" max="14341" width="13" style="14" customWidth="1"/>
    <col min="14342" max="14342" width="12.4609375" style="14" customWidth="1"/>
    <col min="14343" max="14343" width="14.84375" style="14" customWidth="1"/>
    <col min="14344" max="14592" width="9.07421875" style="14"/>
    <col min="14593" max="14593" width="3.53515625" style="14" customWidth="1"/>
    <col min="14594" max="14594" width="19.69140625" style="14" customWidth="1"/>
    <col min="14595" max="14595" width="14.53515625" style="14" customWidth="1"/>
    <col min="14596" max="14596" width="10.84375" style="14" customWidth="1"/>
    <col min="14597" max="14597" width="13" style="14" customWidth="1"/>
    <col min="14598" max="14598" width="12.4609375" style="14" customWidth="1"/>
    <col min="14599" max="14599" width="14.84375" style="14" customWidth="1"/>
    <col min="14600" max="14848" width="9.07421875" style="14"/>
    <col min="14849" max="14849" width="3.53515625" style="14" customWidth="1"/>
    <col min="14850" max="14850" width="19.69140625" style="14" customWidth="1"/>
    <col min="14851" max="14851" width="14.53515625" style="14" customWidth="1"/>
    <col min="14852" max="14852" width="10.84375" style="14" customWidth="1"/>
    <col min="14853" max="14853" width="13" style="14" customWidth="1"/>
    <col min="14854" max="14854" width="12.4609375" style="14" customWidth="1"/>
    <col min="14855" max="14855" width="14.84375" style="14" customWidth="1"/>
    <col min="14856" max="15104" width="9.07421875" style="14"/>
    <col min="15105" max="15105" width="3.53515625" style="14" customWidth="1"/>
    <col min="15106" max="15106" width="19.69140625" style="14" customWidth="1"/>
    <col min="15107" max="15107" width="14.53515625" style="14" customWidth="1"/>
    <col min="15108" max="15108" width="10.84375" style="14" customWidth="1"/>
    <col min="15109" max="15109" width="13" style="14" customWidth="1"/>
    <col min="15110" max="15110" width="12.4609375" style="14" customWidth="1"/>
    <col min="15111" max="15111" width="14.84375" style="14" customWidth="1"/>
    <col min="15112" max="15360" width="9.07421875" style="14"/>
    <col min="15361" max="15361" width="3.53515625" style="14" customWidth="1"/>
    <col min="15362" max="15362" width="19.69140625" style="14" customWidth="1"/>
    <col min="15363" max="15363" width="14.53515625" style="14" customWidth="1"/>
    <col min="15364" max="15364" width="10.84375" style="14" customWidth="1"/>
    <col min="15365" max="15365" width="13" style="14" customWidth="1"/>
    <col min="15366" max="15366" width="12.4609375" style="14" customWidth="1"/>
    <col min="15367" max="15367" width="14.84375" style="14" customWidth="1"/>
    <col min="15368" max="15616" width="9.07421875" style="14"/>
    <col min="15617" max="15617" width="3.53515625" style="14" customWidth="1"/>
    <col min="15618" max="15618" width="19.69140625" style="14" customWidth="1"/>
    <col min="15619" max="15619" width="14.53515625" style="14" customWidth="1"/>
    <col min="15620" max="15620" width="10.84375" style="14" customWidth="1"/>
    <col min="15621" max="15621" width="13" style="14" customWidth="1"/>
    <col min="15622" max="15622" width="12.4609375" style="14" customWidth="1"/>
    <col min="15623" max="15623" width="14.84375" style="14" customWidth="1"/>
    <col min="15624" max="15872" width="9.07421875" style="14"/>
    <col min="15873" max="15873" width="3.53515625" style="14" customWidth="1"/>
    <col min="15874" max="15874" width="19.69140625" style="14" customWidth="1"/>
    <col min="15875" max="15875" width="14.53515625" style="14" customWidth="1"/>
    <col min="15876" max="15876" width="10.84375" style="14" customWidth="1"/>
    <col min="15877" max="15877" width="13" style="14" customWidth="1"/>
    <col min="15878" max="15878" width="12.4609375" style="14" customWidth="1"/>
    <col min="15879" max="15879" width="14.84375" style="14" customWidth="1"/>
    <col min="15880" max="16128" width="9.07421875" style="14"/>
    <col min="16129" max="16129" width="3.53515625" style="14" customWidth="1"/>
    <col min="16130" max="16130" width="19.69140625" style="14" customWidth="1"/>
    <col min="16131" max="16131" width="14.53515625" style="14" customWidth="1"/>
    <col min="16132" max="16132" width="10.84375" style="14" customWidth="1"/>
    <col min="16133" max="16133" width="13" style="14" customWidth="1"/>
    <col min="16134" max="16134" width="12.4609375" style="14" customWidth="1"/>
    <col min="16135" max="16135" width="14.84375" style="14" customWidth="1"/>
    <col min="16136" max="16384" width="9.07421875" style="14"/>
  </cols>
  <sheetData>
    <row r="1" spans="1:12" ht="14.6" x14ac:dyDescent="0.4">
      <c r="A1" s="150" t="s">
        <v>62</v>
      </c>
      <c r="B1" s="135"/>
      <c r="C1" s="135"/>
      <c r="D1" s="135"/>
      <c r="E1" s="135"/>
      <c r="F1" s="135"/>
      <c r="G1" s="135"/>
      <c r="H1"/>
      <c r="I1"/>
      <c r="J1"/>
    </row>
    <row r="2" spans="1:12" ht="14.6" x14ac:dyDescent="0.4">
      <c r="A2" s="151" t="s">
        <v>63</v>
      </c>
      <c r="B2" s="135"/>
      <c r="C2" s="135"/>
      <c r="D2" s="135"/>
      <c r="E2" s="135"/>
      <c r="F2" s="135"/>
      <c r="G2" s="135"/>
      <c r="H2" s="30"/>
      <c r="I2" s="30"/>
      <c r="J2" s="30"/>
    </row>
    <row r="3" spans="1:12" ht="14.6" x14ac:dyDescent="0.4">
      <c r="A3" s="151" t="s">
        <v>64</v>
      </c>
      <c r="B3" s="135"/>
      <c r="C3" s="135"/>
      <c r="D3" s="135"/>
      <c r="E3" s="135"/>
      <c r="F3" s="135"/>
      <c r="G3" s="135"/>
      <c r="H3" s="30"/>
      <c r="I3" s="30"/>
      <c r="J3" s="30"/>
    </row>
    <row r="4" spans="1:12" x14ac:dyDescent="0.3">
      <c r="B4" s="31" t="s">
        <v>65</v>
      </c>
      <c r="C4" s="3"/>
      <c r="D4" s="157">
        <v>45046</v>
      </c>
      <c r="E4" s="143"/>
      <c r="F4" s="32"/>
    </row>
    <row r="5" spans="1:12" x14ac:dyDescent="0.3">
      <c r="B5" s="151"/>
      <c r="C5" s="151"/>
      <c r="D5" s="151"/>
      <c r="E5" s="151"/>
      <c r="F5" s="151"/>
      <c r="G5" s="13" t="s">
        <v>66</v>
      </c>
    </row>
    <row r="6" spans="1:12" s="13" customFormat="1" x14ac:dyDescent="0.3">
      <c r="A6" s="23"/>
      <c r="B6" s="23" t="s">
        <v>67</v>
      </c>
      <c r="C6" s="23" t="s">
        <v>68</v>
      </c>
      <c r="D6" s="33" t="s">
        <v>69</v>
      </c>
      <c r="E6" s="23" t="s">
        <v>44</v>
      </c>
      <c r="F6" s="23" t="s">
        <v>13</v>
      </c>
      <c r="G6" s="23" t="s">
        <v>70</v>
      </c>
    </row>
    <row r="7" spans="1:12" x14ac:dyDescent="0.3">
      <c r="B7" s="14" t="s">
        <v>73</v>
      </c>
      <c r="C7" s="34"/>
      <c r="D7" s="81" t="s">
        <v>71</v>
      </c>
      <c r="E7" s="64">
        <v>8608</v>
      </c>
      <c r="F7" s="20">
        <f>G36</f>
        <v>8.7788000000000004</v>
      </c>
      <c r="G7" s="65">
        <f t="shared" ref="G7:G23" si="0">E7*F7</f>
        <v>75567.910400000008</v>
      </c>
    </row>
    <row r="8" spans="1:12" x14ac:dyDescent="0.3">
      <c r="B8" s="14" t="s">
        <v>74</v>
      </c>
      <c r="D8" s="26">
        <v>1.175</v>
      </c>
      <c r="E8" s="64">
        <v>93088</v>
      </c>
      <c r="F8" s="20">
        <f>G39*D8</f>
        <v>3.4524588792999999</v>
      </c>
      <c r="G8" s="65">
        <f t="shared" si="0"/>
        <v>321382.4921562784</v>
      </c>
    </row>
    <row r="9" spans="1:12" x14ac:dyDescent="0.3">
      <c r="B9" s="14" t="s">
        <v>75</v>
      </c>
      <c r="D9" s="26">
        <v>1.175</v>
      </c>
      <c r="E9" s="64">
        <v>3644</v>
      </c>
      <c r="F9" s="20">
        <f>(G39*D9)+1.25</f>
        <v>4.7024588792999999</v>
      </c>
      <c r="G9" s="65">
        <f t="shared" si="0"/>
        <v>17135.760156169199</v>
      </c>
    </row>
    <row r="10" spans="1:12" x14ac:dyDescent="0.3">
      <c r="B10" s="14" t="s">
        <v>143</v>
      </c>
      <c r="D10" s="26">
        <v>1</v>
      </c>
      <c r="E10" s="64">
        <v>67</v>
      </c>
      <c r="F10" s="20">
        <f>G37</f>
        <v>4.0750340000000005</v>
      </c>
      <c r="G10" s="65">
        <f>E10*F10</f>
        <v>273.02727800000002</v>
      </c>
    </row>
    <row r="11" spans="1:12" s="13" customFormat="1" x14ac:dyDescent="0.3">
      <c r="A11" s="13" t="s">
        <v>81</v>
      </c>
      <c r="B11" s="14" t="s">
        <v>76</v>
      </c>
      <c r="C11" s="14"/>
      <c r="D11" s="26">
        <v>1.1339999999999999</v>
      </c>
      <c r="E11" s="64">
        <v>8762</v>
      </c>
      <c r="F11" s="20">
        <f>G40*D11</f>
        <v>4.8194999999999997</v>
      </c>
      <c r="G11" s="65">
        <f t="shared" si="0"/>
        <v>42228.458999999995</v>
      </c>
      <c r="I11" s="34"/>
      <c r="J11" s="34"/>
      <c r="K11" s="14"/>
      <c r="L11" s="14"/>
    </row>
    <row r="12" spans="1:12" x14ac:dyDescent="0.3">
      <c r="A12" s="13" t="s">
        <v>72</v>
      </c>
      <c r="B12" s="14" t="s">
        <v>131</v>
      </c>
      <c r="D12" s="26">
        <v>1.0622</v>
      </c>
      <c r="E12" s="64">
        <v>5897</v>
      </c>
      <c r="F12" s="20">
        <f>(G41*D12)+1.25</f>
        <v>5.4988000000000001</v>
      </c>
      <c r="G12" s="65">
        <f t="shared" si="0"/>
        <v>32426.423600000002</v>
      </c>
    </row>
    <row r="13" spans="1:12" x14ac:dyDescent="0.3">
      <c r="B13" s="14" t="s">
        <v>149</v>
      </c>
      <c r="D13" s="82">
        <v>1.1183700000000001</v>
      </c>
      <c r="E13" s="64">
        <v>170</v>
      </c>
      <c r="F13" s="20">
        <f>(G38*D13)+1.25</f>
        <v>11.62400012</v>
      </c>
      <c r="G13" s="65">
        <f>E13*F13</f>
        <v>1976.0800204</v>
      </c>
    </row>
    <row r="14" spans="1:12" x14ac:dyDescent="0.3">
      <c r="B14" s="14" t="s">
        <v>161</v>
      </c>
      <c r="D14" s="82">
        <v>1.1183700000000001</v>
      </c>
      <c r="E14" s="64">
        <v>105167</v>
      </c>
      <c r="F14" s="20">
        <f>(G38*D14)</f>
        <v>10.37400012</v>
      </c>
      <c r="G14" s="65">
        <f>E14*F14</f>
        <v>1091002.4706200401</v>
      </c>
    </row>
    <row r="15" spans="1:12" x14ac:dyDescent="0.3">
      <c r="B15" s="14" t="s">
        <v>77</v>
      </c>
      <c r="D15" s="81" t="s">
        <v>71</v>
      </c>
      <c r="E15" s="64">
        <v>2304</v>
      </c>
      <c r="F15" s="20">
        <f>G42</f>
        <v>10.5</v>
      </c>
      <c r="G15" s="65">
        <f t="shared" si="0"/>
        <v>24192</v>
      </c>
    </row>
    <row r="16" spans="1:12" x14ac:dyDescent="0.3">
      <c r="B16" s="14" t="s">
        <v>78</v>
      </c>
      <c r="D16" s="26">
        <v>1.2</v>
      </c>
      <c r="E16" s="64">
        <v>3580</v>
      </c>
      <c r="F16" s="20">
        <f>G43*D16</f>
        <v>2.9737199999999997</v>
      </c>
      <c r="G16" s="65">
        <f t="shared" si="0"/>
        <v>10645.917599999999</v>
      </c>
    </row>
    <row r="17" spans="1:11" x14ac:dyDescent="0.3">
      <c r="B17" s="14" t="s">
        <v>79</v>
      </c>
      <c r="D17" s="26">
        <v>1.2</v>
      </c>
      <c r="E17" s="64">
        <v>10569</v>
      </c>
      <c r="F17" s="20">
        <f>(G44*D17)+1.25</f>
        <v>3.6289759999999998</v>
      </c>
      <c r="G17" s="65">
        <f t="shared" si="0"/>
        <v>38354.647343999997</v>
      </c>
    </row>
    <row r="18" spans="1:11" x14ac:dyDescent="0.3">
      <c r="B18" s="14" t="s">
        <v>80</v>
      </c>
      <c r="D18" s="26">
        <v>1.1999</v>
      </c>
      <c r="E18" s="64">
        <v>33069</v>
      </c>
      <c r="F18" s="20">
        <f>G47*D18</f>
        <v>3.0934621899999999</v>
      </c>
      <c r="G18" s="65">
        <f t="shared" si="0"/>
        <v>102297.70116111</v>
      </c>
      <c r="I18" s="13"/>
      <c r="J18" s="13"/>
      <c r="K18" s="13"/>
    </row>
    <row r="19" spans="1:11" x14ac:dyDescent="0.3">
      <c r="A19" s="13" t="s">
        <v>72</v>
      </c>
      <c r="B19" s="14" t="s">
        <v>82</v>
      </c>
      <c r="D19" s="26">
        <v>1.0762</v>
      </c>
      <c r="E19" s="64">
        <v>3961</v>
      </c>
      <c r="F19" s="20">
        <f>G45*D19</f>
        <v>4.3048000000000002</v>
      </c>
      <c r="G19" s="65">
        <f t="shared" si="0"/>
        <v>17051.3128</v>
      </c>
      <c r="I19" s="64"/>
      <c r="J19" s="64"/>
      <c r="K19" s="63"/>
    </row>
    <row r="20" spans="1:11" x14ac:dyDescent="0.3">
      <c r="B20" s="14" t="s">
        <v>135</v>
      </c>
      <c r="D20" s="26">
        <v>1.2632000000000001</v>
      </c>
      <c r="E20" s="64">
        <v>55290</v>
      </c>
      <c r="F20" s="20">
        <f>G46*D20</f>
        <v>4.5830159200000002</v>
      </c>
      <c r="G20" s="65">
        <f t="shared" si="0"/>
        <v>253394.9502168</v>
      </c>
      <c r="I20" s="64"/>
      <c r="J20" s="64"/>
      <c r="K20" s="63"/>
    </row>
    <row r="21" spans="1:11" ht="12.75" customHeight="1" x14ac:dyDescent="0.3">
      <c r="B21" s="14" t="s">
        <v>132</v>
      </c>
      <c r="D21" s="26">
        <v>1.2632000000000001</v>
      </c>
      <c r="E21" s="64">
        <v>38055</v>
      </c>
      <c r="F21" s="20">
        <f>(G46*D21)+1.25</f>
        <v>5.8330159200000002</v>
      </c>
      <c r="G21" s="65">
        <f>E21*F21</f>
        <v>221975.4208356</v>
      </c>
    </row>
    <row r="22" spans="1:11" x14ac:dyDescent="0.3">
      <c r="A22" s="13" t="s">
        <v>72</v>
      </c>
      <c r="B22" s="14" t="s">
        <v>83</v>
      </c>
      <c r="D22" s="26">
        <v>1.1618999999999999</v>
      </c>
      <c r="E22" s="64">
        <v>4269</v>
      </c>
      <c r="F22" s="20">
        <f>G49*D22</f>
        <v>4.6475999999999997</v>
      </c>
      <c r="G22" s="65">
        <f>E22*F22</f>
        <v>19840.6044</v>
      </c>
      <c r="I22" s="26"/>
    </row>
    <row r="23" spans="1:11" x14ac:dyDescent="0.3">
      <c r="A23" s="13" t="s">
        <v>72</v>
      </c>
      <c r="B23" s="14" t="s">
        <v>138</v>
      </c>
      <c r="D23" s="81" t="s">
        <v>71</v>
      </c>
      <c r="E23" s="64">
        <v>972</v>
      </c>
      <c r="F23" s="20">
        <f>G50</f>
        <v>3.5</v>
      </c>
      <c r="G23" s="65">
        <f t="shared" si="0"/>
        <v>3402</v>
      </c>
    </row>
    <row r="24" spans="1:11" ht="12.9" thickBot="1" x14ac:dyDescent="0.35">
      <c r="B24" s="69" t="s">
        <v>84</v>
      </c>
      <c r="C24" s="69"/>
      <c r="D24" s="69"/>
      <c r="E24" s="83">
        <f>SUM(E7:E23)</f>
        <v>377472</v>
      </c>
      <c r="F24" s="84">
        <f>G24/E24</f>
        <v>6.0220285944080558</v>
      </c>
      <c r="G24" s="70">
        <f>SUM(G7:G23)</f>
        <v>2273147.1775883976</v>
      </c>
    </row>
    <row r="25" spans="1:11" ht="12.9" thickBot="1" x14ac:dyDescent="0.35">
      <c r="A25" s="35"/>
      <c r="B25" s="36"/>
      <c r="C25" s="36"/>
      <c r="D25" s="36"/>
      <c r="E25" s="37"/>
      <c r="F25" s="36"/>
      <c r="G25" s="37"/>
    </row>
    <row r="26" spans="1:11" x14ac:dyDescent="0.3">
      <c r="B26" s="34" t="s">
        <v>133</v>
      </c>
      <c r="C26" s="58">
        <v>45046</v>
      </c>
      <c r="D26" s="151" t="s">
        <v>85</v>
      </c>
      <c r="E26" s="136"/>
      <c r="F26" s="38">
        <f>E24</f>
        <v>377472</v>
      </c>
      <c r="G26" s="14" t="s">
        <v>44</v>
      </c>
    </row>
    <row r="27" spans="1:11" x14ac:dyDescent="0.3">
      <c r="A27" s="155" t="s">
        <v>86</v>
      </c>
      <c r="B27" s="156"/>
      <c r="C27" s="38">
        <v>348061</v>
      </c>
      <c r="D27" s="31" t="s">
        <v>44</v>
      </c>
      <c r="E27" s="60">
        <f>(F26-C27)/F26</f>
        <v>7.7915712953543576E-2</v>
      </c>
      <c r="F27" s="31" t="s">
        <v>128</v>
      </c>
    </row>
    <row r="28" spans="1:11" x14ac:dyDescent="0.3">
      <c r="B28" s="13"/>
      <c r="C28" s="13"/>
      <c r="D28" s="13"/>
      <c r="E28" s="13"/>
      <c r="F28" s="16" t="s">
        <v>28</v>
      </c>
      <c r="G28" s="16" t="s">
        <v>29</v>
      </c>
    </row>
    <row r="29" spans="1:11" x14ac:dyDescent="0.3">
      <c r="B29" s="14" t="s">
        <v>87</v>
      </c>
      <c r="F29" s="13" t="s">
        <v>42</v>
      </c>
      <c r="G29" s="66">
        <f>G24</f>
        <v>2273147.1775883976</v>
      </c>
    </row>
    <row r="30" spans="1:11" ht="12.75" customHeight="1" x14ac:dyDescent="0.3">
      <c r="A30" s="21" t="s">
        <v>43</v>
      </c>
      <c r="B30" s="22" t="s">
        <v>88</v>
      </c>
      <c r="C30" s="22"/>
      <c r="D30" s="22"/>
      <c r="E30" s="22"/>
      <c r="F30" s="23" t="s">
        <v>44</v>
      </c>
      <c r="G30" s="59">
        <f>E24</f>
        <v>377472</v>
      </c>
    </row>
    <row r="31" spans="1:11" x14ac:dyDescent="0.3">
      <c r="A31" s="12" t="s">
        <v>36</v>
      </c>
      <c r="B31" s="14" t="s">
        <v>89</v>
      </c>
      <c r="F31" s="13" t="s">
        <v>31</v>
      </c>
      <c r="G31" s="20">
        <f>G29/G30</f>
        <v>6.0220285944080558</v>
      </c>
    </row>
    <row r="32" spans="1:11" x14ac:dyDescent="0.3">
      <c r="A32" s="21" t="s">
        <v>90</v>
      </c>
      <c r="B32" s="22" t="s">
        <v>146</v>
      </c>
      <c r="C32" s="22"/>
      <c r="D32" s="22"/>
      <c r="E32" s="22"/>
      <c r="F32" s="23" t="s">
        <v>44</v>
      </c>
      <c r="G32" s="59">
        <f>G30</f>
        <v>377472</v>
      </c>
    </row>
    <row r="33" spans="1:8" ht="12.9" thickBot="1" x14ac:dyDescent="0.35">
      <c r="A33" s="12" t="s">
        <v>36</v>
      </c>
      <c r="B33" s="14" t="s">
        <v>91</v>
      </c>
      <c r="F33" s="13" t="s">
        <v>42</v>
      </c>
      <c r="G33" s="66">
        <f>G32*G31</f>
        <v>2273147.1775883976</v>
      </c>
    </row>
    <row r="34" spans="1:8" ht="12.9" thickBot="1" x14ac:dyDescent="0.35">
      <c r="A34" s="39"/>
      <c r="B34" s="36"/>
      <c r="C34" s="36"/>
      <c r="D34" s="36"/>
      <c r="E34" s="36"/>
      <c r="F34" s="35"/>
      <c r="G34" s="40"/>
    </row>
    <row r="35" spans="1:8" x14ac:dyDescent="0.3">
      <c r="B35" s="85" t="s">
        <v>177</v>
      </c>
      <c r="C35" s="86"/>
      <c r="D35" s="86"/>
      <c r="E35" s="86"/>
      <c r="F35" s="87"/>
      <c r="G35" s="88">
        <f>2.8077-0.3296</f>
        <v>2.4781</v>
      </c>
      <c r="H35" s="89" t="s">
        <v>68</v>
      </c>
    </row>
    <row r="36" spans="1:8" x14ac:dyDescent="0.3">
      <c r="B36" s="85" t="s">
        <v>168</v>
      </c>
      <c r="C36" s="86"/>
      <c r="D36" s="86"/>
      <c r="E36" s="86"/>
      <c r="F36" s="87"/>
      <c r="G36" s="88">
        <v>8.7788000000000004</v>
      </c>
      <c r="H36" s="89" t="s">
        <v>68</v>
      </c>
    </row>
    <row r="37" spans="1:8" x14ac:dyDescent="0.3">
      <c r="B37" s="86" t="s">
        <v>154</v>
      </c>
      <c r="C37" s="86"/>
      <c r="D37" s="86"/>
      <c r="E37" s="86"/>
      <c r="F37" s="86"/>
      <c r="G37" s="88">
        <f>G35+(G35*0.14)+1.05+0.2</f>
        <v>4.0750340000000005</v>
      </c>
      <c r="H37" s="89" t="s">
        <v>68</v>
      </c>
    </row>
    <row r="38" spans="1:8" x14ac:dyDescent="0.3">
      <c r="B38" s="86" t="s">
        <v>176</v>
      </c>
      <c r="C38" s="86"/>
      <c r="D38" s="86"/>
      <c r="E38" s="86"/>
      <c r="F38" s="86"/>
      <c r="G38" s="88">
        <f>(G35+5.75+0.4479+0.6)</f>
        <v>9.2759999999999998</v>
      </c>
      <c r="H38" s="89" t="s">
        <v>68</v>
      </c>
    </row>
    <row r="39" spans="1:8" x14ac:dyDescent="0.3">
      <c r="B39" s="86" t="s">
        <v>155</v>
      </c>
      <c r="C39" s="86"/>
      <c r="D39" s="86"/>
      <c r="E39" s="86"/>
      <c r="F39" s="86"/>
      <c r="G39" s="88">
        <f>(G35+(G35*0.01996)+0.019+0.3417+0.05)</f>
        <v>2.938262876</v>
      </c>
      <c r="H39" s="89" t="s">
        <v>68</v>
      </c>
    </row>
    <row r="40" spans="1:8" x14ac:dyDescent="0.3">
      <c r="A40" s="13" t="s">
        <v>81</v>
      </c>
      <c r="B40" s="86" t="s">
        <v>147</v>
      </c>
      <c r="C40" s="86"/>
      <c r="D40" s="86"/>
      <c r="E40" s="86"/>
      <c r="F40" s="86"/>
      <c r="G40" s="88">
        <f>G48</f>
        <v>4.25</v>
      </c>
      <c r="H40" s="89" t="s">
        <v>68</v>
      </c>
    </row>
    <row r="41" spans="1:8" x14ac:dyDescent="0.3">
      <c r="A41" s="13" t="s">
        <v>72</v>
      </c>
      <c r="B41" s="86" t="s">
        <v>160</v>
      </c>
      <c r="C41" s="86"/>
      <c r="D41" s="86"/>
      <c r="E41" s="86"/>
      <c r="F41" s="86"/>
      <c r="G41" s="88">
        <f>G49</f>
        <v>4</v>
      </c>
      <c r="H41" s="89" t="s">
        <v>68</v>
      </c>
    </row>
    <row r="42" spans="1:8" x14ac:dyDescent="0.3">
      <c r="B42" s="86" t="s">
        <v>150</v>
      </c>
      <c r="C42" s="86"/>
      <c r="D42" s="86"/>
      <c r="E42" s="86"/>
      <c r="F42" s="86"/>
      <c r="G42" s="88">
        <v>10.5</v>
      </c>
      <c r="H42" s="89" t="s">
        <v>44</v>
      </c>
    </row>
    <row r="43" spans="1:8" x14ac:dyDescent="0.3">
      <c r="B43" s="86" t="s">
        <v>156</v>
      </c>
      <c r="C43" s="86"/>
      <c r="D43" s="86"/>
      <c r="E43" s="86"/>
      <c r="F43" s="86"/>
      <c r="G43" s="88">
        <f>G35</f>
        <v>2.4781</v>
      </c>
      <c r="H43" s="89" t="s">
        <v>68</v>
      </c>
    </row>
    <row r="44" spans="1:8" x14ac:dyDescent="0.3">
      <c r="B44" s="86" t="s">
        <v>153</v>
      </c>
      <c r="C44" s="86"/>
      <c r="D44" s="86"/>
      <c r="E44" s="86"/>
      <c r="F44" s="86"/>
      <c r="G44" s="88">
        <f>G35*0.8</f>
        <v>1.98248</v>
      </c>
      <c r="H44" s="89" t="s">
        <v>68</v>
      </c>
    </row>
    <row r="45" spans="1:8" x14ac:dyDescent="0.3">
      <c r="A45" s="13" t="s">
        <v>72</v>
      </c>
      <c r="B45" s="86" t="s">
        <v>151</v>
      </c>
      <c r="C45" s="86"/>
      <c r="D45" s="86"/>
      <c r="E45" s="86"/>
      <c r="F45" s="86"/>
      <c r="G45" s="88">
        <f>G49</f>
        <v>4</v>
      </c>
      <c r="H45" s="89" t="s">
        <v>68</v>
      </c>
    </row>
    <row r="46" spans="1:8" x14ac:dyDescent="0.3">
      <c r="B46" s="86" t="s">
        <v>169</v>
      </c>
      <c r="C46" s="86"/>
      <c r="D46" s="86"/>
      <c r="E46" s="86"/>
      <c r="F46" s="86"/>
      <c r="G46" s="88">
        <f>G35+1.15</f>
        <v>3.6280999999999999</v>
      </c>
      <c r="H46" s="89" t="s">
        <v>68</v>
      </c>
    </row>
    <row r="47" spans="1:8" x14ac:dyDescent="0.3">
      <c r="B47" s="86" t="s">
        <v>152</v>
      </c>
      <c r="C47" s="86"/>
      <c r="D47" s="86"/>
      <c r="E47" s="86"/>
      <c r="F47" s="86"/>
      <c r="G47" s="88">
        <f>G35+0.1</f>
        <v>2.5781000000000001</v>
      </c>
      <c r="H47" s="89" t="s">
        <v>68</v>
      </c>
    </row>
    <row r="48" spans="1:8" x14ac:dyDescent="0.3">
      <c r="A48" s="13" t="s">
        <v>81</v>
      </c>
      <c r="B48" s="86" t="s">
        <v>157</v>
      </c>
      <c r="C48" s="86"/>
      <c r="D48" s="86"/>
      <c r="E48" s="86"/>
      <c r="F48" s="86"/>
      <c r="G48" s="88">
        <v>4.25</v>
      </c>
      <c r="H48" s="89" t="s">
        <v>68</v>
      </c>
    </row>
    <row r="49" spans="1:8" x14ac:dyDescent="0.3">
      <c r="A49" s="13" t="s">
        <v>72</v>
      </c>
      <c r="B49" s="86" t="s">
        <v>158</v>
      </c>
      <c r="C49" s="86"/>
      <c r="D49" s="86"/>
      <c r="E49" s="86"/>
      <c r="F49" s="86"/>
      <c r="G49" s="88">
        <v>4</v>
      </c>
      <c r="H49" s="89" t="s">
        <v>68</v>
      </c>
    </row>
    <row r="50" spans="1:8" x14ac:dyDescent="0.3">
      <c r="B50" s="86" t="s">
        <v>159</v>
      </c>
      <c r="C50" s="86"/>
      <c r="D50" s="86"/>
      <c r="E50" s="86"/>
      <c r="F50" s="86"/>
      <c r="G50" s="88">
        <v>3.5</v>
      </c>
      <c r="H50" s="89" t="s">
        <v>44</v>
      </c>
    </row>
    <row r="51" spans="1:8" x14ac:dyDescent="0.3">
      <c r="B51" s="86" t="s">
        <v>148</v>
      </c>
      <c r="C51" s="86"/>
      <c r="D51" s="86"/>
      <c r="E51" s="86"/>
      <c r="F51" s="86"/>
    </row>
    <row r="53" spans="1:8" x14ac:dyDescent="0.3">
      <c r="B53" s="14" t="s">
        <v>175</v>
      </c>
    </row>
  </sheetData>
  <sheetProtection selectLockedCells="1"/>
  <mergeCells count="7">
    <mergeCell ref="A27:B27"/>
    <mergeCell ref="B5:F5"/>
    <mergeCell ref="A1:G1"/>
    <mergeCell ref="A2:G2"/>
    <mergeCell ref="A3:G3"/>
    <mergeCell ref="D4:E4"/>
    <mergeCell ref="D26:E26"/>
  </mergeCells>
  <pageMargins left="0.2" right="0.2" top="0.25" bottom="0.25" header="0.5" footer="0.5"/>
  <pageSetup orientation="portrait" r:id="rId1"/>
  <headerFooter alignWithMargins="0">
    <oddHeader>&amp;RAPPENDIX B
Page 3</oddHeader>
    <oddFooter>&amp;RRevised 02-26-04</oddFooter>
  </headerFooter>
  <ignoredErrors>
    <ignoredError sqref="F26 G37 G43:G47 E27 G38:G41 G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zoomScaleNormal="100" workbookViewId="0">
      <selection activeCell="A32" sqref="A32"/>
    </sheetView>
  </sheetViews>
  <sheetFormatPr defaultRowHeight="14.6" x14ac:dyDescent="0.4"/>
  <cols>
    <col min="1" max="1" width="29.4609375" customWidth="1"/>
    <col min="2" max="2" width="5.53515625" customWidth="1"/>
    <col min="3" max="3" width="9.53515625" bestFit="1" customWidth="1"/>
    <col min="4" max="4" width="9.53515625" customWidth="1"/>
    <col min="5" max="8" width="9.53515625" bestFit="1" customWidth="1"/>
    <col min="9" max="9" width="2.765625" customWidth="1"/>
  </cols>
  <sheetData>
    <row r="1" spans="1:9" x14ac:dyDescent="0.4">
      <c r="A1" s="91"/>
      <c r="B1" s="91"/>
      <c r="C1" s="91"/>
      <c r="D1" s="91"/>
      <c r="E1" s="91"/>
      <c r="F1" s="91"/>
      <c r="G1" s="91"/>
      <c r="H1" s="91"/>
    </row>
    <row r="2" spans="1:9" s="41" customFormat="1" x14ac:dyDescent="0.4">
      <c r="A2" s="161" t="s">
        <v>92</v>
      </c>
      <c r="B2" s="162"/>
      <c r="C2" s="162"/>
      <c r="D2" s="162"/>
      <c r="E2" s="162"/>
      <c r="F2" s="162"/>
      <c r="G2" s="91"/>
      <c r="H2" s="91"/>
      <c r="I2"/>
    </row>
    <row r="3" spans="1:9" s="41" customFormat="1" x14ac:dyDescent="0.4">
      <c r="A3" s="92"/>
      <c r="B3" s="92"/>
      <c r="C3" s="92"/>
      <c r="D3" s="92"/>
      <c r="E3" s="92"/>
      <c r="F3" s="92"/>
      <c r="G3" s="92"/>
      <c r="H3" s="92"/>
      <c r="I3" s="42"/>
    </row>
    <row r="4" spans="1:9" s="41" customFormat="1" x14ac:dyDescent="0.4">
      <c r="A4" s="160" t="s">
        <v>93</v>
      </c>
      <c r="B4" s="163"/>
      <c r="C4" s="163"/>
      <c r="D4" s="163"/>
      <c r="E4" s="163"/>
      <c r="F4" s="163"/>
      <c r="G4" s="109"/>
      <c r="H4" s="109"/>
      <c r="I4"/>
    </row>
    <row r="5" spans="1:9" s="41" customFormat="1" x14ac:dyDescent="0.4">
      <c r="A5" s="160" t="s">
        <v>94</v>
      </c>
      <c r="B5" s="163"/>
      <c r="C5" s="163"/>
      <c r="D5" s="163"/>
      <c r="E5" s="163"/>
      <c r="F5" s="163"/>
      <c r="G5" s="109"/>
      <c r="H5" s="109"/>
      <c r="I5"/>
    </row>
    <row r="6" spans="1:9" s="41" customFormat="1" x14ac:dyDescent="0.4">
      <c r="A6" s="110"/>
      <c r="B6" s="110"/>
      <c r="C6" s="110"/>
      <c r="D6" s="110"/>
      <c r="E6" s="110"/>
      <c r="F6" s="110"/>
      <c r="G6" s="110"/>
      <c r="H6" s="110"/>
    </row>
    <row r="7" spans="1:9" s="41" customFormat="1" x14ac:dyDescent="0.4">
      <c r="A7" s="93" t="s">
        <v>173</v>
      </c>
      <c r="B7" s="164">
        <v>45046</v>
      </c>
      <c r="C7" s="165"/>
      <c r="D7" s="112"/>
      <c r="E7" s="112"/>
      <c r="F7" s="112"/>
      <c r="G7" s="112"/>
      <c r="H7" s="112"/>
      <c r="I7" s="43"/>
    </row>
    <row r="8" spans="1:9" s="41" customFormat="1" x14ac:dyDescent="0.4">
      <c r="A8" s="110"/>
      <c r="B8" s="110"/>
      <c r="C8" s="160" t="s">
        <v>134</v>
      </c>
      <c r="D8" s="160"/>
      <c r="E8" s="160"/>
      <c r="F8" s="110"/>
      <c r="G8" s="110"/>
      <c r="H8" s="110"/>
    </row>
    <row r="9" spans="1:9" s="44" customFormat="1" ht="12.45" x14ac:dyDescent="0.3">
      <c r="A9" s="94" t="s">
        <v>95</v>
      </c>
      <c r="B9" s="94" t="s">
        <v>28</v>
      </c>
      <c r="C9" s="95">
        <v>44958</v>
      </c>
      <c r="D9" s="95">
        <v>44986</v>
      </c>
      <c r="E9" s="95">
        <v>45017</v>
      </c>
      <c r="F9" s="95"/>
      <c r="G9" s="95"/>
      <c r="H9" s="95"/>
    </row>
    <row r="10" spans="1:9" s="44" customFormat="1" ht="12.45" x14ac:dyDescent="0.3">
      <c r="A10" s="93" t="s">
        <v>163</v>
      </c>
      <c r="B10" s="103" t="s">
        <v>44</v>
      </c>
      <c r="C10" s="120">
        <v>52900</v>
      </c>
      <c r="D10" s="120">
        <v>44750</v>
      </c>
      <c r="E10" s="120">
        <v>23779</v>
      </c>
      <c r="F10" s="120"/>
      <c r="G10" s="120"/>
      <c r="H10" s="120"/>
    </row>
    <row r="11" spans="1:9" s="44" customFormat="1" ht="12.45" x14ac:dyDescent="0.3">
      <c r="A11" s="93" t="s">
        <v>164</v>
      </c>
      <c r="B11" s="103" t="s">
        <v>44</v>
      </c>
      <c r="C11" s="120">
        <f>C10/0.95</f>
        <v>55684.210526315794</v>
      </c>
      <c r="D11" s="120">
        <f t="shared" ref="D11:E11" si="0">D10/0.95</f>
        <v>47105.26315789474</v>
      </c>
      <c r="E11" s="120">
        <f t="shared" si="0"/>
        <v>25030.526315789473</v>
      </c>
      <c r="F11" s="120"/>
      <c r="G11" s="120"/>
      <c r="H11" s="120"/>
    </row>
    <row r="12" spans="1:9" s="44" customFormat="1" ht="12.45" x14ac:dyDescent="0.3">
      <c r="A12" s="130"/>
      <c r="B12" s="131"/>
      <c r="C12" s="132"/>
      <c r="D12" s="132"/>
      <c r="E12" s="132"/>
      <c r="F12" s="132"/>
      <c r="G12" s="132"/>
      <c r="H12" s="132"/>
    </row>
    <row r="13" spans="1:9" s="41" customFormat="1" x14ac:dyDescent="0.4">
      <c r="A13" s="110" t="s">
        <v>96</v>
      </c>
      <c r="B13" s="99" t="s">
        <v>44</v>
      </c>
      <c r="C13" s="128">
        <v>53995</v>
      </c>
      <c r="D13" s="129">
        <v>48017</v>
      </c>
      <c r="E13" s="129">
        <v>25824</v>
      </c>
      <c r="F13" s="101"/>
      <c r="G13" s="101"/>
      <c r="H13" s="101"/>
    </row>
    <row r="14" spans="1:9" s="41" customFormat="1" x14ac:dyDescent="0.4">
      <c r="A14" s="110" t="s">
        <v>97</v>
      </c>
      <c r="B14" s="99" t="s">
        <v>42</v>
      </c>
      <c r="C14" s="119">
        <v>339334</v>
      </c>
      <c r="D14" s="96">
        <v>258723</v>
      </c>
      <c r="E14" s="96">
        <v>129472</v>
      </c>
      <c r="F14" s="113"/>
      <c r="G14" s="113"/>
      <c r="H14" s="113"/>
    </row>
    <row r="15" spans="1:9" s="41" customFormat="1" x14ac:dyDescent="0.4">
      <c r="A15" s="121" t="s">
        <v>98</v>
      </c>
      <c r="B15" s="122" t="s">
        <v>31</v>
      </c>
      <c r="C15" s="123">
        <f>C14/C13</f>
        <v>6.2845448652653024</v>
      </c>
      <c r="D15" s="123">
        <f t="shared" ref="D15:E15" si="1">D14/D13</f>
        <v>5.3881541953891334</v>
      </c>
      <c r="E15" s="123">
        <f t="shared" si="1"/>
        <v>5.0136307311028503</v>
      </c>
      <c r="F15" s="123"/>
      <c r="G15" s="123"/>
      <c r="H15" s="123"/>
    </row>
    <row r="16" spans="1:9" s="41" customFormat="1" x14ac:dyDescent="0.4">
      <c r="A16" s="114" t="s">
        <v>166</v>
      </c>
      <c r="B16" s="97" t="s">
        <v>44</v>
      </c>
      <c r="C16" s="98">
        <f t="shared" ref="C16:E16" si="2">C11</f>
        <v>55684.210526315794</v>
      </c>
      <c r="D16" s="98">
        <f t="shared" si="2"/>
        <v>47105.26315789474</v>
      </c>
      <c r="E16" s="98">
        <f t="shared" si="2"/>
        <v>25030.526315789473</v>
      </c>
      <c r="F16" s="98"/>
      <c r="G16" s="98"/>
      <c r="H16" s="98"/>
    </row>
    <row r="17" spans="1:8" s="41" customFormat="1" x14ac:dyDescent="0.4">
      <c r="A17" s="121" t="s">
        <v>162</v>
      </c>
      <c r="B17" s="122" t="s">
        <v>42</v>
      </c>
      <c r="C17" s="126">
        <f>C16*C15</f>
        <v>349949.91933951003</v>
      </c>
      <c r="D17" s="126">
        <f t="shared" ref="D17:E17" si="3">D16*D15</f>
        <v>253810.42130911973</v>
      </c>
      <c r="E17" s="126">
        <f t="shared" si="3"/>
        <v>125493.81595252072</v>
      </c>
      <c r="F17" s="126"/>
      <c r="G17" s="126"/>
      <c r="H17" s="126"/>
    </row>
    <row r="18" spans="1:8" s="41" customFormat="1" x14ac:dyDescent="0.4">
      <c r="A18" s="110"/>
      <c r="B18" s="99"/>
      <c r="C18" s="119"/>
      <c r="D18" s="119"/>
      <c r="E18" s="119"/>
      <c r="F18" s="119"/>
      <c r="G18" s="119"/>
      <c r="H18" s="119"/>
    </row>
    <row r="19" spans="1:8" s="41" customFormat="1" x14ac:dyDescent="0.4">
      <c r="A19" s="110" t="s">
        <v>167</v>
      </c>
      <c r="B19" s="99" t="s">
        <v>31</v>
      </c>
      <c r="C19" s="124">
        <v>11.504300000000001</v>
      </c>
      <c r="D19" s="124">
        <v>11.504300000000001</v>
      </c>
      <c r="E19" s="124">
        <v>11.504300000000001</v>
      </c>
      <c r="F19" s="100"/>
      <c r="G19" s="100"/>
      <c r="H19" s="100"/>
    </row>
    <row r="20" spans="1:8" s="41" customFormat="1" x14ac:dyDescent="0.4">
      <c r="A20" s="115" t="s">
        <v>165</v>
      </c>
      <c r="B20" s="97" t="s">
        <v>42</v>
      </c>
      <c r="C20" s="125">
        <f>C19*C10</f>
        <v>608577.47000000009</v>
      </c>
      <c r="D20" s="125">
        <f t="shared" ref="D20:E20" si="4">D19*D10</f>
        <v>514817.42500000005</v>
      </c>
      <c r="E20" s="125">
        <f t="shared" si="4"/>
        <v>273560.74970000004</v>
      </c>
      <c r="F20" s="125"/>
      <c r="G20" s="125"/>
      <c r="H20" s="125"/>
    </row>
    <row r="21" spans="1:8" s="41" customFormat="1" x14ac:dyDescent="0.4">
      <c r="A21" s="110"/>
      <c r="B21" s="99"/>
      <c r="C21" s="127"/>
      <c r="D21" s="127"/>
      <c r="E21" s="127"/>
      <c r="F21" s="127"/>
      <c r="G21" s="127"/>
      <c r="H21" s="127"/>
    </row>
    <row r="22" spans="1:8" s="41" customFormat="1" x14ac:dyDescent="0.4">
      <c r="A22" s="110" t="s">
        <v>99</v>
      </c>
      <c r="B22" s="99" t="s">
        <v>42</v>
      </c>
      <c r="C22" s="133">
        <f>C17-C20</f>
        <v>-258627.55066049006</v>
      </c>
      <c r="D22" s="133">
        <f t="shared" ref="D22:E22" si="5">D17-D20</f>
        <v>-261007.00369088032</v>
      </c>
      <c r="E22" s="133">
        <f t="shared" si="5"/>
        <v>-148066.93374747934</v>
      </c>
      <c r="F22" s="133"/>
      <c r="G22" s="133"/>
      <c r="H22" s="133"/>
    </row>
    <row r="23" spans="1:8" s="41" customFormat="1" x14ac:dyDescent="0.4">
      <c r="A23" s="110"/>
      <c r="B23" s="99"/>
      <c r="C23" s="133"/>
      <c r="D23" s="133"/>
      <c r="E23" s="133"/>
      <c r="F23" s="133"/>
      <c r="G23" s="133"/>
      <c r="H23" s="133"/>
    </row>
    <row r="24" spans="1:8" s="41" customFormat="1" x14ac:dyDescent="0.4">
      <c r="A24" s="110"/>
      <c r="B24" s="99"/>
      <c r="C24" s="101"/>
      <c r="D24" s="101"/>
      <c r="E24" s="102" t="s">
        <v>28</v>
      </c>
      <c r="F24" s="102" t="s">
        <v>29</v>
      </c>
      <c r="G24" s="110"/>
    </row>
    <row r="25" spans="1:8" s="41" customFormat="1" x14ac:dyDescent="0.4">
      <c r="A25" s="110" t="s">
        <v>145</v>
      </c>
      <c r="B25" s="103"/>
      <c r="C25" s="101"/>
      <c r="D25" s="101"/>
      <c r="E25" s="104" t="s">
        <v>42</v>
      </c>
      <c r="F25" s="118">
        <f>SUM(C22:H22)</f>
        <v>-667701.48809884978</v>
      </c>
      <c r="G25" s="110"/>
    </row>
    <row r="26" spans="1:8" s="41" customFormat="1" x14ac:dyDescent="0.4">
      <c r="A26" s="158" t="s">
        <v>171</v>
      </c>
      <c r="B26" s="159"/>
      <c r="C26" s="159"/>
      <c r="D26" s="111"/>
      <c r="E26" s="116" t="s">
        <v>44</v>
      </c>
      <c r="F26" s="98">
        <f>'Schedule II'!C27</f>
        <v>348061</v>
      </c>
      <c r="G26" s="110"/>
    </row>
    <row r="27" spans="1:8" s="41" customFormat="1" x14ac:dyDescent="0.4">
      <c r="A27" s="110" t="s">
        <v>100</v>
      </c>
      <c r="B27" s="99"/>
      <c r="C27" s="101"/>
      <c r="D27" s="101"/>
      <c r="E27" s="104"/>
      <c r="F27" s="100">
        <f>F25/F26</f>
        <v>-1.9183461752360931</v>
      </c>
      <c r="G27" s="45"/>
    </row>
    <row r="28" spans="1:8" s="41" customFormat="1" x14ac:dyDescent="0.4">
      <c r="A28" s="110" t="s">
        <v>101</v>
      </c>
      <c r="B28" s="99"/>
      <c r="C28" s="101"/>
      <c r="D28" s="101"/>
      <c r="E28" s="101"/>
      <c r="F28" s="105">
        <v>0</v>
      </c>
      <c r="G28" s="45"/>
    </row>
    <row r="29" spans="1:8" s="41" customFormat="1" x14ac:dyDescent="0.4">
      <c r="A29" s="110" t="s">
        <v>102</v>
      </c>
      <c r="B29" s="99"/>
      <c r="C29" s="101"/>
      <c r="D29" s="101"/>
      <c r="E29" s="101"/>
      <c r="F29" s="100">
        <f>SUM(F27:F28)</f>
        <v>-1.9183461752360931</v>
      </c>
      <c r="G29" s="45"/>
    </row>
    <row r="30" spans="1:8" x14ac:dyDescent="0.4">
      <c r="A30" s="117"/>
      <c r="B30" s="117"/>
      <c r="C30" s="117"/>
      <c r="D30" s="117"/>
      <c r="E30" s="117"/>
      <c r="F30" s="117"/>
      <c r="G30" s="117"/>
      <c r="H30" s="117"/>
    </row>
    <row r="31" spans="1:8" x14ac:dyDescent="0.4">
      <c r="A31" s="41" t="s">
        <v>175</v>
      </c>
      <c r="C31" s="90"/>
      <c r="D31" s="90"/>
      <c r="E31" s="90"/>
    </row>
    <row r="45" spans="3:3" x14ac:dyDescent="0.4">
      <c r="C45" s="77"/>
    </row>
  </sheetData>
  <mergeCells count="6">
    <mergeCell ref="A26:C26"/>
    <mergeCell ref="C8:E8"/>
    <mergeCell ref="A2:F2"/>
    <mergeCell ref="A4:F4"/>
    <mergeCell ref="A5:F5"/>
    <mergeCell ref="B7:C7"/>
  </mergeCells>
  <pageMargins left="0.45" right="0.45" top="0.75" bottom="0.75" header="0.3" footer="0.3"/>
  <pageSetup orientation="portrait" r:id="rId1"/>
  <headerFooter>
    <oddHeader>&amp;RAPPENDIX B
Page 4</oddHeader>
  </headerFooter>
  <ignoredErrors>
    <ignoredError sqref="C11 D11:E11 C17 C20:E20 D17:E17 C22:E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DF6A-8FEE-47DA-BF43-450F9C0C9473}">
  <dimension ref="A1:E47"/>
  <sheetViews>
    <sheetView topLeftCell="A16" workbookViewId="0">
      <selection activeCell="B47" sqref="B47"/>
    </sheetView>
  </sheetViews>
  <sheetFormatPr defaultRowHeight="14.6" x14ac:dyDescent="0.4"/>
  <cols>
    <col min="1" max="1" width="38.3046875" customWidth="1"/>
    <col min="2" max="2" width="19" customWidth="1"/>
    <col min="3" max="3" width="2.4609375" customWidth="1"/>
    <col min="4" max="4" width="6" bestFit="1" customWidth="1"/>
    <col min="5" max="5" width="9.4609375" customWidth="1"/>
  </cols>
  <sheetData>
    <row r="1" spans="1:5" x14ac:dyDescent="0.4">
      <c r="A1" s="46" t="s">
        <v>103</v>
      </c>
      <c r="B1" s="46"/>
    </row>
    <row r="2" spans="1:5" x14ac:dyDescent="0.4">
      <c r="A2" s="46" t="s">
        <v>104</v>
      </c>
      <c r="B2" s="46"/>
    </row>
    <row r="3" spans="1:5" x14ac:dyDescent="0.4">
      <c r="A3" s="47" t="s">
        <v>172</v>
      </c>
      <c r="B3" s="47"/>
    </row>
    <row r="4" spans="1:5" x14ac:dyDescent="0.4">
      <c r="A4" s="135"/>
      <c r="B4" s="135"/>
      <c r="C4" s="135"/>
      <c r="D4" s="135"/>
      <c r="E4" s="135"/>
    </row>
    <row r="5" spans="1:5" x14ac:dyDescent="0.4">
      <c r="A5" s="48" t="s">
        <v>95</v>
      </c>
      <c r="B5" s="48"/>
      <c r="D5" s="48" t="s">
        <v>28</v>
      </c>
      <c r="E5" s="48" t="s">
        <v>29</v>
      </c>
    </row>
    <row r="6" spans="1:5" x14ac:dyDescent="0.4">
      <c r="D6" s="30"/>
    </row>
    <row r="7" spans="1:5" x14ac:dyDescent="0.4">
      <c r="A7" t="s">
        <v>136</v>
      </c>
      <c r="D7" s="30"/>
      <c r="E7" s="54"/>
    </row>
    <row r="8" spans="1:5" x14ac:dyDescent="0.4">
      <c r="A8" t="s">
        <v>105</v>
      </c>
      <c r="D8" s="30" t="s">
        <v>42</v>
      </c>
      <c r="E8" s="49">
        <v>-52093</v>
      </c>
    </row>
    <row r="9" spans="1:5" x14ac:dyDescent="0.4">
      <c r="D9" s="30"/>
      <c r="E9" s="49"/>
    </row>
    <row r="10" spans="1:5" ht="15" thickBot="1" x14ac:dyDescent="0.45">
      <c r="A10" s="50" t="s">
        <v>106</v>
      </c>
      <c r="B10" s="71">
        <v>-0.1394</v>
      </c>
      <c r="D10" s="30"/>
    </row>
    <row r="11" spans="1:5" x14ac:dyDescent="0.4">
      <c r="A11" t="s">
        <v>107</v>
      </c>
      <c r="B11" s="54"/>
      <c r="D11" s="30"/>
    </row>
    <row r="12" spans="1:5" x14ac:dyDescent="0.4">
      <c r="A12" t="s">
        <v>108</v>
      </c>
      <c r="B12" s="54"/>
      <c r="D12" s="30"/>
      <c r="E12" s="49"/>
    </row>
    <row r="13" spans="1:5" ht="15" thickBot="1" x14ac:dyDescent="0.45">
      <c r="A13" t="s">
        <v>109</v>
      </c>
      <c r="B13" s="79">
        <f>'Schedule II'!C27</f>
        <v>348061</v>
      </c>
      <c r="D13" s="30"/>
      <c r="E13" s="49"/>
    </row>
    <row r="14" spans="1:5" x14ac:dyDescent="0.4">
      <c r="A14" t="s">
        <v>110</v>
      </c>
      <c r="D14" s="30" t="s">
        <v>42</v>
      </c>
      <c r="E14" s="51">
        <f>B10*B13</f>
        <v>-48519.703399999999</v>
      </c>
    </row>
    <row r="15" spans="1:5" x14ac:dyDescent="0.4">
      <c r="A15" t="s">
        <v>111</v>
      </c>
      <c r="D15" s="30"/>
      <c r="E15" s="49"/>
    </row>
    <row r="16" spans="1:5" ht="15" thickBot="1" x14ac:dyDescent="0.45">
      <c r="A16" s="50" t="s">
        <v>112</v>
      </c>
      <c r="B16" s="50"/>
      <c r="D16" s="30" t="s">
        <v>42</v>
      </c>
      <c r="E16" s="52">
        <f>E8-E14</f>
        <v>-3573.2966000000015</v>
      </c>
    </row>
    <row r="17" spans="1:5" ht="15" thickTop="1" x14ac:dyDescent="0.4">
      <c r="D17" s="30"/>
      <c r="E17" s="49"/>
    </row>
    <row r="18" spans="1:5" x14ac:dyDescent="0.4">
      <c r="A18" t="s">
        <v>113</v>
      </c>
      <c r="D18" s="30"/>
      <c r="E18" s="49"/>
    </row>
    <row r="19" spans="1:5" x14ac:dyDescent="0.4">
      <c r="A19" t="s">
        <v>114</v>
      </c>
      <c r="D19" s="30"/>
      <c r="E19" s="49"/>
    </row>
    <row r="20" spans="1:5" x14ac:dyDescent="0.4">
      <c r="A20" t="s">
        <v>115</v>
      </c>
      <c r="D20" s="30" t="s">
        <v>42</v>
      </c>
      <c r="E20" s="49">
        <v>0</v>
      </c>
    </row>
    <row r="21" spans="1:5" x14ac:dyDescent="0.4">
      <c r="D21" s="30"/>
      <c r="E21" s="49"/>
    </row>
    <row r="22" spans="1:5" x14ac:dyDescent="0.4">
      <c r="A22" s="50" t="s">
        <v>116</v>
      </c>
      <c r="B22" s="50"/>
      <c r="D22" s="30"/>
      <c r="E22" s="49"/>
    </row>
    <row r="23" spans="1:5" x14ac:dyDescent="0.4">
      <c r="A23" t="s">
        <v>117</v>
      </c>
      <c r="D23" s="30"/>
      <c r="E23" s="49"/>
    </row>
    <row r="24" spans="1:5" x14ac:dyDescent="0.4">
      <c r="A24" t="s">
        <v>118</v>
      </c>
      <c r="D24" s="30"/>
      <c r="E24" s="49"/>
    </row>
    <row r="25" spans="1:5" x14ac:dyDescent="0.4">
      <c r="A25" t="s">
        <v>119</v>
      </c>
      <c r="D25" s="30" t="s">
        <v>42</v>
      </c>
      <c r="E25" s="51">
        <v>0</v>
      </c>
    </row>
    <row r="26" spans="1:5" x14ac:dyDescent="0.4">
      <c r="A26" t="s">
        <v>111</v>
      </c>
      <c r="D26" s="30"/>
      <c r="E26" s="49"/>
    </row>
    <row r="27" spans="1:5" ht="15" thickBot="1" x14ac:dyDescent="0.45">
      <c r="A27" s="50" t="s">
        <v>120</v>
      </c>
      <c r="B27" s="50"/>
      <c r="D27" s="30" t="s">
        <v>42</v>
      </c>
      <c r="E27" s="52">
        <f>E20-E25</f>
        <v>0</v>
      </c>
    </row>
    <row r="28" spans="1:5" ht="15" thickTop="1" x14ac:dyDescent="0.4">
      <c r="D28" s="30"/>
      <c r="E28" s="49"/>
    </row>
    <row r="29" spans="1:5" x14ac:dyDescent="0.4">
      <c r="A29" t="s">
        <v>121</v>
      </c>
      <c r="D29" s="30"/>
    </row>
    <row r="30" spans="1:5" x14ac:dyDescent="0.4">
      <c r="A30" t="s">
        <v>105</v>
      </c>
      <c r="D30" s="30" t="s">
        <v>42</v>
      </c>
      <c r="E30" s="49">
        <v>14886</v>
      </c>
    </row>
    <row r="31" spans="1:5" x14ac:dyDescent="0.4">
      <c r="D31" s="30"/>
      <c r="E31" s="49"/>
    </row>
    <row r="32" spans="1:5" ht="15" thickBot="1" x14ac:dyDescent="0.45">
      <c r="A32" s="50" t="s">
        <v>122</v>
      </c>
      <c r="B32" s="76">
        <v>4.1500000000000002E-2</v>
      </c>
      <c r="D32" s="30"/>
      <c r="E32" s="49"/>
    </row>
    <row r="33" spans="1:5" x14ac:dyDescent="0.4">
      <c r="A33" t="s">
        <v>123</v>
      </c>
      <c r="B33" s="54"/>
      <c r="D33" s="30"/>
      <c r="E33" s="49"/>
    </row>
    <row r="34" spans="1:5" x14ac:dyDescent="0.4">
      <c r="A34" t="s">
        <v>108</v>
      </c>
      <c r="D34" s="30"/>
      <c r="E34" s="49"/>
    </row>
    <row r="35" spans="1:5" ht="15" thickBot="1" x14ac:dyDescent="0.45">
      <c r="A35" t="s">
        <v>137</v>
      </c>
      <c r="B35" s="80">
        <f>B13</f>
        <v>348061</v>
      </c>
      <c r="D35" s="30"/>
      <c r="E35" s="49"/>
    </row>
    <row r="36" spans="1:5" x14ac:dyDescent="0.4">
      <c r="A36" t="s">
        <v>124</v>
      </c>
      <c r="D36" s="30" t="s">
        <v>42</v>
      </c>
      <c r="E36" s="51">
        <f>+B32*B35</f>
        <v>14444.531500000001</v>
      </c>
    </row>
    <row r="37" spans="1:5" x14ac:dyDescent="0.4">
      <c r="A37" t="s">
        <v>111</v>
      </c>
      <c r="D37" s="30"/>
      <c r="E37" s="49"/>
    </row>
    <row r="38" spans="1:5" ht="15" thickBot="1" x14ac:dyDescent="0.45">
      <c r="A38" s="50" t="s">
        <v>125</v>
      </c>
      <c r="B38" s="50"/>
      <c r="D38" s="30" t="s">
        <v>42</v>
      </c>
      <c r="E38" s="52">
        <f>E30-E36</f>
        <v>441.46849999999904</v>
      </c>
    </row>
    <row r="39" spans="1:5" ht="15" thickTop="1" x14ac:dyDescent="0.4"/>
    <row r="40" spans="1:5" x14ac:dyDescent="0.4">
      <c r="A40" t="s">
        <v>126</v>
      </c>
      <c r="D40" s="30" t="s">
        <v>42</v>
      </c>
      <c r="E40" s="49">
        <f>E16+E27+E38</f>
        <v>-3131.8281000000025</v>
      </c>
    </row>
    <row r="42" spans="1:5" x14ac:dyDescent="0.4">
      <c r="A42" s="50" t="s">
        <v>174</v>
      </c>
      <c r="B42" s="50"/>
      <c r="D42" s="30" t="s">
        <v>44</v>
      </c>
      <c r="E42" s="62">
        <f>B13</f>
        <v>348061</v>
      </c>
    </row>
    <row r="44" spans="1:5" x14ac:dyDescent="0.4">
      <c r="A44" s="50" t="s">
        <v>127</v>
      </c>
      <c r="B44" s="50"/>
      <c r="D44" s="30" t="s">
        <v>31</v>
      </c>
      <c r="E44" s="108">
        <f>+E40/E42</f>
        <v>-8.9979288113290565E-3</v>
      </c>
    </row>
    <row r="45" spans="1:5" ht="15" thickBot="1" x14ac:dyDescent="0.45">
      <c r="A45" s="53"/>
      <c r="B45" s="53"/>
      <c r="D45" s="30"/>
      <c r="E45" s="107"/>
    </row>
    <row r="46" spans="1:5" ht="15" thickTop="1" x14ac:dyDescent="0.4">
      <c r="A46" s="53"/>
      <c r="D46" s="30"/>
      <c r="E46" s="106"/>
    </row>
    <row r="47" spans="1:5" x14ac:dyDescent="0.4">
      <c r="A47" s="54"/>
    </row>
  </sheetData>
  <mergeCells count="1"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Rates-Charges</vt:lpstr>
      <vt:lpstr>Schedule I</vt:lpstr>
      <vt:lpstr>Schedule II</vt:lpstr>
      <vt:lpstr>Schedule IV</vt:lpstr>
      <vt:lpstr>Schedule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Horner</dc:creator>
  <cp:lastModifiedBy>Steve Shute</cp:lastModifiedBy>
  <cp:lastPrinted>2023-03-31T15:42:12Z</cp:lastPrinted>
  <dcterms:created xsi:type="dcterms:W3CDTF">2015-03-26T18:43:58Z</dcterms:created>
  <dcterms:modified xsi:type="dcterms:W3CDTF">2023-07-26T15:01:59Z</dcterms:modified>
</cp:coreProperties>
</file>