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20783bd5d64abe/South 641 WD/"/>
    </mc:Choice>
  </mc:AlternateContent>
  <xr:revisionPtr revIDLastSave="0" documentId="8_{42AABE99-4EF8-49E7-9945-6F46F4B81DD4}" xr6:coauthVersionLast="47" xr6:coauthVersionMax="47" xr10:uidLastSave="{00000000-0000-0000-0000-000000000000}"/>
  <bookViews>
    <workbookView xWindow="-98" yWindow="-98" windowWidth="20715" windowHeight="13155" xr2:uid="{5E547C21-9D25-417D-898B-6DF6A52F1CF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3" i="1" l="1"/>
  <c r="I103" i="1"/>
  <c r="H103" i="1"/>
  <c r="J102" i="1"/>
  <c r="G103" i="1"/>
  <c r="D103" i="1"/>
  <c r="I98" i="1" l="1"/>
  <c r="D87" i="1"/>
  <c r="I60" i="1"/>
  <c r="I63" i="1"/>
  <c r="I47" i="1"/>
  <c r="J47" i="1" s="1"/>
  <c r="I43" i="1"/>
  <c r="E100" i="1" l="1"/>
  <c r="F100" i="1"/>
  <c r="G100" i="1"/>
  <c r="H100" i="1"/>
  <c r="D24" i="1"/>
  <c r="D99" i="1"/>
  <c r="D93" i="1"/>
  <c r="D88" i="1"/>
  <c r="D72" i="1"/>
  <c r="D64" i="1"/>
  <c r="D50" i="1"/>
  <c r="D44" i="1"/>
  <c r="D39" i="1"/>
  <c r="D28" i="1"/>
  <c r="D18" i="1"/>
  <c r="D9" i="1"/>
  <c r="D3" i="1"/>
  <c r="I93" i="1"/>
  <c r="I24" i="1"/>
  <c r="I6" i="1"/>
  <c r="I7" i="1"/>
  <c r="I8" i="1"/>
  <c r="I9" i="1" s="1"/>
  <c r="I13" i="1"/>
  <c r="J13" i="1" s="1"/>
  <c r="K13" i="1" s="1"/>
  <c r="I14" i="1"/>
  <c r="J14" i="1" s="1"/>
  <c r="K14" i="1" s="1"/>
  <c r="I15" i="1"/>
  <c r="J15" i="1" s="1"/>
  <c r="K15" i="1" s="1"/>
  <c r="I16" i="1"/>
  <c r="I17" i="1"/>
  <c r="J17" i="1" s="1"/>
  <c r="K17" i="1" s="1"/>
  <c r="I20" i="1"/>
  <c r="I22" i="1"/>
  <c r="I23" i="1"/>
  <c r="J23" i="1" s="1"/>
  <c r="K23" i="1" s="1"/>
  <c r="I25" i="1"/>
  <c r="I26" i="1"/>
  <c r="I28" i="1" s="1"/>
  <c r="I27" i="1"/>
  <c r="J27" i="1" s="1"/>
  <c r="K27" i="1" s="1"/>
  <c r="I29" i="1"/>
  <c r="J29" i="1" s="1"/>
  <c r="I30" i="1"/>
  <c r="J30" i="1" s="1"/>
  <c r="K30" i="1" s="1"/>
  <c r="I31" i="1"/>
  <c r="I32" i="1"/>
  <c r="J32" i="1" s="1"/>
  <c r="K32" i="1" s="1"/>
  <c r="I35" i="1"/>
  <c r="I36" i="1"/>
  <c r="I37" i="1"/>
  <c r="J37" i="1" s="1"/>
  <c r="K37" i="1" s="1"/>
  <c r="I38" i="1"/>
  <c r="J38" i="1" s="1"/>
  <c r="K38" i="1" s="1"/>
  <c r="J40" i="1"/>
  <c r="K40" i="1" s="1"/>
  <c r="I41" i="1"/>
  <c r="J41" i="1" s="1"/>
  <c r="K41" i="1" s="1"/>
  <c r="I42" i="1"/>
  <c r="J48" i="1"/>
  <c r="K48" i="1" s="1"/>
  <c r="I49" i="1"/>
  <c r="I50" i="1" s="1"/>
  <c r="J56" i="1"/>
  <c r="K56" i="1" s="1"/>
  <c r="I59" i="1"/>
  <c r="J59" i="1" s="1"/>
  <c r="K59" i="1" s="1"/>
  <c r="I61" i="1"/>
  <c r="J61" i="1" s="1"/>
  <c r="K61" i="1" s="1"/>
  <c r="I62" i="1"/>
  <c r="I68" i="1"/>
  <c r="I72" i="1" s="1"/>
  <c r="J72" i="1" s="1"/>
  <c r="I69" i="1"/>
  <c r="I70" i="1"/>
  <c r="I71" i="1"/>
  <c r="J71" i="1" s="1"/>
  <c r="K71" i="1" s="1"/>
  <c r="J80" i="1"/>
  <c r="K80" i="1" s="1"/>
  <c r="I85" i="1"/>
  <c r="I88" i="1" s="1"/>
  <c r="I86" i="1"/>
  <c r="I89" i="1"/>
  <c r="I90" i="1"/>
  <c r="I91" i="1"/>
  <c r="J91" i="1" s="1"/>
  <c r="K91" i="1" s="1"/>
  <c r="I92" i="1"/>
  <c r="I94" i="1"/>
  <c r="I99" i="1" s="1"/>
  <c r="I95" i="1"/>
  <c r="J95" i="1" s="1"/>
  <c r="K95" i="1" s="1"/>
  <c r="I96" i="1"/>
  <c r="J96" i="1" s="1"/>
  <c r="K96" i="1" s="1"/>
  <c r="I97" i="1"/>
  <c r="I5" i="1"/>
  <c r="J5" i="1" s="1"/>
  <c r="J3" i="1"/>
  <c r="J6" i="1"/>
  <c r="K6" i="1" s="1"/>
  <c r="J7" i="1"/>
  <c r="K7" i="1" s="1"/>
  <c r="J8" i="1"/>
  <c r="K8" i="1" s="1"/>
  <c r="K10" i="1"/>
  <c r="J11" i="1"/>
  <c r="K11" i="1" s="1"/>
  <c r="J12" i="1"/>
  <c r="K12" i="1" s="1"/>
  <c r="J16" i="1"/>
  <c r="K16" i="1" s="1"/>
  <c r="K19" i="1"/>
  <c r="J20" i="1"/>
  <c r="J21" i="1"/>
  <c r="K21" i="1" s="1"/>
  <c r="J22" i="1"/>
  <c r="K22" i="1" s="1"/>
  <c r="J25" i="1"/>
  <c r="J26" i="1"/>
  <c r="K26" i="1" s="1"/>
  <c r="K29" i="1"/>
  <c r="J31" i="1"/>
  <c r="K31" i="1" s="1"/>
  <c r="J33" i="1"/>
  <c r="K33" i="1" s="1"/>
  <c r="J34" i="1"/>
  <c r="K34" i="1" s="1"/>
  <c r="J35" i="1"/>
  <c r="K35" i="1" s="1"/>
  <c r="J36" i="1"/>
  <c r="K36" i="1" s="1"/>
  <c r="J42" i="1"/>
  <c r="K42" i="1" s="1"/>
  <c r="J43" i="1"/>
  <c r="K43" i="1" s="1"/>
  <c r="J46" i="1"/>
  <c r="K47" i="1"/>
  <c r="J51" i="1"/>
  <c r="J52" i="1"/>
  <c r="K52" i="1" s="1"/>
  <c r="J53" i="1"/>
  <c r="K53" i="1" s="1"/>
  <c r="J54" i="1"/>
  <c r="K54" i="1" s="1"/>
  <c r="J55" i="1"/>
  <c r="K55" i="1" s="1"/>
  <c r="J57" i="1"/>
  <c r="K57" i="1" s="1"/>
  <c r="J58" i="1"/>
  <c r="K58" i="1" s="1"/>
  <c r="J60" i="1"/>
  <c r="K60" i="1" s="1"/>
  <c r="J62" i="1"/>
  <c r="K62" i="1" s="1"/>
  <c r="J63" i="1"/>
  <c r="K63" i="1" s="1"/>
  <c r="J65" i="1"/>
  <c r="K65" i="1" s="1"/>
  <c r="J66" i="1"/>
  <c r="K66" i="1" s="1"/>
  <c r="J67" i="1"/>
  <c r="K67" i="1" s="1"/>
  <c r="J69" i="1"/>
  <c r="K69" i="1" s="1"/>
  <c r="J70" i="1"/>
  <c r="K70" i="1" s="1"/>
  <c r="J73" i="1"/>
  <c r="J74" i="1"/>
  <c r="K74" i="1" s="1"/>
  <c r="J75" i="1"/>
  <c r="K75" i="1" s="1"/>
  <c r="J76" i="1"/>
  <c r="K76" i="1" s="1"/>
  <c r="J77" i="1"/>
  <c r="K77" i="1" s="1"/>
  <c r="J78" i="1"/>
  <c r="K78" i="1" s="1"/>
  <c r="J79" i="1"/>
  <c r="K79" i="1" s="1"/>
  <c r="J81" i="1"/>
  <c r="K81" i="1" s="1"/>
  <c r="J82" i="1"/>
  <c r="K82" i="1" s="1"/>
  <c r="J83" i="1"/>
  <c r="K83" i="1" s="1"/>
  <c r="J84" i="1"/>
  <c r="K84" i="1" s="1"/>
  <c r="J85" i="1"/>
  <c r="K85" i="1" s="1"/>
  <c r="J86" i="1"/>
  <c r="K86" i="1" s="1"/>
  <c r="J89" i="1"/>
  <c r="K89" i="1" s="1"/>
  <c r="K93" i="1" s="1"/>
  <c r="J90" i="1"/>
  <c r="K90" i="1" s="1"/>
  <c r="J92" i="1"/>
  <c r="K92" i="1" s="1"/>
  <c r="J97" i="1"/>
  <c r="K97" i="1" s="1"/>
  <c r="J98" i="1"/>
  <c r="K98" i="1" s="1"/>
  <c r="J2" i="1"/>
  <c r="K2" i="1" s="1"/>
  <c r="K51" i="1" l="1"/>
  <c r="J64" i="1"/>
  <c r="J68" i="1"/>
  <c r="K68" i="1" s="1"/>
  <c r="J49" i="1"/>
  <c r="K49" i="1" s="1"/>
  <c r="J39" i="1"/>
  <c r="I18" i="1"/>
  <c r="K46" i="1"/>
  <c r="J28" i="1"/>
  <c r="I64" i="1"/>
  <c r="J93" i="1"/>
  <c r="D45" i="1"/>
  <c r="K45" i="1" s="1"/>
  <c r="J94" i="1"/>
  <c r="I39" i="1"/>
  <c r="K73" i="1"/>
  <c r="K88" i="1" s="1"/>
  <c r="J87" i="1"/>
  <c r="K87" i="1" s="1"/>
  <c r="K3" i="1"/>
  <c r="I44" i="1"/>
  <c r="J44" i="1" s="1"/>
  <c r="K44" i="1"/>
  <c r="I100" i="1"/>
  <c r="K72" i="1"/>
  <c r="K64" i="1"/>
  <c r="D100" i="1"/>
  <c r="J24" i="1"/>
  <c r="K18" i="1"/>
  <c r="K25" i="1"/>
  <c r="K28" i="1" s="1"/>
  <c r="J18" i="1"/>
  <c r="K20" i="1"/>
  <c r="K24" i="1" s="1"/>
  <c r="J9" i="1"/>
  <c r="K5" i="1"/>
  <c r="K9" i="1" s="1"/>
  <c r="J50" i="1" l="1"/>
  <c r="K50" i="1" s="1"/>
  <c r="K39" i="1"/>
  <c r="I101" i="1"/>
  <c r="J101" i="1" s="1"/>
  <c r="K94" i="1"/>
  <c r="K99" i="1" s="1"/>
  <c r="J99" i="1"/>
  <c r="J88" i="1"/>
  <c r="J100" i="1" s="1"/>
  <c r="K100" i="1"/>
</calcChain>
</file>

<file path=xl/sharedStrings.xml><?xml version="1.0" encoding="utf-8"?>
<sst xmlns="http://schemas.openxmlformats.org/spreadsheetml/2006/main" count="124" uniqueCount="82">
  <si>
    <t>ACCT</t>
  </si>
  <si>
    <t>NAME</t>
  </si>
  <si>
    <t>DATE</t>
  </si>
  <si>
    <t>COST</t>
  </si>
  <si>
    <t>LIFE pre 2016</t>
  </si>
  <si>
    <t>LIFE</t>
  </si>
  <si>
    <t>Organization Costs</t>
  </si>
  <si>
    <t>TOTAL</t>
  </si>
  <si>
    <t>Misc Intangible</t>
  </si>
  <si>
    <t>Regional Plan</t>
  </si>
  <si>
    <t>Engineering Costs</t>
  </si>
  <si>
    <t>Project Admin Costs</t>
  </si>
  <si>
    <t>Structures and Improvements</t>
  </si>
  <si>
    <t>Exhaust Fan</t>
  </si>
  <si>
    <t>New Office Roof part 1</t>
  </si>
  <si>
    <t>Drain/Erosion @ Levee pt 1</t>
  </si>
  <si>
    <t>Drain/Erosion @ Levee pt 2</t>
  </si>
  <si>
    <t>New Office Roof part 2</t>
  </si>
  <si>
    <t>Gutters on Office</t>
  </si>
  <si>
    <t>Collection Sewers</t>
  </si>
  <si>
    <t>Sewer Lines</t>
  </si>
  <si>
    <t>EW Millier Project</t>
  </si>
  <si>
    <t>Other Collection Plant</t>
  </si>
  <si>
    <t>500# Hoist</t>
  </si>
  <si>
    <t>Sewer Pump Lift Station</t>
  </si>
  <si>
    <t>Services</t>
  </si>
  <si>
    <t>Capacity Analysis</t>
  </si>
  <si>
    <t>Tap On</t>
  </si>
  <si>
    <t>Add'l Tap On costs</t>
  </si>
  <si>
    <t>Automatic Samplers</t>
  </si>
  <si>
    <t>Flowmeter</t>
  </si>
  <si>
    <t>Inpection Camera</t>
  </si>
  <si>
    <t>Rec Wells &amp; Pump Pits</t>
  </si>
  <si>
    <t>Impellers</t>
  </si>
  <si>
    <t>Votex Impeller</t>
  </si>
  <si>
    <t>Pumping Equipment</t>
  </si>
  <si>
    <t>Pump (unreimbursed Portion)</t>
  </si>
  <si>
    <t>Pump</t>
  </si>
  <si>
    <t>InjectorPump</t>
  </si>
  <si>
    <t>Hydromatic Pump</t>
  </si>
  <si>
    <t>Injector Pump</t>
  </si>
  <si>
    <t>Utility Pump</t>
  </si>
  <si>
    <t>Oxidation Lagoon</t>
  </si>
  <si>
    <t>Gate Valve</t>
  </si>
  <si>
    <t>Computer</t>
  </si>
  <si>
    <t>Computer Program</t>
  </si>
  <si>
    <t>Filing Cabinet</t>
  </si>
  <si>
    <t>Air Conditioner</t>
  </si>
  <si>
    <t>Software</t>
  </si>
  <si>
    <t>Office Equipment</t>
  </si>
  <si>
    <t>Fax Machine</t>
  </si>
  <si>
    <t>Copy Machine</t>
  </si>
  <si>
    <t>Heater</t>
  </si>
  <si>
    <t>Safe</t>
  </si>
  <si>
    <t>RETIRED</t>
  </si>
  <si>
    <t>Generator for Pumps</t>
  </si>
  <si>
    <t>Generator Diconnect</t>
  </si>
  <si>
    <t>Tiller</t>
  </si>
  <si>
    <t>Chainsaw</t>
  </si>
  <si>
    <t>Handsaw</t>
  </si>
  <si>
    <t>Ladder</t>
  </si>
  <si>
    <t>Worklight</t>
  </si>
  <si>
    <t>Wet/Dry Vac</t>
  </si>
  <si>
    <t>Garage Heater</t>
  </si>
  <si>
    <t>TOTAL DEPRECIATION</t>
  </si>
  <si>
    <t>2021 Acquisitions:</t>
  </si>
  <si>
    <t>2021 Retirement:</t>
  </si>
  <si>
    <t>ACCUM DEPR 12/31/2020</t>
  </si>
  <si>
    <t>BALANCE TO DEPRECIATE</t>
  </si>
  <si>
    <t>ACCUM DEPR 12/31/2021</t>
  </si>
  <si>
    <t>new asset</t>
  </si>
  <si>
    <t>retired 2021</t>
  </si>
  <si>
    <t>TOTAL INTANGIBLE PLANT</t>
  </si>
  <si>
    <t>TOTAL LAND &amp; STRUCTURES</t>
  </si>
  <si>
    <t>TOTAL COLLECTION PLANT</t>
  </si>
  <si>
    <t>TOTAL PUMPING PLANT</t>
  </si>
  <si>
    <t>PSC</t>
  </si>
  <si>
    <t>*correction of PSC report "retire $16,898.28"</t>
  </si>
  <si>
    <t>*</t>
  </si>
  <si>
    <t>CORRECT TOTALS</t>
  </si>
  <si>
    <t>Trial Balance Corrections*</t>
  </si>
  <si>
    <t>*The District's Trial Balance was thoroughly audited by a CPA and adjustment to Accumulated Depreciation was made.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</si>
</sst>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0" borderId="0" xfId="0" applyFont="1"/>
    <xf numFmtId="4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4" fontId="0" fillId="3" borderId="0" xfId="0" applyNumberFormat="1" applyFill="1"/>
    <xf numFmtId="0" fontId="0" fillId="4" borderId="0" xfId="0" applyFill="1"/>
    <xf numFmtId="14" fontId="0" fillId="4" borderId="0" xfId="0" applyNumberFormat="1" applyFill="1"/>
    <xf numFmtId="4" fontId="0" fillId="4" borderId="0" xfId="0" applyNumberFormat="1" applyFill="1"/>
    <xf numFmtId="4" fontId="0" fillId="5" borderId="0" xfId="0" applyNumberFormat="1" applyFill="1"/>
    <xf numFmtId="4" fontId="0" fillId="2" borderId="0" xfId="0" applyNumberFormat="1" applyFill="1"/>
    <xf numFmtId="0" fontId="1" fillId="3" borderId="0" xfId="0" applyFont="1" applyFill="1"/>
    <xf numFmtId="14" fontId="1" fillId="3" borderId="0" xfId="0" applyNumberFormat="1" applyFont="1" applyFill="1"/>
    <xf numFmtId="4" fontId="1" fillId="3" borderId="0" xfId="0" applyNumberFormat="1" applyFont="1" applyFill="1"/>
    <xf numFmtId="0" fontId="0" fillId="6" borderId="0" xfId="0" applyFill="1"/>
    <xf numFmtId="14" fontId="0" fillId="6" borderId="0" xfId="0" applyNumberFormat="1" applyFill="1"/>
    <xf numFmtId="4" fontId="0" fillId="6" borderId="0" xfId="0" applyNumberFormat="1" applyFill="1"/>
    <xf numFmtId="14" fontId="1" fillId="3" borderId="0" xfId="0" applyNumberFormat="1" applyFont="1" applyFill="1" applyAlignment="1">
      <alignment horizontal="right"/>
    </xf>
    <xf numFmtId="14" fontId="1" fillId="0" borderId="0" xfId="0" applyNumberFormat="1" applyFont="1"/>
    <xf numFmtId="4" fontId="1" fillId="0" borderId="0" xfId="0" applyNumberFormat="1" applyFont="1"/>
    <xf numFmtId="0" fontId="0" fillId="2" borderId="0" xfId="0" applyFill="1"/>
    <xf numFmtId="14" fontId="0" fillId="2" borderId="0" xfId="0" applyNumberFormat="1" applyFill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C69EF-3B2B-45E9-8615-898B9D945EEA}">
  <dimension ref="A1:L107"/>
  <sheetViews>
    <sheetView tabSelected="1" workbookViewId="0">
      <pane ySplit="1" topLeftCell="A2" activePane="bottomLeft" state="frozen"/>
      <selection pane="bottomLeft" activeCell="B108" sqref="B108"/>
    </sheetView>
  </sheetViews>
  <sheetFormatPr defaultRowHeight="14.25" x14ac:dyDescent="0.45"/>
  <cols>
    <col min="2" max="2" width="28.1328125" bestFit="1" customWidth="1"/>
    <col min="3" max="3" width="10.73046875" style="2" bestFit="1" customWidth="1"/>
    <col min="4" max="4" width="11.73046875" style="3" bestFit="1" customWidth="1"/>
    <col min="5" max="5" width="7" customWidth="1"/>
    <col min="6" max="6" width="5.1328125" customWidth="1"/>
    <col min="7" max="8" width="10.1328125" style="3" bestFit="1" customWidth="1"/>
    <col min="9" max="9" width="9.265625" style="3" bestFit="1" customWidth="1"/>
    <col min="10" max="11" width="10.1328125" style="3" bestFit="1" customWidth="1"/>
  </cols>
  <sheetData>
    <row r="1" spans="1:11" s="1" customFormat="1" ht="26.25" x14ac:dyDescent="0.4">
      <c r="A1" s="6" t="s">
        <v>0</v>
      </c>
      <c r="B1" s="6" t="s">
        <v>1</v>
      </c>
      <c r="C1" s="7" t="s">
        <v>2</v>
      </c>
      <c r="D1" s="8" t="s">
        <v>3</v>
      </c>
      <c r="E1" s="6" t="s">
        <v>4</v>
      </c>
      <c r="F1" s="6" t="s">
        <v>5</v>
      </c>
      <c r="G1" s="5" t="s">
        <v>67</v>
      </c>
      <c r="H1" s="5" t="s">
        <v>68</v>
      </c>
      <c r="I1" s="6">
        <v>2021</v>
      </c>
      <c r="J1" s="5" t="s">
        <v>69</v>
      </c>
      <c r="K1" s="5" t="s">
        <v>68</v>
      </c>
    </row>
    <row r="2" spans="1:11" x14ac:dyDescent="0.45">
      <c r="A2">
        <v>301</v>
      </c>
      <c r="B2" t="s">
        <v>6</v>
      </c>
      <c r="C2" s="2">
        <v>29587</v>
      </c>
      <c r="D2" s="3">
        <v>46500</v>
      </c>
      <c r="E2">
        <v>40</v>
      </c>
      <c r="F2">
        <v>40</v>
      </c>
      <c r="G2" s="3">
        <v>45346.5</v>
      </c>
      <c r="H2" s="3">
        <v>1153.5</v>
      </c>
      <c r="I2" s="3">
        <v>1153.5</v>
      </c>
      <c r="J2" s="3">
        <f>SUM(G2+I2)</f>
        <v>46500</v>
      </c>
      <c r="K2" s="3">
        <f>SUM(D2-J2)</f>
        <v>0</v>
      </c>
    </row>
    <row r="3" spans="1:11" s="4" customFormat="1" x14ac:dyDescent="0.45">
      <c r="A3" s="17"/>
      <c r="B3" s="17" t="s">
        <v>7</v>
      </c>
      <c r="C3" s="18"/>
      <c r="D3" s="19">
        <f>SUM(D2)</f>
        <v>46500</v>
      </c>
      <c r="E3" s="17"/>
      <c r="F3" s="17"/>
      <c r="G3" s="19">
        <v>45346.5</v>
      </c>
      <c r="H3" s="19">
        <v>1153.5</v>
      </c>
      <c r="I3" s="19">
        <v>1153.5</v>
      </c>
      <c r="J3" s="19">
        <f t="shared" ref="J3:J66" si="0">SUM(G3+I3)</f>
        <v>46500</v>
      </c>
      <c r="K3" s="19">
        <f t="shared" ref="K3:K66" si="1">SUM(D3-J3)</f>
        <v>0</v>
      </c>
    </row>
    <row r="4" spans="1:11" x14ac:dyDescent="0.45">
      <c r="A4">
        <v>303</v>
      </c>
      <c r="B4" t="s">
        <v>8</v>
      </c>
    </row>
    <row r="5" spans="1:11" x14ac:dyDescent="0.45">
      <c r="B5" t="s">
        <v>9</v>
      </c>
      <c r="C5" s="2">
        <v>37911</v>
      </c>
      <c r="D5" s="3">
        <v>8100</v>
      </c>
      <c r="E5">
        <v>20</v>
      </c>
      <c r="F5">
        <v>20</v>
      </c>
      <c r="G5" s="3">
        <v>6969.38</v>
      </c>
      <c r="H5" s="3">
        <v>1130.6199999999999</v>
      </c>
      <c r="I5" s="3">
        <f>SUM(D5/F5)</f>
        <v>405</v>
      </c>
      <c r="J5" s="3">
        <f t="shared" si="0"/>
        <v>7374.38</v>
      </c>
      <c r="K5" s="3">
        <f t="shared" si="1"/>
        <v>725.61999999999989</v>
      </c>
    </row>
    <row r="6" spans="1:11" x14ac:dyDescent="0.45">
      <c r="B6" t="s">
        <v>10</v>
      </c>
      <c r="C6" s="2">
        <v>39630</v>
      </c>
      <c r="D6" s="3">
        <v>92900</v>
      </c>
      <c r="E6">
        <v>20</v>
      </c>
      <c r="F6">
        <v>35</v>
      </c>
      <c r="G6" s="3">
        <v>50099.64285714287</v>
      </c>
      <c r="H6" s="3">
        <v>42800.35714285713</v>
      </c>
      <c r="I6" s="3">
        <f t="shared" ref="I6:I69" si="2">SUM(D6/F6)</f>
        <v>2654.2857142857142</v>
      </c>
      <c r="J6" s="3">
        <f t="shared" si="0"/>
        <v>52753.928571428587</v>
      </c>
      <c r="K6" s="3">
        <f t="shared" si="1"/>
        <v>40146.071428571413</v>
      </c>
    </row>
    <row r="7" spans="1:11" x14ac:dyDescent="0.45">
      <c r="B7" t="s">
        <v>11</v>
      </c>
      <c r="C7" s="2">
        <v>40001</v>
      </c>
      <c r="D7" s="3">
        <v>32515</v>
      </c>
      <c r="E7">
        <v>20</v>
      </c>
      <c r="F7">
        <v>35</v>
      </c>
      <c r="G7" s="3">
        <v>15909.130000000001</v>
      </c>
      <c r="H7" s="3">
        <v>16605.87</v>
      </c>
      <c r="I7" s="3">
        <f t="shared" si="2"/>
        <v>929</v>
      </c>
      <c r="J7" s="3">
        <f t="shared" si="0"/>
        <v>16838.13</v>
      </c>
      <c r="K7" s="3">
        <f t="shared" si="1"/>
        <v>15676.869999999999</v>
      </c>
    </row>
    <row r="8" spans="1:11" x14ac:dyDescent="0.45">
      <c r="B8" t="s">
        <v>10</v>
      </c>
      <c r="C8" s="2">
        <v>40360</v>
      </c>
      <c r="D8" s="3">
        <v>43083</v>
      </c>
      <c r="E8">
        <v>20</v>
      </c>
      <c r="F8">
        <v>35</v>
      </c>
      <c r="G8" s="3">
        <v>18925.521428571428</v>
      </c>
      <c r="H8" s="3">
        <v>24157.478571428572</v>
      </c>
      <c r="I8" s="3">
        <f t="shared" si="2"/>
        <v>1230.9428571428571</v>
      </c>
      <c r="J8" s="3">
        <f t="shared" si="0"/>
        <v>20156.464285714286</v>
      </c>
      <c r="K8" s="3">
        <f t="shared" si="1"/>
        <v>22926.535714285714</v>
      </c>
    </row>
    <row r="9" spans="1:11" s="4" customFormat="1" x14ac:dyDescent="0.45">
      <c r="A9" s="17"/>
      <c r="B9" s="17" t="s">
        <v>7</v>
      </c>
      <c r="C9" s="18"/>
      <c r="D9" s="19">
        <f>SUM(D5:D8)</f>
        <v>176598</v>
      </c>
      <c r="E9" s="17"/>
      <c r="F9" s="17"/>
      <c r="G9" s="19">
        <v>91903.674285714267</v>
      </c>
      <c r="H9" s="19">
        <v>84694.325714285733</v>
      </c>
      <c r="I9" s="19">
        <f>SUM(I5:I8)</f>
        <v>5219.2285714285717</v>
      </c>
      <c r="J9" s="19">
        <f>SUM(J5:J8)</f>
        <v>97122.902857142879</v>
      </c>
      <c r="K9" s="19">
        <f>SUM(K5:K8)</f>
        <v>79475.097142857121</v>
      </c>
    </row>
    <row r="10" spans="1:11" x14ac:dyDescent="0.45">
      <c r="B10" s="9" t="s">
        <v>72</v>
      </c>
      <c r="C10" s="10"/>
      <c r="D10" s="11">
        <v>223098</v>
      </c>
      <c r="K10" s="3">
        <f t="shared" si="1"/>
        <v>223098</v>
      </c>
    </row>
    <row r="11" spans="1:11" x14ac:dyDescent="0.45">
      <c r="A11">
        <v>311</v>
      </c>
      <c r="B11" t="s">
        <v>12</v>
      </c>
      <c r="C11" s="2">
        <v>36008</v>
      </c>
      <c r="D11" s="3">
        <v>40000</v>
      </c>
      <c r="F11">
        <v>20</v>
      </c>
      <c r="G11" s="3">
        <v>40000</v>
      </c>
      <c r="H11" s="3">
        <v>0</v>
      </c>
      <c r="I11" s="3">
        <v>0</v>
      </c>
      <c r="J11" s="3">
        <f t="shared" si="0"/>
        <v>40000</v>
      </c>
      <c r="K11" s="3">
        <f t="shared" si="1"/>
        <v>0</v>
      </c>
    </row>
    <row r="12" spans="1:11" x14ac:dyDescent="0.45">
      <c r="B12" t="s">
        <v>13</v>
      </c>
      <c r="C12" s="2">
        <v>42339</v>
      </c>
      <c r="D12" s="3">
        <v>2805</v>
      </c>
      <c r="F12">
        <v>5</v>
      </c>
      <c r="G12" s="3">
        <v>2805</v>
      </c>
      <c r="H12" s="3">
        <v>0</v>
      </c>
      <c r="I12" s="3">
        <v>0</v>
      </c>
      <c r="J12" s="3">
        <f t="shared" si="0"/>
        <v>2805</v>
      </c>
      <c r="K12" s="3">
        <f t="shared" si="1"/>
        <v>0</v>
      </c>
    </row>
    <row r="13" spans="1:11" x14ac:dyDescent="0.45">
      <c r="B13" t="s">
        <v>14</v>
      </c>
      <c r="C13" s="2">
        <v>43220</v>
      </c>
      <c r="D13" s="3">
        <v>2116.8000000000002</v>
      </c>
      <c r="F13">
        <v>20</v>
      </c>
      <c r="G13" s="3">
        <v>282.24</v>
      </c>
      <c r="H13" s="3">
        <v>1834.5600000000002</v>
      </c>
      <c r="I13" s="3">
        <f t="shared" si="2"/>
        <v>105.84</v>
      </c>
      <c r="J13" s="3">
        <f t="shared" si="0"/>
        <v>388.08000000000004</v>
      </c>
      <c r="K13" s="3">
        <f t="shared" si="1"/>
        <v>1728.7200000000003</v>
      </c>
    </row>
    <row r="14" spans="1:11" x14ac:dyDescent="0.45">
      <c r="B14" t="s">
        <v>15</v>
      </c>
      <c r="C14" s="2">
        <v>43354</v>
      </c>
      <c r="D14" s="3">
        <v>8224.14</v>
      </c>
      <c r="F14">
        <v>20</v>
      </c>
      <c r="G14" s="3">
        <v>942.34937500000001</v>
      </c>
      <c r="H14" s="3">
        <v>7281.7906249999987</v>
      </c>
      <c r="I14" s="3">
        <f t="shared" si="2"/>
        <v>411.20699999999999</v>
      </c>
      <c r="J14" s="3">
        <f t="shared" si="0"/>
        <v>1353.5563750000001</v>
      </c>
      <c r="K14" s="3">
        <f t="shared" si="1"/>
        <v>6870.5836249999993</v>
      </c>
    </row>
    <row r="15" spans="1:11" x14ac:dyDescent="0.45">
      <c r="B15" t="s">
        <v>16</v>
      </c>
      <c r="C15" s="2">
        <v>43381</v>
      </c>
      <c r="D15" s="3">
        <v>8674.14</v>
      </c>
      <c r="F15">
        <v>20</v>
      </c>
      <c r="G15" s="3">
        <v>975.84074999999996</v>
      </c>
      <c r="H15" s="3">
        <v>7698.2992499999991</v>
      </c>
      <c r="I15" s="3">
        <f t="shared" si="2"/>
        <v>433.70699999999999</v>
      </c>
      <c r="J15" s="3">
        <f t="shared" si="0"/>
        <v>1409.54775</v>
      </c>
      <c r="K15" s="3">
        <f t="shared" si="1"/>
        <v>7264.5922499999997</v>
      </c>
    </row>
    <row r="16" spans="1:11" x14ac:dyDescent="0.45">
      <c r="B16" t="s">
        <v>17</v>
      </c>
      <c r="C16" s="2">
        <v>43234</v>
      </c>
      <c r="D16" s="3">
        <v>1578.15</v>
      </c>
      <c r="F16">
        <v>20</v>
      </c>
      <c r="G16" s="3">
        <v>207.13218749999999</v>
      </c>
      <c r="H16" s="3">
        <v>1371.0178125</v>
      </c>
      <c r="I16" s="3">
        <f t="shared" si="2"/>
        <v>78.907499999999999</v>
      </c>
      <c r="J16" s="3">
        <f t="shared" si="0"/>
        <v>286.03968750000001</v>
      </c>
      <c r="K16" s="3">
        <f t="shared" si="1"/>
        <v>1292.1103125</v>
      </c>
    </row>
    <row r="17" spans="1:12" x14ac:dyDescent="0.45">
      <c r="B17" t="s">
        <v>18</v>
      </c>
      <c r="C17" s="2">
        <v>43381</v>
      </c>
      <c r="D17" s="3">
        <v>330.75</v>
      </c>
      <c r="F17">
        <v>20</v>
      </c>
      <c r="G17" s="3">
        <v>37.209375000000001</v>
      </c>
      <c r="H17" s="3">
        <v>293.54062499999998</v>
      </c>
      <c r="I17" s="3">
        <f t="shared" si="2"/>
        <v>16.537500000000001</v>
      </c>
      <c r="J17" s="3">
        <f t="shared" si="0"/>
        <v>53.746875000000003</v>
      </c>
      <c r="K17" s="3">
        <f t="shared" si="1"/>
        <v>277.00312500000001</v>
      </c>
    </row>
    <row r="18" spans="1:12" s="4" customFormat="1" x14ac:dyDescent="0.45">
      <c r="A18" s="17"/>
      <c r="B18" s="17" t="s">
        <v>7</v>
      </c>
      <c r="C18" s="18"/>
      <c r="D18" s="19">
        <f>SUM(D11:D17)</f>
        <v>63728.98</v>
      </c>
      <c r="E18" s="17"/>
      <c r="F18" s="17"/>
      <c r="G18" s="19">
        <v>45249.771687499997</v>
      </c>
      <c r="H18" s="19">
        <v>18479.208312499999</v>
      </c>
      <c r="I18" s="19">
        <f>SUM(I11:I17)</f>
        <v>1046.1989999999998</v>
      </c>
      <c r="J18" s="19">
        <f>SUM(J11:J17)</f>
        <v>46295.970687499997</v>
      </c>
      <c r="K18" s="19">
        <f>SUM(K11:K17)</f>
        <v>17433.009312499998</v>
      </c>
    </row>
    <row r="19" spans="1:12" x14ac:dyDescent="0.45">
      <c r="B19" s="9" t="s">
        <v>73</v>
      </c>
      <c r="C19" s="10"/>
      <c r="D19" s="11">
        <v>63728.98</v>
      </c>
      <c r="K19" s="3">
        <f t="shared" si="1"/>
        <v>63728.98</v>
      </c>
    </row>
    <row r="20" spans="1:12" x14ac:dyDescent="0.45">
      <c r="A20">
        <v>352</v>
      </c>
      <c r="B20" t="s">
        <v>19</v>
      </c>
      <c r="C20" s="2">
        <v>29587</v>
      </c>
      <c r="D20" s="3">
        <v>75450</v>
      </c>
      <c r="F20">
        <v>40</v>
      </c>
      <c r="G20" s="3">
        <v>73559.25</v>
      </c>
      <c r="H20" s="3">
        <v>1890.75</v>
      </c>
      <c r="I20" s="3">
        <f t="shared" si="2"/>
        <v>1886.25</v>
      </c>
      <c r="J20" s="3">
        <f t="shared" si="0"/>
        <v>75445.5</v>
      </c>
      <c r="K20" s="3">
        <f t="shared" si="1"/>
        <v>4.5</v>
      </c>
    </row>
    <row r="21" spans="1:12" x14ac:dyDescent="0.45">
      <c r="B21" t="s">
        <v>19</v>
      </c>
      <c r="D21" s="3">
        <v>43000</v>
      </c>
      <c r="F21">
        <v>40</v>
      </c>
      <c r="G21" s="3">
        <v>43000</v>
      </c>
      <c r="H21" s="3">
        <v>0</v>
      </c>
      <c r="I21" s="3">
        <v>0</v>
      </c>
      <c r="J21" s="3">
        <f t="shared" si="0"/>
        <v>43000</v>
      </c>
      <c r="K21" s="3">
        <f t="shared" si="1"/>
        <v>0</v>
      </c>
    </row>
    <row r="22" spans="1:12" x14ac:dyDescent="0.45">
      <c r="B22" t="s">
        <v>20</v>
      </c>
      <c r="C22" s="2">
        <v>41091</v>
      </c>
      <c r="D22" s="3">
        <v>144848</v>
      </c>
      <c r="F22">
        <v>40</v>
      </c>
      <c r="G22" s="3">
        <v>30780.190000000002</v>
      </c>
      <c r="H22" s="3">
        <v>114067.81</v>
      </c>
      <c r="I22" s="3">
        <f t="shared" si="2"/>
        <v>3621.2</v>
      </c>
      <c r="J22" s="3">
        <f t="shared" si="0"/>
        <v>34401.39</v>
      </c>
      <c r="K22" s="3">
        <f t="shared" si="1"/>
        <v>110446.61</v>
      </c>
    </row>
    <row r="23" spans="1:12" x14ac:dyDescent="0.45">
      <c r="B23" t="s">
        <v>21</v>
      </c>
      <c r="C23" s="2">
        <v>43829</v>
      </c>
      <c r="D23" s="3">
        <v>17105</v>
      </c>
      <c r="F23">
        <v>40</v>
      </c>
      <c r="G23" s="3">
        <v>427.625</v>
      </c>
      <c r="H23" s="3">
        <v>16677.375</v>
      </c>
      <c r="I23" s="3">
        <f t="shared" si="2"/>
        <v>427.625</v>
      </c>
      <c r="J23" s="3">
        <f t="shared" si="0"/>
        <v>855.25</v>
      </c>
      <c r="K23" s="3">
        <f t="shared" si="1"/>
        <v>16249.75</v>
      </c>
    </row>
    <row r="24" spans="1:12" s="4" customFormat="1" x14ac:dyDescent="0.45">
      <c r="A24" s="17"/>
      <c r="B24" s="17" t="s">
        <v>7</v>
      </c>
      <c r="C24" s="18"/>
      <c r="D24" s="19">
        <f>SUM(D20:D23)</f>
        <v>280403</v>
      </c>
      <c r="E24" s="17"/>
      <c r="F24" s="17"/>
      <c r="G24" s="19">
        <v>147767.065</v>
      </c>
      <c r="H24" s="19">
        <v>132635.935</v>
      </c>
      <c r="I24" s="19">
        <f>SUM(I20:I23)</f>
        <v>5935.0749999999998</v>
      </c>
      <c r="J24" s="19">
        <f>SUM(J20:J23)</f>
        <v>153702.14000000001</v>
      </c>
      <c r="K24" s="19">
        <f>SUM(K20:K23)</f>
        <v>126700.86</v>
      </c>
    </row>
    <row r="25" spans="1:12" x14ac:dyDescent="0.45">
      <c r="A25">
        <v>353</v>
      </c>
      <c r="B25" t="s">
        <v>22</v>
      </c>
      <c r="C25" s="2">
        <v>29587</v>
      </c>
      <c r="D25" s="3">
        <v>10400</v>
      </c>
      <c r="F25">
        <v>40</v>
      </c>
      <c r="G25" s="3">
        <v>10140</v>
      </c>
      <c r="H25" s="3">
        <v>260</v>
      </c>
      <c r="I25" s="3">
        <f t="shared" si="2"/>
        <v>260</v>
      </c>
      <c r="J25" s="3">
        <f t="shared" si="0"/>
        <v>10400</v>
      </c>
      <c r="K25" s="3">
        <f t="shared" si="1"/>
        <v>0</v>
      </c>
    </row>
    <row r="26" spans="1:12" x14ac:dyDescent="0.45">
      <c r="B26" t="s">
        <v>23</v>
      </c>
      <c r="C26" s="2">
        <v>41737</v>
      </c>
      <c r="D26" s="3">
        <v>1500</v>
      </c>
      <c r="F26">
        <v>20</v>
      </c>
      <c r="G26" s="3">
        <v>500</v>
      </c>
      <c r="H26" s="3">
        <v>1000</v>
      </c>
      <c r="I26" s="3">
        <f t="shared" si="2"/>
        <v>75</v>
      </c>
      <c r="J26" s="3">
        <f t="shared" si="0"/>
        <v>575</v>
      </c>
      <c r="K26" s="3">
        <f t="shared" si="1"/>
        <v>925</v>
      </c>
      <c r="L26" t="s">
        <v>77</v>
      </c>
    </row>
    <row r="27" spans="1:12" x14ac:dyDescent="0.45">
      <c r="B27" t="s">
        <v>24</v>
      </c>
      <c r="C27" s="2">
        <v>43040</v>
      </c>
      <c r="D27" s="3">
        <v>25000</v>
      </c>
      <c r="F27">
        <v>20</v>
      </c>
      <c r="G27" s="3">
        <v>3958.333333333333</v>
      </c>
      <c r="H27" s="3">
        <v>21041.666666666668</v>
      </c>
      <c r="I27" s="3">
        <f t="shared" si="2"/>
        <v>1250</v>
      </c>
      <c r="J27" s="3">
        <f t="shared" si="0"/>
        <v>5208.333333333333</v>
      </c>
      <c r="K27" s="3">
        <f t="shared" si="1"/>
        <v>19791.666666666668</v>
      </c>
    </row>
    <row r="28" spans="1:12" s="4" customFormat="1" x14ac:dyDescent="0.45">
      <c r="A28" s="17"/>
      <c r="B28" s="17" t="s">
        <v>7</v>
      </c>
      <c r="C28" s="23" t="s">
        <v>78</v>
      </c>
      <c r="D28" s="19">
        <f>SUM(D25:D27)</f>
        <v>36900</v>
      </c>
      <c r="E28" s="17"/>
      <c r="F28" s="17"/>
      <c r="G28" s="19">
        <v>14598.333333333332</v>
      </c>
      <c r="H28" s="19">
        <v>22301.666666666668</v>
      </c>
      <c r="I28" s="19">
        <f>SUM(I25:I27)</f>
        <v>1585</v>
      </c>
      <c r="J28" s="19">
        <f>SUM(J25:J27)</f>
        <v>16183.333333333332</v>
      </c>
      <c r="K28" s="19">
        <f>SUM(K25:K27)</f>
        <v>20716.666666666668</v>
      </c>
    </row>
    <row r="29" spans="1:12" x14ac:dyDescent="0.45">
      <c r="A29">
        <v>354</v>
      </c>
      <c r="B29" t="s">
        <v>25</v>
      </c>
      <c r="C29" s="2">
        <v>32143</v>
      </c>
      <c r="D29" s="3">
        <v>4725</v>
      </c>
      <c r="F29">
        <v>40</v>
      </c>
      <c r="G29" s="3">
        <v>3813.125</v>
      </c>
      <c r="H29" s="3">
        <v>911.875</v>
      </c>
      <c r="I29" s="3">
        <f t="shared" si="2"/>
        <v>118.125</v>
      </c>
      <c r="J29" s="3">
        <f>SUM(G29+I29)+0.01</f>
        <v>3931.26</v>
      </c>
      <c r="K29" s="3">
        <f t="shared" si="1"/>
        <v>793.73999999999978</v>
      </c>
    </row>
    <row r="30" spans="1:12" x14ac:dyDescent="0.45">
      <c r="B30" t="s">
        <v>25</v>
      </c>
      <c r="C30" s="2">
        <v>35977</v>
      </c>
      <c r="D30" s="3">
        <v>1760</v>
      </c>
      <c r="F30">
        <v>40</v>
      </c>
      <c r="G30" s="3">
        <v>990</v>
      </c>
      <c r="H30" s="3">
        <v>770</v>
      </c>
      <c r="I30" s="3">
        <f t="shared" si="2"/>
        <v>44</v>
      </c>
      <c r="J30" s="3">
        <f t="shared" si="0"/>
        <v>1034</v>
      </c>
      <c r="K30" s="3">
        <f t="shared" si="1"/>
        <v>726</v>
      </c>
    </row>
    <row r="31" spans="1:12" x14ac:dyDescent="0.45">
      <c r="B31" t="s">
        <v>25</v>
      </c>
      <c r="C31" s="2">
        <v>37073</v>
      </c>
      <c r="D31" s="3">
        <v>2100</v>
      </c>
      <c r="F31">
        <v>40</v>
      </c>
      <c r="G31" s="3">
        <v>1023.75</v>
      </c>
      <c r="H31" s="3">
        <v>1076.25</v>
      </c>
      <c r="I31" s="3">
        <f t="shared" si="2"/>
        <v>52.5</v>
      </c>
      <c r="J31" s="3">
        <f t="shared" si="0"/>
        <v>1076.25</v>
      </c>
      <c r="K31" s="3">
        <f t="shared" si="1"/>
        <v>1023.75</v>
      </c>
    </row>
    <row r="32" spans="1:12" x14ac:dyDescent="0.45">
      <c r="B32" t="s">
        <v>26</v>
      </c>
      <c r="C32" s="2">
        <v>37729</v>
      </c>
      <c r="D32" s="3">
        <v>2900</v>
      </c>
      <c r="F32">
        <v>40</v>
      </c>
      <c r="G32" s="3">
        <v>1289.8800000000001</v>
      </c>
      <c r="H32" s="3">
        <v>1610.12</v>
      </c>
      <c r="I32" s="3">
        <f t="shared" si="2"/>
        <v>72.5</v>
      </c>
      <c r="J32" s="3">
        <f t="shared" si="0"/>
        <v>1362.38</v>
      </c>
      <c r="K32" s="3">
        <f t="shared" si="1"/>
        <v>1537.62</v>
      </c>
    </row>
    <row r="33" spans="1:12" x14ac:dyDescent="0.45">
      <c r="B33" t="s">
        <v>27</v>
      </c>
      <c r="C33" s="2">
        <v>38169</v>
      </c>
      <c r="D33" s="3">
        <v>350</v>
      </c>
      <c r="E33">
        <v>5</v>
      </c>
      <c r="F33">
        <v>40</v>
      </c>
      <c r="G33" s="3">
        <v>350</v>
      </c>
      <c r="H33" s="3">
        <v>0</v>
      </c>
      <c r="I33" s="3">
        <v>0</v>
      </c>
      <c r="J33" s="3">
        <f t="shared" si="0"/>
        <v>350</v>
      </c>
      <c r="K33" s="3">
        <f t="shared" si="1"/>
        <v>0</v>
      </c>
    </row>
    <row r="34" spans="1:12" x14ac:dyDescent="0.45">
      <c r="B34" t="s">
        <v>27</v>
      </c>
      <c r="C34" s="2">
        <v>39630</v>
      </c>
      <c r="D34" s="3">
        <v>912</v>
      </c>
      <c r="E34">
        <v>5</v>
      </c>
      <c r="F34">
        <v>40</v>
      </c>
      <c r="G34" s="3">
        <v>912</v>
      </c>
      <c r="H34" s="3">
        <v>0</v>
      </c>
      <c r="I34" s="3">
        <v>0</v>
      </c>
      <c r="J34" s="3">
        <f t="shared" si="0"/>
        <v>912</v>
      </c>
      <c r="K34" s="3">
        <f t="shared" si="1"/>
        <v>0</v>
      </c>
    </row>
    <row r="35" spans="1:12" x14ac:dyDescent="0.45">
      <c r="B35" t="s">
        <v>28</v>
      </c>
      <c r="C35" s="2">
        <v>42104</v>
      </c>
      <c r="D35" s="3">
        <v>1300</v>
      </c>
      <c r="F35">
        <v>40</v>
      </c>
      <c r="G35" s="3">
        <v>184.16666666666669</v>
      </c>
      <c r="H35" s="3">
        <v>1115.8333333333333</v>
      </c>
      <c r="I35" s="3">
        <f t="shared" si="2"/>
        <v>32.5</v>
      </c>
      <c r="J35" s="3">
        <f t="shared" si="0"/>
        <v>216.66666666666669</v>
      </c>
      <c r="K35" s="3">
        <f t="shared" si="1"/>
        <v>1083.3333333333333</v>
      </c>
    </row>
    <row r="36" spans="1:12" x14ac:dyDescent="0.45">
      <c r="B36" t="s">
        <v>27</v>
      </c>
      <c r="C36" s="2">
        <v>42104</v>
      </c>
      <c r="D36" s="3">
        <v>1200</v>
      </c>
      <c r="F36">
        <v>40</v>
      </c>
      <c r="G36" s="3">
        <v>170</v>
      </c>
      <c r="H36" s="3">
        <v>1030</v>
      </c>
      <c r="I36" s="3">
        <f t="shared" si="2"/>
        <v>30</v>
      </c>
      <c r="J36" s="3">
        <f t="shared" si="0"/>
        <v>200</v>
      </c>
      <c r="K36" s="3">
        <f t="shared" si="1"/>
        <v>1000</v>
      </c>
    </row>
    <row r="37" spans="1:12" x14ac:dyDescent="0.45">
      <c r="B37" t="s">
        <v>27</v>
      </c>
      <c r="C37" s="2">
        <v>42496</v>
      </c>
      <c r="D37" s="3">
        <v>618</v>
      </c>
      <c r="F37">
        <v>40</v>
      </c>
      <c r="G37" s="3">
        <v>72.100000000000009</v>
      </c>
      <c r="H37" s="3">
        <v>545.9</v>
      </c>
      <c r="I37" s="3">
        <f t="shared" si="2"/>
        <v>15.45</v>
      </c>
      <c r="J37" s="3">
        <f t="shared" si="0"/>
        <v>87.550000000000011</v>
      </c>
      <c r="K37" s="3">
        <f t="shared" si="1"/>
        <v>530.45000000000005</v>
      </c>
    </row>
    <row r="38" spans="1:12" x14ac:dyDescent="0.45">
      <c r="B38" t="s">
        <v>27</v>
      </c>
      <c r="C38" s="2">
        <v>43965</v>
      </c>
      <c r="D38" s="3">
        <v>165</v>
      </c>
      <c r="F38">
        <v>40</v>
      </c>
      <c r="G38" s="3">
        <v>4.125</v>
      </c>
      <c r="H38" s="3">
        <v>160.875</v>
      </c>
      <c r="I38" s="3">
        <f t="shared" si="2"/>
        <v>4.125</v>
      </c>
      <c r="J38" s="3">
        <f t="shared" si="0"/>
        <v>8.25</v>
      </c>
      <c r="K38" s="3">
        <f t="shared" si="1"/>
        <v>156.75</v>
      </c>
    </row>
    <row r="39" spans="1:12" s="4" customFormat="1" x14ac:dyDescent="0.45">
      <c r="A39" s="17"/>
      <c r="B39" s="17" t="s">
        <v>7</v>
      </c>
      <c r="C39" s="18"/>
      <c r="D39" s="19">
        <f>SUM(D29:D38)</f>
        <v>16030</v>
      </c>
      <c r="E39" s="17"/>
      <c r="F39" s="17"/>
      <c r="G39" s="19">
        <v>8809.1466666666674</v>
      </c>
      <c r="H39" s="19">
        <v>7220.8533333333326</v>
      </c>
      <c r="I39" s="19">
        <f>SUM(I29:I38)</f>
        <v>369.2</v>
      </c>
      <c r="J39" s="19">
        <f>SUM(J29:J38)</f>
        <v>9178.3566666666648</v>
      </c>
      <c r="K39" s="19">
        <f t="shared" si="1"/>
        <v>6851.6433333333352</v>
      </c>
    </row>
    <row r="40" spans="1:12" x14ac:dyDescent="0.45">
      <c r="A40">
        <v>355</v>
      </c>
      <c r="B40" t="s">
        <v>29</v>
      </c>
      <c r="C40" s="2">
        <v>41656</v>
      </c>
      <c r="D40" s="3">
        <v>7911.69</v>
      </c>
      <c r="F40">
        <v>5</v>
      </c>
      <c r="G40" s="3">
        <v>7911.69</v>
      </c>
      <c r="H40" s="3">
        <v>0</v>
      </c>
      <c r="I40" s="3">
        <v>0</v>
      </c>
      <c r="J40" s="3">
        <f t="shared" si="0"/>
        <v>7911.69</v>
      </c>
      <c r="K40" s="3">
        <f t="shared" si="1"/>
        <v>0</v>
      </c>
    </row>
    <row r="41" spans="1:12" x14ac:dyDescent="0.45">
      <c r="B41" t="s">
        <v>30</v>
      </c>
      <c r="C41" s="2">
        <v>43713</v>
      </c>
      <c r="D41" s="3">
        <v>2540</v>
      </c>
      <c r="F41">
        <v>7</v>
      </c>
      <c r="G41" s="3">
        <v>710.59523809523807</v>
      </c>
      <c r="H41" s="3">
        <v>1829.4047619047617</v>
      </c>
      <c r="I41" s="3">
        <f t="shared" si="2"/>
        <v>362.85714285714283</v>
      </c>
      <c r="J41" s="3">
        <f t="shared" si="0"/>
        <v>1073.452380952381</v>
      </c>
      <c r="K41" s="3">
        <f t="shared" si="1"/>
        <v>1466.547619047619</v>
      </c>
    </row>
    <row r="42" spans="1:12" x14ac:dyDescent="0.45">
      <c r="B42" t="s">
        <v>30</v>
      </c>
      <c r="C42" s="2">
        <v>43958</v>
      </c>
      <c r="D42" s="3">
        <v>8752</v>
      </c>
      <c r="F42">
        <v>7</v>
      </c>
      <c r="G42" s="3">
        <v>1250.2857142857142</v>
      </c>
      <c r="H42" s="3">
        <v>7501.7142857142862</v>
      </c>
      <c r="I42" s="3">
        <f t="shared" si="2"/>
        <v>1250.2857142857142</v>
      </c>
      <c r="J42" s="3">
        <f t="shared" si="0"/>
        <v>2500.5714285714284</v>
      </c>
      <c r="K42" s="3">
        <f t="shared" si="1"/>
        <v>6251.4285714285716</v>
      </c>
    </row>
    <row r="43" spans="1:12" x14ac:dyDescent="0.45">
      <c r="B43" t="s">
        <v>31</v>
      </c>
      <c r="C43" s="2">
        <v>44540</v>
      </c>
      <c r="D43" s="3">
        <v>6526</v>
      </c>
      <c r="F43">
        <v>10</v>
      </c>
      <c r="G43" s="3">
        <v>0</v>
      </c>
      <c r="I43" s="3">
        <f>SUM(D43/F43)/12*1</f>
        <v>54.383333333333333</v>
      </c>
      <c r="J43" s="3">
        <f t="shared" si="0"/>
        <v>54.383333333333333</v>
      </c>
      <c r="K43" s="3">
        <f t="shared" si="1"/>
        <v>6471.6166666666668</v>
      </c>
      <c r="L43" t="s">
        <v>70</v>
      </c>
    </row>
    <row r="44" spans="1:12" s="4" customFormat="1" x14ac:dyDescent="0.45">
      <c r="A44" s="17"/>
      <c r="B44" s="17" t="s">
        <v>7</v>
      </c>
      <c r="C44" s="18"/>
      <c r="D44" s="19">
        <f>SUM(D40:D43)</f>
        <v>25729.69</v>
      </c>
      <c r="E44" s="17"/>
      <c r="F44" s="17"/>
      <c r="G44" s="19">
        <v>9872.570952380951</v>
      </c>
      <c r="H44" s="19">
        <v>9331.1190476190477</v>
      </c>
      <c r="I44" s="19">
        <f>SUM(I40:I43)</f>
        <v>1667.5261904761905</v>
      </c>
      <c r="J44" s="19">
        <f t="shared" si="0"/>
        <v>11540.097142857141</v>
      </c>
      <c r="K44" s="19">
        <f t="shared" si="1"/>
        <v>14189.592857142858</v>
      </c>
    </row>
    <row r="45" spans="1:12" x14ac:dyDescent="0.45">
      <c r="B45" s="9" t="s">
        <v>74</v>
      </c>
      <c r="C45" s="10"/>
      <c r="D45" s="11">
        <f>SUM(D24+D28+D39+D44)</f>
        <v>359062.69</v>
      </c>
      <c r="K45" s="3">
        <f t="shared" si="1"/>
        <v>359062.69</v>
      </c>
    </row>
    <row r="46" spans="1:12" x14ac:dyDescent="0.45">
      <c r="A46">
        <v>362</v>
      </c>
      <c r="B46" t="s">
        <v>32</v>
      </c>
      <c r="C46" s="2">
        <v>27030</v>
      </c>
      <c r="D46" s="3">
        <v>20000</v>
      </c>
      <c r="E46">
        <v>5</v>
      </c>
      <c r="F46">
        <v>35</v>
      </c>
      <c r="G46" s="3">
        <v>20000</v>
      </c>
      <c r="H46" s="3">
        <v>0</v>
      </c>
      <c r="I46" s="3">
        <v>0</v>
      </c>
      <c r="J46" s="3">
        <f t="shared" si="0"/>
        <v>20000</v>
      </c>
      <c r="K46" s="3">
        <f t="shared" si="1"/>
        <v>0</v>
      </c>
    </row>
    <row r="47" spans="1:12" x14ac:dyDescent="0.45">
      <c r="B47" t="s">
        <v>32</v>
      </c>
      <c r="C47" s="2">
        <v>40403</v>
      </c>
      <c r="D47" s="3">
        <v>146404.32</v>
      </c>
      <c r="F47">
        <v>35</v>
      </c>
      <c r="G47" s="3">
        <v>43921.29514285714</v>
      </c>
      <c r="H47" s="3">
        <v>102483.02485714285</v>
      </c>
      <c r="I47" s="3">
        <f>SUM(D47/F47)+0.08</f>
        <v>4183.0605714285712</v>
      </c>
      <c r="J47" s="3">
        <f>SUM(G47+I47)-0.08</f>
        <v>48104.275714285708</v>
      </c>
      <c r="K47" s="3">
        <f t="shared" si="1"/>
        <v>98300.044285714306</v>
      </c>
    </row>
    <row r="48" spans="1:12" x14ac:dyDescent="0.45">
      <c r="B48" t="s">
        <v>33</v>
      </c>
      <c r="C48" s="2">
        <v>41746</v>
      </c>
      <c r="D48" s="3">
        <v>4234</v>
      </c>
      <c r="E48">
        <v>5</v>
      </c>
      <c r="F48">
        <v>7</v>
      </c>
      <c r="G48" s="3">
        <v>4234.0047619047627</v>
      </c>
      <c r="H48" s="3">
        <v>-4.7619047625744315E-3</v>
      </c>
      <c r="I48" s="3">
        <v>0</v>
      </c>
      <c r="J48" s="3">
        <f t="shared" si="0"/>
        <v>4234.0047619047627</v>
      </c>
      <c r="K48" s="3">
        <f t="shared" si="1"/>
        <v>-4.7619047627449618E-3</v>
      </c>
    </row>
    <row r="49" spans="1:12" x14ac:dyDescent="0.45">
      <c r="B49" t="s">
        <v>34</v>
      </c>
      <c r="C49" s="2">
        <v>44089</v>
      </c>
      <c r="D49" s="3">
        <v>4425</v>
      </c>
      <c r="F49">
        <v>7</v>
      </c>
      <c r="G49" s="3">
        <v>632.14285714285711</v>
      </c>
      <c r="H49" s="3">
        <v>3792.8571428571431</v>
      </c>
      <c r="I49" s="3">
        <f t="shared" si="2"/>
        <v>632.14285714285711</v>
      </c>
      <c r="J49" s="3">
        <f t="shared" si="0"/>
        <v>1264.2857142857142</v>
      </c>
      <c r="K49" s="3">
        <f t="shared" si="1"/>
        <v>3160.7142857142858</v>
      </c>
    </row>
    <row r="50" spans="1:12" s="4" customFormat="1" x14ac:dyDescent="0.45">
      <c r="A50" s="17"/>
      <c r="B50" s="17" t="s">
        <v>7</v>
      </c>
      <c r="C50" s="18"/>
      <c r="D50" s="19">
        <f>SUM(D46:D49)</f>
        <v>175063.32</v>
      </c>
      <c r="E50" s="17"/>
      <c r="F50" s="17"/>
      <c r="G50" s="19">
        <v>68787.442761904764</v>
      </c>
      <c r="H50" s="19">
        <v>106275.87723809523</v>
      </c>
      <c r="I50" s="19">
        <f>SUM(I46:I49)</f>
        <v>4815.203428571428</v>
      </c>
      <c r="J50" s="19">
        <f>SUM(J46:J49)</f>
        <v>73602.56619047618</v>
      </c>
      <c r="K50" s="19">
        <f t="shared" si="1"/>
        <v>101460.75380952383</v>
      </c>
    </row>
    <row r="51" spans="1:12" x14ac:dyDescent="0.45">
      <c r="A51">
        <v>363</v>
      </c>
      <c r="B51" t="s">
        <v>35</v>
      </c>
      <c r="C51" s="2">
        <v>39212</v>
      </c>
      <c r="D51" s="3">
        <v>3550</v>
      </c>
      <c r="E51">
        <v>5</v>
      </c>
      <c r="F51">
        <v>7</v>
      </c>
      <c r="G51" s="3">
        <v>3550</v>
      </c>
      <c r="H51" s="3">
        <v>0</v>
      </c>
      <c r="I51" s="3">
        <v>0</v>
      </c>
      <c r="J51" s="3">
        <f t="shared" si="0"/>
        <v>3550</v>
      </c>
      <c r="K51" s="3">
        <f t="shared" si="1"/>
        <v>0</v>
      </c>
    </row>
    <row r="52" spans="1:12" x14ac:dyDescent="0.45">
      <c r="B52" t="s">
        <v>36</v>
      </c>
      <c r="C52" s="2">
        <v>39903</v>
      </c>
      <c r="D52" s="3">
        <v>625</v>
      </c>
      <c r="E52">
        <v>5</v>
      </c>
      <c r="F52">
        <v>7</v>
      </c>
      <c r="G52" s="3">
        <v>625</v>
      </c>
      <c r="H52" s="3">
        <v>0</v>
      </c>
      <c r="I52" s="3">
        <v>0</v>
      </c>
      <c r="J52" s="3">
        <f t="shared" si="0"/>
        <v>625</v>
      </c>
      <c r="K52" s="3">
        <f t="shared" si="1"/>
        <v>0</v>
      </c>
    </row>
    <row r="53" spans="1:12" x14ac:dyDescent="0.45">
      <c r="B53" t="s">
        <v>37</v>
      </c>
      <c r="C53" s="2">
        <v>39924</v>
      </c>
      <c r="D53" s="3">
        <v>4076.51</v>
      </c>
      <c r="E53">
        <v>5</v>
      </c>
      <c r="F53">
        <v>7</v>
      </c>
      <c r="G53" s="3">
        <v>4076.51</v>
      </c>
      <c r="H53" s="3">
        <v>0</v>
      </c>
      <c r="I53" s="3">
        <v>0</v>
      </c>
      <c r="J53" s="3">
        <f t="shared" si="0"/>
        <v>4076.51</v>
      </c>
      <c r="K53" s="3">
        <f t="shared" si="1"/>
        <v>0</v>
      </c>
    </row>
    <row r="54" spans="1:12" x14ac:dyDescent="0.45">
      <c r="B54" t="s">
        <v>37</v>
      </c>
      <c r="C54" s="2">
        <v>39947</v>
      </c>
      <c r="D54" s="3">
        <v>3577.44</v>
      </c>
      <c r="E54">
        <v>5</v>
      </c>
      <c r="F54">
        <v>7</v>
      </c>
      <c r="G54" s="3">
        <v>3577.44</v>
      </c>
      <c r="H54" s="3">
        <v>0</v>
      </c>
      <c r="I54" s="3">
        <v>0</v>
      </c>
      <c r="J54" s="3">
        <f t="shared" si="0"/>
        <v>3577.44</v>
      </c>
      <c r="K54" s="3">
        <f t="shared" si="1"/>
        <v>0</v>
      </c>
    </row>
    <row r="55" spans="1:12" x14ac:dyDescent="0.45">
      <c r="B55" t="s">
        <v>37</v>
      </c>
      <c r="C55" s="2">
        <v>41319</v>
      </c>
      <c r="D55" s="3">
        <v>2848</v>
      </c>
      <c r="E55">
        <v>5</v>
      </c>
      <c r="F55">
        <v>7</v>
      </c>
      <c r="G55" s="3">
        <v>2848.0038095238092</v>
      </c>
      <c r="H55" s="3">
        <v>0</v>
      </c>
      <c r="I55" s="3">
        <v>0</v>
      </c>
      <c r="J55" s="3">
        <f t="shared" si="0"/>
        <v>2848.0038095238092</v>
      </c>
      <c r="K55" s="3">
        <f t="shared" si="1"/>
        <v>-3.8095238091955252E-3</v>
      </c>
    </row>
    <row r="56" spans="1:12" x14ac:dyDescent="0.45">
      <c r="B56" t="s">
        <v>38</v>
      </c>
      <c r="C56" s="2">
        <v>41989</v>
      </c>
      <c r="D56" s="3">
        <v>452.12</v>
      </c>
      <c r="E56">
        <v>5</v>
      </c>
      <c r="F56">
        <v>7</v>
      </c>
      <c r="G56" s="3">
        <v>413.3668571428571</v>
      </c>
      <c r="H56" s="3">
        <v>38.75314285714289</v>
      </c>
      <c r="I56" s="3">
        <v>38.75</v>
      </c>
      <c r="J56" s="3">
        <f t="shared" si="0"/>
        <v>452.1168571428571</v>
      </c>
      <c r="K56" s="3">
        <f t="shared" si="1"/>
        <v>3.1428571429046315E-3</v>
      </c>
    </row>
    <row r="57" spans="1:12" x14ac:dyDescent="0.45">
      <c r="B57" t="s">
        <v>39</v>
      </c>
      <c r="C57" s="2">
        <v>42208</v>
      </c>
      <c r="D57" s="3">
        <v>4080</v>
      </c>
      <c r="E57">
        <v>5</v>
      </c>
      <c r="F57">
        <v>7</v>
      </c>
      <c r="G57" s="3">
        <v>3730.2857142857147</v>
      </c>
      <c r="H57" s="3">
        <v>349.71428571428555</v>
      </c>
      <c r="I57" s="3">
        <v>349.71</v>
      </c>
      <c r="J57" s="3">
        <f t="shared" si="0"/>
        <v>4079.9957142857147</v>
      </c>
      <c r="K57" s="3">
        <f t="shared" si="1"/>
        <v>4.2857142852881225E-3</v>
      </c>
    </row>
    <row r="58" spans="1:12" x14ac:dyDescent="0.45">
      <c r="B58" t="s">
        <v>40</v>
      </c>
      <c r="C58" s="2">
        <v>42284</v>
      </c>
      <c r="D58" s="3">
        <v>390</v>
      </c>
      <c r="E58">
        <v>5</v>
      </c>
      <c r="F58">
        <v>7</v>
      </c>
      <c r="G58" s="3">
        <v>356.57142857142861</v>
      </c>
      <c r="H58" s="3">
        <v>33.428571428571395</v>
      </c>
      <c r="I58" s="3">
        <v>33.43</v>
      </c>
      <c r="J58" s="3">
        <f t="shared" si="0"/>
        <v>390.00142857142862</v>
      </c>
      <c r="K58" s="3">
        <f t="shared" si="1"/>
        <v>-1.4285714286188522E-3</v>
      </c>
    </row>
    <row r="59" spans="1:12" x14ac:dyDescent="0.45">
      <c r="B59" t="s">
        <v>37</v>
      </c>
      <c r="C59" s="2">
        <v>42370</v>
      </c>
      <c r="D59" s="3">
        <v>390</v>
      </c>
      <c r="F59">
        <v>7</v>
      </c>
      <c r="G59" s="3">
        <v>278.57142857142856</v>
      </c>
      <c r="H59" s="3">
        <v>111.42857142857142</v>
      </c>
      <c r="I59" s="3">
        <f t="shared" si="2"/>
        <v>55.714285714285715</v>
      </c>
      <c r="J59" s="3">
        <f t="shared" si="0"/>
        <v>334.28571428571428</v>
      </c>
      <c r="K59" s="3">
        <f t="shared" si="1"/>
        <v>55.714285714285722</v>
      </c>
    </row>
    <row r="60" spans="1:12" x14ac:dyDescent="0.45">
      <c r="B60" t="s">
        <v>37</v>
      </c>
      <c r="C60" s="2">
        <v>42795</v>
      </c>
      <c r="D60" s="3">
        <v>4146</v>
      </c>
      <c r="F60">
        <v>7</v>
      </c>
      <c r="G60" s="3">
        <v>2270.4285714285716</v>
      </c>
      <c r="H60" s="3">
        <v>1875.5714285714284</v>
      </c>
      <c r="I60" s="3">
        <f>SUM(D60/F60)+1.6</f>
        <v>593.88571428571436</v>
      </c>
      <c r="J60" s="3">
        <f t="shared" si="0"/>
        <v>2864.3142857142857</v>
      </c>
      <c r="K60" s="3">
        <f t="shared" si="1"/>
        <v>1281.6857142857143</v>
      </c>
    </row>
    <row r="61" spans="1:12" x14ac:dyDescent="0.45">
      <c r="B61" t="s">
        <v>37</v>
      </c>
      <c r="C61" s="2">
        <v>43237</v>
      </c>
      <c r="D61" s="3">
        <v>4255</v>
      </c>
      <c r="F61">
        <v>7</v>
      </c>
      <c r="G61" s="3">
        <v>1595.625</v>
      </c>
      <c r="H61" s="3">
        <v>2659.375</v>
      </c>
      <c r="I61" s="3">
        <f t="shared" si="2"/>
        <v>607.85714285714289</v>
      </c>
      <c r="J61" s="3">
        <f>SUM(G61+I61)+0.01</f>
        <v>2203.4921428571433</v>
      </c>
      <c r="K61" s="3">
        <f t="shared" si="1"/>
        <v>2051.5078571428567</v>
      </c>
    </row>
    <row r="62" spans="1:12" x14ac:dyDescent="0.45">
      <c r="B62" t="s">
        <v>37</v>
      </c>
      <c r="C62" s="2">
        <v>44167</v>
      </c>
      <c r="D62" s="3">
        <v>893.3</v>
      </c>
      <c r="F62">
        <v>7</v>
      </c>
      <c r="G62" s="3">
        <v>10.634523809523809</v>
      </c>
      <c r="H62" s="3">
        <v>882.66547619047617</v>
      </c>
      <c r="I62" s="3">
        <f t="shared" si="2"/>
        <v>127.61428571428571</v>
      </c>
      <c r="J62" s="3">
        <f t="shared" si="0"/>
        <v>138.24880952380951</v>
      </c>
      <c r="K62" s="3">
        <f t="shared" si="1"/>
        <v>755.05119047619041</v>
      </c>
    </row>
    <row r="63" spans="1:12" x14ac:dyDescent="0.45">
      <c r="B63" t="s">
        <v>41</v>
      </c>
      <c r="C63" s="2">
        <v>44498</v>
      </c>
      <c r="D63" s="3">
        <v>89.99</v>
      </c>
      <c r="F63">
        <v>7</v>
      </c>
      <c r="G63" s="3">
        <v>0</v>
      </c>
      <c r="I63" s="3">
        <f>SUM(D63/F63)/12/2</f>
        <v>0.53565476190476191</v>
      </c>
      <c r="J63" s="3">
        <f t="shared" si="0"/>
        <v>0.53565476190476191</v>
      </c>
      <c r="K63" s="3">
        <f t="shared" si="1"/>
        <v>89.454345238095229</v>
      </c>
      <c r="L63" t="s">
        <v>70</v>
      </c>
    </row>
    <row r="64" spans="1:12" s="4" customFormat="1" x14ac:dyDescent="0.45">
      <c r="A64" s="17"/>
      <c r="B64" s="17" t="s">
        <v>7</v>
      </c>
      <c r="C64" s="18"/>
      <c r="D64" s="19">
        <f>SUM(D51:D63)</f>
        <v>29373.360000000001</v>
      </c>
      <c r="E64" s="17"/>
      <c r="F64" s="17"/>
      <c r="G64" s="19">
        <v>23332.437333333331</v>
      </c>
      <c r="H64" s="19">
        <v>5950.9364761904762</v>
      </c>
      <c r="I64" s="19">
        <f>SUM(I51:I63)</f>
        <v>1807.4970833333332</v>
      </c>
      <c r="J64" s="19">
        <f>SUM(J51:J63)</f>
        <v>25139.944416666665</v>
      </c>
      <c r="K64" s="19">
        <f t="shared" si="1"/>
        <v>4233.4155833333352</v>
      </c>
    </row>
    <row r="65" spans="1:12" x14ac:dyDescent="0.45">
      <c r="B65" s="9" t="s">
        <v>75</v>
      </c>
      <c r="C65" s="10"/>
      <c r="D65" s="11">
        <v>204436.68</v>
      </c>
      <c r="J65" s="3">
        <f t="shared" si="0"/>
        <v>0</v>
      </c>
      <c r="K65" s="3">
        <f t="shared" si="1"/>
        <v>204436.68</v>
      </c>
    </row>
    <row r="66" spans="1:12" x14ac:dyDescent="0.45">
      <c r="A66">
        <v>372</v>
      </c>
      <c r="B66" t="s">
        <v>42</v>
      </c>
      <c r="C66" s="2">
        <v>33786</v>
      </c>
      <c r="D66" s="3">
        <v>30000</v>
      </c>
      <c r="E66">
        <v>40</v>
      </c>
      <c r="F66">
        <v>25</v>
      </c>
      <c r="G66" s="3">
        <v>30000</v>
      </c>
      <c r="H66" s="3">
        <v>0</v>
      </c>
      <c r="I66" s="3">
        <v>0</v>
      </c>
      <c r="J66" s="3">
        <f t="shared" si="0"/>
        <v>30000</v>
      </c>
      <c r="K66" s="3">
        <f t="shared" si="1"/>
        <v>0</v>
      </c>
    </row>
    <row r="67" spans="1:12" x14ac:dyDescent="0.45">
      <c r="B67" t="s">
        <v>42</v>
      </c>
      <c r="C67" s="2">
        <v>34335</v>
      </c>
      <c r="D67" s="3">
        <v>22900</v>
      </c>
      <c r="E67">
        <v>31.5</v>
      </c>
      <c r="F67">
        <v>25</v>
      </c>
      <c r="G67" s="3">
        <v>22900.000634920638</v>
      </c>
      <c r="H67" s="3">
        <v>0</v>
      </c>
      <c r="I67" s="3">
        <v>0</v>
      </c>
      <c r="J67" s="3">
        <f t="shared" ref="J67:J101" si="3">SUM(G67+I67)</f>
        <v>22900.000634920638</v>
      </c>
      <c r="K67" s="3">
        <f t="shared" ref="K67:K98" si="4">SUM(D67-J67)</f>
        <v>-6.3492063782177866E-4</v>
      </c>
    </row>
    <row r="68" spans="1:12" x14ac:dyDescent="0.45">
      <c r="B68" t="s">
        <v>42</v>
      </c>
      <c r="C68" s="2">
        <v>40403</v>
      </c>
      <c r="D68" s="3">
        <v>188305.15</v>
      </c>
      <c r="E68">
        <v>35</v>
      </c>
      <c r="F68">
        <v>25</v>
      </c>
      <c r="G68" s="3">
        <v>65099.799714285706</v>
      </c>
      <c r="H68" s="3">
        <v>123205.35028571429</v>
      </c>
      <c r="I68" s="3">
        <f t="shared" si="2"/>
        <v>7532.2060000000001</v>
      </c>
      <c r="J68" s="3">
        <f t="shared" si="3"/>
        <v>72632.005714285711</v>
      </c>
      <c r="K68" s="3">
        <f t="shared" si="4"/>
        <v>115673.14428571428</v>
      </c>
    </row>
    <row r="69" spans="1:12" x14ac:dyDescent="0.45">
      <c r="B69" t="s">
        <v>42</v>
      </c>
      <c r="C69" s="2">
        <v>40833</v>
      </c>
      <c r="D69" s="3">
        <v>260828.13</v>
      </c>
      <c r="E69">
        <v>35</v>
      </c>
      <c r="F69">
        <v>25</v>
      </c>
      <c r="G69" s="3">
        <v>82719.782228571421</v>
      </c>
      <c r="H69" s="3">
        <v>178108.34777142858</v>
      </c>
      <c r="I69" s="3">
        <f t="shared" si="2"/>
        <v>10433.1252</v>
      </c>
      <c r="J69" s="3">
        <f t="shared" si="3"/>
        <v>93152.907428571416</v>
      </c>
      <c r="K69" s="3">
        <f t="shared" si="4"/>
        <v>167675.22257142857</v>
      </c>
    </row>
    <row r="70" spans="1:12" x14ac:dyDescent="0.45">
      <c r="B70" t="s">
        <v>43</v>
      </c>
      <c r="C70" s="2">
        <v>42326</v>
      </c>
      <c r="D70" s="3">
        <v>2231.5</v>
      </c>
      <c r="F70">
        <v>30</v>
      </c>
      <c r="G70" s="3">
        <v>381.21458333333334</v>
      </c>
      <c r="H70" s="3">
        <v>1850.2854166666666</v>
      </c>
      <c r="I70" s="3">
        <f t="shared" ref="I70:I97" si="5">SUM(D70/F70)</f>
        <v>74.38333333333334</v>
      </c>
      <c r="J70" s="3">
        <f t="shared" si="3"/>
        <v>455.59791666666666</v>
      </c>
      <c r="K70" s="3">
        <f t="shared" si="4"/>
        <v>1775.9020833333334</v>
      </c>
    </row>
    <row r="71" spans="1:12" x14ac:dyDescent="0.45">
      <c r="B71" t="s">
        <v>43</v>
      </c>
      <c r="C71" s="2">
        <v>44112</v>
      </c>
      <c r="D71" s="3">
        <v>2431.5700000000002</v>
      </c>
      <c r="F71">
        <v>30</v>
      </c>
      <c r="G71" s="3">
        <v>13.508722222222223</v>
      </c>
      <c r="H71" s="3">
        <v>2418.0612777777778</v>
      </c>
      <c r="I71" s="3">
        <f t="shared" si="5"/>
        <v>81.052333333333337</v>
      </c>
      <c r="J71" s="3">
        <f t="shared" si="3"/>
        <v>94.561055555555555</v>
      </c>
      <c r="K71" s="3">
        <f t="shared" si="4"/>
        <v>2337.0089444444448</v>
      </c>
    </row>
    <row r="72" spans="1:12" s="4" customFormat="1" x14ac:dyDescent="0.45">
      <c r="A72" s="17"/>
      <c r="B72" s="17" t="s">
        <v>7</v>
      </c>
      <c r="C72" s="18"/>
      <c r="D72" s="19">
        <f>SUM(D66:D71)</f>
        <v>506696.35000000003</v>
      </c>
      <c r="E72" s="17"/>
      <c r="F72" s="17"/>
      <c r="G72" s="19">
        <v>201114.30588333332</v>
      </c>
      <c r="H72" s="19">
        <v>305582.04475158732</v>
      </c>
      <c r="I72" s="19">
        <f>SUM(I66:I71)</f>
        <v>18120.766866666669</v>
      </c>
      <c r="J72" s="19">
        <f t="shared" si="3"/>
        <v>219235.07274999999</v>
      </c>
      <c r="K72" s="19">
        <f t="shared" si="4"/>
        <v>287461.27725000004</v>
      </c>
    </row>
    <row r="73" spans="1:12" x14ac:dyDescent="0.45">
      <c r="A73">
        <v>391</v>
      </c>
      <c r="B73" s="12" t="s">
        <v>44</v>
      </c>
      <c r="C73" s="13">
        <v>37987</v>
      </c>
      <c r="D73" s="14">
        <v>2444</v>
      </c>
      <c r="E73" s="12"/>
      <c r="F73" s="12">
        <v>5</v>
      </c>
      <c r="G73" s="14">
        <v>2444</v>
      </c>
      <c r="H73" s="14">
        <v>0</v>
      </c>
      <c r="I73" s="15">
        <v>0</v>
      </c>
      <c r="J73" s="15">
        <f t="shared" si="3"/>
        <v>2444</v>
      </c>
      <c r="K73" s="15">
        <f t="shared" si="4"/>
        <v>0</v>
      </c>
      <c r="L73" t="s">
        <v>71</v>
      </c>
    </row>
    <row r="74" spans="1:12" x14ac:dyDescent="0.45">
      <c r="B74" s="20" t="s">
        <v>45</v>
      </c>
      <c r="C74" s="21">
        <v>37987</v>
      </c>
      <c r="D74" s="22">
        <v>216</v>
      </c>
      <c r="E74" s="20"/>
      <c r="F74" s="20">
        <v>5</v>
      </c>
      <c r="G74" s="22">
        <v>216</v>
      </c>
      <c r="H74" s="22">
        <v>0</v>
      </c>
      <c r="I74" s="3">
        <v>0</v>
      </c>
      <c r="J74" s="3">
        <f t="shared" si="3"/>
        <v>216</v>
      </c>
      <c r="K74" s="3">
        <f t="shared" si="4"/>
        <v>0</v>
      </c>
    </row>
    <row r="75" spans="1:12" x14ac:dyDescent="0.45">
      <c r="B75" t="s">
        <v>46</v>
      </c>
      <c r="C75" s="2">
        <v>29587</v>
      </c>
      <c r="D75" s="3">
        <v>79</v>
      </c>
      <c r="E75">
        <v>10</v>
      </c>
      <c r="F75">
        <v>20</v>
      </c>
      <c r="G75" s="3">
        <v>79</v>
      </c>
      <c r="H75" s="3">
        <v>0</v>
      </c>
      <c r="I75" s="3">
        <v>0</v>
      </c>
      <c r="J75" s="3">
        <f t="shared" si="3"/>
        <v>79</v>
      </c>
      <c r="K75" s="3">
        <f t="shared" si="4"/>
        <v>0</v>
      </c>
    </row>
    <row r="76" spans="1:12" x14ac:dyDescent="0.45">
      <c r="B76" t="s">
        <v>47</v>
      </c>
      <c r="C76" s="2">
        <v>34894</v>
      </c>
      <c r="D76" s="3">
        <v>243</v>
      </c>
      <c r="E76">
        <v>5</v>
      </c>
      <c r="F76">
        <v>15</v>
      </c>
      <c r="G76" s="3">
        <v>243</v>
      </c>
      <c r="H76" s="3">
        <v>0</v>
      </c>
      <c r="I76" s="3">
        <v>0</v>
      </c>
      <c r="J76" s="3">
        <f t="shared" si="3"/>
        <v>243</v>
      </c>
      <c r="K76" s="3">
        <f t="shared" si="4"/>
        <v>0</v>
      </c>
    </row>
    <row r="77" spans="1:12" x14ac:dyDescent="0.45">
      <c r="B77" s="12" t="s">
        <v>48</v>
      </c>
      <c r="C77" s="13">
        <v>34898</v>
      </c>
      <c r="D77" s="14">
        <v>194</v>
      </c>
      <c r="E77" s="12"/>
      <c r="F77" s="12">
        <v>5</v>
      </c>
      <c r="G77" s="14">
        <v>194</v>
      </c>
      <c r="H77" s="14">
        <v>0</v>
      </c>
      <c r="I77" s="15">
        <v>0</v>
      </c>
      <c r="J77" s="15">
        <f t="shared" si="3"/>
        <v>194</v>
      </c>
      <c r="K77" s="15">
        <f t="shared" si="4"/>
        <v>0</v>
      </c>
      <c r="L77" t="s">
        <v>71</v>
      </c>
    </row>
    <row r="78" spans="1:12" x14ac:dyDescent="0.45">
      <c r="B78" t="s">
        <v>49</v>
      </c>
      <c r="C78" s="2">
        <v>35612</v>
      </c>
      <c r="D78" s="3">
        <v>162</v>
      </c>
      <c r="E78">
        <v>5</v>
      </c>
      <c r="F78">
        <v>20</v>
      </c>
      <c r="G78" s="3">
        <v>162</v>
      </c>
      <c r="H78" s="3">
        <v>0</v>
      </c>
      <c r="I78" s="3">
        <v>0</v>
      </c>
      <c r="J78" s="3">
        <f t="shared" si="3"/>
        <v>162</v>
      </c>
      <c r="K78" s="3">
        <f t="shared" si="4"/>
        <v>0</v>
      </c>
    </row>
    <row r="79" spans="1:12" x14ac:dyDescent="0.45">
      <c r="B79" s="12" t="s">
        <v>48</v>
      </c>
      <c r="C79" s="13">
        <v>36373</v>
      </c>
      <c r="D79" s="14">
        <v>1008</v>
      </c>
      <c r="E79" s="12"/>
      <c r="F79" s="12">
        <v>5</v>
      </c>
      <c r="G79" s="14">
        <v>1008</v>
      </c>
      <c r="H79" s="14">
        <v>0</v>
      </c>
      <c r="I79" s="15">
        <v>0</v>
      </c>
      <c r="J79" s="15">
        <f t="shared" si="3"/>
        <v>1008</v>
      </c>
      <c r="K79" s="15">
        <f t="shared" si="4"/>
        <v>0</v>
      </c>
      <c r="L79" t="s">
        <v>71</v>
      </c>
    </row>
    <row r="80" spans="1:12" x14ac:dyDescent="0.45">
      <c r="B80" t="s">
        <v>50</v>
      </c>
      <c r="C80" s="2">
        <v>36631</v>
      </c>
      <c r="D80" s="3">
        <v>67.48</v>
      </c>
      <c r="F80">
        <v>5</v>
      </c>
      <c r="G80" s="3">
        <v>67.48</v>
      </c>
      <c r="H80" s="3">
        <v>0</v>
      </c>
      <c r="I80" s="3">
        <v>0</v>
      </c>
      <c r="J80" s="3">
        <f t="shared" si="3"/>
        <v>67.48</v>
      </c>
      <c r="K80" s="3">
        <f t="shared" si="4"/>
        <v>0</v>
      </c>
    </row>
    <row r="81" spans="1:11" x14ac:dyDescent="0.45">
      <c r="B81" t="s">
        <v>49</v>
      </c>
      <c r="C81" s="2">
        <v>37624</v>
      </c>
      <c r="D81" s="3">
        <v>251.55</v>
      </c>
      <c r="E81">
        <v>5</v>
      </c>
      <c r="F81">
        <v>20</v>
      </c>
      <c r="G81" s="3">
        <v>251.55</v>
      </c>
      <c r="H81" s="3">
        <v>0</v>
      </c>
      <c r="I81" s="3">
        <v>0</v>
      </c>
      <c r="J81" s="3">
        <f t="shared" si="3"/>
        <v>251.55</v>
      </c>
      <c r="K81" s="3">
        <f t="shared" si="4"/>
        <v>0</v>
      </c>
    </row>
    <row r="82" spans="1:11" x14ac:dyDescent="0.45">
      <c r="B82" t="s">
        <v>51</v>
      </c>
      <c r="C82" s="2">
        <v>38519</v>
      </c>
      <c r="D82" s="3">
        <v>445</v>
      </c>
      <c r="F82">
        <v>5</v>
      </c>
      <c r="G82" s="3">
        <v>445</v>
      </c>
      <c r="H82" s="3">
        <v>0</v>
      </c>
      <c r="I82" s="3">
        <v>0</v>
      </c>
      <c r="J82" s="3">
        <f t="shared" si="3"/>
        <v>445</v>
      </c>
      <c r="K82" s="3">
        <f t="shared" si="4"/>
        <v>0</v>
      </c>
    </row>
    <row r="83" spans="1:11" x14ac:dyDescent="0.45">
      <c r="B83" t="s">
        <v>48</v>
      </c>
      <c r="C83" s="2">
        <v>41275</v>
      </c>
      <c r="D83" s="3">
        <v>1000</v>
      </c>
      <c r="F83">
        <v>5</v>
      </c>
      <c r="G83" s="3">
        <v>1000</v>
      </c>
      <c r="H83" s="3">
        <v>0</v>
      </c>
      <c r="I83" s="3">
        <v>0</v>
      </c>
      <c r="J83" s="3">
        <f t="shared" si="3"/>
        <v>1000</v>
      </c>
      <c r="K83" s="3">
        <f t="shared" si="4"/>
        <v>0</v>
      </c>
    </row>
    <row r="84" spans="1:11" x14ac:dyDescent="0.45">
      <c r="B84" t="s">
        <v>52</v>
      </c>
      <c r="C84" s="2">
        <v>41306</v>
      </c>
      <c r="D84" s="3">
        <v>1089</v>
      </c>
      <c r="E84">
        <v>5</v>
      </c>
      <c r="F84">
        <v>15</v>
      </c>
      <c r="G84" s="3">
        <v>1070.8499999999999</v>
      </c>
      <c r="H84" s="3">
        <v>18.150000000000091</v>
      </c>
      <c r="I84" s="3">
        <v>18.149999999999999</v>
      </c>
      <c r="J84" s="3">
        <f t="shared" si="3"/>
        <v>1089</v>
      </c>
      <c r="K84" s="3">
        <f t="shared" si="4"/>
        <v>0</v>
      </c>
    </row>
    <row r="85" spans="1:11" x14ac:dyDescent="0.45">
      <c r="B85" t="s">
        <v>53</v>
      </c>
      <c r="C85" s="2">
        <v>43748</v>
      </c>
      <c r="D85" s="3">
        <v>158.75</v>
      </c>
      <c r="F85">
        <v>20</v>
      </c>
      <c r="G85" s="3">
        <v>9.5911458333333339</v>
      </c>
      <c r="H85" s="3">
        <v>149.15885416666666</v>
      </c>
      <c r="I85" s="3">
        <f t="shared" si="5"/>
        <v>7.9375</v>
      </c>
      <c r="J85" s="3">
        <f t="shared" si="3"/>
        <v>17.528645833333336</v>
      </c>
      <c r="K85" s="3">
        <f t="shared" si="4"/>
        <v>141.22135416666666</v>
      </c>
    </row>
    <row r="86" spans="1:11" x14ac:dyDescent="0.45">
      <c r="B86" t="s">
        <v>44</v>
      </c>
      <c r="C86" s="2">
        <v>43770</v>
      </c>
      <c r="D86" s="3">
        <v>1105.8599999999999</v>
      </c>
      <c r="F86">
        <v>5</v>
      </c>
      <c r="G86" s="3">
        <v>258.03399999999999</v>
      </c>
      <c r="H86" s="3">
        <v>847.82599999999979</v>
      </c>
      <c r="I86" s="3">
        <f t="shared" si="5"/>
        <v>221.17199999999997</v>
      </c>
      <c r="J86" s="3">
        <f t="shared" si="3"/>
        <v>479.20599999999996</v>
      </c>
      <c r="K86" s="3">
        <f t="shared" si="4"/>
        <v>626.654</v>
      </c>
    </row>
    <row r="87" spans="1:11" x14ac:dyDescent="0.45">
      <c r="B87" s="12" t="s">
        <v>54</v>
      </c>
      <c r="C87" s="13"/>
      <c r="D87" s="14">
        <f>SUM(D73+D77+D79)</f>
        <v>3646</v>
      </c>
      <c r="E87" s="12"/>
      <c r="F87" s="12"/>
      <c r="G87" s="14"/>
      <c r="H87" s="14"/>
      <c r="I87" s="15"/>
      <c r="J87" s="15">
        <f>SUM(J73+J77+J79)</f>
        <v>3646</v>
      </c>
      <c r="K87" s="15">
        <f t="shared" si="4"/>
        <v>0</v>
      </c>
    </row>
    <row r="88" spans="1:11" s="4" customFormat="1" x14ac:dyDescent="0.45">
      <c r="A88" s="17"/>
      <c r="B88" s="17" t="s">
        <v>7</v>
      </c>
      <c r="C88" s="18"/>
      <c r="D88" s="19">
        <f>SUM(D73:D86)-D87</f>
        <v>4817.6399999999994</v>
      </c>
      <c r="E88" s="17"/>
      <c r="F88" s="17"/>
      <c r="G88" s="19">
        <v>7448.5051458333319</v>
      </c>
      <c r="H88" s="19">
        <v>1015.1348541666665</v>
      </c>
      <c r="I88" s="19">
        <f>SUM(I73:I86)</f>
        <v>247.25949999999997</v>
      </c>
      <c r="J88" s="19">
        <f>SUM(G88+I88)-J87</f>
        <v>4049.764645833332</v>
      </c>
      <c r="K88" s="19">
        <f>SUM(K73:K86)</f>
        <v>767.87535416666663</v>
      </c>
    </row>
    <row r="89" spans="1:11" x14ac:dyDescent="0.45">
      <c r="A89">
        <v>393</v>
      </c>
      <c r="B89" t="s">
        <v>55</v>
      </c>
      <c r="C89" s="2">
        <v>41365</v>
      </c>
      <c r="D89" s="3">
        <v>32749</v>
      </c>
      <c r="F89">
        <v>15</v>
      </c>
      <c r="G89" s="3">
        <v>15282.866666666667</v>
      </c>
      <c r="H89" s="3">
        <v>17466.133333333335</v>
      </c>
      <c r="I89" s="3">
        <f t="shared" si="5"/>
        <v>2183.2666666666669</v>
      </c>
      <c r="J89" s="3">
        <f t="shared" si="3"/>
        <v>17466.133333333335</v>
      </c>
      <c r="K89" s="3">
        <f t="shared" si="4"/>
        <v>15282.866666666665</v>
      </c>
    </row>
    <row r="90" spans="1:11" x14ac:dyDescent="0.45">
      <c r="B90" t="s">
        <v>56</v>
      </c>
      <c r="C90" s="2">
        <v>43040</v>
      </c>
      <c r="D90" s="3">
        <v>1500</v>
      </c>
      <c r="F90">
        <v>15</v>
      </c>
      <c r="G90" s="3">
        <v>316.66666666666669</v>
      </c>
      <c r="H90" s="3">
        <v>1183.3333333333333</v>
      </c>
      <c r="I90" s="3">
        <f t="shared" si="5"/>
        <v>100</v>
      </c>
      <c r="J90" s="3">
        <f t="shared" si="3"/>
        <v>416.66666666666669</v>
      </c>
      <c r="K90" s="3">
        <f t="shared" si="4"/>
        <v>1083.3333333333333</v>
      </c>
    </row>
    <row r="91" spans="1:11" x14ac:dyDescent="0.45">
      <c r="B91" t="s">
        <v>57</v>
      </c>
      <c r="C91" s="2">
        <v>43281</v>
      </c>
      <c r="D91" s="3">
        <v>120.59</v>
      </c>
      <c r="F91">
        <v>10</v>
      </c>
      <c r="G91" s="3">
        <v>30.147500000000004</v>
      </c>
      <c r="H91" s="3">
        <v>90.442499999999995</v>
      </c>
      <c r="I91" s="3">
        <f t="shared" si="5"/>
        <v>12.059000000000001</v>
      </c>
      <c r="J91" s="3">
        <f t="shared" si="3"/>
        <v>42.206500000000005</v>
      </c>
      <c r="K91" s="3">
        <f t="shared" si="4"/>
        <v>78.383499999999998</v>
      </c>
    </row>
    <row r="92" spans="1:11" x14ac:dyDescent="0.45">
      <c r="B92" t="s">
        <v>58</v>
      </c>
      <c r="C92" s="2">
        <v>43523</v>
      </c>
      <c r="D92" s="3">
        <v>107.37</v>
      </c>
      <c r="F92">
        <v>10</v>
      </c>
      <c r="G92" s="3">
        <v>19.6845</v>
      </c>
      <c r="H92" s="3">
        <v>87.685500000000005</v>
      </c>
      <c r="I92" s="3">
        <f t="shared" si="5"/>
        <v>10.737</v>
      </c>
      <c r="J92" s="3">
        <f t="shared" si="3"/>
        <v>30.421500000000002</v>
      </c>
      <c r="K92" s="3">
        <f t="shared" si="4"/>
        <v>76.948499999999996</v>
      </c>
    </row>
    <row r="93" spans="1:11" s="4" customFormat="1" x14ac:dyDescent="0.45">
      <c r="A93" s="17"/>
      <c r="B93" s="17" t="s">
        <v>7</v>
      </c>
      <c r="C93" s="18"/>
      <c r="D93" s="19">
        <f>SUM(D89:D92)</f>
        <v>34476.959999999999</v>
      </c>
      <c r="E93" s="17"/>
      <c r="F93" s="17"/>
      <c r="G93" s="19">
        <v>15649.365333333331</v>
      </c>
      <c r="H93" s="19">
        <v>18827.594666666668</v>
      </c>
      <c r="I93" s="19">
        <f>SUM(I89:I92)</f>
        <v>2306.0626666666672</v>
      </c>
      <c r="J93" s="19">
        <f>SUM(J89:J92)</f>
        <v>17955.428000000004</v>
      </c>
      <c r="K93" s="19">
        <f>SUM(K89:K92)</f>
        <v>16521.531999999999</v>
      </c>
    </row>
    <row r="94" spans="1:11" x14ac:dyDescent="0.45">
      <c r="B94" t="s">
        <v>59</v>
      </c>
      <c r="C94" s="2">
        <v>44056</v>
      </c>
      <c r="D94" s="3">
        <v>7.18</v>
      </c>
      <c r="F94">
        <v>10</v>
      </c>
      <c r="G94" s="3">
        <v>0.20941666666666664</v>
      </c>
      <c r="H94" s="3">
        <v>6.9705833333333329</v>
      </c>
      <c r="I94" s="3">
        <f t="shared" si="5"/>
        <v>0.71799999999999997</v>
      </c>
      <c r="J94" s="3">
        <f t="shared" si="3"/>
        <v>0.92741666666666656</v>
      </c>
      <c r="K94" s="3">
        <f t="shared" si="4"/>
        <v>6.2525833333333329</v>
      </c>
    </row>
    <row r="95" spans="1:11" x14ac:dyDescent="0.45">
      <c r="B95" t="s">
        <v>60</v>
      </c>
      <c r="C95" s="2">
        <v>44063</v>
      </c>
      <c r="D95" s="3">
        <v>49.92</v>
      </c>
      <c r="F95">
        <v>10</v>
      </c>
      <c r="G95" s="3">
        <v>1.8719999999999999</v>
      </c>
      <c r="H95" s="3">
        <v>48.048000000000002</v>
      </c>
      <c r="I95" s="3">
        <f t="shared" si="5"/>
        <v>4.992</v>
      </c>
      <c r="J95" s="3">
        <f t="shared" si="3"/>
        <v>6.8639999999999999</v>
      </c>
      <c r="K95" s="3">
        <f t="shared" si="4"/>
        <v>43.056000000000004</v>
      </c>
    </row>
    <row r="96" spans="1:11" x14ac:dyDescent="0.45">
      <c r="B96" t="s">
        <v>61</v>
      </c>
      <c r="C96" s="2">
        <v>44155</v>
      </c>
      <c r="D96" s="3">
        <v>52.24</v>
      </c>
      <c r="F96">
        <v>10</v>
      </c>
      <c r="G96" s="3">
        <v>0.65300000000000002</v>
      </c>
      <c r="H96" s="3">
        <v>51.587000000000003</v>
      </c>
      <c r="I96" s="3">
        <f t="shared" si="5"/>
        <v>5.2240000000000002</v>
      </c>
      <c r="J96" s="3">
        <f t="shared" si="3"/>
        <v>5.8770000000000007</v>
      </c>
      <c r="K96" s="3">
        <f t="shared" si="4"/>
        <v>46.363</v>
      </c>
    </row>
    <row r="97" spans="1:12" x14ac:dyDescent="0.45">
      <c r="B97" t="s">
        <v>62</v>
      </c>
      <c r="C97" s="2">
        <v>43926</v>
      </c>
      <c r="D97" s="3">
        <v>19.75</v>
      </c>
      <c r="F97">
        <v>10</v>
      </c>
      <c r="G97" s="3">
        <v>1.3166666666666667</v>
      </c>
      <c r="H97" s="3">
        <v>18.433333333333334</v>
      </c>
      <c r="I97" s="3">
        <f t="shared" si="5"/>
        <v>1.9750000000000001</v>
      </c>
      <c r="J97" s="3">
        <f t="shared" si="3"/>
        <v>3.291666666666667</v>
      </c>
      <c r="K97" s="3">
        <f t="shared" si="4"/>
        <v>16.458333333333332</v>
      </c>
    </row>
    <row r="98" spans="1:12" x14ac:dyDescent="0.45">
      <c r="B98" t="s">
        <v>63</v>
      </c>
      <c r="C98" s="2">
        <v>44505</v>
      </c>
      <c r="D98" s="3">
        <v>242.08</v>
      </c>
      <c r="F98">
        <v>10</v>
      </c>
      <c r="I98" s="3">
        <f>SUM(D98/F98)/12*2</f>
        <v>4.0346666666666673</v>
      </c>
      <c r="J98" s="3">
        <f t="shared" si="3"/>
        <v>4.0346666666666673</v>
      </c>
      <c r="K98" s="3">
        <f t="shared" si="4"/>
        <v>238.04533333333333</v>
      </c>
      <c r="L98" t="s">
        <v>70</v>
      </c>
    </row>
    <row r="99" spans="1:12" s="4" customFormat="1" x14ac:dyDescent="0.45">
      <c r="A99" s="17"/>
      <c r="B99" s="17" t="s">
        <v>7</v>
      </c>
      <c r="C99" s="18"/>
      <c r="D99" s="19">
        <f>SUM(D94:D98)</f>
        <v>371.17</v>
      </c>
      <c r="E99" s="17"/>
      <c r="F99" s="17"/>
      <c r="G99" s="19">
        <v>4.0510833333333336</v>
      </c>
      <c r="H99" s="19">
        <v>125.03891666666667</v>
      </c>
      <c r="I99" s="19">
        <f>SUM(I94:I98)</f>
        <v>16.943666666666669</v>
      </c>
      <c r="J99" s="19">
        <f>SUM(J94:J98)</f>
        <v>20.99475</v>
      </c>
      <c r="K99" s="19">
        <f>SUM(K94:K98)</f>
        <v>350.17525000000001</v>
      </c>
    </row>
    <row r="100" spans="1:12" x14ac:dyDescent="0.45">
      <c r="B100" s="4" t="s">
        <v>7</v>
      </c>
      <c r="C100" s="24"/>
      <c r="D100" s="25">
        <f>SUM(D3+D9+D18+D24+D28+D39+D44+D50+D64+D72+D88+D93+D99)</f>
        <v>1396688.4699999997</v>
      </c>
      <c r="E100" s="25">
        <f t="shared" ref="E100:I100" si="6">SUM(E3+E9+E18+E24+E28+E39+E44+E50+E64+E72+E88+E93+E99)</f>
        <v>0</v>
      </c>
      <c r="F100" s="25">
        <f t="shared" si="6"/>
        <v>0</v>
      </c>
      <c r="G100" s="25">
        <f t="shared" si="6"/>
        <v>679883.16946666664</v>
      </c>
      <c r="H100" s="25">
        <f t="shared" si="6"/>
        <v>713593.2349777777</v>
      </c>
      <c r="I100" s="25">
        <f t="shared" si="6"/>
        <v>44289.461973809528</v>
      </c>
      <c r="J100" s="25">
        <f>SUM(J3+J9+J18+J24+J28+J39+J44+J50+J64+J72+J88+J93+J99)</f>
        <v>720526.57144047599</v>
      </c>
      <c r="K100" s="25">
        <f>SUM(K3+K9+K18+K24+K28+K39+K44+K50+K64+K72+K88+K93+K99)</f>
        <v>676161.89855952386</v>
      </c>
    </row>
    <row r="101" spans="1:12" x14ac:dyDescent="0.45">
      <c r="B101" t="s">
        <v>64</v>
      </c>
      <c r="D101" s="3">
        <v>1396688.4699999997</v>
      </c>
      <c r="G101" s="3">
        <v>679883.16946666664</v>
      </c>
      <c r="H101" s="3">
        <v>713593.2349777777</v>
      </c>
      <c r="I101" s="3">
        <f>SUM(I3+I9+I18+I24+I28+I39+I44+I50+I64+I72+I88+I93+I99)</f>
        <v>44289.461973809528</v>
      </c>
      <c r="J101" s="3">
        <f t="shared" si="3"/>
        <v>724172.63144047617</v>
      </c>
      <c r="K101" s="3">
        <v>669545.91603968246</v>
      </c>
    </row>
    <row r="102" spans="1:12" x14ac:dyDescent="0.45">
      <c r="B102" t="s">
        <v>80</v>
      </c>
      <c r="D102" s="3">
        <v>0</v>
      </c>
      <c r="G102" s="3">
        <v>46412.480000000003</v>
      </c>
      <c r="J102" s="3">
        <f>SUM(G102)</f>
        <v>46412.480000000003</v>
      </c>
    </row>
    <row r="103" spans="1:12" x14ac:dyDescent="0.45">
      <c r="B103" s="26" t="s">
        <v>79</v>
      </c>
      <c r="C103" s="27"/>
      <c r="D103" s="16">
        <f>SUM(D101:D102)</f>
        <v>1396688.4699999997</v>
      </c>
      <c r="E103" s="26"/>
      <c r="F103" s="26"/>
      <c r="G103" s="16">
        <f>SUM(G101:G102)</f>
        <v>726295.64946666663</v>
      </c>
      <c r="H103" s="16">
        <f>SUM(H101:H102)</f>
        <v>713593.2349777777</v>
      </c>
      <c r="I103" s="16">
        <f>SUM(I101)</f>
        <v>44289.461973809528</v>
      </c>
      <c r="J103" s="16">
        <v>766939.04</v>
      </c>
      <c r="K103" s="16">
        <f>SUM(K101)</f>
        <v>669545.91603968246</v>
      </c>
      <c r="L103" t="s">
        <v>76</v>
      </c>
    </row>
    <row r="104" spans="1:12" x14ac:dyDescent="0.45">
      <c r="B104" t="s">
        <v>65</v>
      </c>
      <c r="C104" s="16">
        <v>6858.07</v>
      </c>
    </row>
    <row r="105" spans="1:12" x14ac:dyDescent="0.45">
      <c r="B105" t="s">
        <v>66</v>
      </c>
      <c r="C105" s="16">
        <v>20544.28</v>
      </c>
    </row>
    <row r="107" spans="1:12" x14ac:dyDescent="0.45">
      <c r="B107" s="28" t="s">
        <v>81</v>
      </c>
    </row>
  </sheetData>
  <pageMargins left="0.7" right="0.7" top="0.75" bottom="0.75" header="0.3" footer="0.3"/>
  <pageSetup orientation="portrait" r:id="rId1"/>
  <ignoredErrors>
    <ignoredError sqref="J9:K9 J18:K18 I24:K24 I28:K28 I39:J39 I44 I50:J50 I72 K88 I93:K93 J99 I60 J47 J61 J64 J87:J88" formula="1"/>
    <ignoredError sqref="D18 D24 D50 D7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Fadden</dc:creator>
  <cp:lastModifiedBy>rober</cp:lastModifiedBy>
  <dcterms:created xsi:type="dcterms:W3CDTF">2023-05-03T18:11:09Z</dcterms:created>
  <dcterms:modified xsi:type="dcterms:W3CDTF">2023-05-05T20:24:20Z</dcterms:modified>
</cp:coreProperties>
</file>