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South 641 WD/"/>
    </mc:Choice>
  </mc:AlternateContent>
  <xr:revisionPtr revIDLastSave="0" documentId="8_{1BDDB912-CF4B-412C-8775-EC048FCB874C}" xr6:coauthVersionLast="47" xr6:coauthVersionMax="47" xr10:uidLastSave="{00000000-0000-0000-0000-000000000000}"/>
  <bookViews>
    <workbookView xWindow="-98" yWindow="-98" windowWidth="20715" windowHeight="13155" xr2:uid="{A7A06EEA-4242-4AE3-A41A-FE91B3017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138" i="1" s="1"/>
  <c r="I140" i="1" s="1"/>
  <c r="I142" i="1" s="1"/>
  <c r="D144" i="1"/>
  <c r="I139" i="1"/>
  <c r="E138" i="1"/>
  <c r="H35" i="1"/>
  <c r="H138" i="1" s="1"/>
  <c r="H140" i="1" s="1"/>
  <c r="H142" i="1" s="1"/>
  <c r="I130" i="1"/>
  <c r="J130" i="1" s="1"/>
  <c r="H136" i="1"/>
  <c r="I136" i="1" s="1"/>
  <c r="J136" i="1" s="1"/>
  <c r="H132" i="1"/>
  <c r="I132" i="1" s="1"/>
  <c r="J132" i="1" s="1"/>
  <c r="H133" i="1"/>
  <c r="I133" i="1" s="1"/>
  <c r="J133" i="1" s="1"/>
  <c r="H134" i="1"/>
  <c r="I134" i="1" s="1"/>
  <c r="J134" i="1" s="1"/>
  <c r="H135" i="1"/>
  <c r="I135" i="1" s="1"/>
  <c r="J135" i="1" s="1"/>
  <c r="H131" i="1"/>
  <c r="I131" i="1" s="1"/>
  <c r="J131" i="1" s="1"/>
  <c r="G131" i="1"/>
  <c r="G132" i="1"/>
  <c r="G133" i="1"/>
  <c r="G134" i="1"/>
  <c r="G135" i="1"/>
  <c r="G136" i="1"/>
  <c r="G130" i="1"/>
  <c r="F137" i="1"/>
  <c r="D137" i="1"/>
  <c r="F128" i="1"/>
  <c r="I128" i="1"/>
  <c r="I129" i="1" s="1"/>
  <c r="I127" i="1"/>
  <c r="G127" i="1"/>
  <c r="G129" i="1" s="1"/>
  <c r="F127" i="1"/>
  <c r="D128" i="1"/>
  <c r="D127" i="1"/>
  <c r="H124" i="1"/>
  <c r="H125" i="1"/>
  <c r="H126" i="1"/>
  <c r="H123" i="1"/>
  <c r="F106" i="1"/>
  <c r="I102" i="1"/>
  <c r="J102" i="1" s="1"/>
  <c r="D106" i="1"/>
  <c r="D107" i="1"/>
  <c r="I105" i="1"/>
  <c r="J105" i="1" s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67" i="1"/>
  <c r="I104" i="1"/>
  <c r="J104" i="1" s="1"/>
  <c r="J17" i="1"/>
  <c r="J18" i="1"/>
  <c r="J19" i="1"/>
  <c r="J21" i="1"/>
  <c r="J22" i="1"/>
  <c r="J23" i="1"/>
  <c r="J24" i="1"/>
  <c r="J26" i="1"/>
  <c r="J27" i="1"/>
  <c r="J28" i="1"/>
  <c r="J29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G33" i="1"/>
  <c r="G35" i="1" s="1"/>
  <c r="G138" i="1" s="1"/>
  <c r="G140" i="1" s="1"/>
  <c r="F35" i="1"/>
  <c r="F138" i="1" s="1"/>
  <c r="F140" i="1" s="1"/>
  <c r="F142" i="1" s="1"/>
  <c r="D35" i="1"/>
  <c r="I30" i="1"/>
  <c r="J30" i="1" s="1"/>
  <c r="G30" i="1"/>
  <c r="F30" i="1"/>
  <c r="D30" i="1"/>
  <c r="I25" i="1"/>
  <c r="G25" i="1"/>
  <c r="F25" i="1"/>
  <c r="D25" i="1"/>
  <c r="D20" i="1"/>
  <c r="D16" i="1"/>
  <c r="D4" i="1"/>
  <c r="F20" i="1"/>
  <c r="I20" i="1"/>
  <c r="H20" i="1"/>
  <c r="G20" i="1"/>
  <c r="G16" i="1"/>
  <c r="F16" i="1"/>
  <c r="H12" i="1"/>
  <c r="I12" i="1" s="1"/>
  <c r="J12" i="1" s="1"/>
  <c r="H8" i="1"/>
  <c r="H9" i="1"/>
  <c r="I9" i="1" s="1"/>
  <c r="H10" i="1"/>
  <c r="I10" i="1" s="1"/>
  <c r="J10" i="1" s="1"/>
  <c r="H11" i="1"/>
  <c r="I11" i="1" s="1"/>
  <c r="J11" i="1" s="1"/>
  <c r="H13" i="1"/>
  <c r="I13" i="1" s="1"/>
  <c r="J13" i="1" s="1"/>
  <c r="H14" i="1"/>
  <c r="I14" i="1" s="1"/>
  <c r="J14" i="1" s="1"/>
  <c r="H15" i="1"/>
  <c r="I15" i="1" s="1"/>
  <c r="J15" i="1" s="1"/>
  <c r="H23" i="1"/>
  <c r="H25" i="1" s="1"/>
  <c r="H26" i="1"/>
  <c r="H27" i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I80" i="1" s="1"/>
  <c r="J80" i="1" s="1"/>
  <c r="H81" i="1"/>
  <c r="I81" i="1" s="1"/>
  <c r="J81" i="1" s="1"/>
  <c r="H82" i="1"/>
  <c r="I82" i="1" s="1"/>
  <c r="J82" i="1" s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H88" i="1"/>
  <c r="I88" i="1" s="1"/>
  <c r="J88" i="1" s="1"/>
  <c r="H89" i="1"/>
  <c r="I89" i="1" s="1"/>
  <c r="J89" i="1" s="1"/>
  <c r="H90" i="1"/>
  <c r="I90" i="1" s="1"/>
  <c r="J90" i="1" s="1"/>
  <c r="H91" i="1"/>
  <c r="I91" i="1" s="1"/>
  <c r="J91" i="1" s="1"/>
  <c r="H92" i="1"/>
  <c r="I92" i="1" s="1"/>
  <c r="J92" i="1" s="1"/>
  <c r="H93" i="1"/>
  <c r="I93" i="1" s="1"/>
  <c r="J93" i="1" s="1"/>
  <c r="H94" i="1"/>
  <c r="I94" i="1" s="1"/>
  <c r="J94" i="1" s="1"/>
  <c r="H95" i="1"/>
  <c r="I95" i="1" s="1"/>
  <c r="J95" i="1" s="1"/>
  <c r="H96" i="1"/>
  <c r="I96" i="1" s="1"/>
  <c r="J96" i="1" s="1"/>
  <c r="H97" i="1"/>
  <c r="I97" i="1" s="1"/>
  <c r="J97" i="1" s="1"/>
  <c r="H98" i="1"/>
  <c r="I98" i="1" s="1"/>
  <c r="J98" i="1" s="1"/>
  <c r="H99" i="1"/>
  <c r="I99" i="1" s="1"/>
  <c r="J99" i="1" s="1"/>
  <c r="H100" i="1"/>
  <c r="I100" i="1" s="1"/>
  <c r="J100" i="1" s="1"/>
  <c r="H101" i="1"/>
  <c r="I101" i="1" s="1"/>
  <c r="J101" i="1" s="1"/>
  <c r="G4" i="1"/>
  <c r="I4" i="1"/>
  <c r="J4" i="1"/>
  <c r="F4" i="1"/>
  <c r="H3" i="1"/>
  <c r="H4" i="1" s="1"/>
  <c r="D139" i="1" l="1"/>
  <c r="J20" i="1"/>
  <c r="J35" i="1"/>
  <c r="J138" i="1" s="1"/>
  <c r="J140" i="1" s="1"/>
  <c r="J127" i="1"/>
  <c r="D108" i="1"/>
  <c r="D129" i="1"/>
  <c r="F129" i="1"/>
  <c r="D138" i="1"/>
  <c r="D140" i="1" s="1"/>
  <c r="D142" i="1" s="1"/>
  <c r="H127" i="1"/>
  <c r="H129" i="1" s="1"/>
  <c r="G106" i="1"/>
  <c r="G108" i="1" s="1"/>
  <c r="H137" i="1"/>
  <c r="H30" i="1"/>
  <c r="F107" i="1"/>
  <c r="I107" i="1" s="1"/>
  <c r="J107" i="1" s="1"/>
  <c r="J137" i="1"/>
  <c r="I137" i="1"/>
  <c r="G137" i="1"/>
  <c r="J128" i="1"/>
  <c r="J129" i="1" s="1"/>
  <c r="J25" i="1"/>
  <c r="H106" i="1"/>
  <c r="H16" i="1"/>
  <c r="I106" i="1"/>
  <c r="I108" i="1" s="1"/>
  <c r="I103" i="1"/>
  <c r="J103" i="1" s="1"/>
  <c r="I16" i="1"/>
  <c r="J16" i="1" s="1"/>
  <c r="J9" i="1"/>
  <c r="J106" i="1" l="1"/>
  <c r="H108" i="1"/>
  <c r="J108" i="1"/>
</calcChain>
</file>

<file path=xl/sharedStrings.xml><?xml version="1.0" encoding="utf-8"?>
<sst xmlns="http://schemas.openxmlformats.org/spreadsheetml/2006/main" count="193" uniqueCount="106">
  <si>
    <t>ACCT</t>
  </si>
  <si>
    <t>NAME</t>
  </si>
  <si>
    <t>DATE</t>
  </si>
  <si>
    <t>COST</t>
  </si>
  <si>
    <t>LIFE</t>
  </si>
  <si>
    <t>Organization Costs</t>
  </si>
  <si>
    <t>TOTAL</t>
  </si>
  <si>
    <t>Regional Plan</t>
  </si>
  <si>
    <t>Pumping Equipment</t>
  </si>
  <si>
    <t>Computer</t>
  </si>
  <si>
    <t>Computer Program</t>
  </si>
  <si>
    <t>Filing Cabinet</t>
  </si>
  <si>
    <t>Air Conditioner</t>
  </si>
  <si>
    <t>Software</t>
  </si>
  <si>
    <t>Office Equipment</t>
  </si>
  <si>
    <t>Fax Machine</t>
  </si>
  <si>
    <t>Copy Machine</t>
  </si>
  <si>
    <t>Safe</t>
  </si>
  <si>
    <t>RETIRED</t>
  </si>
  <si>
    <t>Tiller</t>
  </si>
  <si>
    <t>Chainsaw</t>
  </si>
  <si>
    <t>Handsaw</t>
  </si>
  <si>
    <t>Ladder</t>
  </si>
  <si>
    <t>Wet/Dry Vac</t>
  </si>
  <si>
    <t>Accum Dep 12/31/2020</t>
  </si>
  <si>
    <t>Remaining Bal to Dep</t>
  </si>
  <si>
    <t>2021</t>
  </si>
  <si>
    <t>Accum Dep 12/31/2021</t>
  </si>
  <si>
    <t>Structures &amp; Improvements</t>
  </si>
  <si>
    <t>Tank Improvements</t>
  </si>
  <si>
    <t>Pump House</t>
  </si>
  <si>
    <t>Tank Improvement</t>
  </si>
  <si>
    <t>New Roof Office Pt1</t>
  </si>
  <si>
    <t>New Roof Office Pt2</t>
  </si>
  <si>
    <t>Gutters</t>
  </si>
  <si>
    <t>Casing, Truss Blocking</t>
  </si>
  <si>
    <t xml:space="preserve">Misc. Fittings </t>
  </si>
  <si>
    <t>Air Release Valves</t>
  </si>
  <si>
    <t>Water Pump</t>
  </si>
  <si>
    <t>75000 gal tank</t>
  </si>
  <si>
    <t>1981</t>
  </si>
  <si>
    <t>add'l cost of 75,000 tank</t>
  </si>
  <si>
    <t>AH control valve</t>
  </si>
  <si>
    <t>55,000 gal tank</t>
  </si>
  <si>
    <t>1935</t>
  </si>
  <si>
    <t>Distribution Mains</t>
  </si>
  <si>
    <t>Transmission &amp; Distribution</t>
  </si>
  <si>
    <t>641 relocation</t>
  </si>
  <si>
    <t>Meters</t>
  </si>
  <si>
    <t>Meter Installation</t>
  </si>
  <si>
    <t>Meter tap-ons</t>
  </si>
  <si>
    <t>1987?</t>
  </si>
  <si>
    <t>1988?</t>
  </si>
  <si>
    <t>1989?</t>
  </si>
  <si>
    <t>1990?</t>
  </si>
  <si>
    <t>1991?</t>
  </si>
  <si>
    <t>1992?</t>
  </si>
  <si>
    <t>1993?</t>
  </si>
  <si>
    <t>1994?</t>
  </si>
  <si>
    <t>1995?</t>
  </si>
  <si>
    <t>1996?</t>
  </si>
  <si>
    <t>1997?</t>
  </si>
  <si>
    <t>Meter &amp; Tap-ons</t>
  </si>
  <si>
    <t>Tap-On</t>
  </si>
  <si>
    <t>Beane</t>
  </si>
  <si>
    <t>Water Meters</t>
  </si>
  <si>
    <t>McKeel</t>
  </si>
  <si>
    <t>Meters &amp; Tap-ons</t>
  </si>
  <si>
    <t>add'l tap-on costs</t>
  </si>
  <si>
    <t>Wilson</t>
  </si>
  <si>
    <t>Hannigan</t>
  </si>
  <si>
    <t>Pritchett</t>
  </si>
  <si>
    <t>add'l tap on costs</t>
  </si>
  <si>
    <t>White</t>
  </si>
  <si>
    <t>Harper</t>
  </si>
  <si>
    <t>Edwards</t>
  </si>
  <si>
    <t>Fox</t>
  </si>
  <si>
    <t>Water Meters (2")</t>
  </si>
  <si>
    <t>Yong</t>
  </si>
  <si>
    <t>Water Meters (30)</t>
  </si>
  <si>
    <t>Hernandez</t>
  </si>
  <si>
    <t>$Gen</t>
  </si>
  <si>
    <t>Tap-On 3/4"</t>
  </si>
  <si>
    <t>Tap-On 1"</t>
  </si>
  <si>
    <t>Farris</t>
  </si>
  <si>
    <t>LEE</t>
  </si>
  <si>
    <t>meter &amp; 2 setters</t>
  </si>
  <si>
    <t>HAYDEL</t>
  </si>
  <si>
    <t>6/4/2021</t>
  </si>
  <si>
    <t>Hargrove</t>
  </si>
  <si>
    <t>9/10/2021</t>
  </si>
  <si>
    <t>Dixon</t>
  </si>
  <si>
    <t>12/02/2021</t>
  </si>
  <si>
    <t>McKnight</t>
  </si>
  <si>
    <t>2021 YE TOTAL</t>
  </si>
  <si>
    <t>Hydrants</t>
  </si>
  <si>
    <t>Office Furniture</t>
  </si>
  <si>
    <t>Meter Tester</t>
  </si>
  <si>
    <t>Pressure Recorder</t>
  </si>
  <si>
    <t>TOTAL WATER</t>
  </si>
  <si>
    <t>Undepreciable - Land</t>
  </si>
  <si>
    <t>2021 Retired</t>
  </si>
  <si>
    <t>Retired in 2021</t>
  </si>
  <si>
    <t>SUB-TOTAL WATER</t>
  </si>
  <si>
    <t>PRE RETIRED-TOTAL WATER</t>
  </si>
  <si>
    <t>TOTAL ADDITIONS: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</si>
</sst>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1" xfId="0" applyFont="1" applyBorder="1"/>
    <xf numFmtId="14" fontId="4" fillId="0" borderId="1" xfId="0" applyNumberFormat="1" applyFont="1" applyBorder="1"/>
    <xf numFmtId="4" fontId="0" fillId="0" borderId="1" xfId="0" applyNumberFormat="1" applyBorder="1"/>
    <xf numFmtId="0" fontId="3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4" fontId="4" fillId="3" borderId="1" xfId="0" applyNumberFormat="1" applyFont="1" applyFill="1" applyBorder="1"/>
    <xf numFmtId="4" fontId="0" fillId="3" borderId="1" xfId="0" applyNumberFormat="1" applyFill="1" applyBorder="1"/>
    <xf numFmtId="0" fontId="4" fillId="3" borderId="1" xfId="0" applyFont="1" applyFill="1" applyBorder="1" applyAlignment="1">
      <alignment horizontal="left"/>
    </xf>
    <xf numFmtId="0" fontId="3" fillId="3" borderId="0" xfId="0" applyFont="1" applyFill="1"/>
    <xf numFmtId="0" fontId="4" fillId="3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1" fillId="0" borderId="0" xfId="0" applyFont="1"/>
    <xf numFmtId="14" fontId="3" fillId="2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0" xfId="0" applyFill="1"/>
    <xf numFmtId="0" fontId="3" fillId="2" borderId="1" xfId="0" applyFont="1" applyFill="1" applyBorder="1"/>
    <xf numFmtId="0" fontId="7" fillId="0" borderId="0" xfId="0" applyFont="1"/>
    <xf numFmtId="0" fontId="4" fillId="0" borderId="0" xfId="0" applyFont="1"/>
    <xf numFmtId="4" fontId="0" fillId="0" borderId="0" xfId="0" applyNumberFormat="1"/>
    <xf numFmtId="4" fontId="4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4" fillId="3" borderId="1" xfId="0" applyFont="1" applyFill="1" applyBorder="1" applyAlignment="1">
      <alignment horizontal="right"/>
    </xf>
    <xf numFmtId="14" fontId="1" fillId="2" borderId="1" xfId="0" applyNumberFormat="1" applyFont="1" applyFill="1" applyBorder="1"/>
    <xf numFmtId="4" fontId="4" fillId="0" borderId="1" xfId="0" applyNumberFormat="1" applyFont="1" applyBorder="1"/>
    <xf numFmtId="0" fontId="1" fillId="3" borderId="0" xfId="0" applyFont="1" applyFill="1"/>
    <xf numFmtId="14" fontId="0" fillId="3" borderId="1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4" borderId="1" xfId="0" applyFont="1" applyFill="1" applyBorder="1"/>
    <xf numFmtId="14" fontId="4" fillId="4" borderId="1" xfId="0" applyNumberFormat="1" applyFont="1" applyFill="1" applyBorder="1"/>
    <xf numFmtId="4" fontId="0" fillId="4" borderId="1" xfId="0" applyNumberFormat="1" applyFill="1" applyBorder="1"/>
    <xf numFmtId="0" fontId="0" fillId="4" borderId="0" xfId="0" applyFill="1"/>
    <xf numFmtId="4" fontId="3" fillId="2" borderId="1" xfId="0" applyNumberFormat="1" applyFont="1" applyFill="1" applyBorder="1"/>
    <xf numFmtId="14" fontId="3" fillId="0" borderId="1" xfId="0" applyNumberFormat="1" applyFont="1" applyBorder="1"/>
    <xf numFmtId="4" fontId="3" fillId="0" borderId="1" xfId="0" applyNumberFormat="1" applyFont="1" applyBorder="1"/>
    <xf numFmtId="4" fontId="4" fillId="4" borderId="1" xfId="0" applyNumberFormat="1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0" fillId="3" borderId="1" xfId="0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1" xfId="0" applyFill="1" applyBorder="1" applyAlignment="1">
      <alignment horizontal="left"/>
    </xf>
    <xf numFmtId="4" fontId="1" fillId="3" borderId="0" xfId="0" applyNumberFormat="1" applyFont="1" applyFill="1"/>
    <xf numFmtId="0" fontId="1" fillId="2" borderId="1" xfId="0" applyFont="1" applyFill="1" applyBorder="1" applyAlignment="1">
      <alignment horizontal="right"/>
    </xf>
    <xf numFmtId="0" fontId="7" fillId="5" borderId="0" xfId="0" applyFont="1" applyFill="1"/>
    <xf numFmtId="4" fontId="7" fillId="5" borderId="0" xfId="0" applyNumberFormat="1" applyFont="1" applyFill="1"/>
    <xf numFmtId="0" fontId="3" fillId="5" borderId="1" xfId="0" applyFont="1" applyFill="1" applyBorder="1"/>
    <xf numFmtId="4" fontId="7" fillId="5" borderId="1" xfId="0" applyNumberFormat="1" applyFont="1" applyFill="1" applyBorder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C7AA-09BF-4081-8EE6-2AAD36FFC672}">
  <dimension ref="A1:N158"/>
  <sheetViews>
    <sheetView tabSelected="1" workbookViewId="0">
      <pane ySplit="1" topLeftCell="A2" activePane="bottomLeft" state="frozen"/>
      <selection pane="bottomLeft" activeCell="I138" sqref="I138"/>
    </sheetView>
  </sheetViews>
  <sheetFormatPr defaultRowHeight="14.25" x14ac:dyDescent="0.45"/>
  <cols>
    <col min="1" max="1" width="4.73046875" style="22" customWidth="1"/>
    <col min="2" max="2" width="20.265625" customWidth="1"/>
    <col min="3" max="3" width="11.3984375" customWidth="1"/>
    <col min="4" max="4" width="12.73046875" style="30" customWidth="1"/>
    <col min="5" max="5" width="6.265625" style="30" customWidth="1"/>
    <col min="6" max="6" width="13.1328125" bestFit="1" customWidth="1"/>
    <col min="7" max="8" width="10.1328125" bestFit="1" customWidth="1"/>
    <col min="9" max="9" width="13.1328125" bestFit="1" customWidth="1"/>
    <col min="10" max="10" width="11.73046875" bestFit="1" customWidth="1"/>
  </cols>
  <sheetData>
    <row r="1" spans="1:11" ht="21.75" x14ac:dyDescent="0.45">
      <c r="A1" s="33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2" t="s">
        <v>24</v>
      </c>
      <c r="G1" s="32" t="s">
        <v>25</v>
      </c>
      <c r="H1" s="32" t="s">
        <v>26</v>
      </c>
      <c r="I1" s="32" t="s">
        <v>27</v>
      </c>
      <c r="J1" s="32" t="s">
        <v>25</v>
      </c>
      <c r="K1" s="32"/>
    </row>
    <row r="2" spans="1:11" x14ac:dyDescent="0.45">
      <c r="A2" s="1"/>
      <c r="B2" s="2"/>
      <c r="C2" s="1"/>
      <c r="D2" s="3"/>
      <c r="E2" s="3"/>
    </row>
    <row r="3" spans="1:11" x14ac:dyDescent="0.45">
      <c r="A3" s="4">
        <v>301</v>
      </c>
      <c r="B3" s="5" t="s">
        <v>5</v>
      </c>
      <c r="C3" s="6">
        <v>1981</v>
      </c>
      <c r="D3" s="7">
        <v>184700</v>
      </c>
      <c r="E3" s="24">
        <v>40</v>
      </c>
      <c r="F3" s="7">
        <v>180094.5</v>
      </c>
      <c r="G3" s="7">
        <v>4605.5</v>
      </c>
      <c r="H3" s="7">
        <f>SUM(G3)</f>
        <v>4605.5</v>
      </c>
      <c r="I3" s="7">
        <v>184700</v>
      </c>
      <c r="J3" s="7">
        <v>0</v>
      </c>
    </row>
    <row r="4" spans="1:11" s="22" customFormat="1" x14ac:dyDescent="0.45">
      <c r="A4" s="4"/>
      <c r="B4" s="8" t="s">
        <v>6</v>
      </c>
      <c r="C4" s="27"/>
      <c r="D4" s="9">
        <f>SUM(D3)</f>
        <v>184700</v>
      </c>
      <c r="E4" s="49"/>
      <c r="F4" s="9">
        <f>SUM(F3)</f>
        <v>180094.5</v>
      </c>
      <c r="G4" s="9">
        <f t="shared" ref="G4:J4" si="0">SUM(G3)</f>
        <v>4605.5</v>
      </c>
      <c r="H4" s="9">
        <f t="shared" si="0"/>
        <v>4605.5</v>
      </c>
      <c r="I4" s="9">
        <f t="shared" si="0"/>
        <v>184700</v>
      </c>
      <c r="J4" s="9">
        <f t="shared" si="0"/>
        <v>0</v>
      </c>
    </row>
    <row r="5" spans="1:11" x14ac:dyDescent="0.45">
      <c r="A5" s="4">
        <v>304</v>
      </c>
      <c r="B5" s="10" t="s">
        <v>28</v>
      </c>
      <c r="C5" s="5"/>
      <c r="D5" s="7">
        <v>345</v>
      </c>
      <c r="E5" s="24">
        <v>20</v>
      </c>
      <c r="F5" s="7">
        <v>345</v>
      </c>
      <c r="G5" s="7">
        <v>0</v>
      </c>
      <c r="H5" s="7">
        <v>0</v>
      </c>
      <c r="I5" s="7">
        <v>345</v>
      </c>
      <c r="J5" s="7">
        <v>0</v>
      </c>
    </row>
    <row r="6" spans="1:11" x14ac:dyDescent="0.45">
      <c r="A6" s="4"/>
      <c r="B6" s="11" t="s">
        <v>29</v>
      </c>
      <c r="C6" s="6">
        <v>35612</v>
      </c>
      <c r="D6" s="7">
        <v>54835</v>
      </c>
      <c r="E6" s="24">
        <v>20</v>
      </c>
      <c r="F6" s="7">
        <v>54835</v>
      </c>
      <c r="G6" s="7">
        <v>0</v>
      </c>
      <c r="H6" s="7">
        <v>0</v>
      </c>
      <c r="I6" s="7">
        <v>54835</v>
      </c>
      <c r="J6" s="7">
        <v>0</v>
      </c>
    </row>
    <row r="7" spans="1:11" x14ac:dyDescent="0.45">
      <c r="A7" s="4"/>
      <c r="B7" s="11" t="s">
        <v>29</v>
      </c>
      <c r="C7" s="6">
        <v>37073</v>
      </c>
      <c r="D7" s="7">
        <v>98350</v>
      </c>
      <c r="E7" s="24">
        <v>20</v>
      </c>
      <c r="F7" s="7">
        <v>95896.25</v>
      </c>
      <c r="G7" s="7">
        <v>2453.75</v>
      </c>
      <c r="H7" s="7">
        <v>2453.75</v>
      </c>
      <c r="I7" s="7">
        <v>98350</v>
      </c>
      <c r="J7" s="7">
        <v>0</v>
      </c>
    </row>
    <row r="8" spans="1:11" x14ac:dyDescent="0.45">
      <c r="A8" s="4"/>
      <c r="B8" s="11" t="s">
        <v>29</v>
      </c>
      <c r="C8" s="6">
        <v>37288</v>
      </c>
      <c r="D8" s="7">
        <v>1300</v>
      </c>
      <c r="E8" s="24">
        <v>20</v>
      </c>
      <c r="F8" s="7">
        <v>1235</v>
      </c>
      <c r="G8" s="7">
        <v>65</v>
      </c>
      <c r="H8" s="7">
        <f t="shared" ref="H8:H71" si="1">SUM(D8/E8)</f>
        <v>65</v>
      </c>
      <c r="I8" s="7">
        <v>1300</v>
      </c>
      <c r="J8" s="7">
        <v>0</v>
      </c>
    </row>
    <row r="9" spans="1:11" x14ac:dyDescent="0.45">
      <c r="A9" s="4"/>
      <c r="B9" s="11" t="s">
        <v>29</v>
      </c>
      <c r="C9" s="6">
        <v>38653</v>
      </c>
      <c r="D9" s="7">
        <v>23760</v>
      </c>
      <c r="E9" s="24">
        <v>20</v>
      </c>
      <c r="F9" s="7">
        <v>17233.5</v>
      </c>
      <c r="G9" s="7">
        <v>6526.5</v>
      </c>
      <c r="H9" s="7">
        <f t="shared" si="1"/>
        <v>1188</v>
      </c>
      <c r="I9" s="7">
        <f>SUM(F9+H9)</f>
        <v>18421.5</v>
      </c>
      <c r="J9" s="7">
        <f>SUM(D9-I9)</f>
        <v>5338.5</v>
      </c>
    </row>
    <row r="10" spans="1:11" x14ac:dyDescent="0.45">
      <c r="A10" s="4"/>
      <c r="B10" s="17" t="s">
        <v>30</v>
      </c>
      <c r="C10" s="15">
        <v>39248</v>
      </c>
      <c r="D10" s="16">
        <v>3945</v>
      </c>
      <c r="E10" s="20">
        <v>20</v>
      </c>
      <c r="F10" s="7">
        <v>2268.35</v>
      </c>
      <c r="G10" s="7">
        <v>1676.65</v>
      </c>
      <c r="H10" s="7">
        <f t="shared" si="1"/>
        <v>197.25</v>
      </c>
      <c r="I10" s="7">
        <f t="shared" ref="I10:I15" si="2">SUM(F10+H10)</f>
        <v>2465.6</v>
      </c>
      <c r="J10" s="7">
        <f t="shared" ref="J10:J73" si="3">SUM(D10-I10)</f>
        <v>1479.4</v>
      </c>
    </row>
    <row r="11" spans="1:11" x14ac:dyDescent="0.45">
      <c r="A11" s="4"/>
      <c r="B11" s="17" t="s">
        <v>31</v>
      </c>
      <c r="C11" s="15">
        <v>41956</v>
      </c>
      <c r="D11" s="16">
        <v>63350</v>
      </c>
      <c r="E11" s="20">
        <v>20</v>
      </c>
      <c r="F11" s="7">
        <v>19400.9375</v>
      </c>
      <c r="G11" s="7">
        <v>43949.0625</v>
      </c>
      <c r="H11" s="7">
        <f t="shared" si="1"/>
        <v>3167.5</v>
      </c>
      <c r="I11" s="7">
        <f t="shared" si="2"/>
        <v>22568.4375</v>
      </c>
      <c r="J11" s="7">
        <f t="shared" si="3"/>
        <v>40781.5625</v>
      </c>
    </row>
    <row r="12" spans="1:11" x14ac:dyDescent="0.45">
      <c r="A12" s="4"/>
      <c r="B12" s="13" t="s">
        <v>31</v>
      </c>
      <c r="C12" s="6">
        <v>44516</v>
      </c>
      <c r="D12" s="7">
        <v>42300</v>
      </c>
      <c r="E12" s="24">
        <v>20</v>
      </c>
      <c r="F12" s="7">
        <v>0</v>
      </c>
      <c r="G12" s="7">
        <v>42300</v>
      </c>
      <c r="H12" s="7">
        <f>SUM(D12/E12)/12*1</f>
        <v>176.25</v>
      </c>
      <c r="I12" s="7">
        <f t="shared" si="2"/>
        <v>176.25</v>
      </c>
      <c r="J12" s="7">
        <f t="shared" si="3"/>
        <v>42123.75</v>
      </c>
    </row>
    <row r="13" spans="1:11" x14ac:dyDescent="0.45">
      <c r="A13" s="4"/>
      <c r="B13" s="13" t="s">
        <v>32</v>
      </c>
      <c r="C13" s="6">
        <v>43220</v>
      </c>
      <c r="D13" s="7">
        <v>3483.2</v>
      </c>
      <c r="E13" s="24">
        <v>20</v>
      </c>
      <c r="F13" s="7">
        <v>464.42666666666662</v>
      </c>
      <c r="G13" s="7">
        <v>3018.7733333333335</v>
      </c>
      <c r="H13" s="7">
        <f t="shared" si="1"/>
        <v>174.16</v>
      </c>
      <c r="I13" s="7">
        <f t="shared" si="2"/>
        <v>638.58666666666659</v>
      </c>
      <c r="J13" s="7">
        <f t="shared" si="3"/>
        <v>2844.6133333333332</v>
      </c>
    </row>
    <row r="14" spans="1:11" x14ac:dyDescent="0.45">
      <c r="A14" s="4"/>
      <c r="B14" s="14" t="s">
        <v>33</v>
      </c>
      <c r="C14" s="15">
        <v>43234</v>
      </c>
      <c r="D14" s="16">
        <v>2596.85</v>
      </c>
      <c r="E14" s="24">
        <v>20</v>
      </c>
      <c r="F14" s="7">
        <v>340.83656250000001</v>
      </c>
      <c r="G14" s="7">
        <v>2256.0134374999998</v>
      </c>
      <c r="H14" s="7">
        <f t="shared" si="1"/>
        <v>129.8425</v>
      </c>
      <c r="I14" s="7">
        <f t="shared" si="2"/>
        <v>470.67906249999999</v>
      </c>
      <c r="J14" s="7">
        <f t="shared" si="3"/>
        <v>2126.1709375</v>
      </c>
    </row>
    <row r="15" spans="1:11" x14ac:dyDescent="0.45">
      <c r="A15" s="4"/>
      <c r="B15" s="17" t="s">
        <v>34</v>
      </c>
      <c r="C15" s="15">
        <v>43381</v>
      </c>
      <c r="D15" s="16">
        <v>544.25</v>
      </c>
      <c r="E15" s="24">
        <v>20</v>
      </c>
      <c r="F15" s="7">
        <v>58.96041666666666</v>
      </c>
      <c r="G15" s="7">
        <v>485.28958333333333</v>
      </c>
      <c r="H15" s="7">
        <f t="shared" si="1"/>
        <v>27.212499999999999</v>
      </c>
      <c r="I15" s="7">
        <f t="shared" si="2"/>
        <v>86.172916666666652</v>
      </c>
      <c r="J15" s="7">
        <f t="shared" si="3"/>
        <v>458.07708333333335</v>
      </c>
    </row>
    <row r="16" spans="1:11" s="22" customFormat="1" x14ac:dyDescent="0.45">
      <c r="A16" s="4"/>
      <c r="B16" s="8" t="s">
        <v>6</v>
      </c>
      <c r="C16" s="23"/>
      <c r="D16" s="9">
        <f>SUM(D5:D15)</f>
        <v>294809.3</v>
      </c>
      <c r="E16" s="49"/>
      <c r="F16" s="9">
        <f>SUM(F5:F15)</f>
        <v>192078.26114583333</v>
      </c>
      <c r="G16" s="9">
        <f t="shared" ref="G16:I16" si="4">SUM(G5:G15)</f>
        <v>102731.03885416666</v>
      </c>
      <c r="H16" s="9">
        <f t="shared" si="4"/>
        <v>7578.9649999999992</v>
      </c>
      <c r="I16" s="9">
        <f t="shared" si="4"/>
        <v>199657.22614583335</v>
      </c>
      <c r="J16" s="9">
        <f t="shared" si="3"/>
        <v>95152.073854166636</v>
      </c>
    </row>
    <row r="17" spans="1:13" x14ac:dyDescent="0.45">
      <c r="A17" s="4">
        <v>309</v>
      </c>
      <c r="B17" s="14" t="s">
        <v>35</v>
      </c>
      <c r="C17" s="15"/>
      <c r="D17" s="16">
        <v>26900</v>
      </c>
      <c r="E17" s="24">
        <v>40</v>
      </c>
      <c r="F17" s="7">
        <v>26236.5</v>
      </c>
      <c r="G17" s="7">
        <v>663.5</v>
      </c>
      <c r="H17" s="7">
        <v>663.5</v>
      </c>
      <c r="I17" s="7">
        <v>26900</v>
      </c>
      <c r="J17" s="7">
        <f t="shared" si="3"/>
        <v>0</v>
      </c>
    </row>
    <row r="18" spans="1:13" x14ac:dyDescent="0.45">
      <c r="A18" s="4"/>
      <c r="B18" s="14" t="s">
        <v>36</v>
      </c>
      <c r="C18" s="15"/>
      <c r="D18" s="16">
        <v>7000</v>
      </c>
      <c r="E18" s="24">
        <v>30</v>
      </c>
      <c r="F18" s="7">
        <v>7000</v>
      </c>
      <c r="G18" s="7">
        <v>0</v>
      </c>
      <c r="H18" s="7">
        <v>0</v>
      </c>
      <c r="I18" s="7">
        <v>7000</v>
      </c>
      <c r="J18" s="7">
        <f t="shared" si="3"/>
        <v>0</v>
      </c>
    </row>
    <row r="19" spans="1:13" x14ac:dyDescent="0.45">
      <c r="A19" s="4"/>
      <c r="B19" s="17" t="s">
        <v>37</v>
      </c>
      <c r="C19" s="19"/>
      <c r="D19" s="16">
        <v>2500</v>
      </c>
      <c r="E19" s="20">
        <v>15</v>
      </c>
      <c r="F19" s="7">
        <v>2500</v>
      </c>
      <c r="G19" s="7">
        <v>0</v>
      </c>
      <c r="H19" s="7">
        <v>0</v>
      </c>
      <c r="I19" s="7">
        <v>2500</v>
      </c>
      <c r="J19" s="7">
        <f t="shared" si="3"/>
        <v>0</v>
      </c>
    </row>
    <row r="20" spans="1:13" s="22" customFormat="1" x14ac:dyDescent="0.45">
      <c r="A20" s="4"/>
      <c r="B20" s="8" t="s">
        <v>6</v>
      </c>
      <c r="C20" s="27"/>
      <c r="D20" s="9">
        <f>SUM(D17:D19)</f>
        <v>36400</v>
      </c>
      <c r="E20" s="49"/>
      <c r="F20" s="9">
        <f>SUM(F17:F19)</f>
        <v>35736.5</v>
      </c>
      <c r="G20" s="9">
        <f>SUM(G17:G19)</f>
        <v>663.5</v>
      </c>
      <c r="H20" s="9">
        <f>SUM(H17:H19)</f>
        <v>663.5</v>
      </c>
      <c r="I20" s="9">
        <f>SUM(I17:I19)</f>
        <v>36400</v>
      </c>
      <c r="J20" s="9">
        <f t="shared" si="3"/>
        <v>0</v>
      </c>
    </row>
    <row r="21" spans="1:13" x14ac:dyDescent="0.45">
      <c r="A21" s="4">
        <v>311</v>
      </c>
      <c r="B21" s="11" t="s">
        <v>8</v>
      </c>
      <c r="C21" s="6"/>
      <c r="D21" s="7">
        <v>30000</v>
      </c>
      <c r="E21" s="24">
        <v>20</v>
      </c>
      <c r="F21" s="7">
        <v>30000</v>
      </c>
      <c r="G21" s="7">
        <v>0</v>
      </c>
      <c r="H21" s="7">
        <v>0</v>
      </c>
      <c r="I21" s="7">
        <v>30000</v>
      </c>
      <c r="J21" s="7">
        <f t="shared" si="3"/>
        <v>0</v>
      </c>
    </row>
    <row r="22" spans="1:13" x14ac:dyDescent="0.45">
      <c r="A22" s="4"/>
      <c r="B22" s="11" t="s">
        <v>8</v>
      </c>
      <c r="C22" s="6">
        <v>36679</v>
      </c>
      <c r="D22" s="7">
        <v>2291</v>
      </c>
      <c r="E22" s="24">
        <v>20</v>
      </c>
      <c r="F22" s="7">
        <v>2246.1997817546921</v>
      </c>
      <c r="G22" s="7">
        <v>44.800218245308045</v>
      </c>
      <c r="H22" s="7">
        <v>44.8</v>
      </c>
      <c r="I22" s="7">
        <v>2290.9997817546923</v>
      </c>
      <c r="J22" s="7">
        <f t="shared" si="3"/>
        <v>2.1824530767844408E-4</v>
      </c>
    </row>
    <row r="23" spans="1:13" x14ac:dyDescent="0.45">
      <c r="A23" s="4"/>
      <c r="B23" s="11" t="s">
        <v>38</v>
      </c>
      <c r="C23" s="6">
        <v>40953</v>
      </c>
      <c r="D23" s="7">
        <v>6050</v>
      </c>
      <c r="E23" s="24">
        <v>20</v>
      </c>
      <c r="F23" s="7">
        <v>2697.2200000000003</v>
      </c>
      <c r="G23" s="7">
        <v>3352.7799999999997</v>
      </c>
      <c r="H23" s="7">
        <f t="shared" si="1"/>
        <v>302.5</v>
      </c>
      <c r="I23" s="7">
        <v>2999.7200000000003</v>
      </c>
      <c r="J23" s="7">
        <f t="shared" si="3"/>
        <v>3050.2799999999997</v>
      </c>
    </row>
    <row r="24" spans="1:13" x14ac:dyDescent="0.45">
      <c r="A24" s="4"/>
      <c r="B24" s="17" t="s">
        <v>38</v>
      </c>
      <c r="C24" s="15">
        <v>41275</v>
      </c>
      <c r="D24" s="16">
        <v>1331</v>
      </c>
      <c r="E24" s="20">
        <v>5</v>
      </c>
      <c r="F24" s="7">
        <v>1331</v>
      </c>
      <c r="G24" s="7">
        <v>0</v>
      </c>
      <c r="H24" s="7">
        <v>0</v>
      </c>
      <c r="I24" s="7">
        <v>1331</v>
      </c>
      <c r="J24" s="7">
        <f t="shared" si="3"/>
        <v>0</v>
      </c>
    </row>
    <row r="25" spans="1:13" s="22" customFormat="1" x14ac:dyDescent="0.45">
      <c r="A25" s="4"/>
      <c r="B25" s="8" t="s">
        <v>6</v>
      </c>
      <c r="C25" s="27"/>
      <c r="D25" s="9">
        <f>SUM(D21:D24)</f>
        <v>39672</v>
      </c>
      <c r="E25" s="49"/>
      <c r="F25" s="9">
        <f>SUM(F21:F24)</f>
        <v>36274.419781754688</v>
      </c>
      <c r="G25" s="9">
        <f>SUM(G21:G24)</f>
        <v>3397.5802182453076</v>
      </c>
      <c r="H25" s="9">
        <f>SUM(H21:H24)</f>
        <v>347.3</v>
      </c>
      <c r="I25" s="9">
        <f>SUM(I21:I24)</f>
        <v>36621.719781754691</v>
      </c>
      <c r="J25" s="9">
        <f t="shared" si="3"/>
        <v>3050.2802182453088</v>
      </c>
    </row>
    <row r="26" spans="1:13" x14ac:dyDescent="0.45">
      <c r="A26" s="4">
        <v>330</v>
      </c>
      <c r="B26" s="11" t="s">
        <v>39</v>
      </c>
      <c r="C26" s="6" t="s">
        <v>40</v>
      </c>
      <c r="D26" s="7">
        <v>120000</v>
      </c>
      <c r="E26" s="24">
        <v>40</v>
      </c>
      <c r="F26" s="7">
        <v>117000</v>
      </c>
      <c r="G26" s="7">
        <v>3000</v>
      </c>
      <c r="H26" s="7">
        <f t="shared" si="1"/>
        <v>3000</v>
      </c>
      <c r="I26" s="7">
        <v>120000</v>
      </c>
      <c r="J26" s="7">
        <f t="shared" si="3"/>
        <v>0</v>
      </c>
    </row>
    <row r="27" spans="1:13" x14ac:dyDescent="0.45">
      <c r="A27" s="4"/>
      <c r="B27" s="11" t="s">
        <v>41</v>
      </c>
      <c r="C27" s="6"/>
      <c r="D27" s="7">
        <v>120000</v>
      </c>
      <c r="E27" s="24">
        <v>40</v>
      </c>
      <c r="F27" s="7">
        <v>117000</v>
      </c>
      <c r="G27" s="7">
        <v>3000</v>
      </c>
      <c r="H27" s="7">
        <f t="shared" si="1"/>
        <v>3000</v>
      </c>
      <c r="I27" s="7">
        <v>120000</v>
      </c>
      <c r="J27" s="7">
        <f t="shared" si="3"/>
        <v>0</v>
      </c>
    </row>
    <row r="28" spans="1:13" x14ac:dyDescent="0.45">
      <c r="A28" s="4"/>
      <c r="B28" s="11" t="s">
        <v>42</v>
      </c>
      <c r="C28" s="6"/>
      <c r="D28" s="7">
        <v>12000</v>
      </c>
      <c r="E28" s="24">
        <v>20</v>
      </c>
      <c r="F28" s="7">
        <v>12000</v>
      </c>
      <c r="G28" s="7">
        <v>0</v>
      </c>
      <c r="H28" s="7">
        <v>0</v>
      </c>
      <c r="I28" s="7">
        <v>12000</v>
      </c>
      <c r="J28" s="7">
        <f t="shared" si="3"/>
        <v>0</v>
      </c>
    </row>
    <row r="29" spans="1:13" x14ac:dyDescent="0.45">
      <c r="A29" s="4"/>
      <c r="B29" s="17" t="s">
        <v>43</v>
      </c>
      <c r="C29" s="6" t="s">
        <v>44</v>
      </c>
      <c r="D29" s="7">
        <v>50000</v>
      </c>
      <c r="E29" s="24">
        <v>40</v>
      </c>
      <c r="F29" s="7">
        <v>50000</v>
      </c>
      <c r="G29" s="7">
        <v>0</v>
      </c>
      <c r="H29" s="7">
        <v>0</v>
      </c>
      <c r="I29" s="7">
        <v>50000</v>
      </c>
      <c r="J29" s="7">
        <f t="shared" si="3"/>
        <v>0</v>
      </c>
    </row>
    <row r="30" spans="1:13" s="22" customFormat="1" x14ac:dyDescent="0.45">
      <c r="A30" s="4"/>
      <c r="B30" s="8" t="s">
        <v>6</v>
      </c>
      <c r="C30" s="27"/>
      <c r="D30" s="9">
        <f>SUM(D26:D29)</f>
        <v>302000</v>
      </c>
      <c r="E30" s="49"/>
      <c r="F30" s="9">
        <f>SUM(F26:F29)</f>
        <v>296000</v>
      </c>
      <c r="G30" s="9">
        <f>SUM(G26:G29)</f>
        <v>6000</v>
      </c>
      <c r="H30" s="9">
        <f>SUM(H26:H29)</f>
        <v>6000</v>
      </c>
      <c r="I30" s="9">
        <f>SUM(I26:I29)</f>
        <v>302000</v>
      </c>
      <c r="J30" s="9">
        <f t="shared" si="3"/>
        <v>0</v>
      </c>
    </row>
    <row r="31" spans="1:13" x14ac:dyDescent="0.45">
      <c r="A31" s="4">
        <v>331</v>
      </c>
      <c r="B31" s="5" t="s">
        <v>45</v>
      </c>
      <c r="C31" s="6"/>
      <c r="D31" s="7">
        <v>108000</v>
      </c>
      <c r="E31" s="24">
        <v>40</v>
      </c>
      <c r="F31" s="7">
        <v>108000</v>
      </c>
      <c r="G31" s="7">
        <v>0</v>
      </c>
      <c r="H31" s="7">
        <v>0</v>
      </c>
      <c r="I31" s="7">
        <v>108000</v>
      </c>
      <c r="J31" s="7">
        <f t="shared" si="3"/>
        <v>0</v>
      </c>
      <c r="K31" s="26"/>
      <c r="L31" s="26"/>
    </row>
    <row r="32" spans="1:13" x14ac:dyDescent="0.45">
      <c r="A32" s="4"/>
      <c r="B32" s="5" t="s">
        <v>46</v>
      </c>
      <c r="C32" s="6"/>
      <c r="D32" s="7">
        <v>287450</v>
      </c>
      <c r="E32" s="24">
        <v>40</v>
      </c>
      <c r="F32" s="7">
        <v>287450</v>
      </c>
      <c r="G32" s="7">
        <v>0</v>
      </c>
      <c r="H32" s="7">
        <v>0</v>
      </c>
      <c r="I32" s="7">
        <v>287450</v>
      </c>
      <c r="J32" s="7">
        <f t="shared" si="3"/>
        <v>0</v>
      </c>
      <c r="K32" s="26"/>
      <c r="L32" s="26"/>
      <c r="M32" s="37"/>
    </row>
    <row r="33" spans="1:13" x14ac:dyDescent="0.45">
      <c r="A33" s="4"/>
      <c r="B33" s="5" t="s">
        <v>47</v>
      </c>
      <c r="C33" s="6">
        <v>44196</v>
      </c>
      <c r="D33" s="7">
        <v>390209.44</v>
      </c>
      <c r="E33" s="24">
        <v>40</v>
      </c>
      <c r="F33" s="7">
        <v>0</v>
      </c>
      <c r="G33" s="7">
        <f>SUM(D33)</f>
        <v>390209.44</v>
      </c>
      <c r="H33" s="7">
        <v>9880.24</v>
      </c>
      <c r="I33" s="7">
        <v>9880.2360000000008</v>
      </c>
      <c r="J33" s="7">
        <f t="shared" si="3"/>
        <v>380329.20400000003</v>
      </c>
      <c r="K33" s="26"/>
      <c r="L33" s="26"/>
      <c r="M33" s="56"/>
    </row>
    <row r="34" spans="1:13" x14ac:dyDescent="0.45">
      <c r="A34" s="4"/>
      <c r="B34" s="19" t="s">
        <v>47</v>
      </c>
      <c r="C34" s="15">
        <v>44561</v>
      </c>
      <c r="D34" s="16">
        <v>677941.31</v>
      </c>
      <c r="E34" s="20">
        <v>40</v>
      </c>
      <c r="F34" s="16">
        <v>0</v>
      </c>
      <c r="G34" s="16">
        <v>0</v>
      </c>
      <c r="H34" s="16">
        <v>0</v>
      </c>
      <c r="I34" s="16">
        <v>0</v>
      </c>
      <c r="J34" s="16">
        <f t="shared" si="3"/>
        <v>677941.31</v>
      </c>
      <c r="K34" s="26"/>
      <c r="L34" s="26"/>
    </row>
    <row r="35" spans="1:13" x14ac:dyDescent="0.45">
      <c r="A35" s="4"/>
      <c r="B35" s="8" t="s">
        <v>6</v>
      </c>
      <c r="C35" s="23"/>
      <c r="D35" s="9">
        <f>SUM(D31:D34)</f>
        <v>1463600.75</v>
      </c>
      <c r="E35" s="49"/>
      <c r="F35" s="9">
        <f>SUM(F31:F34)</f>
        <v>395450</v>
      </c>
      <c r="G35" s="9">
        <f>SUM(G31:G34)</f>
        <v>390209.44</v>
      </c>
      <c r="H35" s="9">
        <f>SUM(H31:H34)</f>
        <v>9880.24</v>
      </c>
      <c r="I35" s="9">
        <f>SUM(I31:I34)-59.88</f>
        <v>405270.35599999997</v>
      </c>
      <c r="J35" s="9">
        <f t="shared" si="3"/>
        <v>1058330.3940000001</v>
      </c>
      <c r="K35" s="26"/>
      <c r="L35" s="26"/>
    </row>
    <row r="36" spans="1:13" x14ac:dyDescent="0.45">
      <c r="A36" s="4">
        <v>334</v>
      </c>
      <c r="B36" s="41" t="s">
        <v>48</v>
      </c>
      <c r="C36" s="42"/>
      <c r="D36" s="43">
        <v>21500</v>
      </c>
      <c r="E36" s="50">
        <v>15</v>
      </c>
      <c r="F36" s="43">
        <v>21500</v>
      </c>
      <c r="G36" s="43">
        <v>0</v>
      </c>
      <c r="H36" s="43">
        <v>0</v>
      </c>
      <c r="I36" s="43">
        <v>21500</v>
      </c>
      <c r="J36" s="43">
        <f t="shared" si="3"/>
        <v>0</v>
      </c>
      <c r="K36" s="44" t="s">
        <v>102</v>
      </c>
    </row>
    <row r="37" spans="1:13" x14ac:dyDescent="0.45">
      <c r="A37" s="4"/>
      <c r="B37" s="41" t="s">
        <v>48</v>
      </c>
      <c r="C37" s="42"/>
      <c r="D37" s="43">
        <v>31500</v>
      </c>
      <c r="E37" s="50">
        <v>15</v>
      </c>
      <c r="F37" s="43">
        <v>31500</v>
      </c>
      <c r="G37" s="43">
        <v>0</v>
      </c>
      <c r="H37" s="43">
        <v>0</v>
      </c>
      <c r="I37" s="43">
        <v>31500</v>
      </c>
      <c r="J37" s="43">
        <f t="shared" si="3"/>
        <v>0</v>
      </c>
    </row>
    <row r="38" spans="1:13" x14ac:dyDescent="0.45">
      <c r="A38" s="4"/>
      <c r="B38" s="41" t="s">
        <v>49</v>
      </c>
      <c r="C38" s="42"/>
      <c r="D38" s="43">
        <v>1291</v>
      </c>
      <c r="E38" s="50">
        <v>15</v>
      </c>
      <c r="F38" s="43">
        <v>1291</v>
      </c>
      <c r="G38" s="43">
        <v>0</v>
      </c>
      <c r="H38" s="43">
        <v>0</v>
      </c>
      <c r="I38" s="43">
        <v>1291</v>
      </c>
      <c r="J38" s="43">
        <f t="shared" si="3"/>
        <v>0</v>
      </c>
    </row>
    <row r="39" spans="1:13" x14ac:dyDescent="0.45">
      <c r="A39" s="4"/>
      <c r="B39" s="41" t="s">
        <v>49</v>
      </c>
      <c r="C39" s="42"/>
      <c r="D39" s="43">
        <v>445</v>
      </c>
      <c r="E39" s="50">
        <v>15</v>
      </c>
      <c r="F39" s="43">
        <v>445</v>
      </c>
      <c r="G39" s="43">
        <v>0</v>
      </c>
      <c r="H39" s="43">
        <v>0</v>
      </c>
      <c r="I39" s="43">
        <v>445</v>
      </c>
      <c r="J39" s="43">
        <f t="shared" si="3"/>
        <v>0</v>
      </c>
    </row>
    <row r="40" spans="1:13" x14ac:dyDescent="0.45">
      <c r="A40" s="18"/>
      <c r="B40" s="19" t="s">
        <v>50</v>
      </c>
      <c r="C40" s="15" t="s">
        <v>51</v>
      </c>
      <c r="D40" s="16">
        <v>700</v>
      </c>
      <c r="E40" s="20">
        <v>15</v>
      </c>
      <c r="F40" s="7">
        <v>700</v>
      </c>
      <c r="G40" s="7">
        <v>0</v>
      </c>
      <c r="H40" s="7">
        <v>0</v>
      </c>
      <c r="I40" s="7">
        <v>700</v>
      </c>
      <c r="J40" s="7">
        <f t="shared" si="3"/>
        <v>0</v>
      </c>
    </row>
    <row r="41" spans="1:13" x14ac:dyDescent="0.45">
      <c r="A41" s="4"/>
      <c r="B41" s="17" t="s">
        <v>50</v>
      </c>
      <c r="C41" s="19" t="s">
        <v>52</v>
      </c>
      <c r="D41" s="16">
        <v>850</v>
      </c>
      <c r="E41" s="20">
        <v>15</v>
      </c>
      <c r="F41" s="7">
        <v>850</v>
      </c>
      <c r="G41" s="7">
        <v>0</v>
      </c>
      <c r="H41" s="7">
        <v>0</v>
      </c>
      <c r="I41" s="7">
        <v>850</v>
      </c>
      <c r="J41" s="7">
        <f t="shared" si="3"/>
        <v>0</v>
      </c>
    </row>
    <row r="42" spans="1:13" x14ac:dyDescent="0.45">
      <c r="A42" s="4"/>
      <c r="B42" s="11" t="s">
        <v>50</v>
      </c>
      <c r="C42" s="6" t="s">
        <v>53</v>
      </c>
      <c r="D42" s="7">
        <v>1800</v>
      </c>
      <c r="E42" s="24">
        <v>15</v>
      </c>
      <c r="F42" s="7">
        <v>1800</v>
      </c>
      <c r="G42" s="7">
        <v>0</v>
      </c>
      <c r="H42" s="7">
        <v>0</v>
      </c>
      <c r="I42" s="7">
        <v>1800</v>
      </c>
      <c r="J42" s="7">
        <f t="shared" si="3"/>
        <v>0</v>
      </c>
    </row>
    <row r="43" spans="1:13" x14ac:dyDescent="0.45">
      <c r="A43" s="4"/>
      <c r="B43" s="20" t="s">
        <v>50</v>
      </c>
      <c r="C43" s="21" t="s">
        <v>54</v>
      </c>
      <c r="D43" s="16">
        <v>5150</v>
      </c>
      <c r="E43" s="20">
        <v>15</v>
      </c>
      <c r="F43" s="7">
        <v>5150</v>
      </c>
      <c r="G43" s="7">
        <v>0</v>
      </c>
      <c r="H43" s="7">
        <v>0</v>
      </c>
      <c r="I43" s="7">
        <v>5150</v>
      </c>
      <c r="J43" s="7">
        <f t="shared" si="3"/>
        <v>0</v>
      </c>
    </row>
    <row r="44" spans="1:13" x14ac:dyDescent="0.45">
      <c r="A44" s="18"/>
      <c r="B44" s="20" t="s">
        <v>50</v>
      </c>
      <c r="C44" s="21" t="s">
        <v>55</v>
      </c>
      <c r="D44" s="16">
        <v>2600</v>
      </c>
      <c r="E44" s="20">
        <v>15</v>
      </c>
      <c r="F44" s="7">
        <v>2600</v>
      </c>
      <c r="G44" s="7">
        <v>0</v>
      </c>
      <c r="H44" s="7">
        <v>0</v>
      </c>
      <c r="I44" s="7">
        <v>2600</v>
      </c>
      <c r="J44" s="7">
        <f t="shared" si="3"/>
        <v>0</v>
      </c>
    </row>
    <row r="45" spans="1:13" x14ac:dyDescent="0.45">
      <c r="B45" s="19" t="s">
        <v>50</v>
      </c>
      <c r="C45" s="21" t="s">
        <v>56</v>
      </c>
      <c r="D45" s="16">
        <v>1750</v>
      </c>
      <c r="E45" s="20">
        <v>15</v>
      </c>
      <c r="F45" s="7">
        <v>1750</v>
      </c>
      <c r="G45" s="7">
        <v>0</v>
      </c>
      <c r="H45" s="7">
        <v>0</v>
      </c>
      <c r="I45" s="7">
        <v>1750</v>
      </c>
      <c r="J45" s="7">
        <f t="shared" si="3"/>
        <v>0</v>
      </c>
    </row>
    <row r="46" spans="1:13" x14ac:dyDescent="0.45">
      <c r="A46" s="4"/>
      <c r="B46" s="17" t="s">
        <v>50</v>
      </c>
      <c r="C46" s="15" t="s">
        <v>57</v>
      </c>
      <c r="D46" s="16">
        <v>2450</v>
      </c>
      <c r="E46" s="20">
        <v>15</v>
      </c>
      <c r="F46" s="7">
        <v>2450</v>
      </c>
      <c r="G46" s="7">
        <v>0</v>
      </c>
      <c r="H46" s="7">
        <v>0</v>
      </c>
      <c r="I46" s="7">
        <v>2450</v>
      </c>
      <c r="J46" s="7">
        <f t="shared" si="3"/>
        <v>0</v>
      </c>
    </row>
    <row r="47" spans="1:13" x14ac:dyDescent="0.45">
      <c r="A47" s="4"/>
      <c r="B47" s="17" t="s">
        <v>50</v>
      </c>
      <c r="C47" s="15" t="s">
        <v>58</v>
      </c>
      <c r="D47" s="16">
        <v>2050</v>
      </c>
      <c r="E47" s="20">
        <v>15</v>
      </c>
      <c r="F47" s="7">
        <v>2050</v>
      </c>
      <c r="G47" s="7">
        <v>0</v>
      </c>
      <c r="H47" s="7">
        <v>0</v>
      </c>
      <c r="I47" s="7">
        <v>2050</v>
      </c>
      <c r="J47" s="7">
        <f t="shared" si="3"/>
        <v>0</v>
      </c>
    </row>
    <row r="48" spans="1:13" x14ac:dyDescent="0.45">
      <c r="A48" s="4"/>
      <c r="B48" s="5" t="s">
        <v>50</v>
      </c>
      <c r="C48" s="6" t="s">
        <v>59</v>
      </c>
      <c r="D48" s="7">
        <v>2811</v>
      </c>
      <c r="E48" s="24">
        <v>15</v>
      </c>
      <c r="F48" s="7">
        <v>2811</v>
      </c>
      <c r="G48" s="7">
        <v>0</v>
      </c>
      <c r="H48" s="7">
        <v>0</v>
      </c>
      <c r="I48" s="7">
        <v>2811</v>
      </c>
      <c r="J48" s="7">
        <f t="shared" si="3"/>
        <v>0</v>
      </c>
    </row>
    <row r="49" spans="1:10" x14ac:dyDescent="0.45">
      <c r="B49" s="5" t="s">
        <v>50</v>
      </c>
      <c r="C49" s="6" t="s">
        <v>60</v>
      </c>
      <c r="D49" s="7">
        <v>3500</v>
      </c>
      <c r="E49" s="24">
        <v>15</v>
      </c>
      <c r="F49" s="7">
        <v>3500</v>
      </c>
      <c r="G49" s="7">
        <v>0</v>
      </c>
      <c r="H49" s="7">
        <v>0</v>
      </c>
      <c r="I49" s="7">
        <v>3500</v>
      </c>
      <c r="J49" s="7">
        <f t="shared" si="3"/>
        <v>0</v>
      </c>
    </row>
    <row r="50" spans="1:10" x14ac:dyDescent="0.45">
      <c r="A50" s="4"/>
      <c r="B50" s="24" t="s">
        <v>50</v>
      </c>
      <c r="C50" s="6" t="s">
        <v>61</v>
      </c>
      <c r="D50" s="7">
        <v>372</v>
      </c>
      <c r="E50" s="24">
        <v>15</v>
      </c>
      <c r="F50" s="7">
        <v>372</v>
      </c>
      <c r="G50" s="7">
        <v>0</v>
      </c>
      <c r="H50" s="7">
        <v>0</v>
      </c>
      <c r="I50" s="7">
        <v>372</v>
      </c>
      <c r="J50" s="7">
        <f t="shared" si="3"/>
        <v>0</v>
      </c>
    </row>
    <row r="51" spans="1:10" x14ac:dyDescent="0.45">
      <c r="A51" s="18"/>
      <c r="B51" s="20" t="s">
        <v>50</v>
      </c>
      <c r="C51" s="21" t="s">
        <v>61</v>
      </c>
      <c r="D51" s="16">
        <v>198</v>
      </c>
      <c r="E51" s="20">
        <v>15</v>
      </c>
      <c r="F51" s="7">
        <v>198</v>
      </c>
      <c r="G51" s="7">
        <v>0</v>
      </c>
      <c r="H51" s="7">
        <v>0</v>
      </c>
      <c r="I51" s="7">
        <v>198</v>
      </c>
      <c r="J51" s="7">
        <f t="shared" si="3"/>
        <v>0</v>
      </c>
    </row>
    <row r="52" spans="1:10" x14ac:dyDescent="0.45">
      <c r="A52" s="4"/>
      <c r="B52" s="17" t="s">
        <v>50</v>
      </c>
      <c r="C52" s="15">
        <v>35292</v>
      </c>
      <c r="D52" s="16">
        <v>449</v>
      </c>
      <c r="E52" s="20">
        <v>5</v>
      </c>
      <c r="F52" s="7">
        <v>449</v>
      </c>
      <c r="G52" s="7">
        <v>0</v>
      </c>
      <c r="H52" s="7">
        <v>0</v>
      </c>
      <c r="I52" s="7">
        <v>449</v>
      </c>
      <c r="J52" s="7">
        <f t="shared" si="3"/>
        <v>0</v>
      </c>
    </row>
    <row r="53" spans="1:10" x14ac:dyDescent="0.45">
      <c r="A53" s="4"/>
      <c r="B53" s="5" t="s">
        <v>50</v>
      </c>
      <c r="C53" s="6">
        <v>36008</v>
      </c>
      <c r="D53" s="7">
        <v>3801</v>
      </c>
      <c r="E53" s="24">
        <v>5</v>
      </c>
      <c r="F53" s="7">
        <v>3801</v>
      </c>
      <c r="G53" s="7">
        <v>0</v>
      </c>
      <c r="H53" s="7">
        <v>0</v>
      </c>
      <c r="I53" s="7">
        <v>3801</v>
      </c>
      <c r="J53" s="7">
        <f t="shared" si="3"/>
        <v>0</v>
      </c>
    </row>
    <row r="54" spans="1:10" x14ac:dyDescent="0.45">
      <c r="B54" s="5" t="s">
        <v>50</v>
      </c>
      <c r="C54" s="6">
        <v>36342</v>
      </c>
      <c r="D54" s="7">
        <v>8398</v>
      </c>
      <c r="E54" s="24">
        <v>5</v>
      </c>
      <c r="F54" s="7">
        <v>8398</v>
      </c>
      <c r="G54" s="7">
        <v>0</v>
      </c>
      <c r="H54" s="7">
        <v>0</v>
      </c>
      <c r="I54" s="7">
        <v>8398</v>
      </c>
      <c r="J54" s="7">
        <f t="shared" si="3"/>
        <v>0</v>
      </c>
    </row>
    <row r="55" spans="1:10" x14ac:dyDescent="0.45">
      <c r="A55" s="4"/>
      <c r="B55" s="5" t="s">
        <v>50</v>
      </c>
      <c r="C55" s="6">
        <v>36708</v>
      </c>
      <c r="D55" s="7">
        <v>4885.5</v>
      </c>
      <c r="E55" s="24">
        <v>5</v>
      </c>
      <c r="F55" s="7">
        <v>4885.5</v>
      </c>
      <c r="G55" s="7">
        <v>0</v>
      </c>
      <c r="H55" s="7">
        <v>0</v>
      </c>
      <c r="I55" s="7">
        <v>4885.5</v>
      </c>
      <c r="J55" s="7">
        <f t="shared" si="3"/>
        <v>0</v>
      </c>
    </row>
    <row r="56" spans="1:10" x14ac:dyDescent="0.45">
      <c r="A56" s="4"/>
      <c r="B56" s="5" t="s">
        <v>62</v>
      </c>
      <c r="C56" s="6">
        <v>37073</v>
      </c>
      <c r="D56" s="7">
        <v>2642</v>
      </c>
      <c r="E56" s="24">
        <v>5</v>
      </c>
      <c r="F56" s="7">
        <v>2642</v>
      </c>
      <c r="G56" s="7">
        <v>0</v>
      </c>
      <c r="H56" s="7">
        <v>0</v>
      </c>
      <c r="I56" s="7">
        <v>2642</v>
      </c>
      <c r="J56" s="7">
        <f t="shared" si="3"/>
        <v>0</v>
      </c>
    </row>
    <row r="57" spans="1:10" x14ac:dyDescent="0.45">
      <c r="A57" s="4"/>
      <c r="B57" s="5" t="s">
        <v>62</v>
      </c>
      <c r="C57" s="6">
        <v>37438</v>
      </c>
      <c r="D57" s="7">
        <v>3171.5</v>
      </c>
      <c r="E57" s="24">
        <v>5</v>
      </c>
      <c r="F57" s="7">
        <v>3171.5</v>
      </c>
      <c r="G57" s="7">
        <v>0</v>
      </c>
      <c r="H57" s="7">
        <v>0</v>
      </c>
      <c r="I57" s="7">
        <v>3171.5</v>
      </c>
      <c r="J57" s="7">
        <f t="shared" si="3"/>
        <v>0</v>
      </c>
    </row>
    <row r="58" spans="1:10" x14ac:dyDescent="0.45">
      <c r="A58" s="4"/>
      <c r="B58" s="24" t="s">
        <v>62</v>
      </c>
      <c r="C58" s="25">
        <v>37803</v>
      </c>
      <c r="D58" s="7">
        <v>2704.5</v>
      </c>
      <c r="E58" s="24">
        <v>5</v>
      </c>
      <c r="F58" s="7">
        <v>2704.5</v>
      </c>
      <c r="G58" s="7">
        <v>0</v>
      </c>
      <c r="H58" s="7">
        <v>0</v>
      </c>
      <c r="I58" s="7">
        <v>2704.5</v>
      </c>
      <c r="J58" s="7">
        <f t="shared" si="3"/>
        <v>0</v>
      </c>
    </row>
    <row r="59" spans="1:10" x14ac:dyDescent="0.45">
      <c r="A59" s="4"/>
      <c r="B59" s="24" t="s">
        <v>62</v>
      </c>
      <c r="C59" s="25">
        <v>38169</v>
      </c>
      <c r="D59" s="7">
        <v>3494.32</v>
      </c>
      <c r="E59" s="24">
        <v>5</v>
      </c>
      <c r="F59" s="7">
        <v>3494.32</v>
      </c>
      <c r="G59" s="7">
        <v>0</v>
      </c>
      <c r="H59" s="7">
        <v>0</v>
      </c>
      <c r="I59" s="7">
        <v>3494.32</v>
      </c>
      <c r="J59" s="7">
        <f t="shared" si="3"/>
        <v>0</v>
      </c>
    </row>
    <row r="60" spans="1:10" x14ac:dyDescent="0.45">
      <c r="A60" s="4"/>
      <c r="B60" s="24" t="s">
        <v>62</v>
      </c>
      <c r="C60" s="25">
        <v>38534</v>
      </c>
      <c r="D60" s="7">
        <v>2827.5</v>
      </c>
      <c r="E60" s="24">
        <v>5</v>
      </c>
      <c r="F60" s="7">
        <v>2827.5</v>
      </c>
      <c r="G60" s="7">
        <v>0</v>
      </c>
      <c r="H60" s="7">
        <v>0</v>
      </c>
      <c r="I60" s="7">
        <v>2827.5</v>
      </c>
      <c r="J60" s="7">
        <f t="shared" si="3"/>
        <v>0</v>
      </c>
    </row>
    <row r="61" spans="1:10" x14ac:dyDescent="0.45">
      <c r="A61" s="4"/>
      <c r="B61" s="24" t="s">
        <v>62</v>
      </c>
      <c r="C61" s="25">
        <v>38899</v>
      </c>
      <c r="D61" s="7">
        <v>6610</v>
      </c>
      <c r="E61" s="24">
        <v>5</v>
      </c>
      <c r="F61" s="7">
        <v>6610</v>
      </c>
      <c r="G61" s="7">
        <v>0</v>
      </c>
      <c r="H61" s="7">
        <v>0</v>
      </c>
      <c r="I61" s="7">
        <v>6610</v>
      </c>
      <c r="J61" s="7">
        <f t="shared" si="3"/>
        <v>0</v>
      </c>
    </row>
    <row r="62" spans="1:10" x14ac:dyDescent="0.45">
      <c r="A62" s="4"/>
      <c r="B62" s="24" t="s">
        <v>62</v>
      </c>
      <c r="C62" s="25">
        <v>39264</v>
      </c>
      <c r="D62" s="7">
        <v>3978.21</v>
      </c>
      <c r="E62" s="24">
        <v>5</v>
      </c>
      <c r="F62" s="7">
        <v>3978.21</v>
      </c>
      <c r="G62" s="7">
        <v>0</v>
      </c>
      <c r="H62" s="7">
        <v>0</v>
      </c>
      <c r="I62" s="7">
        <v>3978.21</v>
      </c>
      <c r="J62" s="7">
        <f t="shared" si="3"/>
        <v>0</v>
      </c>
    </row>
    <row r="63" spans="1:10" x14ac:dyDescent="0.45">
      <c r="A63" s="4"/>
      <c r="B63" s="20" t="s">
        <v>62</v>
      </c>
      <c r="C63" s="21">
        <v>39630</v>
      </c>
      <c r="D63" s="16">
        <v>6331.91</v>
      </c>
      <c r="E63" s="24">
        <v>5</v>
      </c>
      <c r="F63" s="7">
        <v>6331.91</v>
      </c>
      <c r="G63" s="7">
        <v>0</v>
      </c>
      <c r="H63" s="7">
        <v>0</v>
      </c>
      <c r="I63" s="7">
        <v>6331.91</v>
      </c>
      <c r="J63" s="7">
        <f t="shared" si="3"/>
        <v>0</v>
      </c>
    </row>
    <row r="64" spans="1:10" x14ac:dyDescent="0.45">
      <c r="A64" s="18"/>
      <c r="B64" s="20" t="s">
        <v>62</v>
      </c>
      <c r="C64" s="21">
        <v>39995</v>
      </c>
      <c r="D64" s="16">
        <v>4106.5</v>
      </c>
      <c r="E64" s="20">
        <v>5</v>
      </c>
      <c r="F64" s="7">
        <v>4106.5</v>
      </c>
      <c r="G64" s="7">
        <v>0</v>
      </c>
      <c r="H64" s="7">
        <v>0</v>
      </c>
      <c r="I64" s="7">
        <v>4106.5</v>
      </c>
      <c r="J64" s="7">
        <f t="shared" si="3"/>
        <v>0</v>
      </c>
    </row>
    <row r="65" spans="1:10" x14ac:dyDescent="0.45">
      <c r="A65" s="37"/>
      <c r="B65" s="20" t="s">
        <v>62</v>
      </c>
      <c r="C65" s="21">
        <v>40360</v>
      </c>
      <c r="D65" s="16">
        <v>3240</v>
      </c>
      <c r="E65" s="20">
        <v>5</v>
      </c>
      <c r="F65" s="7">
        <v>3240</v>
      </c>
      <c r="G65" s="7">
        <v>0</v>
      </c>
      <c r="H65" s="7">
        <v>0</v>
      </c>
      <c r="I65" s="7">
        <v>3240</v>
      </c>
      <c r="J65" s="7">
        <f t="shared" si="3"/>
        <v>0</v>
      </c>
    </row>
    <row r="66" spans="1:10" x14ac:dyDescent="0.45">
      <c r="A66" s="37"/>
      <c r="B66" s="17" t="s">
        <v>62</v>
      </c>
      <c r="C66" s="15">
        <v>40725</v>
      </c>
      <c r="D66" s="16">
        <v>1488.06</v>
      </c>
      <c r="E66" s="20">
        <v>5</v>
      </c>
      <c r="F66" s="7">
        <v>1488.0639999999999</v>
      </c>
      <c r="G66" s="7">
        <v>-3.9999999999054126E-3</v>
      </c>
      <c r="H66" s="7">
        <v>0</v>
      </c>
      <c r="I66" s="7">
        <v>1488.0639999999999</v>
      </c>
      <c r="J66" s="7">
        <f t="shared" si="3"/>
        <v>-3.9999999999054126E-3</v>
      </c>
    </row>
    <row r="67" spans="1:10" x14ac:dyDescent="0.45">
      <c r="A67" s="37"/>
      <c r="B67" s="17" t="s">
        <v>62</v>
      </c>
      <c r="C67" s="15">
        <v>41091</v>
      </c>
      <c r="D67" s="16">
        <v>1488.6</v>
      </c>
      <c r="E67" s="20">
        <v>10</v>
      </c>
      <c r="F67" s="7">
        <v>1265.31</v>
      </c>
      <c r="G67" s="7">
        <f>SUM(D67-F67)</f>
        <v>223.28999999999996</v>
      </c>
      <c r="H67" s="7">
        <f t="shared" si="1"/>
        <v>148.85999999999999</v>
      </c>
      <c r="I67" s="7">
        <f>SUM(F67+H67)</f>
        <v>1414.1699999999998</v>
      </c>
      <c r="J67" s="7">
        <f t="shared" si="3"/>
        <v>74.430000000000064</v>
      </c>
    </row>
    <row r="68" spans="1:10" x14ac:dyDescent="0.45">
      <c r="A68" s="4"/>
      <c r="B68" s="5" t="s">
        <v>63</v>
      </c>
      <c r="C68" s="40">
        <v>41091</v>
      </c>
      <c r="D68" s="7">
        <v>1500</v>
      </c>
      <c r="E68" s="24">
        <v>10</v>
      </c>
      <c r="F68" s="7">
        <v>1275</v>
      </c>
      <c r="G68" s="7">
        <f t="shared" ref="G68:G101" si="5">SUM(D68-F68)</f>
        <v>225</v>
      </c>
      <c r="H68" s="7">
        <f t="shared" si="1"/>
        <v>150</v>
      </c>
      <c r="I68" s="7">
        <f t="shared" ref="I68:I105" si="6">SUM(F68+H68)</f>
        <v>1425</v>
      </c>
      <c r="J68" s="7">
        <f t="shared" si="3"/>
        <v>75</v>
      </c>
    </row>
    <row r="69" spans="1:10" x14ac:dyDescent="0.45">
      <c r="A69" s="4"/>
      <c r="B69" s="5" t="s">
        <v>62</v>
      </c>
      <c r="C69" s="6">
        <v>41456</v>
      </c>
      <c r="D69" s="7">
        <v>1448.6</v>
      </c>
      <c r="E69" s="24">
        <v>10</v>
      </c>
      <c r="F69" s="7">
        <v>1086.45</v>
      </c>
      <c r="G69" s="7">
        <f t="shared" si="5"/>
        <v>362.14999999999986</v>
      </c>
      <c r="H69" s="7">
        <f t="shared" si="1"/>
        <v>144.85999999999999</v>
      </c>
      <c r="I69" s="7">
        <f t="shared" si="6"/>
        <v>1231.31</v>
      </c>
      <c r="J69" s="7">
        <f t="shared" si="3"/>
        <v>217.28999999999996</v>
      </c>
    </row>
    <row r="70" spans="1:10" x14ac:dyDescent="0.45">
      <c r="A70" s="4" t="s">
        <v>64</v>
      </c>
      <c r="B70" s="5" t="s">
        <v>62</v>
      </c>
      <c r="C70" s="6">
        <v>41848</v>
      </c>
      <c r="D70" s="7">
        <v>750</v>
      </c>
      <c r="E70" s="24">
        <v>10</v>
      </c>
      <c r="F70" s="7">
        <v>481.25</v>
      </c>
      <c r="G70" s="7">
        <f t="shared" si="5"/>
        <v>268.75</v>
      </c>
      <c r="H70" s="7">
        <f t="shared" si="1"/>
        <v>75</v>
      </c>
      <c r="I70" s="7">
        <f t="shared" si="6"/>
        <v>556.25</v>
      </c>
      <c r="J70" s="7">
        <f t="shared" si="3"/>
        <v>193.75</v>
      </c>
    </row>
    <row r="71" spans="1:10" x14ac:dyDescent="0.45">
      <c r="A71" s="4"/>
      <c r="B71" s="5" t="s">
        <v>65</v>
      </c>
      <c r="C71" s="6">
        <v>41740</v>
      </c>
      <c r="D71" s="7">
        <v>2355.25</v>
      </c>
      <c r="E71" s="24">
        <v>10</v>
      </c>
      <c r="F71" s="7">
        <v>1570.166666666667</v>
      </c>
      <c r="G71" s="7">
        <f t="shared" si="5"/>
        <v>785.08333333333303</v>
      </c>
      <c r="H71" s="7">
        <f t="shared" si="1"/>
        <v>235.52500000000001</v>
      </c>
      <c r="I71" s="7">
        <f t="shared" si="6"/>
        <v>1805.6916666666671</v>
      </c>
      <c r="J71" s="7">
        <f t="shared" si="3"/>
        <v>549.55833333333294</v>
      </c>
    </row>
    <row r="72" spans="1:10" x14ac:dyDescent="0.45">
      <c r="A72" s="4" t="s">
        <v>66</v>
      </c>
      <c r="B72" s="5" t="s">
        <v>67</v>
      </c>
      <c r="C72" s="6">
        <v>41793</v>
      </c>
      <c r="D72" s="7">
        <v>750</v>
      </c>
      <c r="E72" s="24">
        <v>10</v>
      </c>
      <c r="F72" s="7">
        <v>487.5</v>
      </c>
      <c r="G72" s="7">
        <f t="shared" si="5"/>
        <v>262.5</v>
      </c>
      <c r="H72" s="7">
        <f t="shared" ref="H72:H101" si="7">SUM(D72/E72)</f>
        <v>75</v>
      </c>
      <c r="I72" s="7">
        <f t="shared" si="6"/>
        <v>562.5</v>
      </c>
      <c r="J72" s="7">
        <f t="shared" si="3"/>
        <v>187.5</v>
      </c>
    </row>
    <row r="73" spans="1:10" x14ac:dyDescent="0.45">
      <c r="A73" s="18"/>
      <c r="B73" s="19" t="s">
        <v>65</v>
      </c>
      <c r="C73" s="21">
        <v>41920</v>
      </c>
      <c r="D73" s="16">
        <v>1124.68</v>
      </c>
      <c r="E73" s="20">
        <v>10</v>
      </c>
      <c r="F73" s="7">
        <v>693.55266666666671</v>
      </c>
      <c r="G73" s="7">
        <f t="shared" si="5"/>
        <v>431.12733333333335</v>
      </c>
      <c r="H73" s="7">
        <f t="shared" si="7"/>
        <v>112.468</v>
      </c>
      <c r="I73" s="7">
        <f t="shared" si="6"/>
        <v>806.02066666666667</v>
      </c>
      <c r="J73" s="7">
        <f t="shared" si="3"/>
        <v>318.65933333333339</v>
      </c>
    </row>
    <row r="74" spans="1:10" x14ac:dyDescent="0.45">
      <c r="A74" s="4"/>
      <c r="B74" s="34" t="s">
        <v>68</v>
      </c>
      <c r="C74" s="15">
        <v>42004</v>
      </c>
      <c r="D74" s="16">
        <v>695</v>
      </c>
      <c r="E74" s="20">
        <v>10</v>
      </c>
      <c r="F74" s="7">
        <v>417</v>
      </c>
      <c r="G74" s="7">
        <f t="shared" si="5"/>
        <v>278</v>
      </c>
      <c r="H74" s="7">
        <f t="shared" si="7"/>
        <v>69.5</v>
      </c>
      <c r="I74" s="7">
        <f t="shared" si="6"/>
        <v>486.5</v>
      </c>
      <c r="J74" s="7">
        <f t="shared" ref="J74:J136" si="8">SUM(D74-I74)</f>
        <v>208.5</v>
      </c>
    </row>
    <row r="75" spans="1:10" x14ac:dyDescent="0.45">
      <c r="A75" s="4" t="s">
        <v>69</v>
      </c>
      <c r="B75" s="34" t="s">
        <v>63</v>
      </c>
      <c r="C75" s="15">
        <v>42104</v>
      </c>
      <c r="D75" s="16">
        <v>750</v>
      </c>
      <c r="E75" s="20">
        <v>10</v>
      </c>
      <c r="F75" s="7">
        <v>425</v>
      </c>
      <c r="G75" s="7">
        <f t="shared" si="5"/>
        <v>325</v>
      </c>
      <c r="H75" s="7">
        <f t="shared" si="7"/>
        <v>75</v>
      </c>
      <c r="I75" s="7">
        <f t="shared" si="6"/>
        <v>500</v>
      </c>
      <c r="J75" s="7">
        <f t="shared" si="8"/>
        <v>250</v>
      </c>
    </row>
    <row r="76" spans="1:10" x14ac:dyDescent="0.45">
      <c r="A76" s="4" t="s">
        <v>70</v>
      </c>
      <c r="B76" s="19" t="s">
        <v>63</v>
      </c>
      <c r="C76" s="15">
        <v>42226</v>
      </c>
      <c r="D76" s="16">
        <v>750</v>
      </c>
      <c r="E76" s="20">
        <v>10</v>
      </c>
      <c r="F76" s="7">
        <v>400</v>
      </c>
      <c r="G76" s="7">
        <f t="shared" si="5"/>
        <v>350</v>
      </c>
      <c r="H76" s="7">
        <f t="shared" si="7"/>
        <v>75</v>
      </c>
      <c r="I76" s="7">
        <f t="shared" si="6"/>
        <v>475</v>
      </c>
      <c r="J76" s="7">
        <f t="shared" si="8"/>
        <v>275</v>
      </c>
    </row>
    <row r="77" spans="1:10" x14ac:dyDescent="0.45">
      <c r="A77" s="4" t="s">
        <v>64</v>
      </c>
      <c r="B77" s="5" t="s">
        <v>63</v>
      </c>
      <c r="C77" s="6">
        <v>42277</v>
      </c>
      <c r="D77" s="7">
        <v>750</v>
      </c>
      <c r="E77" s="24">
        <v>10</v>
      </c>
      <c r="F77" s="7">
        <v>393.75</v>
      </c>
      <c r="G77" s="7">
        <f t="shared" si="5"/>
        <v>356.25</v>
      </c>
      <c r="H77" s="7">
        <f t="shared" si="7"/>
        <v>75</v>
      </c>
      <c r="I77" s="7">
        <f t="shared" si="6"/>
        <v>468.75</v>
      </c>
      <c r="J77" s="7">
        <f t="shared" si="8"/>
        <v>281.25</v>
      </c>
    </row>
    <row r="78" spans="1:10" x14ac:dyDescent="0.45">
      <c r="A78" s="4" t="s">
        <v>71</v>
      </c>
      <c r="B78" s="5" t="s">
        <v>63</v>
      </c>
      <c r="C78" s="6">
        <v>42339</v>
      </c>
      <c r="D78" s="7">
        <v>750</v>
      </c>
      <c r="E78" s="24">
        <v>10</v>
      </c>
      <c r="F78" s="7">
        <v>381.25</v>
      </c>
      <c r="G78" s="7">
        <f t="shared" si="5"/>
        <v>368.75</v>
      </c>
      <c r="H78" s="7">
        <f t="shared" si="7"/>
        <v>75</v>
      </c>
      <c r="I78" s="7">
        <f t="shared" si="6"/>
        <v>456.25</v>
      </c>
      <c r="J78" s="7">
        <f t="shared" si="8"/>
        <v>293.75</v>
      </c>
    </row>
    <row r="79" spans="1:10" x14ac:dyDescent="0.45">
      <c r="A79" s="4"/>
      <c r="B79" s="5" t="s">
        <v>72</v>
      </c>
      <c r="C79" s="6">
        <v>42369</v>
      </c>
      <c r="D79" s="7">
        <v>495</v>
      </c>
      <c r="E79" s="24">
        <v>10</v>
      </c>
      <c r="F79" s="7">
        <v>247.5</v>
      </c>
      <c r="G79" s="7">
        <f t="shared" si="5"/>
        <v>247.5</v>
      </c>
      <c r="H79" s="7">
        <f t="shared" si="7"/>
        <v>49.5</v>
      </c>
      <c r="I79" s="7">
        <f t="shared" si="6"/>
        <v>297</v>
      </c>
      <c r="J79" s="7">
        <f t="shared" si="8"/>
        <v>198</v>
      </c>
    </row>
    <row r="80" spans="1:10" x14ac:dyDescent="0.45">
      <c r="A80" s="4"/>
      <c r="B80" s="5" t="s">
        <v>65</v>
      </c>
      <c r="C80" s="6">
        <v>42115</v>
      </c>
      <c r="D80" s="16">
        <v>1635</v>
      </c>
      <c r="E80" s="20">
        <v>10</v>
      </c>
      <c r="F80" s="7">
        <v>940.125</v>
      </c>
      <c r="G80" s="7">
        <f t="shared" si="5"/>
        <v>694.875</v>
      </c>
      <c r="H80" s="7">
        <f t="shared" si="7"/>
        <v>163.5</v>
      </c>
      <c r="I80" s="7">
        <f t="shared" si="6"/>
        <v>1103.625</v>
      </c>
      <c r="J80" s="7">
        <f t="shared" si="8"/>
        <v>531.375</v>
      </c>
    </row>
    <row r="81" spans="1:10" x14ac:dyDescent="0.45">
      <c r="A81" s="4" t="s">
        <v>73</v>
      </c>
      <c r="B81" s="5" t="s">
        <v>63</v>
      </c>
      <c r="C81" s="6">
        <v>42445</v>
      </c>
      <c r="D81" s="16">
        <v>750</v>
      </c>
      <c r="E81" s="20">
        <v>10</v>
      </c>
      <c r="F81" s="7">
        <v>359.375</v>
      </c>
      <c r="G81" s="7">
        <f t="shared" si="5"/>
        <v>390.625</v>
      </c>
      <c r="H81" s="7">
        <f t="shared" si="7"/>
        <v>75</v>
      </c>
      <c r="I81" s="7">
        <f t="shared" si="6"/>
        <v>434.375</v>
      </c>
      <c r="J81" s="7">
        <f t="shared" si="8"/>
        <v>315.625</v>
      </c>
    </row>
    <row r="82" spans="1:10" x14ac:dyDescent="0.45">
      <c r="A82" s="4" t="s">
        <v>74</v>
      </c>
      <c r="B82" s="5" t="s">
        <v>63</v>
      </c>
      <c r="C82" s="6">
        <v>42471</v>
      </c>
      <c r="D82" s="16">
        <v>750</v>
      </c>
      <c r="E82" s="20">
        <v>10</v>
      </c>
      <c r="F82" s="7">
        <v>353.125</v>
      </c>
      <c r="G82" s="7">
        <f t="shared" si="5"/>
        <v>396.875</v>
      </c>
      <c r="H82" s="7">
        <f t="shared" si="7"/>
        <v>75</v>
      </c>
      <c r="I82" s="7">
        <f t="shared" si="6"/>
        <v>428.125</v>
      </c>
      <c r="J82" s="7">
        <f t="shared" si="8"/>
        <v>321.875</v>
      </c>
    </row>
    <row r="83" spans="1:10" x14ac:dyDescent="0.45">
      <c r="A83" s="4"/>
      <c r="B83" s="5" t="s">
        <v>65</v>
      </c>
      <c r="C83" s="6">
        <v>42417</v>
      </c>
      <c r="D83" s="7">
        <v>2098.0700000000002</v>
      </c>
      <c r="E83" s="24">
        <v>10</v>
      </c>
      <c r="F83" s="7">
        <v>1022.8091250000001</v>
      </c>
      <c r="G83" s="7">
        <f t="shared" si="5"/>
        <v>1075.2608749999999</v>
      </c>
      <c r="H83" s="7">
        <f t="shared" si="7"/>
        <v>209.80700000000002</v>
      </c>
      <c r="I83" s="7">
        <f t="shared" si="6"/>
        <v>1232.616125</v>
      </c>
      <c r="J83" s="7">
        <f t="shared" si="8"/>
        <v>865.45387500000015</v>
      </c>
    </row>
    <row r="84" spans="1:10" x14ac:dyDescent="0.45">
      <c r="A84" s="4" t="s">
        <v>75</v>
      </c>
      <c r="B84" s="5" t="s">
        <v>63</v>
      </c>
      <c r="C84" s="6">
        <v>42767</v>
      </c>
      <c r="D84" s="7">
        <v>1000</v>
      </c>
      <c r="E84" s="24">
        <v>10</v>
      </c>
      <c r="F84" s="7">
        <v>391.66666666666669</v>
      </c>
      <c r="G84" s="7">
        <f t="shared" si="5"/>
        <v>608.33333333333326</v>
      </c>
      <c r="H84" s="7">
        <f t="shared" si="7"/>
        <v>100</v>
      </c>
      <c r="I84" s="7">
        <f t="shared" si="6"/>
        <v>491.66666666666669</v>
      </c>
      <c r="J84" s="7">
        <f t="shared" si="8"/>
        <v>508.33333333333331</v>
      </c>
    </row>
    <row r="85" spans="1:10" x14ac:dyDescent="0.45">
      <c r="A85" s="4" t="s">
        <v>76</v>
      </c>
      <c r="B85" s="5" t="s">
        <v>63</v>
      </c>
      <c r="C85" s="6">
        <v>42917</v>
      </c>
      <c r="D85" s="7">
        <v>1000</v>
      </c>
      <c r="E85" s="24">
        <v>10</v>
      </c>
      <c r="F85" s="7">
        <v>350</v>
      </c>
      <c r="G85" s="7">
        <f t="shared" si="5"/>
        <v>650</v>
      </c>
      <c r="H85" s="7">
        <f t="shared" si="7"/>
        <v>100</v>
      </c>
      <c r="I85" s="7">
        <f t="shared" si="6"/>
        <v>450</v>
      </c>
      <c r="J85" s="7">
        <f t="shared" si="8"/>
        <v>550</v>
      </c>
    </row>
    <row r="86" spans="1:10" x14ac:dyDescent="0.45">
      <c r="A86" s="4"/>
      <c r="B86" s="5" t="s">
        <v>65</v>
      </c>
      <c r="C86" s="6">
        <v>42795</v>
      </c>
      <c r="D86" s="7">
        <v>1362.5</v>
      </c>
      <c r="E86" s="24">
        <v>10</v>
      </c>
      <c r="F86" s="7">
        <v>522.29166666666663</v>
      </c>
      <c r="G86" s="7">
        <f t="shared" si="5"/>
        <v>840.20833333333337</v>
      </c>
      <c r="H86" s="7">
        <f t="shared" si="7"/>
        <v>136.25</v>
      </c>
      <c r="I86" s="7">
        <f t="shared" si="6"/>
        <v>658.54166666666663</v>
      </c>
      <c r="J86" s="7">
        <f t="shared" si="8"/>
        <v>703.95833333333337</v>
      </c>
    </row>
    <row r="87" spans="1:10" x14ac:dyDescent="0.45">
      <c r="A87" s="4"/>
      <c r="B87" s="5" t="s">
        <v>65</v>
      </c>
      <c r="C87" s="6">
        <v>43158</v>
      </c>
      <c r="D87" s="7">
        <v>1308</v>
      </c>
      <c r="E87" s="24">
        <v>10</v>
      </c>
      <c r="F87" s="7">
        <v>370.6</v>
      </c>
      <c r="G87" s="7">
        <f t="shared" si="5"/>
        <v>937.4</v>
      </c>
      <c r="H87" s="7">
        <f t="shared" si="7"/>
        <v>130.80000000000001</v>
      </c>
      <c r="I87" s="7">
        <f t="shared" si="6"/>
        <v>501.40000000000003</v>
      </c>
      <c r="J87" s="7">
        <f t="shared" si="8"/>
        <v>806.59999999999991</v>
      </c>
    </row>
    <row r="88" spans="1:10" x14ac:dyDescent="0.45">
      <c r="A88" s="4"/>
      <c r="B88" s="19" t="s">
        <v>65</v>
      </c>
      <c r="C88" s="15">
        <v>43235</v>
      </c>
      <c r="D88" s="16">
        <v>981</v>
      </c>
      <c r="E88" s="24">
        <v>10</v>
      </c>
      <c r="F88" s="7">
        <v>253.42499999999998</v>
      </c>
      <c r="G88" s="7">
        <f t="shared" si="5"/>
        <v>727.57500000000005</v>
      </c>
      <c r="H88" s="7">
        <f t="shared" si="7"/>
        <v>98.1</v>
      </c>
      <c r="I88" s="7">
        <f t="shared" si="6"/>
        <v>351.52499999999998</v>
      </c>
      <c r="J88" s="7">
        <f t="shared" si="8"/>
        <v>629.47500000000002</v>
      </c>
    </row>
    <row r="89" spans="1:10" x14ac:dyDescent="0.45">
      <c r="A89" s="4"/>
      <c r="B89" s="19" t="s">
        <v>63</v>
      </c>
      <c r="C89" s="15">
        <v>43378</v>
      </c>
      <c r="D89" s="16">
        <v>1055</v>
      </c>
      <c r="E89" s="24">
        <v>10</v>
      </c>
      <c r="F89" s="7">
        <v>237.375</v>
      </c>
      <c r="G89" s="7">
        <f t="shared" si="5"/>
        <v>817.625</v>
      </c>
      <c r="H89" s="7">
        <f t="shared" si="7"/>
        <v>105.5</v>
      </c>
      <c r="I89" s="7">
        <f t="shared" si="6"/>
        <v>342.875</v>
      </c>
      <c r="J89" s="7">
        <f t="shared" si="8"/>
        <v>712.125</v>
      </c>
    </row>
    <row r="90" spans="1:10" x14ac:dyDescent="0.45">
      <c r="A90" s="4"/>
      <c r="B90" s="19" t="s">
        <v>77</v>
      </c>
      <c r="C90" s="15">
        <v>43391</v>
      </c>
      <c r="D90" s="16">
        <v>1950.66</v>
      </c>
      <c r="E90" s="20">
        <v>10</v>
      </c>
      <c r="F90" s="16">
        <v>430.77075000000002</v>
      </c>
      <c r="G90" s="7">
        <f t="shared" si="5"/>
        <v>1519.8892500000002</v>
      </c>
      <c r="H90" s="7">
        <f t="shared" si="7"/>
        <v>195.066</v>
      </c>
      <c r="I90" s="7">
        <f t="shared" si="6"/>
        <v>625.83675000000005</v>
      </c>
      <c r="J90" s="7">
        <f t="shared" si="8"/>
        <v>1324.8232499999999</v>
      </c>
    </row>
    <row r="91" spans="1:10" x14ac:dyDescent="0.45">
      <c r="A91" s="4" t="s">
        <v>78</v>
      </c>
      <c r="B91" s="17" t="s">
        <v>63</v>
      </c>
      <c r="C91" s="15">
        <v>43566</v>
      </c>
      <c r="D91" s="16">
        <v>1000</v>
      </c>
      <c r="E91" s="20">
        <v>10</v>
      </c>
      <c r="F91" s="16">
        <v>170.83333333333334</v>
      </c>
      <c r="G91" s="7">
        <f t="shared" si="5"/>
        <v>829.16666666666663</v>
      </c>
      <c r="H91" s="7">
        <f t="shared" si="7"/>
        <v>100</v>
      </c>
      <c r="I91" s="7">
        <f t="shared" si="6"/>
        <v>270.83333333333337</v>
      </c>
      <c r="J91" s="7">
        <f t="shared" si="8"/>
        <v>729.16666666666663</v>
      </c>
    </row>
    <row r="92" spans="1:10" x14ac:dyDescent="0.45">
      <c r="A92" s="4"/>
      <c r="B92" s="5" t="s">
        <v>79</v>
      </c>
      <c r="C92" s="6">
        <v>43566</v>
      </c>
      <c r="D92" s="16">
        <v>1743.3</v>
      </c>
      <c r="E92" s="24">
        <v>10</v>
      </c>
      <c r="F92" s="7">
        <v>297.81374999999997</v>
      </c>
      <c r="G92" s="7">
        <f t="shared" si="5"/>
        <v>1445.4862499999999</v>
      </c>
      <c r="H92" s="7">
        <f t="shared" si="7"/>
        <v>174.32999999999998</v>
      </c>
      <c r="I92" s="7">
        <f t="shared" si="6"/>
        <v>472.14374999999995</v>
      </c>
      <c r="J92" s="7">
        <f t="shared" si="8"/>
        <v>1271.15625</v>
      </c>
    </row>
    <row r="93" spans="1:10" x14ac:dyDescent="0.45">
      <c r="A93" s="4" t="s">
        <v>80</v>
      </c>
      <c r="B93" s="5" t="s">
        <v>63</v>
      </c>
      <c r="C93" s="6">
        <v>43630</v>
      </c>
      <c r="D93" s="16">
        <v>1000</v>
      </c>
      <c r="E93" s="24">
        <v>10</v>
      </c>
      <c r="F93" s="7">
        <v>154.16666666666669</v>
      </c>
      <c r="G93" s="7">
        <f t="shared" si="5"/>
        <v>845.83333333333326</v>
      </c>
      <c r="H93" s="7">
        <f t="shared" si="7"/>
        <v>100</v>
      </c>
      <c r="I93" s="7">
        <f t="shared" si="6"/>
        <v>254.16666666666669</v>
      </c>
      <c r="J93" s="7">
        <f t="shared" si="8"/>
        <v>745.83333333333326</v>
      </c>
    </row>
    <row r="94" spans="1:10" x14ac:dyDescent="0.45">
      <c r="A94" s="4" t="s">
        <v>81</v>
      </c>
      <c r="B94" s="19" t="s">
        <v>82</v>
      </c>
      <c r="C94" s="15">
        <v>43754</v>
      </c>
      <c r="D94" s="16">
        <v>1000</v>
      </c>
      <c r="E94" s="20">
        <v>10</v>
      </c>
      <c r="F94" s="7">
        <v>120.83333333333334</v>
      </c>
      <c r="G94" s="7">
        <f t="shared" si="5"/>
        <v>879.16666666666663</v>
      </c>
      <c r="H94" s="7">
        <f t="shared" si="7"/>
        <v>100</v>
      </c>
      <c r="I94" s="7">
        <f t="shared" si="6"/>
        <v>220.83333333333334</v>
      </c>
      <c r="J94" s="7">
        <f t="shared" si="8"/>
        <v>779.16666666666663</v>
      </c>
    </row>
    <row r="95" spans="1:10" x14ac:dyDescent="0.45">
      <c r="A95" s="4" t="s">
        <v>81</v>
      </c>
      <c r="B95" s="19" t="s">
        <v>83</v>
      </c>
      <c r="C95" s="15">
        <v>43754</v>
      </c>
      <c r="D95" s="16">
        <v>1500</v>
      </c>
      <c r="E95" s="20">
        <v>10</v>
      </c>
      <c r="F95" s="7">
        <v>181.25</v>
      </c>
      <c r="G95" s="7">
        <f t="shared" si="5"/>
        <v>1318.75</v>
      </c>
      <c r="H95" s="7">
        <f t="shared" si="7"/>
        <v>150</v>
      </c>
      <c r="I95" s="7">
        <f t="shared" si="6"/>
        <v>331.25</v>
      </c>
      <c r="J95" s="7">
        <f t="shared" si="8"/>
        <v>1168.75</v>
      </c>
    </row>
    <row r="96" spans="1:10" x14ac:dyDescent="0.45">
      <c r="A96" s="4" t="s">
        <v>84</v>
      </c>
      <c r="B96" s="19" t="s">
        <v>63</v>
      </c>
      <c r="C96" s="15">
        <v>43819</v>
      </c>
      <c r="D96" s="16">
        <v>1000</v>
      </c>
      <c r="E96" s="20">
        <v>10</v>
      </c>
      <c r="F96" s="7">
        <v>100</v>
      </c>
      <c r="G96" s="7">
        <f t="shared" si="5"/>
        <v>900</v>
      </c>
      <c r="H96" s="7">
        <f t="shared" si="7"/>
        <v>100</v>
      </c>
      <c r="I96" s="7">
        <f t="shared" si="6"/>
        <v>200</v>
      </c>
      <c r="J96" s="7">
        <f t="shared" si="8"/>
        <v>800</v>
      </c>
    </row>
    <row r="97" spans="1:14" x14ac:dyDescent="0.45">
      <c r="A97" s="4" t="s">
        <v>78</v>
      </c>
      <c r="B97" s="19" t="s">
        <v>63</v>
      </c>
      <c r="C97" s="15">
        <v>43819</v>
      </c>
      <c r="D97" s="16">
        <v>1000</v>
      </c>
      <c r="E97" s="20">
        <v>10</v>
      </c>
      <c r="F97" s="7">
        <v>100</v>
      </c>
      <c r="G97" s="7">
        <f t="shared" si="5"/>
        <v>900</v>
      </c>
      <c r="H97" s="7">
        <f t="shared" si="7"/>
        <v>100</v>
      </c>
      <c r="I97" s="7">
        <f t="shared" si="6"/>
        <v>200</v>
      </c>
      <c r="J97" s="7">
        <f t="shared" si="8"/>
        <v>800</v>
      </c>
    </row>
    <row r="98" spans="1:14" x14ac:dyDescent="0.45">
      <c r="A98" s="4" t="s">
        <v>85</v>
      </c>
      <c r="B98" s="19" t="s">
        <v>63</v>
      </c>
      <c r="C98" s="15">
        <v>43972</v>
      </c>
      <c r="D98" s="16">
        <v>1000</v>
      </c>
      <c r="E98" s="20">
        <v>10</v>
      </c>
      <c r="F98" s="7">
        <v>58.333333333333336</v>
      </c>
      <c r="G98" s="7">
        <f t="shared" si="5"/>
        <v>941.66666666666663</v>
      </c>
      <c r="H98" s="7">
        <f t="shared" si="7"/>
        <v>100</v>
      </c>
      <c r="I98" s="7">
        <f t="shared" si="6"/>
        <v>158.33333333333334</v>
      </c>
      <c r="J98" s="7">
        <f t="shared" si="8"/>
        <v>841.66666666666663</v>
      </c>
    </row>
    <row r="99" spans="1:14" x14ac:dyDescent="0.45">
      <c r="A99" s="4"/>
      <c r="B99" s="19" t="s">
        <v>86</v>
      </c>
      <c r="C99" s="21">
        <v>44187</v>
      </c>
      <c r="D99" s="16">
        <v>776.49</v>
      </c>
      <c r="E99" s="20">
        <v>10</v>
      </c>
      <c r="F99" s="7">
        <v>0</v>
      </c>
      <c r="G99" s="7">
        <f t="shared" si="5"/>
        <v>776.49</v>
      </c>
      <c r="H99" s="7">
        <f t="shared" si="7"/>
        <v>77.649000000000001</v>
      </c>
      <c r="I99" s="7">
        <f t="shared" si="6"/>
        <v>77.649000000000001</v>
      </c>
      <c r="J99" s="7">
        <f t="shared" si="8"/>
        <v>698.84100000000001</v>
      </c>
    </row>
    <row r="100" spans="1:14" x14ac:dyDescent="0.45">
      <c r="A100" s="4"/>
      <c r="B100" s="19" t="s">
        <v>48</v>
      </c>
      <c r="C100" s="21">
        <v>43889</v>
      </c>
      <c r="D100" s="16">
        <v>1621.2</v>
      </c>
      <c r="E100" s="20">
        <v>10</v>
      </c>
      <c r="F100" s="7">
        <v>135.1</v>
      </c>
      <c r="G100" s="7">
        <f t="shared" si="5"/>
        <v>1486.1000000000001</v>
      </c>
      <c r="H100" s="7">
        <f t="shared" si="7"/>
        <v>162.12</v>
      </c>
      <c r="I100" s="7">
        <f t="shared" si="6"/>
        <v>297.22000000000003</v>
      </c>
      <c r="J100" s="7">
        <f t="shared" si="8"/>
        <v>1323.98</v>
      </c>
    </row>
    <row r="101" spans="1:14" x14ac:dyDescent="0.45">
      <c r="A101" s="22" t="s">
        <v>87</v>
      </c>
      <c r="B101" s="17" t="s">
        <v>63</v>
      </c>
      <c r="C101" s="38">
        <v>44120</v>
      </c>
      <c r="D101" s="39">
        <v>1000</v>
      </c>
      <c r="E101" s="51">
        <v>10</v>
      </c>
      <c r="F101" s="7">
        <v>20.833333333333336</v>
      </c>
      <c r="G101" s="7">
        <f t="shared" si="5"/>
        <v>979.16666666666663</v>
      </c>
      <c r="H101" s="7">
        <f t="shared" si="7"/>
        <v>100</v>
      </c>
      <c r="I101" s="7">
        <f t="shared" si="6"/>
        <v>120.83333333333334</v>
      </c>
      <c r="J101" s="7">
        <f t="shared" si="8"/>
        <v>879.16666666666663</v>
      </c>
    </row>
    <row r="102" spans="1:14" x14ac:dyDescent="0.45">
      <c r="A102" s="4"/>
      <c r="B102" s="17" t="s">
        <v>65</v>
      </c>
      <c r="C102" s="38" t="s">
        <v>88</v>
      </c>
      <c r="D102" s="39">
        <v>1010</v>
      </c>
      <c r="E102" s="51">
        <v>10</v>
      </c>
      <c r="F102" s="16">
        <v>0</v>
      </c>
      <c r="G102" s="16">
        <v>1010</v>
      </c>
      <c r="H102" s="16"/>
      <c r="I102" s="16">
        <f t="shared" si="6"/>
        <v>0</v>
      </c>
      <c r="J102" s="16">
        <f t="shared" si="8"/>
        <v>1010</v>
      </c>
      <c r="K102" s="26"/>
      <c r="L102" s="26"/>
      <c r="M102" s="26"/>
    </row>
    <row r="103" spans="1:14" x14ac:dyDescent="0.45">
      <c r="A103" s="4" t="s">
        <v>89</v>
      </c>
      <c r="B103" s="17" t="s">
        <v>63</v>
      </c>
      <c r="C103" s="34" t="s">
        <v>90</v>
      </c>
      <c r="D103" s="39">
        <v>1000</v>
      </c>
      <c r="E103" s="51">
        <v>10</v>
      </c>
      <c r="F103" s="16">
        <v>0</v>
      </c>
      <c r="G103" s="16">
        <v>1000</v>
      </c>
      <c r="H103" s="16"/>
      <c r="I103" s="16">
        <f t="shared" si="6"/>
        <v>0</v>
      </c>
      <c r="J103" s="16">
        <f t="shared" si="8"/>
        <v>1000</v>
      </c>
      <c r="K103" s="26"/>
      <c r="L103" s="26"/>
      <c r="M103" s="26"/>
    </row>
    <row r="104" spans="1:14" ht="15.75" x14ac:dyDescent="0.5">
      <c r="A104" s="28" t="s">
        <v>91</v>
      </c>
      <c r="B104" s="55" t="s">
        <v>63</v>
      </c>
      <c r="C104" s="38">
        <v>44532</v>
      </c>
      <c r="D104" s="39">
        <v>1000</v>
      </c>
      <c r="E104" s="51">
        <v>10</v>
      </c>
      <c r="F104" s="16">
        <v>0</v>
      </c>
      <c r="G104" s="16">
        <v>1000</v>
      </c>
      <c r="H104" s="16"/>
      <c r="I104" s="16">
        <f t="shared" si="6"/>
        <v>0</v>
      </c>
      <c r="J104" s="16">
        <f t="shared" si="8"/>
        <v>1000</v>
      </c>
      <c r="K104" s="26"/>
      <c r="L104" s="26"/>
      <c r="M104" s="26"/>
    </row>
    <row r="105" spans="1:14" x14ac:dyDescent="0.45">
      <c r="A105" s="4" t="s">
        <v>93</v>
      </c>
      <c r="B105" s="19" t="s">
        <v>63</v>
      </c>
      <c r="C105" s="19" t="s">
        <v>92</v>
      </c>
      <c r="D105" s="16">
        <v>1000</v>
      </c>
      <c r="E105" s="20">
        <v>10</v>
      </c>
      <c r="F105" s="16">
        <v>0</v>
      </c>
      <c r="G105" s="16">
        <v>1000</v>
      </c>
      <c r="H105" s="16"/>
      <c r="I105" s="16">
        <f t="shared" si="6"/>
        <v>0</v>
      </c>
      <c r="J105" s="16">
        <f t="shared" si="8"/>
        <v>1000</v>
      </c>
      <c r="K105" s="26"/>
      <c r="L105" s="26"/>
      <c r="M105" s="53"/>
    </row>
    <row r="106" spans="1:14" x14ac:dyDescent="0.45">
      <c r="A106" s="4"/>
      <c r="B106" s="8" t="s">
        <v>6</v>
      </c>
      <c r="C106" s="45"/>
      <c r="D106" s="45">
        <f>SUM(D36:D105)</f>
        <v>181243.35</v>
      </c>
      <c r="E106" s="27"/>
      <c r="F106" s="9">
        <f>SUM(F36:F105)</f>
        <v>152789.46029166668</v>
      </c>
      <c r="G106" s="9">
        <f>SUM(G36:G105)</f>
        <v>28453.889708333336</v>
      </c>
      <c r="H106" s="9">
        <f>SUM(H67:H105)</f>
        <v>4013.8349999999996</v>
      </c>
      <c r="I106" s="9">
        <f>SUM(I36:I105)</f>
        <v>156803.2952916667</v>
      </c>
      <c r="J106" s="9">
        <f t="shared" si="8"/>
        <v>24440.054708333308</v>
      </c>
      <c r="K106" s="26"/>
      <c r="L106" s="26"/>
      <c r="M106" s="54"/>
    </row>
    <row r="107" spans="1:14" x14ac:dyDescent="0.45">
      <c r="A107" s="4"/>
      <c r="B107" s="5" t="s">
        <v>18</v>
      </c>
      <c r="C107" s="36"/>
      <c r="D107" s="36">
        <f>SUM(D36:D39)</f>
        <v>54736</v>
      </c>
      <c r="E107" s="52"/>
      <c r="F107" s="7">
        <f>SUM(D107)</f>
        <v>54736</v>
      </c>
      <c r="G107" s="7"/>
      <c r="H107" s="7"/>
      <c r="I107" s="7">
        <f>SUM(F107)</f>
        <v>54736</v>
      </c>
      <c r="J107" s="7">
        <f>SUM(D107-I107)</f>
        <v>0</v>
      </c>
    </row>
    <row r="108" spans="1:14" x14ac:dyDescent="0.45">
      <c r="A108" s="4"/>
      <c r="B108" s="8" t="s">
        <v>94</v>
      </c>
      <c r="C108" s="27"/>
      <c r="D108" s="45">
        <f>SUM(D106-D107)</f>
        <v>126507.35</v>
      </c>
      <c r="E108" s="27"/>
      <c r="F108" s="9"/>
      <c r="G108" s="9">
        <f>SUM(G106,G35,G30,G25,G20,G16,G4)</f>
        <v>536060.94878074538</v>
      </c>
      <c r="H108" s="9">
        <f>SUM(H106)</f>
        <v>4013.8349999999996</v>
      </c>
      <c r="I108" s="9">
        <f>SUM(I106-I107)</f>
        <v>102067.2952916667</v>
      </c>
      <c r="J108" s="9">
        <f t="shared" si="8"/>
        <v>24440.054708333308</v>
      </c>
      <c r="K108" s="26"/>
      <c r="L108" s="26"/>
      <c r="M108" s="26"/>
      <c r="N108" s="26"/>
    </row>
    <row r="109" spans="1:14" x14ac:dyDescent="0.45">
      <c r="A109" s="4">
        <v>335</v>
      </c>
      <c r="B109" s="5" t="s">
        <v>95</v>
      </c>
      <c r="C109" s="5"/>
      <c r="D109" s="36">
        <v>27750</v>
      </c>
      <c r="E109" s="5">
        <v>30</v>
      </c>
      <c r="F109" s="7">
        <v>27750</v>
      </c>
      <c r="G109" s="7">
        <v>0</v>
      </c>
      <c r="H109" s="7">
        <v>0</v>
      </c>
      <c r="I109" s="7">
        <v>27750</v>
      </c>
      <c r="J109" s="7">
        <f t="shared" si="8"/>
        <v>0</v>
      </c>
      <c r="K109" s="18"/>
      <c r="L109" s="56"/>
      <c r="M109" s="26"/>
      <c r="N109" s="26"/>
    </row>
    <row r="110" spans="1:14" x14ac:dyDescent="0.45">
      <c r="A110" s="4"/>
      <c r="B110" s="8" t="s">
        <v>6</v>
      </c>
      <c r="C110" s="27"/>
      <c r="D110" s="45">
        <v>27750</v>
      </c>
      <c r="E110" s="27"/>
      <c r="F110" s="9">
        <v>27750</v>
      </c>
      <c r="G110" s="9">
        <v>0</v>
      </c>
      <c r="H110" s="9">
        <v>0</v>
      </c>
      <c r="I110" s="9">
        <v>27750</v>
      </c>
      <c r="J110" s="9">
        <f t="shared" si="8"/>
        <v>0</v>
      </c>
    </row>
    <row r="111" spans="1:14" x14ac:dyDescent="0.45">
      <c r="A111" s="4">
        <v>339</v>
      </c>
      <c r="B111" s="5" t="s">
        <v>7</v>
      </c>
      <c r="C111" s="6">
        <v>37911</v>
      </c>
      <c r="D111" s="36">
        <v>9900</v>
      </c>
      <c r="E111" s="5">
        <v>20</v>
      </c>
      <c r="F111" s="7">
        <v>8518</v>
      </c>
      <c r="G111" s="7">
        <v>1382</v>
      </c>
      <c r="H111" s="7">
        <v>495</v>
      </c>
      <c r="I111" s="7">
        <v>9013</v>
      </c>
      <c r="J111" s="7">
        <f t="shared" si="8"/>
        <v>887</v>
      </c>
    </row>
    <row r="112" spans="1:14" s="22" customFormat="1" x14ac:dyDescent="0.45">
      <c r="A112" s="4"/>
      <c r="B112" s="8" t="s">
        <v>6</v>
      </c>
      <c r="C112" s="23"/>
      <c r="D112" s="45">
        <v>9900</v>
      </c>
      <c r="E112" s="27"/>
      <c r="F112" s="9">
        <v>8518</v>
      </c>
      <c r="G112" s="9">
        <v>1382</v>
      </c>
      <c r="H112" s="9">
        <v>495</v>
      </c>
      <c r="I112" s="9">
        <v>9013</v>
      </c>
      <c r="J112" s="9">
        <f t="shared" si="8"/>
        <v>887</v>
      </c>
    </row>
    <row r="113" spans="1:11" x14ac:dyDescent="0.45">
      <c r="A113" s="4">
        <v>340</v>
      </c>
      <c r="B113" s="41" t="s">
        <v>10</v>
      </c>
      <c r="C113" s="42"/>
      <c r="D113" s="48">
        <v>216</v>
      </c>
      <c r="E113" s="41">
        <v>5</v>
      </c>
      <c r="F113" s="43">
        <v>216</v>
      </c>
      <c r="G113" s="43">
        <v>0</v>
      </c>
      <c r="H113" s="43">
        <v>0</v>
      </c>
      <c r="I113" s="43">
        <v>216</v>
      </c>
      <c r="J113" s="43">
        <f t="shared" si="8"/>
        <v>0</v>
      </c>
      <c r="K113" s="44" t="s">
        <v>102</v>
      </c>
    </row>
    <row r="114" spans="1:11" x14ac:dyDescent="0.45">
      <c r="A114" s="4"/>
      <c r="B114" s="5" t="s">
        <v>11</v>
      </c>
      <c r="C114" s="6"/>
      <c r="D114" s="36">
        <v>78</v>
      </c>
      <c r="E114" s="5">
        <v>20</v>
      </c>
      <c r="F114" s="7">
        <v>78</v>
      </c>
      <c r="G114" s="7">
        <v>0</v>
      </c>
      <c r="H114" s="7">
        <v>0</v>
      </c>
      <c r="I114" s="7">
        <v>78</v>
      </c>
      <c r="J114" s="7">
        <f t="shared" si="8"/>
        <v>0</v>
      </c>
    </row>
    <row r="115" spans="1:11" x14ac:dyDescent="0.45">
      <c r="A115" s="4"/>
      <c r="B115" s="5" t="s">
        <v>16</v>
      </c>
      <c r="C115" s="6"/>
      <c r="D115" s="36">
        <v>544</v>
      </c>
      <c r="E115" s="5">
        <v>5</v>
      </c>
      <c r="F115" s="7">
        <v>544</v>
      </c>
      <c r="G115" s="7">
        <v>0</v>
      </c>
      <c r="H115" s="7">
        <v>0</v>
      </c>
      <c r="I115" s="7">
        <v>544</v>
      </c>
      <c r="J115" s="7">
        <f t="shared" si="8"/>
        <v>0</v>
      </c>
    </row>
    <row r="116" spans="1:11" x14ac:dyDescent="0.45">
      <c r="B116" s="5" t="s">
        <v>10</v>
      </c>
      <c r="C116" s="6"/>
      <c r="D116" s="36">
        <v>2440</v>
      </c>
      <c r="E116" s="5">
        <v>5</v>
      </c>
      <c r="F116" s="7">
        <v>2440</v>
      </c>
      <c r="G116" s="7">
        <v>0</v>
      </c>
      <c r="H116" s="7">
        <v>0</v>
      </c>
      <c r="I116" s="7">
        <v>2440</v>
      </c>
      <c r="J116" s="7">
        <f t="shared" si="8"/>
        <v>0</v>
      </c>
    </row>
    <row r="117" spans="1:11" x14ac:dyDescent="0.45">
      <c r="B117" s="5" t="s">
        <v>12</v>
      </c>
      <c r="C117" s="6">
        <v>34894</v>
      </c>
      <c r="D117" s="36">
        <v>297</v>
      </c>
      <c r="E117" s="5">
        <v>15</v>
      </c>
      <c r="F117" s="7">
        <v>297</v>
      </c>
      <c r="G117" s="7">
        <v>0</v>
      </c>
      <c r="H117" s="7">
        <v>0</v>
      </c>
      <c r="I117" s="7">
        <v>297</v>
      </c>
      <c r="J117" s="7">
        <f t="shared" si="8"/>
        <v>0</v>
      </c>
    </row>
    <row r="118" spans="1:11" x14ac:dyDescent="0.45">
      <c r="B118" s="41" t="s">
        <v>13</v>
      </c>
      <c r="C118" s="42">
        <v>34898</v>
      </c>
      <c r="D118" s="48">
        <v>238</v>
      </c>
      <c r="E118" s="41">
        <v>5</v>
      </c>
      <c r="F118" s="43">
        <v>238</v>
      </c>
      <c r="G118" s="43">
        <v>0</v>
      </c>
      <c r="H118" s="43">
        <v>0</v>
      </c>
      <c r="I118" s="43">
        <v>238</v>
      </c>
      <c r="J118" s="43">
        <f t="shared" si="8"/>
        <v>0</v>
      </c>
      <c r="K118" s="44" t="s">
        <v>102</v>
      </c>
    </row>
    <row r="119" spans="1:11" x14ac:dyDescent="0.45">
      <c r="B119" s="41" t="s">
        <v>13</v>
      </c>
      <c r="C119" s="42">
        <v>36373</v>
      </c>
      <c r="D119" s="48">
        <v>1232</v>
      </c>
      <c r="E119" s="41">
        <v>5</v>
      </c>
      <c r="F119" s="43">
        <v>1232</v>
      </c>
      <c r="G119" s="43">
        <v>0</v>
      </c>
      <c r="H119" s="43">
        <v>0</v>
      </c>
      <c r="I119" s="43">
        <v>1232</v>
      </c>
      <c r="J119" s="43">
        <f t="shared" si="8"/>
        <v>0</v>
      </c>
      <c r="K119" s="44" t="s">
        <v>102</v>
      </c>
    </row>
    <row r="120" spans="1:11" x14ac:dyDescent="0.45">
      <c r="B120" s="5" t="s">
        <v>15</v>
      </c>
      <c r="C120" s="6">
        <v>36631</v>
      </c>
      <c r="D120" s="36">
        <v>83</v>
      </c>
      <c r="E120" s="5">
        <v>5</v>
      </c>
      <c r="F120" s="7">
        <v>83</v>
      </c>
      <c r="G120" s="7">
        <v>0</v>
      </c>
      <c r="H120" s="7">
        <v>0</v>
      </c>
      <c r="I120" s="7">
        <v>83</v>
      </c>
      <c r="J120" s="7">
        <f t="shared" si="8"/>
        <v>0</v>
      </c>
    </row>
    <row r="121" spans="1:11" x14ac:dyDescent="0.45">
      <c r="B121" s="5" t="s">
        <v>14</v>
      </c>
      <c r="C121" s="6">
        <v>38720</v>
      </c>
      <c r="D121" s="36">
        <v>408</v>
      </c>
      <c r="E121" s="5">
        <v>20</v>
      </c>
      <c r="F121" s="7">
        <v>407.99999999999989</v>
      </c>
      <c r="G121" s="7">
        <v>1.1368683772161603E-13</v>
      </c>
      <c r="H121" s="7">
        <v>0</v>
      </c>
      <c r="I121" s="7">
        <v>407.99999999999989</v>
      </c>
      <c r="J121" s="7">
        <f t="shared" si="8"/>
        <v>1.1368683772161603E-13</v>
      </c>
    </row>
    <row r="122" spans="1:11" x14ac:dyDescent="0.45">
      <c r="B122" s="5" t="s">
        <v>13</v>
      </c>
      <c r="C122" s="6">
        <v>38478</v>
      </c>
      <c r="D122" s="36">
        <v>4294</v>
      </c>
      <c r="E122" s="5">
        <v>5</v>
      </c>
      <c r="F122" s="7">
        <v>4294</v>
      </c>
      <c r="G122" s="7">
        <v>0</v>
      </c>
      <c r="H122" s="7">
        <v>0</v>
      </c>
      <c r="I122" s="7">
        <v>4294</v>
      </c>
      <c r="J122" s="7">
        <f t="shared" si="8"/>
        <v>0</v>
      </c>
    </row>
    <row r="123" spans="1:11" x14ac:dyDescent="0.45">
      <c r="B123" s="5" t="s">
        <v>96</v>
      </c>
      <c r="C123" s="6">
        <v>40117</v>
      </c>
      <c r="D123" s="36">
        <v>901</v>
      </c>
      <c r="E123" s="5">
        <v>20</v>
      </c>
      <c r="F123" s="7">
        <v>855.84999999999968</v>
      </c>
      <c r="G123" s="7">
        <v>45.150000000000276</v>
      </c>
      <c r="H123" s="7">
        <f>SUM(D123/E123)</f>
        <v>45.05</v>
      </c>
      <c r="I123" s="7">
        <v>900.89999999999964</v>
      </c>
      <c r="J123" s="7">
        <f t="shared" si="8"/>
        <v>0.1000000000003638</v>
      </c>
    </row>
    <row r="124" spans="1:11" x14ac:dyDescent="0.45">
      <c r="B124" s="5" t="s">
        <v>96</v>
      </c>
      <c r="C124" s="6">
        <v>42167</v>
      </c>
      <c r="D124" s="36">
        <v>90</v>
      </c>
      <c r="E124" s="5">
        <v>20</v>
      </c>
      <c r="F124" s="7">
        <v>24.75</v>
      </c>
      <c r="G124" s="7">
        <v>65.25</v>
      </c>
      <c r="H124" s="7">
        <f t="shared" ref="H124:H126" si="9">SUM(D124/E124)</f>
        <v>4.5</v>
      </c>
      <c r="I124" s="7">
        <v>29.25</v>
      </c>
      <c r="J124" s="7">
        <f t="shared" si="8"/>
        <v>60.75</v>
      </c>
    </row>
    <row r="125" spans="1:11" x14ac:dyDescent="0.45">
      <c r="B125" s="5" t="s">
        <v>17</v>
      </c>
      <c r="C125" s="6">
        <v>43748</v>
      </c>
      <c r="D125" s="36">
        <v>261.24</v>
      </c>
      <c r="E125" s="5">
        <v>20</v>
      </c>
      <c r="F125" s="7">
        <v>15.783250000000001</v>
      </c>
      <c r="G125" s="7">
        <v>245.45675</v>
      </c>
      <c r="H125" s="7">
        <f t="shared" si="9"/>
        <v>13.062000000000001</v>
      </c>
      <c r="I125" s="7">
        <v>28.84525</v>
      </c>
      <c r="J125" s="7">
        <f t="shared" si="8"/>
        <v>232.39475000000002</v>
      </c>
    </row>
    <row r="126" spans="1:11" x14ac:dyDescent="0.45">
      <c r="B126" s="5" t="s">
        <v>9</v>
      </c>
      <c r="C126" s="6">
        <v>43770</v>
      </c>
      <c r="D126" s="36">
        <v>1819.69</v>
      </c>
      <c r="E126" s="5">
        <v>5</v>
      </c>
      <c r="F126" s="7">
        <v>424.59433333333334</v>
      </c>
      <c r="G126" s="7">
        <v>1395.0956666666666</v>
      </c>
      <c r="H126" s="7">
        <f t="shared" si="9"/>
        <v>363.93799999999999</v>
      </c>
      <c r="I126" s="7">
        <v>788.53233333333333</v>
      </c>
      <c r="J126" s="7">
        <f t="shared" si="8"/>
        <v>1031.1576666666667</v>
      </c>
    </row>
    <row r="127" spans="1:11" x14ac:dyDescent="0.45">
      <c r="B127" s="8" t="s">
        <v>6</v>
      </c>
      <c r="C127" s="23"/>
      <c r="D127" s="45">
        <f>SUM(D113:D126)</f>
        <v>12901.93</v>
      </c>
      <c r="E127" s="27"/>
      <c r="F127" s="9">
        <f>SUM(F113:F126)</f>
        <v>11150.977583333333</v>
      </c>
      <c r="G127" s="9">
        <f>SUM(G113:G126)</f>
        <v>1750.952416666667</v>
      </c>
      <c r="H127" s="9">
        <f>SUM(H113:H126)</f>
        <v>426.54999999999995</v>
      </c>
      <c r="I127" s="9">
        <f>SUM(I113:I126)</f>
        <v>11577.527583333333</v>
      </c>
      <c r="J127" s="9">
        <f>SUM(J113:J126)</f>
        <v>1324.4024166666672</v>
      </c>
    </row>
    <row r="128" spans="1:11" x14ac:dyDescent="0.45">
      <c r="B128" s="10" t="s">
        <v>18</v>
      </c>
      <c r="C128" s="46"/>
      <c r="D128" s="47">
        <f>SUM(D113,D118,D119)</f>
        <v>1686</v>
      </c>
      <c r="E128" s="10"/>
      <c r="F128" s="47">
        <f t="shared" ref="F128:I128" si="10">SUM(F113,F118,F119)</f>
        <v>1686</v>
      </c>
      <c r="G128" s="47"/>
      <c r="H128" s="47"/>
      <c r="I128" s="47">
        <f t="shared" si="10"/>
        <v>1686</v>
      </c>
      <c r="J128" s="12">
        <f>SUM(D128-I128)</f>
        <v>0</v>
      </c>
    </row>
    <row r="129" spans="1:10" x14ac:dyDescent="0.45">
      <c r="B129" s="57" t="s">
        <v>94</v>
      </c>
      <c r="C129" s="35"/>
      <c r="D129" s="9">
        <f>SUM(D127-D128)</f>
        <v>11215.93</v>
      </c>
      <c r="E129" s="49"/>
      <c r="F129" s="9">
        <f t="shared" ref="F129:J129" si="11">SUM(F127-F128)</f>
        <v>9464.9775833333333</v>
      </c>
      <c r="G129" s="9">
        <f t="shared" si="11"/>
        <v>1750.952416666667</v>
      </c>
      <c r="H129" s="9">
        <f t="shared" si="11"/>
        <v>426.54999999999995</v>
      </c>
      <c r="I129" s="9">
        <f t="shared" si="11"/>
        <v>9891.5275833333326</v>
      </c>
      <c r="J129" s="9">
        <f t="shared" si="11"/>
        <v>1324.4024166666672</v>
      </c>
    </row>
    <row r="130" spans="1:10" x14ac:dyDescent="0.45">
      <c r="A130" s="22">
        <v>343</v>
      </c>
      <c r="B130" s="5" t="s">
        <v>97</v>
      </c>
      <c r="C130" s="6">
        <v>43818</v>
      </c>
      <c r="D130" s="36">
        <v>190</v>
      </c>
      <c r="E130" s="5">
        <v>15</v>
      </c>
      <c r="F130" s="7">
        <v>190</v>
      </c>
      <c r="G130" s="7">
        <f>SUM(D130-F130)</f>
        <v>0</v>
      </c>
      <c r="H130" s="7">
        <v>0</v>
      </c>
      <c r="I130" s="7">
        <f>SUM(+F130)</f>
        <v>190</v>
      </c>
      <c r="J130" s="7">
        <f t="shared" si="8"/>
        <v>0</v>
      </c>
    </row>
    <row r="131" spans="1:10" x14ac:dyDescent="0.45">
      <c r="B131" s="5" t="s">
        <v>19</v>
      </c>
      <c r="C131" s="6">
        <v>43391</v>
      </c>
      <c r="D131" s="36">
        <v>198.43</v>
      </c>
      <c r="E131" s="5">
        <v>10</v>
      </c>
      <c r="F131" s="7">
        <v>68.95</v>
      </c>
      <c r="G131" s="7">
        <f t="shared" ref="G131:G136" si="12">SUM(D131-F131)</f>
        <v>129.48000000000002</v>
      </c>
      <c r="H131" s="7">
        <f>SUM(D131/E131)</f>
        <v>19.843</v>
      </c>
      <c r="I131" s="7">
        <f>SUM(H131+F131)</f>
        <v>88.793000000000006</v>
      </c>
      <c r="J131" s="7">
        <f t="shared" si="8"/>
        <v>109.637</v>
      </c>
    </row>
    <row r="132" spans="1:10" x14ac:dyDescent="0.45">
      <c r="B132" s="5" t="s">
        <v>20</v>
      </c>
      <c r="C132" s="6">
        <v>43523</v>
      </c>
      <c r="D132" s="36">
        <v>176.68</v>
      </c>
      <c r="E132" s="5">
        <v>10</v>
      </c>
      <c r="F132" s="7">
        <v>32.391333333333336</v>
      </c>
      <c r="G132" s="7">
        <f t="shared" si="12"/>
        <v>144.28866666666667</v>
      </c>
      <c r="H132" s="7">
        <f t="shared" ref="H132:H135" si="13">SUM(D132/E132)</f>
        <v>17.667999999999999</v>
      </c>
      <c r="I132" s="7">
        <f>SUM(H132+F132)-0.01</f>
        <v>50.049333333333337</v>
      </c>
      <c r="J132" s="7">
        <f t="shared" si="8"/>
        <v>126.63066666666667</v>
      </c>
    </row>
    <row r="133" spans="1:10" x14ac:dyDescent="0.45">
      <c r="B133" s="5" t="s">
        <v>21</v>
      </c>
      <c r="C133" s="6">
        <v>44056</v>
      </c>
      <c r="D133" s="36">
        <v>11.8</v>
      </c>
      <c r="E133" s="5">
        <v>10</v>
      </c>
      <c r="F133" s="7">
        <v>1.1800000000000002</v>
      </c>
      <c r="G133" s="7">
        <f t="shared" si="12"/>
        <v>10.620000000000001</v>
      </c>
      <c r="H133" s="7">
        <f t="shared" si="13"/>
        <v>1.1800000000000002</v>
      </c>
      <c r="I133" s="7">
        <f t="shared" ref="I133:I136" si="14">SUM(H133+F133)</f>
        <v>2.3600000000000003</v>
      </c>
      <c r="J133" s="7">
        <f t="shared" si="8"/>
        <v>9.4400000000000013</v>
      </c>
    </row>
    <row r="134" spans="1:10" x14ac:dyDescent="0.45">
      <c r="B134" s="5" t="s">
        <v>22</v>
      </c>
      <c r="C134" s="6">
        <v>44063</v>
      </c>
      <c r="D134" s="36">
        <v>82.13</v>
      </c>
      <c r="E134" s="5">
        <v>10</v>
      </c>
      <c r="F134" s="7">
        <v>8.2129999999999992</v>
      </c>
      <c r="G134" s="7">
        <f t="shared" si="12"/>
        <v>73.917000000000002</v>
      </c>
      <c r="H134" s="7">
        <f t="shared" si="13"/>
        <v>8.2129999999999992</v>
      </c>
      <c r="I134" s="7">
        <f t="shared" si="14"/>
        <v>16.425999999999998</v>
      </c>
      <c r="J134" s="7">
        <f t="shared" si="8"/>
        <v>65.703999999999994</v>
      </c>
    </row>
    <row r="135" spans="1:10" x14ac:dyDescent="0.45">
      <c r="B135" s="5" t="s">
        <v>98</v>
      </c>
      <c r="C135" s="6">
        <v>43929</v>
      </c>
      <c r="D135" s="36">
        <v>524</v>
      </c>
      <c r="E135" s="5">
        <v>10</v>
      </c>
      <c r="F135" s="7">
        <v>52.4</v>
      </c>
      <c r="G135" s="7">
        <f t="shared" si="12"/>
        <v>471.6</v>
      </c>
      <c r="H135" s="7">
        <f t="shared" si="13"/>
        <v>52.4</v>
      </c>
      <c r="I135" s="7">
        <f t="shared" si="14"/>
        <v>104.8</v>
      </c>
      <c r="J135" s="7">
        <f t="shared" si="8"/>
        <v>419.2</v>
      </c>
    </row>
    <row r="136" spans="1:10" x14ac:dyDescent="0.45">
      <c r="B136" s="5" t="s">
        <v>23</v>
      </c>
      <c r="C136" s="6">
        <v>43926</v>
      </c>
      <c r="D136" s="36">
        <v>32.49</v>
      </c>
      <c r="E136" s="5">
        <v>10</v>
      </c>
      <c r="F136" s="7">
        <v>3.2490000000000001</v>
      </c>
      <c r="G136" s="7">
        <f t="shared" si="12"/>
        <v>29.241000000000003</v>
      </c>
      <c r="H136" s="7">
        <f>SUM(D136/E136)-0.01</f>
        <v>3.2390000000000003</v>
      </c>
      <c r="I136" s="7">
        <f t="shared" si="14"/>
        <v>6.4880000000000004</v>
      </c>
      <c r="J136" s="7">
        <f t="shared" si="8"/>
        <v>26.002000000000002</v>
      </c>
    </row>
    <row r="137" spans="1:10" s="22" customFormat="1" x14ac:dyDescent="0.45">
      <c r="B137" s="8" t="s">
        <v>6</v>
      </c>
      <c r="C137" s="27"/>
      <c r="D137" s="45">
        <f>SUM(D130:D136)</f>
        <v>1215.53</v>
      </c>
      <c r="E137" s="27"/>
      <c r="F137" s="9">
        <f>SUM(F130:F136)</f>
        <v>356.38333333333333</v>
      </c>
      <c r="G137" s="9">
        <f>SUM(G130:G136)</f>
        <v>859.14666666666676</v>
      </c>
      <c r="H137" s="9">
        <f>SUM(H130:H136)</f>
        <v>102.54300000000001</v>
      </c>
      <c r="I137" s="9">
        <f>SUM(I130:I136)</f>
        <v>458.91633333333334</v>
      </c>
      <c r="J137" s="9">
        <f>SUM(J130:J136)</f>
        <v>756.61366666666663</v>
      </c>
    </row>
    <row r="138" spans="1:10" s="22" customFormat="1" x14ac:dyDescent="0.45">
      <c r="B138" s="10" t="s">
        <v>104</v>
      </c>
      <c r="C138" s="10"/>
      <c r="D138" s="47">
        <f>SUM(D4+D16+D20+D25+D30+D35+D106+D110+D112+D127+D137)</f>
        <v>2554192.86</v>
      </c>
      <c r="E138" s="47">
        <f t="shared" ref="E138:J138" si="15">SUM(E4+E16+E20+E25+E30+E35+E106+E110+E112+E127+E137)</f>
        <v>0</v>
      </c>
      <c r="F138" s="47">
        <f t="shared" si="15"/>
        <v>1336198.5021359213</v>
      </c>
      <c r="G138" s="47">
        <f t="shared" si="15"/>
        <v>540053.04786407854</v>
      </c>
      <c r="H138" s="47">
        <f t="shared" si="15"/>
        <v>34113.432999999997</v>
      </c>
      <c r="I138" s="47">
        <f>SUM(I4+I16+I20+I25+I30+I35+I106+I110+I112+I127+I137)+0.02</f>
        <v>1370252.0611359214</v>
      </c>
      <c r="J138" s="47">
        <f t="shared" si="15"/>
        <v>1183940.8188640787</v>
      </c>
    </row>
    <row r="139" spans="1:10" ht="15.75" x14ac:dyDescent="0.5">
      <c r="B139" s="5"/>
      <c r="C139" s="60" t="s">
        <v>101</v>
      </c>
      <c r="D139" s="61">
        <f>SUM(D107+D128)</f>
        <v>56422</v>
      </c>
      <c r="E139" s="36"/>
      <c r="F139" s="36"/>
      <c r="G139" s="36"/>
      <c r="H139" s="36"/>
      <c r="I139" s="36">
        <f t="shared" ref="I139" si="16">SUM(I107+I128)</f>
        <v>56422</v>
      </c>
      <c r="J139" s="36">
        <v>56422</v>
      </c>
    </row>
    <row r="140" spans="1:10" x14ac:dyDescent="0.45">
      <c r="B140" s="10" t="s">
        <v>103</v>
      </c>
      <c r="C140" s="10"/>
      <c r="D140" s="47">
        <f>SUM(D138-D139)</f>
        <v>2497770.86</v>
      </c>
      <c r="E140" s="47"/>
      <c r="F140" s="47">
        <f t="shared" ref="F140:H140" si="17">SUM(F138-F139)</f>
        <v>1336198.5021359213</v>
      </c>
      <c r="G140" s="47">
        <f t="shared" si="17"/>
        <v>540053.04786407854</v>
      </c>
      <c r="H140" s="47">
        <f t="shared" si="17"/>
        <v>34113.432999999997</v>
      </c>
      <c r="I140" s="12">
        <f>SUM(I138-I139)</f>
        <v>1313830.0611359214</v>
      </c>
      <c r="J140" s="12">
        <f>SUM(J138-J139)</f>
        <v>1127518.8188640787</v>
      </c>
    </row>
    <row r="141" spans="1:10" x14ac:dyDescent="0.45">
      <c r="B141" s="27" t="s">
        <v>100</v>
      </c>
      <c r="C141" s="27"/>
      <c r="D141" s="45">
        <v>20000</v>
      </c>
      <c r="E141" s="45"/>
      <c r="F141" s="9"/>
      <c r="G141" s="9"/>
      <c r="H141" s="9"/>
      <c r="I141" s="9"/>
      <c r="J141" s="9"/>
    </row>
    <row r="142" spans="1:10" ht="15.75" x14ac:dyDescent="0.5">
      <c r="B142" s="58" t="s">
        <v>99</v>
      </c>
      <c r="C142" s="58"/>
      <c r="D142" s="59">
        <f>SUM(D140:D141)</f>
        <v>2517770.86</v>
      </c>
      <c r="E142" s="59"/>
      <c r="F142" s="59">
        <f>SUM(F140)</f>
        <v>1336198.5021359213</v>
      </c>
      <c r="G142" s="58"/>
      <c r="H142" s="59">
        <f>SUM(H140)</f>
        <v>34113.432999999997</v>
      </c>
      <c r="I142" s="59">
        <f>SUM(I140)</f>
        <v>1313830.0611359214</v>
      </c>
      <c r="J142" s="58"/>
    </row>
    <row r="143" spans="1:10" x14ac:dyDescent="0.45">
      <c r="B143" s="29"/>
      <c r="C143" s="29"/>
      <c r="D143" s="31"/>
      <c r="E143" s="31"/>
    </row>
    <row r="144" spans="1:10" ht="15.75" x14ac:dyDescent="0.5">
      <c r="B144" s="58" t="s">
        <v>105</v>
      </c>
      <c r="C144" s="62"/>
      <c r="D144" s="59">
        <f>SUM(D12+D34+D102+D103+D104+D105)</f>
        <v>724251.31</v>
      </c>
      <c r="E144" s="31"/>
    </row>
    <row r="145" spans="2:5" x14ac:dyDescent="0.45">
      <c r="B145" s="29"/>
      <c r="C145" s="29"/>
      <c r="D145" s="31"/>
      <c r="E145" s="31"/>
    </row>
    <row r="146" spans="2:5" x14ac:dyDescent="0.45">
      <c r="B146" s="29"/>
      <c r="C146" s="29"/>
      <c r="D146" s="31"/>
      <c r="E146" s="31"/>
    </row>
    <row r="147" spans="2:5" x14ac:dyDescent="0.45">
      <c r="B147" s="29"/>
      <c r="C147" s="29"/>
      <c r="D147" s="31"/>
      <c r="E147" s="31"/>
    </row>
    <row r="148" spans="2:5" x14ac:dyDescent="0.45">
      <c r="B148" s="29"/>
      <c r="C148" s="29"/>
      <c r="D148" s="31"/>
      <c r="E148" s="31"/>
    </row>
    <row r="149" spans="2:5" x14ac:dyDescent="0.45">
      <c r="B149" s="29"/>
      <c r="C149" s="29"/>
      <c r="D149" s="31"/>
      <c r="E149" s="31"/>
    </row>
    <row r="150" spans="2:5" x14ac:dyDescent="0.45">
      <c r="B150" s="29"/>
      <c r="C150" s="29"/>
      <c r="D150" s="31"/>
      <c r="E150" s="31"/>
    </row>
    <row r="151" spans="2:5" x14ac:dyDescent="0.45">
      <c r="B151" s="29"/>
      <c r="C151" s="29"/>
      <c r="D151" s="31"/>
      <c r="E151" s="31"/>
    </row>
    <row r="152" spans="2:5" x14ac:dyDescent="0.45">
      <c r="B152" s="29"/>
      <c r="C152" s="29"/>
      <c r="D152" s="31"/>
      <c r="E152" s="31"/>
    </row>
    <row r="153" spans="2:5" x14ac:dyDescent="0.45">
      <c r="B153" s="29"/>
      <c r="C153" s="29"/>
      <c r="D153" s="31"/>
      <c r="E153" s="31"/>
    </row>
    <row r="154" spans="2:5" x14ac:dyDescent="0.45">
      <c r="B154" s="29"/>
      <c r="C154" s="29"/>
      <c r="D154" s="31"/>
      <c r="E154" s="31"/>
    </row>
    <row r="155" spans="2:5" x14ac:dyDescent="0.45">
      <c r="B155" s="29"/>
      <c r="C155" s="29"/>
      <c r="D155" s="31"/>
      <c r="E155" s="31"/>
    </row>
    <row r="156" spans="2:5" x14ac:dyDescent="0.45">
      <c r="B156" s="29"/>
      <c r="C156" s="29"/>
      <c r="D156" s="31"/>
      <c r="E156" s="31"/>
    </row>
    <row r="157" spans="2:5" x14ac:dyDescent="0.45">
      <c r="B157" s="29"/>
      <c r="C157" s="29"/>
      <c r="D157" s="31"/>
      <c r="E157" s="31"/>
    </row>
    <row r="158" spans="2:5" x14ac:dyDescent="0.45">
      <c r="B158" s="29"/>
      <c r="C158" s="29"/>
      <c r="D158" s="31"/>
      <c r="E158" s="31"/>
    </row>
  </sheetData>
  <pageMargins left="0.7" right="0.7" top="0.75" bottom="0.75" header="0.3" footer="0.3"/>
  <pageSetup orientation="portrait" r:id="rId1"/>
  <ignoredErrors>
    <ignoredError sqref="H12 H16 H106 J127 J129 I132 I138" formula="1"/>
    <ignoredError sqref="C29 C26" numberStoredAsText="1"/>
    <ignoredError sqref="D107 D127 F127:G127 I1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Fadden</dc:creator>
  <cp:lastModifiedBy>rober</cp:lastModifiedBy>
  <dcterms:created xsi:type="dcterms:W3CDTF">2023-04-28T13:34:10Z</dcterms:created>
  <dcterms:modified xsi:type="dcterms:W3CDTF">2023-05-03T21:11:17Z</dcterms:modified>
</cp:coreProperties>
</file>