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South 641 WD/"/>
    </mc:Choice>
  </mc:AlternateContent>
  <xr:revisionPtr revIDLastSave="6" documentId="8_{212023A9-B389-42E8-8462-CEDE78BFB2FC}" xr6:coauthVersionLast="47" xr6:coauthVersionMax="47" xr10:uidLastSave="{F261AA79-AD35-41BA-AB21-FFFC19D2BA11}"/>
  <bookViews>
    <workbookView xWindow="-98" yWindow="-98" windowWidth="20715" windowHeight="13155" xr2:uid="{F765FA49-964A-4F34-AB33-4C5CF4FBE6A8}"/>
  </bookViews>
  <sheets>
    <sheet name="2021 Wages" sheetId="29" r:id="rId1"/>
    <sheet name="2022 Wages" sheetId="38" r:id="rId2"/>
    <sheet name="Proforma Wages" sheetId="39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9" l="1"/>
  <c r="F13" i="39"/>
  <c r="H9" i="39"/>
  <c r="G9" i="39"/>
  <c r="F9" i="39"/>
  <c r="D9" i="39"/>
  <c r="I8" i="39"/>
  <c r="I7" i="39"/>
  <c r="J7" i="39"/>
  <c r="I5" i="39"/>
  <c r="I4" i="39"/>
  <c r="I3" i="39"/>
  <c r="B2" i="39"/>
  <c r="E2" i="39" s="1"/>
  <c r="F14" i="38"/>
  <c r="F13" i="38"/>
  <c r="H9" i="38"/>
  <c r="G9" i="38"/>
  <c r="F9" i="38"/>
  <c r="D9" i="38"/>
  <c r="I8" i="38"/>
  <c r="J8" i="38" s="1"/>
  <c r="I7" i="38"/>
  <c r="J7" i="38" s="1"/>
  <c r="I5" i="38"/>
  <c r="J5" i="38"/>
  <c r="I4" i="38"/>
  <c r="J4" i="38" s="1"/>
  <c r="I3" i="38"/>
  <c r="J3" i="38" s="1"/>
  <c r="B2" i="38"/>
  <c r="E2" i="38" s="1"/>
  <c r="E9" i="38" s="1"/>
  <c r="J8" i="39" l="1"/>
  <c r="F16" i="39"/>
  <c r="F26" i="39" s="1"/>
  <c r="F36" i="39" s="1"/>
  <c r="J5" i="39"/>
  <c r="J4" i="39"/>
  <c r="J3" i="39"/>
  <c r="F17" i="39"/>
  <c r="F17" i="38"/>
  <c r="F27" i="38" s="1"/>
  <c r="F16" i="38"/>
  <c r="F26" i="38" s="1"/>
  <c r="F36" i="38" s="1"/>
  <c r="E9" i="39"/>
  <c r="F27" i="39"/>
  <c r="I2" i="39"/>
  <c r="I9" i="39" s="1"/>
  <c r="I2" i="38"/>
  <c r="I9" i="38" s="1"/>
  <c r="F12" i="29"/>
  <c r="F13" i="29"/>
  <c r="F16" i="29" s="1"/>
  <c r="B2" i="29"/>
  <c r="F37" i="39" l="1"/>
  <c r="J2" i="39"/>
  <c r="J9" i="39" s="1"/>
  <c r="F37" i="38"/>
  <c r="J2" i="38"/>
  <c r="J9" i="38" s="1"/>
  <c r="F15" i="29"/>
  <c r="F12" i="39" l="1"/>
  <c r="F31" i="39"/>
  <c r="F33" i="39" s="1"/>
  <c r="F35" i="39" s="1"/>
  <c r="F38" i="39" s="1"/>
  <c r="F12" i="38"/>
  <c r="F31" i="38"/>
  <c r="F33" i="38" s="1"/>
  <c r="F35" i="38" s="1"/>
  <c r="F38" i="38" s="1"/>
  <c r="F39" i="39" l="1"/>
  <c r="F39" i="38"/>
  <c r="F15" i="39"/>
  <c r="F21" i="39"/>
  <c r="F23" i="39" s="1"/>
  <c r="F25" i="39" s="1"/>
  <c r="F15" i="38"/>
  <c r="F21" i="38"/>
  <c r="F23" i="38" s="1"/>
  <c r="F25" i="38" s="1"/>
  <c r="F19" i="39" l="1"/>
  <c r="F18" i="39"/>
  <c r="F28" i="39"/>
  <c r="F29" i="39"/>
  <c r="F28" i="38"/>
  <c r="F29" i="38"/>
  <c r="F18" i="38"/>
  <c r="F19" i="38"/>
  <c r="H8" i="29" l="1"/>
  <c r="F26" i="29"/>
  <c r="F36" i="29" s="1"/>
  <c r="F25" i="29"/>
  <c r="F35" i="29" s="1"/>
  <c r="I7" i="29" l="1"/>
  <c r="I6" i="29"/>
  <c r="I5" i="29"/>
  <c r="I4" i="29"/>
  <c r="I3" i="29"/>
  <c r="I2" i="29"/>
  <c r="E8" i="29" l="1"/>
  <c r="I8" i="29"/>
  <c r="G8" i="29"/>
  <c r="F8" i="29"/>
  <c r="J3" i="29"/>
  <c r="J5" i="29"/>
  <c r="J4" i="29"/>
  <c r="J6" i="29"/>
  <c r="D8" i="29"/>
  <c r="J7" i="29"/>
  <c r="J2" i="29"/>
  <c r="J8" i="29" l="1"/>
  <c r="F11" i="29" l="1"/>
  <c r="F30" i="29"/>
  <c r="F32" i="29" s="1"/>
  <c r="F34" i="29" s="1"/>
  <c r="F14" i="29" l="1"/>
  <c r="F20" i="29"/>
  <c r="F22" i="29" s="1"/>
  <c r="F24" i="29" s="1"/>
  <c r="F27" i="29" s="1"/>
  <c r="F37" i="29"/>
  <c r="F38" i="29"/>
  <c r="F18" i="29" l="1"/>
  <c r="F17" i="29"/>
  <c r="F28" i="29"/>
</calcChain>
</file>

<file path=xl/sharedStrings.xml><?xml version="1.0" encoding="utf-8"?>
<sst xmlns="http://schemas.openxmlformats.org/spreadsheetml/2006/main" count="161" uniqueCount="44">
  <si>
    <t>Adjustments</t>
  </si>
  <si>
    <t>Total</t>
  </si>
  <si>
    <t>Employee ID</t>
  </si>
  <si>
    <t>Hourly Rate</t>
  </si>
  <si>
    <t>Job Title</t>
  </si>
  <si>
    <t>Regular Hours</t>
  </si>
  <si>
    <t>Regular Pay</t>
  </si>
  <si>
    <t>Bonus   Pay</t>
  </si>
  <si>
    <t>Leave Sold</t>
  </si>
  <si>
    <t>Overtime Hours</t>
  </si>
  <si>
    <t>Overtime Pay</t>
  </si>
  <si>
    <t>Total        Pay</t>
  </si>
  <si>
    <t>Pro Forma Salaries &amp; Wages Expense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</si>
  <si>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</si>
  <si>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</si>
  <si>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</si>
  <si>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</si>
  <si>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</si>
  <si>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Salaries and Wages Adjustment</t>
  </si>
  <si>
    <t>Water Portion</t>
  </si>
  <si>
    <t>Salaries and Wages Adjustment - Water</t>
  </si>
  <si>
    <t>Salaries and Wages Adjustment - Sewer</t>
  </si>
  <si>
    <t>Sewer Portion</t>
  </si>
  <si>
    <t>Pro Forma Pension Contribution</t>
  </si>
  <si>
    <t>Hank</t>
  </si>
  <si>
    <t>Barb</t>
  </si>
  <si>
    <t>Amy</t>
  </si>
  <si>
    <t>Kari</t>
  </si>
  <si>
    <t>Eric</t>
  </si>
  <si>
    <t>Lisa</t>
  </si>
  <si>
    <t>Times: Percent Pension Contribution Rate</t>
  </si>
  <si>
    <t>Less: Test Year Salaries &amp; Wages Exp - Water</t>
  </si>
  <si>
    <t>Less: Test Year Salaries &amp; Wages Exp - Sewer</t>
  </si>
  <si>
    <t>Trial Balance Accounts 601, 603, and 625-01</t>
  </si>
  <si>
    <t>Trial Balance Accounts 625-02 and 701</t>
  </si>
  <si>
    <t>FICA Cost</t>
  </si>
  <si>
    <t>Operations</t>
  </si>
  <si>
    <t>Office Assistant</t>
  </si>
  <si>
    <t>Administrator</t>
  </si>
  <si>
    <t>Administrator Assistant</t>
  </si>
  <si>
    <t>Operations Assistant</t>
  </si>
  <si>
    <t>Administrator Office/Manager</t>
  </si>
  <si>
    <t>Cindy</t>
  </si>
  <si>
    <t>Admimistrator Office/Manager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</si>
</sst>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/>
    <xf numFmtId="44" fontId="3" fillId="0" borderId="0" xfId="2" applyFont="1" applyBorder="1"/>
    <xf numFmtId="43" fontId="3" fillId="0" borderId="0" xfId="0" applyNumberFormat="1" applyFont="1"/>
    <xf numFmtId="44" fontId="3" fillId="0" borderId="0" xfId="0" applyNumberFormat="1" applyFont="1"/>
    <xf numFmtId="43" fontId="3" fillId="0" borderId="0" xfId="1" applyFont="1"/>
    <xf numFmtId="164" fontId="3" fillId="0" borderId="0" xfId="1" applyNumberFormat="1" applyFont="1"/>
    <xf numFmtId="44" fontId="3" fillId="0" borderId="0" xfId="2" applyFont="1" applyFill="1" applyBorder="1"/>
    <xf numFmtId="10" fontId="3" fillId="0" borderId="0" xfId="0" applyNumberFormat="1" applyFont="1"/>
    <xf numFmtId="44" fontId="3" fillId="0" borderId="0" xfId="2" applyFont="1" applyFill="1"/>
    <xf numFmtId="49" fontId="3" fillId="0" borderId="0" xfId="0" applyNumberFormat="1" applyFont="1"/>
    <xf numFmtId="164" fontId="3" fillId="0" borderId="0" xfId="0" applyNumberFormat="1" applyFont="1"/>
    <xf numFmtId="44" fontId="3" fillId="0" borderId="0" xfId="2" applyFont="1"/>
    <xf numFmtId="44" fontId="3" fillId="0" borderId="1" xfId="2" applyFont="1" applyBorder="1"/>
    <xf numFmtId="10" fontId="3" fillId="0" borderId="0" xfId="0" quotePrefix="1" applyNumberFormat="1" applyFont="1"/>
    <xf numFmtId="43" fontId="3" fillId="0" borderId="0" xfId="0" applyNumberFormat="1" applyFont="1" applyAlignment="1">
      <alignment horizontal="center"/>
    </xf>
    <xf numFmtId="44" fontId="3" fillId="0" borderId="1" xfId="2" applyFont="1" applyFill="1" applyBorder="1"/>
    <xf numFmtId="10" fontId="3" fillId="0" borderId="0" xfId="3" applyNumberFormat="1" applyFont="1" applyFill="1"/>
    <xf numFmtId="10" fontId="3" fillId="0" borderId="0" xfId="3" applyNumberFormat="1" applyFont="1"/>
    <xf numFmtId="43" fontId="3" fillId="0" borderId="0" xfId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right"/>
    </xf>
    <xf numFmtId="43" fontId="3" fillId="0" borderId="0" xfId="1" applyFont="1" applyFill="1"/>
    <xf numFmtId="164" fontId="3" fillId="0" borderId="1" xfId="0" applyNumberFormat="1" applyFont="1" applyBorder="1"/>
    <xf numFmtId="43" fontId="3" fillId="0" borderId="1" xfId="0" applyNumberFormat="1" applyFont="1" applyBorder="1"/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Normal" xfId="0" builtinId="0"/>
    <cellStyle name="Normal 2" xfId="7" xr:uid="{00000000-0005-0000-0000-000005000000}"/>
    <cellStyle name="Percent" xfId="3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FFFFCC"/>
      <color rgb="FF59B589"/>
      <color rgb="FFFFFF9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FF69-8A7A-4C4F-84DD-B476A95EF8D4}">
  <dimension ref="A1:L38"/>
  <sheetViews>
    <sheetView tabSelected="1" workbookViewId="0">
      <selection activeCell="C21" sqref="C21"/>
    </sheetView>
  </sheetViews>
  <sheetFormatPr defaultColWidth="8.88671875" defaultRowHeight="14.25" x14ac:dyDescent="0.45"/>
  <cols>
    <col min="1" max="1" width="8.88671875" style="1"/>
    <col min="2" max="2" width="8.88671875" style="12"/>
    <col min="3" max="3" width="26.38671875" style="1" bestFit="1" customWidth="1"/>
    <col min="4" max="4" width="8.88671875" style="1"/>
    <col min="5" max="6" width="9.88671875" style="1" bestFit="1" customWidth="1"/>
    <col min="7" max="7" width="9.109375" style="1" bestFit="1" customWidth="1"/>
    <col min="8" max="9" width="8.88671875" style="1"/>
    <col min="10" max="10" width="9.88671875" style="1" bestFit="1" customWidth="1"/>
    <col min="11" max="11" width="10.38671875" style="1" bestFit="1" customWidth="1"/>
    <col min="12" max="12" width="8.88671875" style="5"/>
    <col min="13" max="16384" width="8.88671875" style="1"/>
  </cols>
  <sheetData>
    <row r="1" spans="1:12" x14ac:dyDescent="0.45">
      <c r="A1" s="10" t="s">
        <v>2</v>
      </c>
      <c r="B1" s="12" t="s">
        <v>3</v>
      </c>
      <c r="C1" s="1" t="s">
        <v>4</v>
      </c>
      <c r="D1" s="11" t="s">
        <v>5</v>
      </c>
      <c r="E1" s="3" t="s">
        <v>6</v>
      </c>
      <c r="F1" s="3" t="s">
        <v>7</v>
      </c>
      <c r="G1" s="11" t="s">
        <v>8</v>
      </c>
      <c r="H1" s="11" t="s">
        <v>9</v>
      </c>
      <c r="I1" s="11" t="s">
        <v>10</v>
      </c>
      <c r="J1" s="3" t="s">
        <v>11</v>
      </c>
      <c r="L1" s="19" t="s">
        <v>35</v>
      </c>
    </row>
    <row r="2" spans="1:12" x14ac:dyDescent="0.45">
      <c r="A2" s="21" t="s">
        <v>24</v>
      </c>
      <c r="B2" s="9">
        <f>42640/2080</f>
        <v>20.5</v>
      </c>
      <c r="C2" s="1" t="s">
        <v>36</v>
      </c>
      <c r="D2" s="11">
        <v>2080</v>
      </c>
      <c r="E2" s="3">
        <v>41700</v>
      </c>
      <c r="F2" s="3"/>
      <c r="G2" s="11"/>
      <c r="H2" s="11">
        <v>0</v>
      </c>
      <c r="I2" s="11">
        <f t="shared" ref="I2:I7" si="0">B2*1.5*H2</f>
        <v>0</v>
      </c>
      <c r="J2" s="3">
        <f>E2+F2+G2+I2</f>
        <v>41700</v>
      </c>
      <c r="L2" s="22">
        <v>3431.12</v>
      </c>
    </row>
    <row r="3" spans="1:12" x14ac:dyDescent="0.45">
      <c r="A3" s="21" t="s">
        <v>25</v>
      </c>
      <c r="B3" s="9">
        <v>15.75</v>
      </c>
      <c r="C3" s="1" t="s">
        <v>37</v>
      </c>
      <c r="D3" s="11">
        <v>500</v>
      </c>
      <c r="E3" s="3">
        <v>8919.98</v>
      </c>
      <c r="F3" s="3"/>
      <c r="G3" s="11"/>
      <c r="H3" s="11">
        <v>0</v>
      </c>
      <c r="I3" s="11">
        <f t="shared" si="0"/>
        <v>0</v>
      </c>
      <c r="J3" s="3">
        <f t="shared" ref="J3:J7" si="1">E3+F3+G3+I3</f>
        <v>8919.98</v>
      </c>
      <c r="L3" s="23">
        <v>682.52</v>
      </c>
    </row>
    <row r="4" spans="1:12" x14ac:dyDescent="0.45">
      <c r="A4" s="21" t="s">
        <v>26</v>
      </c>
      <c r="B4" s="9">
        <v>16.75</v>
      </c>
      <c r="C4" s="1" t="s">
        <v>38</v>
      </c>
      <c r="D4" s="11">
        <v>300</v>
      </c>
      <c r="E4" s="3">
        <v>3881.01</v>
      </c>
      <c r="F4" s="3"/>
      <c r="G4" s="11"/>
      <c r="H4" s="11">
        <v>0</v>
      </c>
      <c r="I4" s="11">
        <f t="shared" si="0"/>
        <v>0</v>
      </c>
      <c r="J4" s="3">
        <f t="shared" si="1"/>
        <v>3881.01</v>
      </c>
      <c r="L4" s="23">
        <v>297.42</v>
      </c>
    </row>
    <row r="5" spans="1:12" x14ac:dyDescent="0.45">
      <c r="A5" s="21" t="s">
        <v>27</v>
      </c>
      <c r="B5" s="9">
        <v>15.25</v>
      </c>
      <c r="C5" s="1" t="s">
        <v>39</v>
      </c>
      <c r="D5" s="11">
        <v>175</v>
      </c>
      <c r="E5" s="3">
        <v>5993.28</v>
      </c>
      <c r="F5" s="3"/>
      <c r="G5" s="11"/>
      <c r="H5" s="11">
        <v>0</v>
      </c>
      <c r="I5" s="11">
        <f t="shared" si="0"/>
        <v>0</v>
      </c>
      <c r="J5" s="3">
        <f t="shared" si="1"/>
        <v>5993.28</v>
      </c>
      <c r="L5" s="23">
        <v>458.57</v>
      </c>
    </row>
    <row r="6" spans="1:12" x14ac:dyDescent="0.45">
      <c r="A6" s="21" t="s">
        <v>28</v>
      </c>
      <c r="B6" s="9">
        <v>13</v>
      </c>
      <c r="C6" s="1" t="s">
        <v>40</v>
      </c>
      <c r="D6" s="11">
        <v>1850</v>
      </c>
      <c r="E6" s="3">
        <v>5746</v>
      </c>
      <c r="F6" s="3"/>
      <c r="G6" s="11"/>
      <c r="H6" s="11">
        <v>0</v>
      </c>
      <c r="I6" s="11">
        <f t="shared" si="0"/>
        <v>0</v>
      </c>
      <c r="J6" s="3">
        <f t="shared" si="1"/>
        <v>5746</v>
      </c>
      <c r="L6" s="23">
        <v>297.87</v>
      </c>
    </row>
    <row r="7" spans="1:12" x14ac:dyDescent="0.45">
      <c r="A7" s="21"/>
      <c r="B7" s="9"/>
      <c r="D7" s="24"/>
      <c r="E7" s="25"/>
      <c r="F7" s="25"/>
      <c r="G7" s="24"/>
      <c r="H7" s="24">
        <v>0</v>
      </c>
      <c r="I7" s="24">
        <f t="shared" si="0"/>
        <v>0</v>
      </c>
      <c r="J7" s="25">
        <f t="shared" si="1"/>
        <v>0</v>
      </c>
      <c r="L7" s="23"/>
    </row>
    <row r="8" spans="1:12" x14ac:dyDescent="0.45">
      <c r="A8" s="10"/>
      <c r="C8" s="1" t="s">
        <v>1</v>
      </c>
      <c r="D8" s="11">
        <f t="shared" ref="D8:J8" si="2">SUM(D2:D7)</f>
        <v>4905</v>
      </c>
      <c r="E8" s="12">
        <f t="shared" si="2"/>
        <v>66240.26999999999</v>
      </c>
      <c r="F8" s="12">
        <f t="shared" si="2"/>
        <v>0</v>
      </c>
      <c r="G8" s="12">
        <f t="shared" si="2"/>
        <v>0</v>
      </c>
      <c r="H8" s="6">
        <f t="shared" si="2"/>
        <v>0</v>
      </c>
      <c r="I8" s="12">
        <f t="shared" si="2"/>
        <v>0</v>
      </c>
      <c r="J8" s="12">
        <f t="shared" si="2"/>
        <v>66240.26999999999</v>
      </c>
      <c r="K8" s="3"/>
    </row>
    <row r="10" spans="1:12" x14ac:dyDescent="0.45">
      <c r="A10" s="10"/>
      <c r="E10" s="11"/>
      <c r="F10" s="3" t="s">
        <v>0</v>
      </c>
      <c r="G10" s="3"/>
      <c r="H10" s="11"/>
      <c r="I10" s="11"/>
      <c r="J10" s="11"/>
      <c r="K10" s="3"/>
    </row>
    <row r="11" spans="1:12" x14ac:dyDescent="0.45">
      <c r="A11" s="10"/>
      <c r="C11" s="1" t="s">
        <v>12</v>
      </c>
      <c r="E11" s="11"/>
      <c r="F11" s="12">
        <f>J8</f>
        <v>66240.26999999999</v>
      </c>
      <c r="G11" s="3"/>
      <c r="H11" s="11"/>
      <c r="I11" s="11"/>
      <c r="J11" s="11"/>
      <c r="K11" s="3"/>
    </row>
    <row r="12" spans="1:12" x14ac:dyDescent="0.45">
      <c r="A12" s="10"/>
      <c r="C12" s="1" t="s">
        <v>31</v>
      </c>
      <c r="E12" s="11"/>
      <c r="F12" s="12">
        <f>33012.12+60.29+2554.77+597.48+1653.23+386.62+1296.86+2736.62+149.93+35.05+231.13+54+186.36+111.85+344+80.45+255.32+166.44+221.29+51.82+178.7+107.22</f>
        <v>44471.55000000001</v>
      </c>
      <c r="G12" s="3" t="s">
        <v>33</v>
      </c>
      <c r="H12" s="11"/>
      <c r="I12" s="11"/>
      <c r="J12" s="11"/>
      <c r="K12" s="3"/>
    </row>
    <row r="13" spans="1:12" x14ac:dyDescent="0.45">
      <c r="A13" s="10"/>
      <c r="C13" s="1" t="s">
        <v>32</v>
      </c>
      <c r="E13" s="11"/>
      <c r="F13" s="16">
        <f>116.67+1552.59+363.11+1004.71+234.99+788.14+1663.06+91.12+21.31+140.4+32.88+113.28+67.96+209.04+48.88+155.17+101.17+134.66+31.49+108.6+65.19+6119.86+14147.5</f>
        <v>27311.78</v>
      </c>
      <c r="G13" s="3" t="s">
        <v>34</v>
      </c>
      <c r="H13" s="11"/>
      <c r="I13" s="11"/>
      <c r="J13" s="11"/>
      <c r="K13" s="3"/>
    </row>
    <row r="14" spans="1:12" x14ac:dyDescent="0.45">
      <c r="A14" s="10"/>
      <c r="C14" s="1" t="s">
        <v>18</v>
      </c>
      <c r="E14" s="11"/>
      <c r="F14" s="12">
        <f>F11-F12-F13</f>
        <v>-5543.0600000000195</v>
      </c>
      <c r="G14" s="3"/>
      <c r="H14" s="11"/>
      <c r="I14" s="11"/>
      <c r="J14" s="11"/>
      <c r="K14" s="3"/>
    </row>
    <row r="15" spans="1:12" x14ac:dyDescent="0.45">
      <c r="A15" s="10"/>
      <c r="C15" s="1" t="s">
        <v>19</v>
      </c>
      <c r="E15" s="11"/>
      <c r="F15" s="18">
        <f>F12/(F12+F13)</f>
        <v>0.61952475595657097</v>
      </c>
      <c r="G15" s="3"/>
      <c r="H15" s="11"/>
      <c r="I15" s="11"/>
      <c r="J15" s="11"/>
      <c r="K15" s="3"/>
    </row>
    <row r="16" spans="1:12" x14ac:dyDescent="0.45">
      <c r="A16" s="10"/>
      <c r="C16" s="1" t="s">
        <v>22</v>
      </c>
      <c r="E16" s="11"/>
      <c r="F16" s="17">
        <f>F13/(F12+F13)</f>
        <v>0.38047524404342892</v>
      </c>
      <c r="G16" s="3"/>
      <c r="H16" s="11"/>
      <c r="I16" s="11"/>
      <c r="J16" s="11"/>
      <c r="K16" s="3"/>
    </row>
    <row r="17" spans="1:11" x14ac:dyDescent="0.45">
      <c r="A17" s="10"/>
      <c r="C17" s="1" t="s">
        <v>20</v>
      </c>
      <c r="E17" s="11"/>
      <c r="F17" s="12">
        <f>F15*F14</f>
        <v>-3434.0628937526426</v>
      </c>
      <c r="G17" s="15"/>
      <c r="H17" s="11"/>
      <c r="I17" s="11"/>
      <c r="J17" s="11"/>
      <c r="K17" s="2"/>
    </row>
    <row r="18" spans="1:11" x14ac:dyDescent="0.45">
      <c r="A18" s="10"/>
      <c r="C18" s="1" t="s">
        <v>21</v>
      </c>
      <c r="E18" s="11"/>
      <c r="F18" s="12">
        <f>F16*F14</f>
        <v>-2108.9971062473765</v>
      </c>
      <c r="G18" s="15"/>
      <c r="H18" s="11"/>
      <c r="I18" s="11"/>
      <c r="J18" s="11"/>
      <c r="K18" s="7"/>
    </row>
    <row r="19" spans="1:11" x14ac:dyDescent="0.45">
      <c r="K19" s="4"/>
    </row>
    <row r="20" spans="1:11" x14ac:dyDescent="0.45">
      <c r="A20" s="10"/>
      <c r="C20" s="1" t="s">
        <v>13</v>
      </c>
      <c r="E20" s="11"/>
      <c r="F20" s="4">
        <f>F11</f>
        <v>66240.26999999999</v>
      </c>
      <c r="G20" s="3"/>
      <c r="H20" s="11"/>
      <c r="I20" s="11"/>
      <c r="J20" s="11"/>
      <c r="K20" s="3"/>
    </row>
    <row r="21" spans="1:11" x14ac:dyDescent="0.45">
      <c r="A21" s="10"/>
      <c r="C21" s="1" t="s">
        <v>14</v>
      </c>
      <c r="E21" s="11"/>
      <c r="F21" s="8">
        <v>7.6499999999999999E-2</v>
      </c>
      <c r="G21" s="3"/>
      <c r="H21" s="11"/>
      <c r="I21" s="11"/>
      <c r="J21" s="11"/>
      <c r="K21" s="3"/>
    </row>
    <row r="22" spans="1:11" x14ac:dyDescent="0.45">
      <c r="A22" s="10"/>
      <c r="C22" s="1" t="s">
        <v>15</v>
      </c>
      <c r="E22" s="11"/>
      <c r="F22" s="12">
        <f>F20*F21</f>
        <v>5067.380654999999</v>
      </c>
      <c r="G22" s="3"/>
      <c r="H22" s="11"/>
      <c r="I22" s="11"/>
      <c r="J22" s="11"/>
      <c r="K22" s="3"/>
    </row>
    <row r="23" spans="1:11" x14ac:dyDescent="0.45">
      <c r="A23" s="10"/>
      <c r="C23" s="1" t="s">
        <v>16</v>
      </c>
      <c r="E23" s="11"/>
      <c r="F23" s="13">
        <v>7639.8099999999995</v>
      </c>
      <c r="G23" s="3"/>
      <c r="H23" s="11"/>
      <c r="I23" s="11"/>
      <c r="J23" s="11"/>
      <c r="K23" s="3"/>
    </row>
    <row r="24" spans="1:11" x14ac:dyDescent="0.45">
      <c r="A24" s="10"/>
      <c r="C24" s="1" t="s">
        <v>17</v>
      </c>
      <c r="E24" s="11"/>
      <c r="F24" s="12">
        <f>F22-F23</f>
        <v>-2572.4293450000005</v>
      </c>
      <c r="G24" s="3"/>
      <c r="H24" s="11"/>
      <c r="I24" s="11"/>
      <c r="J24" s="11"/>
      <c r="K24" s="3"/>
    </row>
    <row r="25" spans="1:11" x14ac:dyDescent="0.45">
      <c r="A25" s="10"/>
      <c r="C25" s="1" t="s">
        <v>19</v>
      </c>
      <c r="E25" s="11"/>
      <c r="F25" s="14">
        <f>F15</f>
        <v>0.61952475595657097</v>
      </c>
      <c r="G25" s="3"/>
      <c r="H25" s="11"/>
      <c r="I25" s="11"/>
      <c r="J25" s="11"/>
      <c r="K25" s="3"/>
    </row>
    <row r="26" spans="1:11" x14ac:dyDescent="0.45">
      <c r="A26" s="10"/>
      <c r="C26" s="1" t="s">
        <v>22</v>
      </c>
      <c r="E26" s="11"/>
      <c r="F26" s="8">
        <f>F16</f>
        <v>0.38047524404342892</v>
      </c>
      <c r="G26" s="3"/>
      <c r="H26" s="11"/>
      <c r="I26" s="11"/>
      <c r="J26" s="11"/>
      <c r="K26" s="3"/>
    </row>
    <row r="27" spans="1:11" x14ac:dyDescent="0.45">
      <c r="A27" s="10"/>
      <c r="C27" s="1" t="s">
        <v>20</v>
      </c>
      <c r="E27" s="11"/>
      <c r="F27" s="12">
        <f>F24*F25</f>
        <v>-1593.683662176647</v>
      </c>
      <c r="G27" s="15"/>
      <c r="H27" s="11"/>
      <c r="I27" s="11"/>
      <c r="J27" s="11"/>
      <c r="K27" s="3"/>
    </row>
    <row r="28" spans="1:11" x14ac:dyDescent="0.45">
      <c r="A28" s="10"/>
      <c r="C28" s="1" t="s">
        <v>21</v>
      </c>
      <c r="E28" s="11"/>
      <c r="F28" s="12">
        <f>F26*F24</f>
        <v>-978.74568282335315</v>
      </c>
      <c r="G28" s="15"/>
      <c r="H28" s="11"/>
      <c r="I28" s="11"/>
      <c r="J28" s="11"/>
      <c r="K28" s="3"/>
    </row>
    <row r="30" spans="1:11" x14ac:dyDescent="0.45">
      <c r="A30" s="10"/>
      <c r="C30" s="1" t="s">
        <v>13</v>
      </c>
      <c r="E30" s="11"/>
      <c r="F30" s="4">
        <f>J8</f>
        <v>66240.26999999999</v>
      </c>
      <c r="G30" s="3"/>
      <c r="H30" s="11"/>
      <c r="I30" s="11"/>
      <c r="J30" s="11"/>
      <c r="K30" s="3"/>
    </row>
    <row r="31" spans="1:11" x14ac:dyDescent="0.45">
      <c r="A31" s="10"/>
      <c r="C31" s="1" t="s">
        <v>30</v>
      </c>
      <c r="E31" s="11"/>
      <c r="F31" s="8">
        <v>0</v>
      </c>
      <c r="G31" s="3"/>
      <c r="H31" s="11"/>
      <c r="I31" s="11"/>
      <c r="J31" s="11"/>
      <c r="K31" s="3"/>
    </row>
    <row r="32" spans="1:11" x14ac:dyDescent="0.45">
      <c r="A32" s="10"/>
      <c r="C32" s="1" t="s">
        <v>23</v>
      </c>
      <c r="E32" s="11"/>
      <c r="F32" s="12">
        <f>F30*F31</f>
        <v>0</v>
      </c>
      <c r="G32" s="3"/>
      <c r="H32" s="11"/>
      <c r="I32" s="11"/>
      <c r="J32" s="11"/>
      <c r="K32" s="3"/>
    </row>
    <row r="33" spans="3:11" x14ac:dyDescent="0.45">
      <c r="C33" s="1" t="s">
        <v>16</v>
      </c>
      <c r="E33" s="11"/>
      <c r="F33" s="13">
        <v>0</v>
      </c>
      <c r="G33" s="3"/>
      <c r="H33" s="11"/>
      <c r="I33" s="11"/>
      <c r="J33" s="11"/>
      <c r="K33" s="3"/>
    </row>
    <row r="34" spans="3:11" x14ac:dyDescent="0.45">
      <c r="C34" s="1" t="s">
        <v>17</v>
      </c>
      <c r="E34" s="11"/>
      <c r="F34" s="12">
        <f>F32-F33</f>
        <v>0</v>
      </c>
      <c r="G34" s="3"/>
      <c r="H34" s="11"/>
      <c r="I34" s="11"/>
      <c r="J34" s="11"/>
      <c r="K34" s="3"/>
    </row>
    <row r="35" spans="3:11" x14ac:dyDescent="0.45">
      <c r="C35" s="1" t="s">
        <v>19</v>
      </c>
      <c r="E35" s="11"/>
      <c r="F35" s="14">
        <f>F25</f>
        <v>0.61952475595657097</v>
      </c>
      <c r="G35" s="3"/>
      <c r="H35" s="11"/>
      <c r="I35" s="11"/>
      <c r="J35" s="11"/>
      <c r="K35" s="3"/>
    </row>
    <row r="36" spans="3:11" x14ac:dyDescent="0.45">
      <c r="C36" s="1" t="s">
        <v>22</v>
      </c>
      <c r="E36" s="11"/>
      <c r="F36" s="8">
        <f>F26</f>
        <v>0.38047524404342892</v>
      </c>
      <c r="G36" s="3"/>
      <c r="H36" s="11"/>
      <c r="I36" s="11"/>
      <c r="J36" s="11"/>
      <c r="K36" s="3"/>
    </row>
    <row r="37" spans="3:11" x14ac:dyDescent="0.45">
      <c r="C37" s="1" t="s">
        <v>20</v>
      </c>
      <c r="E37" s="11"/>
      <c r="F37" s="12">
        <f>F34*F35</f>
        <v>0</v>
      </c>
      <c r="G37" s="15"/>
      <c r="H37" s="11"/>
      <c r="I37" s="11"/>
      <c r="J37" s="11"/>
      <c r="K37" s="3"/>
    </row>
    <row r="38" spans="3:11" x14ac:dyDescent="0.45">
      <c r="C38" s="1" t="s">
        <v>21</v>
      </c>
      <c r="E38" s="11"/>
      <c r="F38" s="12">
        <f>F36*F34</f>
        <v>0</v>
      </c>
      <c r="G38" s="15"/>
      <c r="H38" s="11"/>
      <c r="I38" s="11"/>
      <c r="J38" s="11"/>
      <c r="K3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7847-AA55-4ED6-B589-08CCCF25F596}">
  <dimension ref="A1:O39"/>
  <sheetViews>
    <sheetView zoomScaleNormal="100" workbookViewId="0">
      <selection activeCell="M1" sqref="M1:N8"/>
    </sheetView>
  </sheetViews>
  <sheetFormatPr defaultColWidth="8.88671875" defaultRowHeight="14.25" x14ac:dyDescent="0.45"/>
  <cols>
    <col min="1" max="1" width="8.88671875" style="1"/>
    <col min="2" max="2" width="8.88671875" style="12"/>
    <col min="3" max="3" width="26.38671875" style="1" bestFit="1" customWidth="1"/>
    <col min="4" max="4" width="8.88671875" style="1"/>
    <col min="5" max="6" width="9.88671875" style="1" bestFit="1" customWidth="1"/>
    <col min="7" max="7" width="9.109375" style="1" bestFit="1" customWidth="1"/>
    <col min="8" max="9" width="8.88671875" style="1"/>
    <col min="10" max="10" width="9.88671875" style="1" bestFit="1" customWidth="1"/>
    <col min="11" max="11" width="10.38671875" style="1" bestFit="1" customWidth="1"/>
    <col min="12" max="12" width="8.88671875" style="5"/>
    <col min="13" max="13" width="8.609375" style="1" customWidth="1"/>
    <col min="14" max="16384" width="8.88671875" style="1"/>
  </cols>
  <sheetData>
    <row r="1" spans="1:15" x14ac:dyDescent="0.45">
      <c r="A1" s="10" t="s">
        <v>2</v>
      </c>
      <c r="B1" s="12" t="s">
        <v>3</v>
      </c>
      <c r="C1" s="1" t="s">
        <v>4</v>
      </c>
      <c r="D1" s="11" t="s">
        <v>5</v>
      </c>
      <c r="E1" s="3" t="s">
        <v>6</v>
      </c>
      <c r="F1" s="3" t="s">
        <v>7</v>
      </c>
      <c r="G1" s="11" t="s">
        <v>8</v>
      </c>
      <c r="H1" s="11" t="s">
        <v>9</v>
      </c>
      <c r="I1" s="11" t="s">
        <v>10</v>
      </c>
      <c r="J1" s="3" t="s">
        <v>11</v>
      </c>
      <c r="L1" s="19" t="s">
        <v>35</v>
      </c>
    </row>
    <row r="2" spans="1:15" x14ac:dyDescent="0.45">
      <c r="A2" s="21" t="s">
        <v>24</v>
      </c>
      <c r="B2" s="9">
        <f>42640/2080</f>
        <v>20.5</v>
      </c>
      <c r="C2" s="1" t="s">
        <v>36</v>
      </c>
      <c r="D2" s="11">
        <v>2080</v>
      </c>
      <c r="E2" s="3">
        <f t="shared" ref="E2" si="0">B2*D2</f>
        <v>42640</v>
      </c>
      <c r="F2" s="3"/>
      <c r="G2" s="11"/>
      <c r="H2" s="11">
        <v>0</v>
      </c>
      <c r="I2" s="11">
        <f t="shared" ref="I2:I8" si="1">B2*1.5*H2</f>
        <v>0</v>
      </c>
      <c r="J2" s="3">
        <f>E2+F2+G2+I2</f>
        <v>42640</v>
      </c>
      <c r="L2" s="22">
        <v>3273.25</v>
      </c>
      <c r="M2" s="20"/>
      <c r="O2" s="20"/>
    </row>
    <row r="3" spans="1:15" x14ac:dyDescent="0.45">
      <c r="A3" s="21" t="s">
        <v>25</v>
      </c>
      <c r="B3" s="9">
        <v>15.75</v>
      </c>
      <c r="C3" s="1" t="s">
        <v>37</v>
      </c>
      <c r="D3" s="11">
        <v>481.8</v>
      </c>
      <c r="E3" s="3">
        <v>7588.38</v>
      </c>
      <c r="F3" s="3"/>
      <c r="G3" s="11"/>
      <c r="H3" s="11">
        <v>0</v>
      </c>
      <c r="I3" s="11">
        <f t="shared" si="1"/>
        <v>0</v>
      </c>
      <c r="J3" s="3">
        <f t="shared" ref="J3:J8" si="2">E3+F3+G3+I3</f>
        <v>7588.38</v>
      </c>
      <c r="L3" s="23">
        <v>580.82000000000005</v>
      </c>
    </row>
    <row r="4" spans="1:15" x14ac:dyDescent="0.45">
      <c r="A4" s="21" t="s">
        <v>26</v>
      </c>
      <c r="B4" s="9">
        <v>16.75</v>
      </c>
      <c r="C4" s="1" t="s">
        <v>38</v>
      </c>
      <c r="D4" s="11">
        <v>299.25</v>
      </c>
      <c r="E4" s="3">
        <v>5012.45</v>
      </c>
      <c r="F4" s="3"/>
      <c r="G4" s="11"/>
      <c r="H4" s="11">
        <v>0</v>
      </c>
      <c r="I4" s="11">
        <f t="shared" si="1"/>
        <v>0</v>
      </c>
      <c r="J4" s="3">
        <f t="shared" si="2"/>
        <v>5012.45</v>
      </c>
      <c r="L4" s="23">
        <v>384.46</v>
      </c>
    </row>
    <row r="5" spans="1:15" x14ac:dyDescent="0.45">
      <c r="A5" s="21" t="s">
        <v>27</v>
      </c>
      <c r="B5" s="9">
        <v>15.25</v>
      </c>
      <c r="C5" s="1" t="s">
        <v>39</v>
      </c>
      <c r="D5" s="11">
        <v>163.75</v>
      </c>
      <c r="E5" s="3">
        <v>2497.1999999999998</v>
      </c>
      <c r="F5" s="3"/>
      <c r="G5" s="11"/>
      <c r="H5" s="11">
        <v>0</v>
      </c>
      <c r="I5" s="11">
        <f t="shared" si="1"/>
        <v>0</v>
      </c>
      <c r="J5" s="3">
        <f t="shared" si="2"/>
        <v>2497.1999999999998</v>
      </c>
      <c r="L5" s="23">
        <v>191.04</v>
      </c>
    </row>
    <row r="6" spans="1:15" x14ac:dyDescent="0.45">
      <c r="A6" s="21" t="s">
        <v>42</v>
      </c>
      <c r="B6" s="9">
        <v>20</v>
      </c>
      <c r="C6" s="1" t="s">
        <v>43</v>
      </c>
      <c r="D6" s="11">
        <v>119</v>
      </c>
      <c r="E6" s="3">
        <v>2380</v>
      </c>
      <c r="F6" s="3"/>
      <c r="G6" s="11"/>
      <c r="H6" s="11"/>
      <c r="I6" s="11"/>
      <c r="J6" s="3">
        <v>2380</v>
      </c>
      <c r="L6" s="23">
        <v>256.56</v>
      </c>
    </row>
    <row r="7" spans="1:15" x14ac:dyDescent="0.45">
      <c r="A7" s="21" t="s">
        <v>28</v>
      </c>
      <c r="B7" s="9">
        <v>13</v>
      </c>
      <c r="C7" s="1" t="s">
        <v>40</v>
      </c>
      <c r="D7" s="11">
        <v>1731.17</v>
      </c>
      <c r="E7" s="3">
        <v>22505.29</v>
      </c>
      <c r="F7" s="3"/>
      <c r="G7" s="11"/>
      <c r="H7" s="11">
        <v>0</v>
      </c>
      <c r="I7" s="11">
        <f t="shared" si="1"/>
        <v>0</v>
      </c>
      <c r="J7" s="3">
        <f t="shared" si="2"/>
        <v>22505.29</v>
      </c>
      <c r="L7" s="23">
        <v>1653.45</v>
      </c>
      <c r="M7" s="20"/>
      <c r="O7" s="20"/>
    </row>
    <row r="8" spans="1:15" x14ac:dyDescent="0.45">
      <c r="A8" s="21" t="s">
        <v>29</v>
      </c>
      <c r="B8" s="9">
        <v>20</v>
      </c>
      <c r="C8" s="1" t="s">
        <v>41</v>
      </c>
      <c r="D8" s="24">
        <v>374.75</v>
      </c>
      <c r="E8" s="25">
        <v>7495</v>
      </c>
      <c r="F8" s="25"/>
      <c r="G8" s="24"/>
      <c r="H8" s="24">
        <v>0</v>
      </c>
      <c r="I8" s="24">
        <f t="shared" si="1"/>
        <v>0</v>
      </c>
      <c r="J8" s="25">
        <f t="shared" si="2"/>
        <v>7495</v>
      </c>
      <c r="L8" s="23">
        <v>573.69000000000005</v>
      </c>
    </row>
    <row r="9" spans="1:15" x14ac:dyDescent="0.45">
      <c r="A9" s="10"/>
      <c r="C9" s="1" t="s">
        <v>1</v>
      </c>
      <c r="D9" s="11">
        <f t="shared" ref="D9:J9" si="3">SUM(D2:D8)</f>
        <v>5249.72</v>
      </c>
      <c r="E9" s="12">
        <f t="shared" si="3"/>
        <v>90118.319999999992</v>
      </c>
      <c r="F9" s="12">
        <f t="shared" si="3"/>
        <v>0</v>
      </c>
      <c r="G9" s="12">
        <f t="shared" si="3"/>
        <v>0</v>
      </c>
      <c r="H9" s="6">
        <f t="shared" si="3"/>
        <v>0</v>
      </c>
      <c r="I9" s="12">
        <f t="shared" si="3"/>
        <v>0</v>
      </c>
      <c r="J9" s="12">
        <f t="shared" si="3"/>
        <v>90118.319999999992</v>
      </c>
      <c r="K9" s="3"/>
    </row>
    <row r="11" spans="1:15" x14ac:dyDescent="0.45">
      <c r="A11" s="10"/>
      <c r="E11" s="11"/>
      <c r="F11" s="3" t="s">
        <v>0</v>
      </c>
      <c r="G11" s="3"/>
      <c r="H11" s="11"/>
      <c r="I11" s="11"/>
      <c r="J11" s="11"/>
      <c r="K11" s="3"/>
    </row>
    <row r="12" spans="1:15" x14ac:dyDescent="0.45">
      <c r="A12" s="10"/>
      <c r="C12" s="1" t="s">
        <v>12</v>
      </c>
      <c r="E12" s="11"/>
      <c r="F12" s="12">
        <f>J9</f>
        <v>90118.319999999992</v>
      </c>
      <c r="G12" s="3"/>
      <c r="H12" s="11"/>
      <c r="I12" s="11"/>
      <c r="J12" s="11"/>
      <c r="K12" s="3"/>
    </row>
    <row r="13" spans="1:15" x14ac:dyDescent="0.45">
      <c r="A13" s="10"/>
      <c r="C13" s="1" t="s">
        <v>31</v>
      </c>
      <c r="E13" s="11"/>
      <c r="F13" s="12">
        <f>33012.12+60.29+2554.77+597.48+1653.23+386.62+1296.86+2736.62+149.93+35.05+231.13+54+186.36+111.85+344+80.45+255.32+166.44+221.29+51.82+178.7+107.22</f>
        <v>44471.55000000001</v>
      </c>
      <c r="G13" s="3" t="s">
        <v>33</v>
      </c>
      <c r="H13" s="11"/>
      <c r="I13" s="11"/>
      <c r="J13" s="11"/>
      <c r="K13" s="3"/>
    </row>
    <row r="14" spans="1:15" x14ac:dyDescent="0.45">
      <c r="A14" s="10"/>
      <c r="C14" s="1" t="s">
        <v>32</v>
      </c>
      <c r="E14" s="11"/>
      <c r="F14" s="16">
        <f>116.67+1552.59+363.11+1004.71+234.99+788.14+1663.06+91.12+21.31+140.4+32.88+113.28+67.96+209.04+48.88+155.17+101.17+134.66+31.49+108.6+65.19+6119.86+14147.5</f>
        <v>27311.78</v>
      </c>
      <c r="G14" s="3" t="s">
        <v>34</v>
      </c>
      <c r="H14" s="11"/>
      <c r="I14" s="11"/>
      <c r="J14" s="11"/>
      <c r="K14" s="3"/>
    </row>
    <row r="15" spans="1:15" x14ac:dyDescent="0.45">
      <c r="A15" s="10"/>
      <c r="C15" s="1" t="s">
        <v>18</v>
      </c>
      <c r="E15" s="11"/>
      <c r="F15" s="12">
        <f>F12-F13-F14</f>
        <v>18334.989999999983</v>
      </c>
      <c r="G15" s="3"/>
      <c r="H15" s="11"/>
      <c r="I15" s="11"/>
      <c r="J15" s="11"/>
      <c r="K15" s="3"/>
    </row>
    <row r="16" spans="1:15" x14ac:dyDescent="0.45">
      <c r="A16" s="10"/>
      <c r="C16" s="1" t="s">
        <v>19</v>
      </c>
      <c r="E16" s="11"/>
      <c r="F16" s="18">
        <f>F13/(F13+F14)</f>
        <v>0.61952475595657097</v>
      </c>
      <c r="G16" s="3"/>
      <c r="H16" s="11"/>
      <c r="I16" s="11"/>
      <c r="J16" s="11"/>
      <c r="K16" s="3"/>
    </row>
    <row r="17" spans="1:11" x14ac:dyDescent="0.45">
      <c r="A17" s="10"/>
      <c r="C17" s="1" t="s">
        <v>22</v>
      </c>
      <c r="E17" s="11"/>
      <c r="F17" s="17">
        <f>F14/(F13+F14)</f>
        <v>0.38047524404342892</v>
      </c>
      <c r="G17" s="3"/>
      <c r="H17" s="11"/>
      <c r="I17" s="11"/>
      <c r="J17" s="11"/>
      <c r="K17" s="3"/>
    </row>
    <row r="18" spans="1:11" x14ac:dyDescent="0.45">
      <c r="A18" s="10"/>
      <c r="C18" s="1" t="s">
        <v>20</v>
      </c>
      <c r="E18" s="11"/>
      <c r="F18" s="12">
        <f>F16*F15</f>
        <v>11358.980205216159</v>
      </c>
      <c r="G18" s="15"/>
      <c r="H18" s="11"/>
      <c r="I18" s="11"/>
      <c r="J18" s="11"/>
      <c r="K18" s="2"/>
    </row>
    <row r="19" spans="1:11" x14ac:dyDescent="0.45">
      <c r="A19" s="10"/>
      <c r="C19" s="1" t="s">
        <v>21</v>
      </c>
      <c r="E19" s="11"/>
      <c r="F19" s="12">
        <f>F17*F15</f>
        <v>6976.0097947838221</v>
      </c>
      <c r="G19" s="15"/>
      <c r="H19" s="11"/>
      <c r="I19" s="11"/>
      <c r="J19" s="11"/>
      <c r="K19" s="7"/>
    </row>
    <row r="20" spans="1:11" x14ac:dyDescent="0.45">
      <c r="K20" s="4"/>
    </row>
    <row r="21" spans="1:11" x14ac:dyDescent="0.45">
      <c r="A21" s="10"/>
      <c r="C21" s="1" t="s">
        <v>13</v>
      </c>
      <c r="E21" s="11"/>
      <c r="F21" s="4">
        <f>F12</f>
        <v>90118.319999999992</v>
      </c>
      <c r="G21" s="3"/>
      <c r="H21" s="11"/>
      <c r="I21" s="11"/>
      <c r="J21" s="11"/>
      <c r="K21" s="3"/>
    </row>
    <row r="22" spans="1:11" x14ac:dyDescent="0.45">
      <c r="A22" s="10"/>
      <c r="C22" s="1" t="s">
        <v>14</v>
      </c>
      <c r="E22" s="11"/>
      <c r="F22" s="8">
        <v>7.6499999999999999E-2</v>
      </c>
      <c r="G22" s="3"/>
      <c r="H22" s="11"/>
      <c r="I22" s="11"/>
      <c r="J22" s="11"/>
      <c r="K22" s="3"/>
    </row>
    <row r="23" spans="1:11" x14ac:dyDescent="0.45">
      <c r="A23" s="10"/>
      <c r="C23" s="1" t="s">
        <v>15</v>
      </c>
      <c r="E23" s="11"/>
      <c r="F23" s="12">
        <f>F21*F22</f>
        <v>6894.0514799999992</v>
      </c>
      <c r="G23" s="3"/>
      <c r="H23" s="11"/>
      <c r="I23" s="11"/>
      <c r="J23" s="11"/>
      <c r="K23" s="3"/>
    </row>
    <row r="24" spans="1:11" x14ac:dyDescent="0.45">
      <c r="A24" s="10"/>
      <c r="C24" s="1" t="s">
        <v>16</v>
      </c>
      <c r="E24" s="11"/>
      <c r="F24" s="13">
        <v>7639.8099999999995</v>
      </c>
      <c r="G24" s="3"/>
      <c r="H24" s="11"/>
      <c r="I24" s="11"/>
      <c r="J24" s="11"/>
      <c r="K24" s="3"/>
    </row>
    <row r="25" spans="1:11" x14ac:dyDescent="0.45">
      <c r="A25" s="10"/>
      <c r="C25" s="1" t="s">
        <v>17</v>
      </c>
      <c r="E25" s="11"/>
      <c r="F25" s="12">
        <f>F23-F24</f>
        <v>-745.75852000000032</v>
      </c>
      <c r="G25" s="3"/>
      <c r="H25" s="11"/>
      <c r="I25" s="11"/>
      <c r="J25" s="11"/>
      <c r="K25" s="3"/>
    </row>
    <row r="26" spans="1:11" x14ac:dyDescent="0.45">
      <c r="A26" s="10"/>
      <c r="C26" s="1" t="s">
        <v>19</v>
      </c>
      <c r="E26" s="11"/>
      <c r="F26" s="14">
        <f>F16</f>
        <v>0.61952475595657097</v>
      </c>
      <c r="G26" s="3"/>
      <c r="H26" s="11"/>
      <c r="I26" s="11"/>
      <c r="J26" s="11"/>
      <c r="K26" s="3"/>
    </row>
    <row r="27" spans="1:11" x14ac:dyDescent="0.45">
      <c r="A27" s="10"/>
      <c r="C27" s="1" t="s">
        <v>22</v>
      </c>
      <c r="E27" s="11"/>
      <c r="F27" s="8">
        <f>F17</f>
        <v>0.38047524404342892</v>
      </c>
      <c r="G27" s="3"/>
      <c r="H27" s="11"/>
      <c r="I27" s="11"/>
      <c r="J27" s="11"/>
      <c r="K27" s="3"/>
    </row>
    <row r="28" spans="1:11" x14ac:dyDescent="0.45">
      <c r="A28" s="10"/>
      <c r="C28" s="1" t="s">
        <v>20</v>
      </c>
      <c r="E28" s="11"/>
      <c r="F28" s="12">
        <f>F25*F26</f>
        <v>-462.01586510553375</v>
      </c>
      <c r="G28" s="15"/>
      <c r="H28" s="11"/>
      <c r="I28" s="11"/>
      <c r="J28" s="11"/>
      <c r="K28" s="3"/>
    </row>
    <row r="29" spans="1:11" x14ac:dyDescent="0.45">
      <c r="A29" s="10"/>
      <c r="C29" s="1" t="s">
        <v>21</v>
      </c>
      <c r="E29" s="11"/>
      <c r="F29" s="12">
        <f>F27*F25</f>
        <v>-283.74265489446651</v>
      </c>
      <c r="G29" s="15"/>
      <c r="H29" s="11"/>
      <c r="I29" s="11"/>
      <c r="J29" s="11"/>
      <c r="K29" s="3"/>
    </row>
    <row r="31" spans="1:11" x14ac:dyDescent="0.45">
      <c r="A31" s="10"/>
      <c r="C31" s="1" t="s">
        <v>13</v>
      </c>
      <c r="E31" s="11"/>
      <c r="F31" s="4">
        <f>J9</f>
        <v>90118.319999999992</v>
      </c>
      <c r="G31" s="3"/>
      <c r="H31" s="11"/>
      <c r="I31" s="11"/>
      <c r="J31" s="11"/>
      <c r="K31" s="3"/>
    </row>
    <row r="32" spans="1:11" x14ac:dyDescent="0.45">
      <c r="A32" s="10"/>
      <c r="C32" s="1" t="s">
        <v>30</v>
      </c>
      <c r="E32" s="11"/>
      <c r="F32" s="8">
        <v>0</v>
      </c>
      <c r="G32" s="3"/>
      <c r="H32" s="11"/>
      <c r="I32" s="11"/>
      <c r="J32" s="11"/>
      <c r="K32" s="3"/>
    </row>
    <row r="33" spans="1:11" x14ac:dyDescent="0.45">
      <c r="A33" s="10"/>
      <c r="C33" s="1" t="s">
        <v>23</v>
      </c>
      <c r="E33" s="11"/>
      <c r="F33" s="12">
        <f>F31*F32</f>
        <v>0</v>
      </c>
      <c r="G33" s="3"/>
      <c r="H33" s="11"/>
      <c r="I33" s="11"/>
      <c r="J33" s="11"/>
      <c r="K33" s="3"/>
    </row>
    <row r="34" spans="1:11" x14ac:dyDescent="0.45">
      <c r="C34" s="1" t="s">
        <v>16</v>
      </c>
      <c r="E34" s="11"/>
      <c r="F34" s="13">
        <v>0</v>
      </c>
      <c r="G34" s="3"/>
      <c r="H34" s="11"/>
      <c r="I34" s="11"/>
      <c r="J34" s="11"/>
      <c r="K34" s="3"/>
    </row>
    <row r="35" spans="1:11" x14ac:dyDescent="0.45">
      <c r="C35" s="1" t="s">
        <v>17</v>
      </c>
      <c r="E35" s="11"/>
      <c r="F35" s="12">
        <f>F33-F34</f>
        <v>0</v>
      </c>
      <c r="G35" s="3"/>
      <c r="H35" s="11"/>
      <c r="I35" s="11"/>
      <c r="J35" s="11"/>
      <c r="K35" s="3"/>
    </row>
    <row r="36" spans="1:11" x14ac:dyDescent="0.45">
      <c r="C36" s="1" t="s">
        <v>19</v>
      </c>
      <c r="E36" s="11"/>
      <c r="F36" s="14">
        <f>F26</f>
        <v>0.61952475595657097</v>
      </c>
      <c r="G36" s="3"/>
      <c r="H36" s="11"/>
      <c r="I36" s="11"/>
      <c r="J36" s="11"/>
      <c r="K36" s="3"/>
    </row>
    <row r="37" spans="1:11" x14ac:dyDescent="0.45">
      <c r="C37" s="1" t="s">
        <v>22</v>
      </c>
      <c r="E37" s="11"/>
      <c r="F37" s="8">
        <f>F27</f>
        <v>0.38047524404342892</v>
      </c>
      <c r="G37" s="3"/>
      <c r="H37" s="11"/>
      <c r="I37" s="11"/>
      <c r="J37" s="11"/>
      <c r="K37" s="3"/>
    </row>
    <row r="38" spans="1:11" x14ac:dyDescent="0.45">
      <c r="C38" s="1" t="s">
        <v>20</v>
      </c>
      <c r="E38" s="11"/>
      <c r="F38" s="12">
        <f>F35*F36</f>
        <v>0</v>
      </c>
      <c r="G38" s="15"/>
      <c r="H38" s="11"/>
      <c r="I38" s="11"/>
      <c r="J38" s="11"/>
      <c r="K38" s="3"/>
    </row>
    <row r="39" spans="1:11" x14ac:dyDescent="0.45">
      <c r="C39" s="1" t="s">
        <v>21</v>
      </c>
      <c r="E39" s="11"/>
      <c r="F39" s="12">
        <f>F37*F35</f>
        <v>0</v>
      </c>
      <c r="G39" s="15"/>
      <c r="H39" s="11"/>
      <c r="I39" s="11"/>
      <c r="J39" s="11"/>
      <c r="K3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AF3C-B2C0-4205-A05F-17BC23930815}">
  <dimension ref="A1:L39"/>
  <sheetViews>
    <sheetView workbookViewId="0">
      <selection sqref="A1:L8"/>
    </sheetView>
  </sheetViews>
  <sheetFormatPr defaultColWidth="8.88671875" defaultRowHeight="14.25" x14ac:dyDescent="0.45"/>
  <cols>
    <col min="1" max="1" width="8.88671875" style="1"/>
    <col min="2" max="2" width="8.88671875" style="12"/>
    <col min="3" max="3" width="26.38671875" style="1" bestFit="1" customWidth="1"/>
    <col min="4" max="4" width="8.88671875" style="1"/>
    <col min="5" max="6" width="9.88671875" style="1" bestFit="1" customWidth="1"/>
    <col min="7" max="7" width="9.109375" style="1" bestFit="1" customWidth="1"/>
    <col min="8" max="9" width="8.88671875" style="1"/>
    <col min="10" max="10" width="9.88671875" style="1" bestFit="1" customWidth="1"/>
    <col min="11" max="11" width="10.38671875" style="1" bestFit="1" customWidth="1"/>
    <col min="12" max="12" width="8.88671875" style="5"/>
    <col min="13" max="16384" width="8.88671875" style="1"/>
  </cols>
  <sheetData>
    <row r="1" spans="1:12" x14ac:dyDescent="0.45">
      <c r="A1" s="10" t="s">
        <v>2</v>
      </c>
      <c r="B1" s="9" t="s">
        <v>3</v>
      </c>
      <c r="C1" s="1" t="s">
        <v>4</v>
      </c>
      <c r="D1" s="11" t="s">
        <v>5</v>
      </c>
      <c r="E1" s="3" t="s">
        <v>6</v>
      </c>
      <c r="F1" s="3" t="s">
        <v>7</v>
      </c>
      <c r="G1" s="11" t="s">
        <v>8</v>
      </c>
      <c r="H1" s="11" t="s">
        <v>9</v>
      </c>
      <c r="I1" s="11" t="s">
        <v>10</v>
      </c>
      <c r="J1" s="3" t="s">
        <v>11</v>
      </c>
      <c r="L1" s="22" t="s">
        <v>35</v>
      </c>
    </row>
    <row r="2" spans="1:12" x14ac:dyDescent="0.45">
      <c r="A2" s="21" t="s">
        <v>24</v>
      </c>
      <c r="B2" s="9">
        <f>42640/2080</f>
        <v>20.5</v>
      </c>
      <c r="C2" s="1" t="s">
        <v>36</v>
      </c>
      <c r="D2" s="11">
        <v>2080</v>
      </c>
      <c r="E2" s="3">
        <f t="shared" ref="E2" si="0">B2*D2</f>
        <v>42640</v>
      </c>
      <c r="F2" s="3"/>
      <c r="G2" s="11"/>
      <c r="H2" s="11">
        <v>0</v>
      </c>
      <c r="I2" s="11">
        <f t="shared" ref="I2:I8" si="1">B2*1.5*H2</f>
        <v>0</v>
      </c>
      <c r="J2" s="3">
        <f>E2+F2+G2+I2</f>
        <v>42640</v>
      </c>
      <c r="L2" s="22">
        <v>3273.25</v>
      </c>
    </row>
    <row r="3" spans="1:12" x14ac:dyDescent="0.45">
      <c r="A3" s="21" t="s">
        <v>25</v>
      </c>
      <c r="B3" s="9">
        <v>15.75</v>
      </c>
      <c r="C3" s="1" t="s">
        <v>37</v>
      </c>
      <c r="D3" s="11">
        <v>481.8</v>
      </c>
      <c r="E3" s="3">
        <v>7588.38</v>
      </c>
      <c r="F3" s="3"/>
      <c r="G3" s="11"/>
      <c r="H3" s="11">
        <v>0</v>
      </c>
      <c r="I3" s="11">
        <f t="shared" si="1"/>
        <v>0</v>
      </c>
      <c r="J3" s="3">
        <f t="shared" ref="J3:J8" si="2">E3+F3+G3+I3</f>
        <v>7588.38</v>
      </c>
      <c r="L3" s="23">
        <v>580.82000000000005</v>
      </c>
    </row>
    <row r="4" spans="1:12" x14ac:dyDescent="0.45">
      <c r="A4" s="21" t="s">
        <v>26</v>
      </c>
      <c r="B4" s="9">
        <v>16.75</v>
      </c>
      <c r="C4" s="1" t="s">
        <v>38</v>
      </c>
      <c r="D4" s="11">
        <v>299.25</v>
      </c>
      <c r="E4" s="3">
        <v>5012.45</v>
      </c>
      <c r="F4" s="3"/>
      <c r="G4" s="11"/>
      <c r="H4" s="11">
        <v>0</v>
      </c>
      <c r="I4" s="11">
        <f t="shared" si="1"/>
        <v>0</v>
      </c>
      <c r="J4" s="3">
        <f t="shared" si="2"/>
        <v>5012.45</v>
      </c>
      <c r="L4" s="23">
        <v>384.46</v>
      </c>
    </row>
    <row r="5" spans="1:12" x14ac:dyDescent="0.45">
      <c r="A5" s="21" t="s">
        <v>27</v>
      </c>
      <c r="B5" s="9">
        <v>15.25</v>
      </c>
      <c r="C5" s="1" t="s">
        <v>39</v>
      </c>
      <c r="D5" s="11">
        <v>163.75</v>
      </c>
      <c r="E5" s="3">
        <v>2497.1999999999998</v>
      </c>
      <c r="F5" s="3"/>
      <c r="G5" s="11"/>
      <c r="H5" s="11">
        <v>0</v>
      </c>
      <c r="I5" s="11">
        <f t="shared" si="1"/>
        <v>0</v>
      </c>
      <c r="J5" s="3">
        <f t="shared" si="2"/>
        <v>2497.1999999999998</v>
      </c>
      <c r="L5" s="23">
        <v>191.04</v>
      </c>
    </row>
    <row r="6" spans="1:12" x14ac:dyDescent="0.45">
      <c r="A6" s="21" t="s">
        <v>42</v>
      </c>
      <c r="B6" s="9">
        <v>20</v>
      </c>
      <c r="C6" s="1" t="s">
        <v>41</v>
      </c>
      <c r="D6" s="11">
        <v>119</v>
      </c>
      <c r="E6" s="3">
        <v>2380</v>
      </c>
      <c r="F6" s="3"/>
      <c r="G6" s="11"/>
      <c r="H6" s="11"/>
      <c r="I6" s="11"/>
      <c r="J6" s="3">
        <v>2380</v>
      </c>
      <c r="L6" s="23">
        <v>256.56</v>
      </c>
    </row>
    <row r="7" spans="1:12" x14ac:dyDescent="0.45">
      <c r="A7" s="21" t="s">
        <v>28</v>
      </c>
      <c r="B7" s="9">
        <v>13</v>
      </c>
      <c r="C7" s="1" t="s">
        <v>40</v>
      </c>
      <c r="D7" s="11">
        <v>1731.17</v>
      </c>
      <c r="E7" s="3">
        <v>22505.29</v>
      </c>
      <c r="F7" s="3"/>
      <c r="G7" s="11"/>
      <c r="H7" s="11">
        <v>0</v>
      </c>
      <c r="I7" s="11">
        <f t="shared" si="1"/>
        <v>0</v>
      </c>
      <c r="J7" s="3">
        <f t="shared" si="2"/>
        <v>22505.29</v>
      </c>
      <c r="L7" s="23">
        <v>1653.45</v>
      </c>
    </row>
    <row r="8" spans="1:12" x14ac:dyDescent="0.45">
      <c r="A8" s="21" t="s">
        <v>29</v>
      </c>
      <c r="B8" s="9">
        <v>20</v>
      </c>
      <c r="C8" s="1" t="s">
        <v>41</v>
      </c>
      <c r="D8" s="24">
        <v>374.75</v>
      </c>
      <c r="E8" s="25">
        <v>7495</v>
      </c>
      <c r="F8" s="25"/>
      <c r="G8" s="24"/>
      <c r="H8" s="24">
        <v>0</v>
      </c>
      <c r="I8" s="24">
        <f t="shared" si="1"/>
        <v>0</v>
      </c>
      <c r="J8" s="25">
        <f t="shared" si="2"/>
        <v>7495</v>
      </c>
      <c r="L8" s="23">
        <v>573.69000000000005</v>
      </c>
    </row>
    <row r="9" spans="1:12" x14ac:dyDescent="0.45">
      <c r="A9" s="10"/>
      <c r="C9" s="1" t="s">
        <v>1</v>
      </c>
      <c r="D9" s="11">
        <f t="shared" ref="D9:J9" si="3">SUM(D2:D8)</f>
        <v>5249.72</v>
      </c>
      <c r="E9" s="12">
        <f t="shared" si="3"/>
        <v>90118.319999999992</v>
      </c>
      <c r="F9" s="12">
        <f t="shared" si="3"/>
        <v>0</v>
      </c>
      <c r="G9" s="12">
        <f t="shared" si="3"/>
        <v>0</v>
      </c>
      <c r="H9" s="6">
        <f t="shared" si="3"/>
        <v>0</v>
      </c>
      <c r="I9" s="12">
        <f t="shared" si="3"/>
        <v>0</v>
      </c>
      <c r="J9" s="12">
        <f t="shared" si="3"/>
        <v>90118.319999999992</v>
      </c>
      <c r="K9" s="3"/>
    </row>
    <row r="11" spans="1:12" x14ac:dyDescent="0.45">
      <c r="A11" s="10"/>
      <c r="E11" s="11"/>
      <c r="F11" s="3" t="s">
        <v>0</v>
      </c>
      <c r="G11" s="3"/>
      <c r="H11" s="11"/>
      <c r="I11" s="11"/>
      <c r="J11" s="11"/>
      <c r="K11" s="3"/>
    </row>
    <row r="12" spans="1:12" x14ac:dyDescent="0.45">
      <c r="A12" s="10"/>
      <c r="C12" s="1" t="s">
        <v>12</v>
      </c>
      <c r="E12" s="11"/>
      <c r="F12" s="12">
        <f>J9</f>
        <v>90118.319999999992</v>
      </c>
      <c r="G12" s="3"/>
      <c r="H12" s="11"/>
      <c r="I12" s="11"/>
      <c r="J12" s="11"/>
      <c r="K12" s="3"/>
    </row>
    <row r="13" spans="1:12" x14ac:dyDescent="0.45">
      <c r="A13" s="10"/>
      <c r="C13" s="1" t="s">
        <v>31</v>
      </c>
      <c r="E13" s="11"/>
      <c r="F13" s="12">
        <f>33012.12+60.29+2554.77+597.48+1653.23+386.62+1296.86+2736.62+149.93+35.05+231.13+54+186.36+111.85+344+80.45+255.32+166.44+221.29+51.82+178.7+107.22</f>
        <v>44471.55000000001</v>
      </c>
      <c r="G13" s="3" t="s">
        <v>33</v>
      </c>
      <c r="H13" s="11"/>
      <c r="I13" s="11"/>
      <c r="J13" s="11"/>
      <c r="K13" s="3"/>
    </row>
    <row r="14" spans="1:12" x14ac:dyDescent="0.45">
      <c r="A14" s="10"/>
      <c r="C14" s="1" t="s">
        <v>32</v>
      </c>
      <c r="E14" s="11"/>
      <c r="F14" s="16">
        <f>116.67+1552.59+363.11+1004.71+234.99+788.14+1663.06+91.12+21.31+140.4+32.88+113.28+67.96+209.04+48.88+155.17+101.17+134.66+31.49+108.6+65.19+6119.86+14147.5</f>
        <v>27311.78</v>
      </c>
      <c r="G14" s="3" t="s">
        <v>34</v>
      </c>
      <c r="H14" s="11"/>
      <c r="I14" s="11"/>
      <c r="J14" s="11"/>
      <c r="K14" s="3"/>
    </row>
    <row r="15" spans="1:12" x14ac:dyDescent="0.45">
      <c r="A15" s="10"/>
      <c r="C15" s="1" t="s">
        <v>18</v>
      </c>
      <c r="E15" s="11"/>
      <c r="F15" s="12">
        <f>F12-F13-F14</f>
        <v>18334.989999999983</v>
      </c>
      <c r="G15" s="3"/>
      <c r="H15" s="11"/>
      <c r="I15" s="11"/>
      <c r="J15" s="11"/>
      <c r="K15" s="3"/>
    </row>
    <row r="16" spans="1:12" x14ac:dyDescent="0.45">
      <c r="A16" s="10"/>
      <c r="C16" s="1" t="s">
        <v>19</v>
      </c>
      <c r="E16" s="11"/>
      <c r="F16" s="18">
        <f>F13/(F13+F14)</f>
        <v>0.61952475595657097</v>
      </c>
      <c r="G16" s="3"/>
      <c r="H16" s="11"/>
      <c r="I16" s="11"/>
      <c r="J16" s="11"/>
      <c r="K16" s="3"/>
    </row>
    <row r="17" spans="1:11" x14ac:dyDescent="0.45">
      <c r="A17" s="10"/>
      <c r="C17" s="1" t="s">
        <v>22</v>
      </c>
      <c r="E17" s="11"/>
      <c r="F17" s="17">
        <f>F14/(F13+F14)</f>
        <v>0.38047524404342892</v>
      </c>
      <c r="G17" s="3"/>
      <c r="H17" s="11"/>
      <c r="I17" s="11"/>
      <c r="J17" s="11"/>
      <c r="K17" s="3"/>
    </row>
    <row r="18" spans="1:11" x14ac:dyDescent="0.45">
      <c r="A18" s="10"/>
      <c r="C18" s="1" t="s">
        <v>20</v>
      </c>
      <c r="E18" s="11"/>
      <c r="F18" s="12">
        <f>F16*F15</f>
        <v>11358.980205216159</v>
      </c>
      <c r="G18" s="15"/>
      <c r="H18" s="11"/>
      <c r="I18" s="11"/>
      <c r="J18" s="11"/>
      <c r="K18" s="2"/>
    </row>
    <row r="19" spans="1:11" x14ac:dyDescent="0.45">
      <c r="A19" s="10"/>
      <c r="C19" s="1" t="s">
        <v>21</v>
      </c>
      <c r="E19" s="11"/>
      <c r="F19" s="12">
        <f>F17*F15</f>
        <v>6976.0097947838221</v>
      </c>
      <c r="G19" s="15"/>
      <c r="H19" s="11"/>
      <c r="I19" s="11"/>
      <c r="J19" s="11"/>
      <c r="K19" s="7"/>
    </row>
    <row r="20" spans="1:11" x14ac:dyDescent="0.45">
      <c r="K20" s="4"/>
    </row>
    <row r="21" spans="1:11" x14ac:dyDescent="0.45">
      <c r="A21" s="10"/>
      <c r="C21" s="1" t="s">
        <v>13</v>
      </c>
      <c r="E21" s="11"/>
      <c r="F21" s="4">
        <f>F12</f>
        <v>90118.319999999992</v>
      </c>
      <c r="G21" s="3"/>
      <c r="H21" s="11"/>
      <c r="I21" s="11"/>
      <c r="J21" s="11"/>
      <c r="K21" s="3"/>
    </row>
    <row r="22" spans="1:11" x14ac:dyDescent="0.45">
      <c r="A22" s="10"/>
      <c r="C22" s="1" t="s">
        <v>14</v>
      </c>
      <c r="E22" s="11"/>
      <c r="F22" s="8">
        <v>7.6499999999999999E-2</v>
      </c>
      <c r="G22" s="3"/>
      <c r="H22" s="11"/>
      <c r="I22" s="11"/>
      <c r="J22" s="11"/>
      <c r="K22" s="3"/>
    </row>
    <row r="23" spans="1:11" x14ac:dyDescent="0.45">
      <c r="A23" s="10"/>
      <c r="C23" s="1" t="s">
        <v>15</v>
      </c>
      <c r="E23" s="11"/>
      <c r="F23" s="12">
        <f>F21*F22</f>
        <v>6894.0514799999992</v>
      </c>
      <c r="G23" s="3"/>
      <c r="H23" s="11"/>
      <c r="I23" s="11"/>
      <c r="J23" s="11"/>
      <c r="K23" s="3"/>
    </row>
    <row r="24" spans="1:11" x14ac:dyDescent="0.45">
      <c r="A24" s="10"/>
      <c r="C24" s="1" t="s">
        <v>16</v>
      </c>
      <c r="E24" s="11"/>
      <c r="F24" s="13">
        <v>7639.8099999999995</v>
      </c>
      <c r="G24" s="3"/>
      <c r="H24" s="11"/>
      <c r="I24" s="11"/>
      <c r="J24" s="11"/>
      <c r="K24" s="3"/>
    </row>
    <row r="25" spans="1:11" x14ac:dyDescent="0.45">
      <c r="A25" s="10"/>
      <c r="C25" s="1" t="s">
        <v>17</v>
      </c>
      <c r="E25" s="11"/>
      <c r="F25" s="12">
        <f>F23-F24</f>
        <v>-745.75852000000032</v>
      </c>
      <c r="G25" s="3"/>
      <c r="H25" s="11"/>
      <c r="I25" s="11"/>
      <c r="J25" s="11"/>
      <c r="K25" s="3"/>
    </row>
    <row r="26" spans="1:11" x14ac:dyDescent="0.45">
      <c r="A26" s="10"/>
      <c r="C26" s="1" t="s">
        <v>19</v>
      </c>
      <c r="E26" s="11"/>
      <c r="F26" s="14">
        <f>F16</f>
        <v>0.61952475595657097</v>
      </c>
      <c r="G26" s="3"/>
      <c r="H26" s="11"/>
      <c r="I26" s="11"/>
      <c r="J26" s="11"/>
      <c r="K26" s="3"/>
    </row>
    <row r="27" spans="1:11" x14ac:dyDescent="0.45">
      <c r="A27" s="10"/>
      <c r="C27" s="1" t="s">
        <v>22</v>
      </c>
      <c r="E27" s="11"/>
      <c r="F27" s="8">
        <f>F17</f>
        <v>0.38047524404342892</v>
      </c>
      <c r="G27" s="3"/>
      <c r="H27" s="11"/>
      <c r="I27" s="11"/>
      <c r="J27" s="11"/>
      <c r="K27" s="3"/>
    </row>
    <row r="28" spans="1:11" x14ac:dyDescent="0.45">
      <c r="A28" s="10"/>
      <c r="C28" s="1" t="s">
        <v>20</v>
      </c>
      <c r="E28" s="11"/>
      <c r="F28" s="12">
        <f>F25*F26</f>
        <v>-462.01586510553375</v>
      </c>
      <c r="G28" s="15"/>
      <c r="H28" s="11"/>
      <c r="I28" s="11"/>
      <c r="J28" s="11"/>
      <c r="K28" s="3"/>
    </row>
    <row r="29" spans="1:11" x14ac:dyDescent="0.45">
      <c r="A29" s="10"/>
      <c r="C29" s="1" t="s">
        <v>21</v>
      </c>
      <c r="E29" s="11"/>
      <c r="F29" s="12">
        <f>F27*F25</f>
        <v>-283.74265489446651</v>
      </c>
      <c r="G29" s="15"/>
      <c r="H29" s="11"/>
      <c r="I29" s="11"/>
      <c r="J29" s="11"/>
      <c r="K29" s="3"/>
    </row>
    <row r="31" spans="1:11" x14ac:dyDescent="0.45">
      <c r="A31" s="10"/>
      <c r="C31" s="1" t="s">
        <v>13</v>
      </c>
      <c r="E31" s="11"/>
      <c r="F31" s="4">
        <f>J9</f>
        <v>90118.319999999992</v>
      </c>
      <c r="G31" s="3"/>
      <c r="H31" s="11"/>
      <c r="I31" s="11"/>
      <c r="J31" s="11"/>
      <c r="K31" s="3"/>
    </row>
    <row r="32" spans="1:11" x14ac:dyDescent="0.45">
      <c r="A32" s="10"/>
      <c r="C32" s="1" t="s">
        <v>30</v>
      </c>
      <c r="E32" s="11"/>
      <c r="F32" s="8">
        <v>0</v>
      </c>
      <c r="G32" s="3"/>
      <c r="H32" s="11"/>
      <c r="I32" s="11"/>
      <c r="J32" s="11"/>
      <c r="K32" s="3"/>
    </row>
    <row r="33" spans="1:11" x14ac:dyDescent="0.45">
      <c r="A33" s="10"/>
      <c r="C33" s="1" t="s">
        <v>23</v>
      </c>
      <c r="E33" s="11"/>
      <c r="F33" s="12">
        <f>F31*F32</f>
        <v>0</v>
      </c>
      <c r="G33" s="3"/>
      <c r="H33" s="11"/>
      <c r="I33" s="11"/>
      <c r="J33" s="11"/>
      <c r="K33" s="3"/>
    </row>
    <row r="34" spans="1:11" x14ac:dyDescent="0.45">
      <c r="C34" s="1" t="s">
        <v>16</v>
      </c>
      <c r="E34" s="11"/>
      <c r="F34" s="13">
        <v>0</v>
      </c>
      <c r="G34" s="3"/>
      <c r="H34" s="11"/>
      <c r="I34" s="11"/>
      <c r="J34" s="11"/>
      <c r="K34" s="3"/>
    </row>
    <row r="35" spans="1:11" x14ac:dyDescent="0.45">
      <c r="C35" s="1" t="s">
        <v>17</v>
      </c>
      <c r="E35" s="11"/>
      <c r="F35" s="12">
        <f>F33-F34</f>
        <v>0</v>
      </c>
      <c r="G35" s="3"/>
      <c r="H35" s="11"/>
      <c r="I35" s="11"/>
      <c r="J35" s="11"/>
      <c r="K35" s="3"/>
    </row>
    <row r="36" spans="1:11" x14ac:dyDescent="0.45">
      <c r="C36" s="1" t="s">
        <v>19</v>
      </c>
      <c r="E36" s="11"/>
      <c r="F36" s="14">
        <f>F26</f>
        <v>0.61952475595657097</v>
      </c>
      <c r="G36" s="3"/>
      <c r="H36" s="11"/>
      <c r="I36" s="11"/>
      <c r="J36" s="11"/>
      <c r="K36" s="3"/>
    </row>
    <row r="37" spans="1:11" x14ac:dyDescent="0.45">
      <c r="C37" s="1" t="s">
        <v>22</v>
      </c>
      <c r="E37" s="11"/>
      <c r="F37" s="8">
        <f>F27</f>
        <v>0.38047524404342892</v>
      </c>
      <c r="G37" s="3"/>
      <c r="H37" s="11"/>
      <c r="I37" s="11"/>
      <c r="J37" s="11"/>
      <c r="K37" s="3"/>
    </row>
    <row r="38" spans="1:11" x14ac:dyDescent="0.45">
      <c r="C38" s="1" t="s">
        <v>20</v>
      </c>
      <c r="E38" s="11"/>
      <c r="F38" s="12">
        <f>F35*F36</f>
        <v>0</v>
      </c>
      <c r="G38" s="15"/>
      <c r="H38" s="11"/>
      <c r="I38" s="11"/>
      <c r="J38" s="11"/>
      <c r="K38" s="3"/>
    </row>
    <row r="39" spans="1:11" x14ac:dyDescent="0.45">
      <c r="C39" s="1" t="s">
        <v>21</v>
      </c>
      <c r="E39" s="11"/>
      <c r="F39" s="12">
        <f>F37*F35</f>
        <v>0</v>
      </c>
      <c r="G39" s="15"/>
      <c r="H39" s="11"/>
      <c r="I39" s="11"/>
      <c r="J39" s="11"/>
      <c r="K3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Wages</vt:lpstr>
      <vt:lpstr>2022 Wages</vt:lpstr>
      <vt:lpstr>Proforma Wages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2023-03-24T22:43:28Z</cp:lastPrinted>
  <dcterms:created xsi:type="dcterms:W3CDTF">2016-05-18T14:12:06Z</dcterms:created>
  <dcterms:modified xsi:type="dcterms:W3CDTF">2023-04-06T00:03:16Z</dcterms:modified>
</cp:coreProperties>
</file>