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Edmonson Sewer 2023\RFI #1 files\"/>
    </mc:Choice>
  </mc:AlternateContent>
  <xr:revisionPtr revIDLastSave="0" documentId="13_ncr:1_{4E0BD0A4-C5F1-4674-951C-4FF0DF93BD69}" xr6:coauthVersionLast="47" xr6:coauthVersionMax="47" xr10:uidLastSave="{00000000-0000-0000-0000-000000000000}"/>
  <bookViews>
    <workbookView xWindow="-120" yWindow="-120" windowWidth="29040" windowHeight="15840" xr2:uid="{41212A29-C482-4F94-9D52-4134BF91FC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20" i="1" s="1"/>
  <c r="G14" i="1"/>
  <c r="F14" i="1"/>
  <c r="H14" i="1" s="1"/>
  <c r="G13" i="1"/>
  <c r="F13" i="1"/>
  <c r="H13" i="1" s="1"/>
  <c r="G12" i="1"/>
  <c r="F12" i="1"/>
  <c r="H12" i="1" s="1"/>
  <c r="G11" i="1"/>
  <c r="F11" i="1"/>
  <c r="H11" i="1" s="1"/>
  <c r="M10" i="1"/>
  <c r="G10" i="1"/>
  <c r="F10" i="1"/>
  <c r="H10" i="1" s="1"/>
  <c r="M9" i="1"/>
  <c r="G9" i="1"/>
  <c r="F9" i="1"/>
  <c r="H9" i="1" s="1"/>
  <c r="M8" i="1"/>
  <c r="G8" i="1"/>
  <c r="F8" i="1"/>
  <c r="H8" i="1" s="1"/>
  <c r="M7" i="1"/>
  <c r="G7" i="1"/>
  <c r="F7" i="1"/>
  <c r="H7" i="1" s="1"/>
  <c r="M6" i="1"/>
  <c r="H21" i="1" l="1"/>
  <c r="H15" i="1"/>
  <c r="H22" i="1" s="1"/>
  <c r="L13" i="1" l="1"/>
  <c r="M13" i="1" s="1"/>
  <c r="H26" i="1"/>
  <c r="H28" i="1" s="1"/>
  <c r="H30" i="1" s="1"/>
  <c r="L20" i="1"/>
  <c r="L22" i="1" s="1"/>
  <c r="L28" i="1" l="1"/>
  <c r="L29" i="1" s="1"/>
  <c r="M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AlanV</author>
  </authors>
  <commentList>
    <comment ref="K5" authorId="0" shapeId="0" xr:uid="{DF1B2DAE-C823-4632-9664-F143ED2437F0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from 2021 Benefit Breakout spreadsheet
</t>
        </r>
      </text>
    </comment>
    <comment ref="B6" authorId="0" shapeId="0" xr:uid="{61A9EA22-68C0-43E3-9257-1CF0644AC38F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from Sewer System Pay spreadsheet</t>
        </r>
      </text>
    </comment>
    <comment ref="K12" authorId="0" shapeId="0" xr:uid="{2470F20D-38A2-4F5B-ABA0-FBCC0F7FB63C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from 2021 PSC report - water</t>
        </r>
      </text>
    </comment>
    <comment ref="F20" authorId="0" shapeId="0" xr:uid="{3EFC9333-3E73-4B3F-A73E-B0F209AD1436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from 2021 TB - water</t>
        </r>
      </text>
    </comment>
    <comment ref="F21" authorId="0" shapeId="0" xr:uid="{82C2829B-C3B3-46C8-8065-EB6794D9CBAC}">
      <text>
        <r>
          <rPr>
            <b/>
            <sz val="9"/>
            <color indexed="81"/>
            <rFont val="Tahoma"/>
            <family val="2"/>
          </rPr>
          <t>AlanV:</t>
        </r>
        <r>
          <rPr>
            <sz val="9"/>
            <color indexed="81"/>
            <rFont val="Tahoma"/>
            <family val="2"/>
          </rPr>
          <t xml:space="preserve">
From 2021 TB - Water
</t>
        </r>
      </text>
    </comment>
  </commentList>
</comments>
</file>

<file path=xl/sharedStrings.xml><?xml version="1.0" encoding="utf-8"?>
<sst xmlns="http://schemas.openxmlformats.org/spreadsheetml/2006/main" count="58" uniqueCount="53">
  <si>
    <t>Edmonson County Water District</t>
  </si>
  <si>
    <t>Salaries &amp; Wages and Associated Adjustments</t>
  </si>
  <si>
    <t>Empl Insurance Allocation to Sewer</t>
  </si>
  <si>
    <t>Total</t>
  </si>
  <si>
    <t xml:space="preserve">Pro Forma </t>
  </si>
  <si>
    <t>Pro Forma</t>
  </si>
  <si>
    <t>Totals</t>
  </si>
  <si>
    <t>Allowable</t>
  </si>
  <si>
    <t>Amount</t>
  </si>
  <si>
    <t>Employee</t>
  </si>
  <si>
    <t>Reg. Hrs</t>
  </si>
  <si>
    <t>O. T. Hrs.</t>
  </si>
  <si>
    <t>Wage Rate</t>
  </si>
  <si>
    <t>Reg. Wages</t>
  </si>
  <si>
    <t>O. T. Wages</t>
  </si>
  <si>
    <t>Wages</t>
  </si>
  <si>
    <t>Health</t>
  </si>
  <si>
    <t>#0049</t>
  </si>
  <si>
    <t>Dental</t>
  </si>
  <si>
    <t>#0065</t>
  </si>
  <si>
    <t>Vision</t>
  </si>
  <si>
    <t>#0067</t>
  </si>
  <si>
    <t>Metlife</t>
  </si>
  <si>
    <t>#0071</t>
  </si>
  <si>
    <t>Total allowable empl ins.</t>
  </si>
  <si>
    <t>#0086</t>
  </si>
  <si>
    <t>#0091</t>
  </si>
  <si>
    <t>Water</t>
  </si>
  <si>
    <t>Sewer</t>
  </si>
  <si>
    <t>% Sewer</t>
  </si>
  <si>
    <t>#0095</t>
  </si>
  <si>
    <t>Salaries &amp; Wages</t>
  </si>
  <si>
    <t>#0098</t>
  </si>
  <si>
    <t>Pro forma field empl wages</t>
  </si>
  <si>
    <t>Total Insurance Allocation</t>
  </si>
  <si>
    <t>No. of customers</t>
  </si>
  <si>
    <t>Employee 401A Account</t>
  </si>
  <si>
    <t>Sal &amp; Wages Cust Accts</t>
  </si>
  <si>
    <t>Pro forma Wages</t>
  </si>
  <si>
    <t>Sal &amp; Wages Admin</t>
  </si>
  <si>
    <t>District Contribution</t>
  </si>
  <si>
    <t>Total Pro forma Sewer Sal &amp; Wages</t>
  </si>
  <si>
    <t>Sewer 401A Allocation</t>
  </si>
  <si>
    <t>Adjustments</t>
  </si>
  <si>
    <t>Transportation Expenses</t>
  </si>
  <si>
    <t>Pro Forma Salaries and Wages Expense</t>
  </si>
  <si>
    <t>Times: 7.65 Percent FICA Rate</t>
  </si>
  <si>
    <t>Total Transportation Exp</t>
  </si>
  <si>
    <t>Pro Forma Payroll Taxes</t>
  </si>
  <si>
    <t>Sewer %</t>
  </si>
  <si>
    <t>Less: Test Year Payroll Taxes</t>
  </si>
  <si>
    <t>Sewer Transportaton Allocation</t>
  </si>
  <si>
    <t>Payroll Tax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</si>
</sst>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0.000%"/>
    <numFmt numFmtId="167" formatCode="_(&quot;$&quot;* #,##0_);_(&quot;$&quot;* \(#,##0\);_(&quot;$&quot;* &quot;-&quot;??_);_(@_)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u/>
      <sz val="11"/>
      <color rgb="FF59B589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1" applyNumberFormat="1" applyFont="1"/>
    <xf numFmtId="0" fontId="3" fillId="0" borderId="0" xfId="0" applyFont="1"/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1" applyNumberFormat="1" applyFont="1"/>
    <xf numFmtId="0" fontId="3" fillId="0" borderId="0" xfId="0" quotePrefix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0" xfId="3" applyFont="1"/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right"/>
    </xf>
    <xf numFmtId="43" fontId="3" fillId="0" borderId="0" xfId="1" applyFont="1"/>
    <xf numFmtId="165" fontId="6" fillId="0" borderId="0" xfId="1" applyNumberFormat="1" applyFont="1"/>
    <xf numFmtId="165" fontId="7" fillId="0" borderId="0" xfId="1" applyNumberFormat="1" applyFont="1"/>
    <xf numFmtId="165" fontId="6" fillId="0" borderId="0" xfId="1" quotePrefix="1" applyNumberFormat="1" applyFont="1" applyAlignment="1">
      <alignment horizontal="center"/>
    </xf>
    <xf numFmtId="166" fontId="3" fillId="0" borderId="0" xfId="3" applyNumberFormat="1" applyFont="1"/>
    <xf numFmtId="0" fontId="8" fillId="0" borderId="0" xfId="0" applyFont="1" applyAlignment="1">
      <alignment horizontal="center"/>
    </xf>
    <xf numFmtId="165" fontId="7" fillId="0" borderId="0" xfId="1" applyNumberFormat="1" applyFont="1" applyAlignment="1">
      <alignment horizontal="right"/>
    </xf>
    <xf numFmtId="167" fontId="7" fillId="0" borderId="0" xfId="2" applyNumberFormat="1" applyFont="1"/>
    <xf numFmtId="165" fontId="3" fillId="0" borderId="0" xfId="0" applyNumberFormat="1" applyFont="1"/>
    <xf numFmtId="9" fontId="3" fillId="0" borderId="1" xfId="3" applyFont="1" applyBorder="1"/>
    <xf numFmtId="165" fontId="3" fillId="0" borderId="0" xfId="1" quotePrefix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8" fontId="3" fillId="0" borderId="0" xfId="3" applyNumberFormat="1" applyFont="1"/>
    <xf numFmtId="167" fontId="3" fillId="0" borderId="0" xfId="2" applyNumberFormat="1" applyFont="1"/>
    <xf numFmtId="10" fontId="3" fillId="0" borderId="1" xfId="0" applyNumberFormat="1" applyFont="1" applyBorder="1"/>
    <xf numFmtId="0" fontId="3" fillId="0" borderId="0" xfId="0" applyFont="1" applyAlignment="1">
      <alignment horizontal="right"/>
    </xf>
    <xf numFmtId="166" fontId="3" fillId="0" borderId="1" xfId="3" applyNumberFormat="1" applyFont="1" applyBorder="1"/>
    <xf numFmtId="167" fontId="3" fillId="0" borderId="1" xfId="2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15FE-086C-465B-B6CE-7E2DE798280F}">
  <dimension ref="A1:N32"/>
  <sheetViews>
    <sheetView tabSelected="1" workbookViewId="0"/>
  </sheetViews>
  <sheetFormatPr defaultRowHeight="15" x14ac:dyDescent="0.25"/>
  <cols>
    <col min="1" max="1" width="6.140625" style="1" customWidth="1"/>
    <col min="2" max="2" width="13.5703125" style="1" customWidth="1"/>
    <col min="3" max="3" width="12.28515625" style="1" customWidth="1"/>
    <col min="4" max="4" width="10" style="1" customWidth="1"/>
    <col min="5" max="5" width="14" style="1" customWidth="1"/>
    <col min="6" max="6" width="12.7109375" style="1" customWidth="1"/>
    <col min="7" max="7" width="13" style="1" customWidth="1"/>
    <col min="8" max="8" width="13.5703125" style="1" customWidth="1"/>
    <col min="9" max="9" width="12.42578125" style="1" customWidth="1"/>
    <col min="10" max="10" width="19.140625" style="1" customWidth="1"/>
    <col min="11" max="11" width="10.85546875" style="1" customWidth="1"/>
    <col min="12" max="12" width="11.28515625" style="1" customWidth="1"/>
    <col min="13" max="13" width="12.85546875" style="1" customWidth="1"/>
    <col min="14" max="16384" width="9.140625" style="1"/>
  </cols>
  <sheetData>
    <row r="1" spans="1:14" ht="18.75" x14ac:dyDescent="0.2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4" t="s">
        <v>1</v>
      </c>
      <c r="C3" s="2"/>
      <c r="D3" s="2"/>
      <c r="E3" s="2"/>
      <c r="F3" s="2"/>
      <c r="G3" s="2"/>
      <c r="H3" s="2"/>
      <c r="I3" s="2"/>
      <c r="J3" s="4" t="s">
        <v>2</v>
      </c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5" t="s">
        <v>3</v>
      </c>
      <c r="I4" s="5"/>
      <c r="J4" s="2"/>
      <c r="K4" s="2"/>
      <c r="L4" s="2"/>
      <c r="M4" s="2"/>
      <c r="N4" s="6"/>
    </row>
    <row r="5" spans="1:14" ht="17.25" x14ac:dyDescent="0.4">
      <c r="A5" s="2"/>
      <c r="B5" s="2"/>
      <c r="C5" s="7">
        <v>2022</v>
      </c>
      <c r="D5" s="7">
        <v>2022</v>
      </c>
      <c r="E5" s="5" t="s">
        <v>4</v>
      </c>
      <c r="F5" s="5" t="s">
        <v>5</v>
      </c>
      <c r="G5" s="5" t="s">
        <v>5</v>
      </c>
      <c r="H5" s="5" t="s">
        <v>5</v>
      </c>
      <c r="I5" s="5"/>
      <c r="J5" s="6"/>
      <c r="K5" s="8" t="s">
        <v>6</v>
      </c>
      <c r="L5" s="8" t="s">
        <v>7</v>
      </c>
      <c r="M5" s="8" t="s">
        <v>8</v>
      </c>
      <c r="N5" s="6"/>
    </row>
    <row r="6" spans="1:14" x14ac:dyDescent="0.25">
      <c r="A6" s="2"/>
      <c r="B6" s="5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5"/>
      <c r="J6" s="6" t="s">
        <v>16</v>
      </c>
      <c r="K6" s="6">
        <v>136104.92000000001</v>
      </c>
      <c r="L6" s="10">
        <v>0.78</v>
      </c>
      <c r="M6" s="6">
        <f>K6*L6</f>
        <v>106161.83760000001</v>
      </c>
      <c r="N6" s="11"/>
    </row>
    <row r="7" spans="1:14" x14ac:dyDescent="0.25">
      <c r="A7" s="2"/>
      <c r="B7" s="11" t="s">
        <v>17</v>
      </c>
      <c r="C7" s="12">
        <v>5</v>
      </c>
      <c r="D7" s="11">
        <v>0</v>
      </c>
      <c r="E7" s="13">
        <v>25.18</v>
      </c>
      <c r="F7" s="6">
        <f>C7*E7</f>
        <v>125.9</v>
      </c>
      <c r="G7" s="6">
        <f>D7*E7*1.5</f>
        <v>0</v>
      </c>
      <c r="H7" s="6">
        <f>F7+G7</f>
        <v>125.9</v>
      </c>
      <c r="I7" s="6"/>
      <c r="J7" s="6" t="s">
        <v>18</v>
      </c>
      <c r="K7" s="6">
        <v>5690.7900000000018</v>
      </c>
      <c r="L7" s="10">
        <v>0.4</v>
      </c>
      <c r="M7" s="6">
        <f t="shared" ref="M7:M9" si="0">K7*L7</f>
        <v>2276.3160000000007</v>
      </c>
      <c r="N7" s="11"/>
    </row>
    <row r="8" spans="1:14" x14ac:dyDescent="0.25">
      <c r="A8" s="2"/>
      <c r="B8" s="11" t="s">
        <v>19</v>
      </c>
      <c r="C8" s="6">
        <v>5</v>
      </c>
      <c r="D8" s="11">
        <v>0</v>
      </c>
      <c r="E8" s="14">
        <v>22.87</v>
      </c>
      <c r="F8" s="6">
        <f>C8*E8</f>
        <v>114.35000000000001</v>
      </c>
      <c r="G8" s="6">
        <f>D8*E8*1.5</f>
        <v>0</v>
      </c>
      <c r="H8" s="6">
        <f>F8+G8</f>
        <v>114.35000000000001</v>
      </c>
      <c r="I8" s="6"/>
      <c r="J8" s="6" t="s">
        <v>20</v>
      </c>
      <c r="K8" s="6">
        <v>1674.52</v>
      </c>
      <c r="L8" s="10">
        <v>1</v>
      </c>
      <c r="M8" s="6">
        <f t="shared" si="0"/>
        <v>1674.52</v>
      </c>
      <c r="N8" s="11"/>
    </row>
    <row r="9" spans="1:14" ht="17.25" x14ac:dyDescent="0.4">
      <c r="A9" s="2"/>
      <c r="B9" s="11" t="s">
        <v>21</v>
      </c>
      <c r="C9" s="6">
        <v>0.5</v>
      </c>
      <c r="D9" s="11">
        <v>0</v>
      </c>
      <c r="E9" s="14">
        <v>27.11</v>
      </c>
      <c r="F9" s="6">
        <f t="shared" ref="F9:F14" si="1">C9*E9</f>
        <v>13.555</v>
      </c>
      <c r="G9" s="6">
        <f t="shared" ref="G9:G14" si="2">D9*E9*1.5</f>
        <v>0</v>
      </c>
      <c r="H9" s="6">
        <f t="shared" ref="H9:H14" si="3">F9+G9</f>
        <v>13.555</v>
      </c>
      <c r="I9" s="6"/>
      <c r="J9" s="6" t="s">
        <v>22</v>
      </c>
      <c r="K9" s="6">
        <v>3654.5</v>
      </c>
      <c r="L9" s="10">
        <v>1</v>
      </c>
      <c r="M9" s="15">
        <f t="shared" si="0"/>
        <v>3654.5</v>
      </c>
      <c r="N9" s="6"/>
    </row>
    <row r="10" spans="1:14" x14ac:dyDescent="0.25">
      <c r="A10" s="2"/>
      <c r="B10" s="11" t="s">
        <v>23</v>
      </c>
      <c r="C10" s="6">
        <v>5</v>
      </c>
      <c r="D10" s="11">
        <v>0</v>
      </c>
      <c r="E10" s="14">
        <v>19.71</v>
      </c>
      <c r="F10" s="6">
        <f t="shared" si="1"/>
        <v>98.550000000000011</v>
      </c>
      <c r="G10" s="6">
        <f t="shared" si="2"/>
        <v>0</v>
      </c>
      <c r="H10" s="6">
        <f t="shared" si="3"/>
        <v>98.550000000000011</v>
      </c>
      <c r="I10" s="2"/>
      <c r="J10" s="2"/>
      <c r="K10" s="2"/>
      <c r="L10" s="11" t="s">
        <v>24</v>
      </c>
      <c r="M10" s="6">
        <f>SUM(M6:M9)</f>
        <v>113767.17360000002</v>
      </c>
      <c r="N10" s="16"/>
    </row>
    <row r="11" spans="1:14" x14ac:dyDescent="0.25">
      <c r="A11" s="2"/>
      <c r="B11" s="11" t="s">
        <v>25</v>
      </c>
      <c r="C11" s="6">
        <v>44</v>
      </c>
      <c r="D11" s="11">
        <v>0</v>
      </c>
      <c r="E11" s="14">
        <v>18.12</v>
      </c>
      <c r="F11" s="6">
        <f t="shared" si="1"/>
        <v>797.28000000000009</v>
      </c>
      <c r="G11" s="6">
        <f t="shared" si="2"/>
        <v>0</v>
      </c>
      <c r="H11" s="6">
        <f t="shared" si="3"/>
        <v>797.28000000000009</v>
      </c>
      <c r="I11" s="2"/>
      <c r="J11" s="6"/>
      <c r="K11" s="6"/>
      <c r="L11" s="6"/>
      <c r="M11" s="6"/>
      <c r="N11" s="6"/>
    </row>
    <row r="12" spans="1:14" ht="17.25" x14ac:dyDescent="0.4">
      <c r="A12" s="2"/>
      <c r="B12" s="11" t="s">
        <v>26</v>
      </c>
      <c r="C12" s="6">
        <v>1</v>
      </c>
      <c r="D12" s="11">
        <v>0</v>
      </c>
      <c r="E12" s="14">
        <v>21.02</v>
      </c>
      <c r="F12" s="6">
        <f t="shared" si="1"/>
        <v>21.02</v>
      </c>
      <c r="G12" s="6">
        <f t="shared" si="2"/>
        <v>0</v>
      </c>
      <c r="H12" s="6">
        <f t="shared" si="3"/>
        <v>21.02</v>
      </c>
      <c r="I12" s="2"/>
      <c r="J12" s="14"/>
      <c r="K12" s="17" t="s">
        <v>27</v>
      </c>
      <c r="L12" s="17" t="s">
        <v>28</v>
      </c>
      <c r="M12" s="17" t="s">
        <v>29</v>
      </c>
      <c r="N12" s="6"/>
    </row>
    <row r="13" spans="1:14" x14ac:dyDescent="0.25">
      <c r="A13" s="2"/>
      <c r="B13" s="11" t="s">
        <v>30</v>
      </c>
      <c r="C13" s="6">
        <v>14</v>
      </c>
      <c r="D13" s="11">
        <v>0</v>
      </c>
      <c r="E13" s="14">
        <v>17.02</v>
      </c>
      <c r="F13" s="6">
        <f t="shared" si="1"/>
        <v>238.28</v>
      </c>
      <c r="G13" s="6">
        <f t="shared" si="2"/>
        <v>0</v>
      </c>
      <c r="H13" s="6">
        <f t="shared" si="3"/>
        <v>238.28</v>
      </c>
      <c r="I13" s="2"/>
      <c r="J13" s="13" t="s">
        <v>31</v>
      </c>
      <c r="K13" s="6">
        <v>1041300</v>
      </c>
      <c r="L13" s="6">
        <f>H22</f>
        <v>2791.2212034961904</v>
      </c>
      <c r="M13" s="18">
        <f>L13/(K13+L13)</f>
        <v>2.6733499399399451E-3</v>
      </c>
      <c r="N13" s="6"/>
    </row>
    <row r="14" spans="1:14" ht="17.25" x14ac:dyDescent="0.4">
      <c r="A14" s="2"/>
      <c r="B14" s="11" t="s">
        <v>32</v>
      </c>
      <c r="C14" s="6">
        <v>6</v>
      </c>
      <c r="D14" s="11">
        <v>0</v>
      </c>
      <c r="E14" s="14">
        <v>17.02</v>
      </c>
      <c r="F14" s="6">
        <f t="shared" si="1"/>
        <v>102.12</v>
      </c>
      <c r="G14" s="6">
        <f t="shared" si="2"/>
        <v>0</v>
      </c>
      <c r="H14" s="15">
        <f t="shared" si="3"/>
        <v>102.12</v>
      </c>
      <c r="I14" s="2"/>
      <c r="J14" s="6"/>
      <c r="K14" s="6"/>
      <c r="L14" s="6"/>
      <c r="M14" s="6"/>
      <c r="N14" s="6"/>
    </row>
    <row r="15" spans="1:14" x14ac:dyDescent="0.25">
      <c r="A15" s="2"/>
      <c r="B15" s="6"/>
      <c r="C15" s="6"/>
      <c r="D15" s="6"/>
      <c r="E15" s="14"/>
      <c r="F15" s="6"/>
      <c r="G15" s="11" t="s">
        <v>33</v>
      </c>
      <c r="H15" s="6">
        <f>SUM(H7:H12)</f>
        <v>1170.6550000000002</v>
      </c>
      <c r="I15" s="19"/>
      <c r="J15" s="6"/>
      <c r="K15" s="6"/>
      <c r="L15" s="20" t="s">
        <v>34</v>
      </c>
      <c r="M15" s="21">
        <f>M10*M13</f>
        <v>304.13946671069738</v>
      </c>
      <c r="N15" s="6"/>
    </row>
    <row r="16" spans="1:14" x14ac:dyDescent="0.25">
      <c r="A16" s="2"/>
      <c r="B16" s="6"/>
      <c r="C16" s="6"/>
      <c r="D16" s="6"/>
      <c r="E16" s="14"/>
      <c r="F16" s="6"/>
      <c r="G16" s="6"/>
      <c r="H16" s="6"/>
      <c r="I16" s="2"/>
      <c r="J16" s="6"/>
      <c r="K16" s="6"/>
      <c r="L16" s="6"/>
      <c r="M16" s="6"/>
      <c r="N16" s="6"/>
    </row>
    <row r="17" spans="1:14" ht="17.25" x14ac:dyDescent="0.4">
      <c r="A17" s="2"/>
      <c r="B17" s="6"/>
      <c r="C17" s="6"/>
      <c r="D17" s="6"/>
      <c r="E17" s="14"/>
      <c r="F17" s="17" t="s">
        <v>27</v>
      </c>
      <c r="G17" s="17" t="s">
        <v>28</v>
      </c>
      <c r="H17" s="17" t="s">
        <v>29</v>
      </c>
      <c r="I17" s="2"/>
      <c r="J17" s="6"/>
      <c r="K17" s="6"/>
      <c r="L17" s="6"/>
      <c r="M17" s="6"/>
      <c r="N17" s="6"/>
    </row>
    <row r="18" spans="1:14" x14ac:dyDescent="0.25">
      <c r="A18" s="2"/>
      <c r="B18" s="6"/>
      <c r="C18" s="6"/>
      <c r="D18" s="6"/>
      <c r="E18" s="13" t="s">
        <v>35</v>
      </c>
      <c r="F18" s="6">
        <v>11099</v>
      </c>
      <c r="G18" s="6">
        <v>56</v>
      </c>
      <c r="H18" s="18">
        <f>G18/(F18+G18)</f>
        <v>5.0201703272075302E-3</v>
      </c>
      <c r="I18" s="2"/>
      <c r="J18" s="4" t="s">
        <v>36</v>
      </c>
      <c r="K18" s="6"/>
      <c r="L18" s="6"/>
      <c r="M18" s="6"/>
      <c r="N18" s="6"/>
    </row>
    <row r="19" spans="1:14" x14ac:dyDescent="0.25">
      <c r="A19" s="2"/>
      <c r="B19" s="6"/>
      <c r="C19" s="6"/>
      <c r="D19" s="6"/>
      <c r="E19" s="14"/>
      <c r="F19" s="6"/>
      <c r="G19" s="6"/>
      <c r="H19" s="6"/>
      <c r="I19" s="2"/>
      <c r="J19" s="6"/>
      <c r="K19" s="6"/>
      <c r="L19" s="6"/>
      <c r="M19" s="6"/>
      <c r="N19" s="6"/>
    </row>
    <row r="20" spans="1:14" x14ac:dyDescent="0.25">
      <c r="A20" s="2"/>
      <c r="B20" s="6"/>
      <c r="C20" s="6"/>
      <c r="D20" s="6"/>
      <c r="E20" s="13" t="s">
        <v>37</v>
      </c>
      <c r="F20" s="6">
        <v>168791</v>
      </c>
      <c r="G20" s="6"/>
      <c r="H20" s="6">
        <f>F20*H18</f>
        <v>847.35956969968618</v>
      </c>
      <c r="I20" s="2"/>
      <c r="J20" s="6"/>
      <c r="K20" s="11" t="s">
        <v>38</v>
      </c>
      <c r="L20" s="22">
        <f>H22</f>
        <v>2791.2212034961904</v>
      </c>
      <c r="M20" s="12"/>
      <c r="N20" s="6"/>
    </row>
    <row r="21" spans="1:14" ht="17.25" x14ac:dyDescent="0.4">
      <c r="A21" s="2"/>
      <c r="B21" s="6"/>
      <c r="C21" s="6"/>
      <c r="D21" s="6"/>
      <c r="E21" s="13" t="s">
        <v>39</v>
      </c>
      <c r="F21" s="6">
        <v>154020</v>
      </c>
      <c r="G21" s="6"/>
      <c r="H21" s="15">
        <f>F21*H18</f>
        <v>773.20663379650375</v>
      </c>
      <c r="I21" s="2"/>
      <c r="J21" s="6"/>
      <c r="K21" s="11" t="s">
        <v>40</v>
      </c>
      <c r="L21" s="23">
        <v>0.08</v>
      </c>
      <c r="M21" s="6"/>
      <c r="N21" s="6"/>
    </row>
    <row r="22" spans="1:14" x14ac:dyDescent="0.25">
      <c r="A22" s="6"/>
      <c r="B22" s="6"/>
      <c r="C22" s="6"/>
      <c r="D22" s="6"/>
      <c r="E22" s="14"/>
      <c r="F22" s="6"/>
      <c r="G22" s="20" t="s">
        <v>41</v>
      </c>
      <c r="H22" s="16">
        <f>H15+H20+H21</f>
        <v>2791.2212034961904</v>
      </c>
      <c r="I22" s="2"/>
      <c r="J22" s="6"/>
      <c r="K22" s="20" t="s">
        <v>42</v>
      </c>
      <c r="L22" s="16">
        <f>L20*L21</f>
        <v>223.29769627969523</v>
      </c>
      <c r="M22" s="6"/>
      <c r="N22" s="6"/>
    </row>
    <row r="23" spans="1:14" x14ac:dyDescent="0.25">
      <c r="A23" s="6"/>
      <c r="B23" s="6"/>
      <c r="C23" s="6"/>
      <c r="D23" s="6"/>
      <c r="E23" s="24"/>
      <c r="F23" s="25"/>
      <c r="G23" s="25"/>
      <c r="H23" s="6"/>
      <c r="I23" s="2"/>
      <c r="J23" s="6"/>
      <c r="K23" s="6"/>
      <c r="L23" s="6"/>
      <c r="M23" s="6"/>
      <c r="N23" s="6"/>
    </row>
    <row r="24" spans="1:14" x14ac:dyDescent="0.25">
      <c r="A24" s="6"/>
      <c r="B24" s="6"/>
      <c r="C24" s="6"/>
      <c r="D24" s="6"/>
      <c r="E24" s="2"/>
      <c r="F24" s="26"/>
      <c r="G24" s="26"/>
      <c r="H24" s="19"/>
      <c r="I24" s="2"/>
      <c r="J24" s="6"/>
      <c r="K24" s="6"/>
      <c r="L24" s="6"/>
      <c r="M24" s="6"/>
      <c r="N24" s="6"/>
    </row>
    <row r="25" spans="1:14" x14ac:dyDescent="0.25">
      <c r="A25" s="6"/>
      <c r="B25" s="6"/>
      <c r="C25" s="2"/>
      <c r="D25" s="2"/>
      <c r="E25" s="6"/>
      <c r="F25" s="6"/>
      <c r="G25" s="6"/>
      <c r="H25" s="19" t="s">
        <v>43</v>
      </c>
      <c r="I25" s="2"/>
      <c r="J25" s="4" t="s">
        <v>44</v>
      </c>
      <c r="K25" s="6"/>
      <c r="L25" s="6"/>
      <c r="M25" s="6"/>
      <c r="N25" s="6"/>
    </row>
    <row r="26" spans="1:14" x14ac:dyDescent="0.25">
      <c r="A26" s="6"/>
      <c r="B26" s="2"/>
      <c r="C26" s="2"/>
      <c r="D26" s="2"/>
      <c r="E26" s="2" t="s">
        <v>45</v>
      </c>
      <c r="F26" s="2"/>
      <c r="G26" s="2"/>
      <c r="H26" s="27">
        <f>H22</f>
        <v>2791.2212034961904</v>
      </c>
      <c r="I26" s="2"/>
      <c r="J26" s="2"/>
      <c r="K26" s="2"/>
      <c r="L26" s="2"/>
      <c r="M26" s="2"/>
      <c r="N26" s="2"/>
    </row>
    <row r="27" spans="1:14" x14ac:dyDescent="0.25">
      <c r="A27" s="6"/>
      <c r="B27" s="2"/>
      <c r="C27" s="2"/>
      <c r="D27" s="2"/>
      <c r="E27" s="2" t="s">
        <v>46</v>
      </c>
      <c r="F27" s="2"/>
      <c r="G27" s="2"/>
      <c r="H27" s="28">
        <v>7.6499999999999999E-2</v>
      </c>
      <c r="I27" s="2"/>
      <c r="J27" s="2"/>
      <c r="K27" s="29" t="s">
        <v>47</v>
      </c>
      <c r="L27" s="22">
        <v>56949</v>
      </c>
      <c r="M27" s="2"/>
      <c r="N27" s="2"/>
    </row>
    <row r="28" spans="1:14" x14ac:dyDescent="0.25">
      <c r="A28" s="6"/>
      <c r="B28" s="2"/>
      <c r="C28" s="2"/>
      <c r="D28" s="2"/>
      <c r="E28" s="2" t="s">
        <v>48</v>
      </c>
      <c r="F28" s="2"/>
      <c r="G28" s="2"/>
      <c r="H28" s="6">
        <f>+H26*H27</f>
        <v>213.52842206745856</v>
      </c>
      <c r="I28" s="2"/>
      <c r="J28" s="2"/>
      <c r="K28" s="29" t="s">
        <v>49</v>
      </c>
      <c r="L28" s="30">
        <f>M13</f>
        <v>2.6733499399399451E-3</v>
      </c>
      <c r="M28" s="2"/>
      <c r="N28" s="2"/>
    </row>
    <row r="29" spans="1:14" x14ac:dyDescent="0.25">
      <c r="A29" s="6"/>
      <c r="B29" s="2"/>
      <c r="C29" s="2"/>
      <c r="D29" s="2"/>
      <c r="E29" s="2" t="s">
        <v>50</v>
      </c>
      <c r="F29" s="2"/>
      <c r="G29" s="2"/>
      <c r="H29" s="31">
        <v>-3</v>
      </c>
      <c r="I29" s="2"/>
      <c r="J29" s="2"/>
      <c r="K29" s="32" t="s">
        <v>51</v>
      </c>
      <c r="L29" s="16">
        <f>L27*L28</f>
        <v>152.24460572963994</v>
      </c>
      <c r="M29" s="2"/>
      <c r="N29" s="2"/>
    </row>
    <row r="30" spans="1:14" x14ac:dyDescent="0.25">
      <c r="A30" s="6"/>
      <c r="B30" s="2"/>
      <c r="C30" s="2"/>
      <c r="D30" s="2"/>
      <c r="E30" s="33" t="s">
        <v>52</v>
      </c>
      <c r="F30" s="33"/>
      <c r="G30" s="33"/>
      <c r="H30" s="21">
        <f>+H28+H29</f>
        <v>210.52842206745856</v>
      </c>
      <c r="I30" s="2"/>
      <c r="J30" s="2"/>
      <c r="K30" s="2"/>
      <c r="L30" s="2"/>
      <c r="M30" s="2"/>
      <c r="N30" s="2"/>
    </row>
    <row r="31" spans="1:14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2023-04-04T18:52:43Z</dcterms:created>
  <dcterms:modified xsi:type="dcterms:W3CDTF">2023-04-04T18:59:56Z</dcterms:modified>
</cp:coreProperties>
</file>