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amwater-my.sharepoint.com/personal/krista_citron_amwater_com/Documents/"/>
    </mc:Choice>
  </mc:AlternateContent>
  <xr:revisionPtr revIDLastSave="6" documentId="8_{B88636B5-62EC-4EEF-820C-8CBE6ED675D3}" xr6:coauthVersionLast="47" xr6:coauthVersionMax="47" xr10:uidLastSave="{0F4CE763-3866-4D94-8302-261516AF3027}"/>
  <bookViews>
    <workbookView xWindow="-120" yWindow="-120" windowWidth="29040" windowHeight="15720" xr2:uid="{6ADF9B37-CA42-441F-8885-09D1AF2415FB}"/>
  </bookViews>
  <sheets>
    <sheet name="DR Exhibit August 2023 Year 2" sheetId="5" r:id="rId1"/>
    <sheet name="DR Exhibit August 2023 Year 3"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4" i="6" l="1"/>
  <c r="D65" i="6" s="1"/>
  <c r="M31" i="6"/>
  <c r="M4" i="6"/>
  <c r="M5" i="6"/>
  <c r="M6" i="6"/>
  <c r="M7" i="6"/>
  <c r="M8" i="6"/>
  <c r="M9" i="6"/>
  <c r="M10" i="6"/>
  <c r="M11" i="6"/>
  <c r="M12" i="6"/>
  <c r="M13" i="6"/>
  <c r="M14" i="6"/>
  <c r="M15" i="6"/>
  <c r="M16" i="6"/>
  <c r="M17" i="6"/>
  <c r="M18" i="6"/>
  <c r="M19" i="6"/>
  <c r="M20" i="6"/>
  <c r="M21" i="6"/>
  <c r="M22" i="6"/>
  <c r="M23" i="6"/>
  <c r="M24" i="6"/>
  <c r="M25" i="6"/>
  <c r="M26" i="6"/>
  <c r="M27" i="6"/>
  <c r="M28" i="6"/>
  <c r="M29" i="6"/>
  <c r="M30"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3" i="6"/>
  <c r="J4"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3" i="6"/>
  <c r="L9" i="5"/>
  <c r="L3" i="5"/>
  <c r="H28" i="5"/>
  <c r="D28" i="5"/>
  <c r="D29" i="5" s="1"/>
  <c r="L64" i="6"/>
  <c r="H64" i="6"/>
  <c r="F64" i="6"/>
  <c r="E60" i="6"/>
  <c r="G60" i="6" s="1"/>
  <c r="E59" i="6"/>
  <c r="I59" i="6" s="1"/>
  <c r="E58" i="6"/>
  <c r="G58" i="6" s="1"/>
  <c r="E57" i="6"/>
  <c r="I57" i="6" s="1"/>
  <c r="E56" i="6"/>
  <c r="I56" i="6" s="1"/>
  <c r="E55" i="6"/>
  <c r="G55" i="6" s="1"/>
  <c r="E54" i="6"/>
  <c r="G54" i="6" s="1"/>
  <c r="E53" i="6"/>
  <c r="I53" i="6" s="1"/>
  <c r="E52" i="6"/>
  <c r="I52" i="6" s="1"/>
  <c r="E51" i="6"/>
  <c r="I51" i="6" s="1"/>
  <c r="E50" i="6"/>
  <c r="I50" i="6" s="1"/>
  <c r="E49" i="6"/>
  <c r="I49" i="6" s="1"/>
  <c r="E48" i="6"/>
  <c r="I48" i="6" s="1"/>
  <c r="E47" i="6"/>
  <c r="G47" i="6" s="1"/>
  <c r="E46" i="6"/>
  <c r="G46" i="6" s="1"/>
  <c r="E45" i="6"/>
  <c r="I45" i="6" s="1"/>
  <c r="E44" i="6"/>
  <c r="I44" i="6" s="1"/>
  <c r="E43" i="6"/>
  <c r="I43" i="6" s="1"/>
  <c r="E42" i="6"/>
  <c r="I42" i="6" s="1"/>
  <c r="E41" i="6"/>
  <c r="I41" i="6" s="1"/>
  <c r="E40" i="6"/>
  <c r="I40" i="6" s="1"/>
  <c r="E39" i="6"/>
  <c r="G39" i="6" s="1"/>
  <c r="E38" i="6"/>
  <c r="G38" i="6" s="1"/>
  <c r="E37" i="6"/>
  <c r="G37" i="6" s="1"/>
  <c r="E36" i="6"/>
  <c r="G36" i="6" s="1"/>
  <c r="E35" i="6"/>
  <c r="I35" i="6" s="1"/>
  <c r="E34" i="6"/>
  <c r="I34" i="6" s="1"/>
  <c r="E33" i="6"/>
  <c r="I33" i="6" s="1"/>
  <c r="E32" i="6"/>
  <c r="I32" i="6" s="1"/>
  <c r="E31" i="6"/>
  <c r="G31" i="6" s="1"/>
  <c r="E30" i="6"/>
  <c r="G30" i="6" s="1"/>
  <c r="E29" i="6"/>
  <c r="I29" i="6" s="1"/>
  <c r="E28" i="6"/>
  <c r="G28" i="6" s="1"/>
  <c r="E27" i="6"/>
  <c r="I27" i="6" s="1"/>
  <c r="E26" i="6"/>
  <c r="I26" i="6" s="1"/>
  <c r="E25" i="6"/>
  <c r="I25" i="6" s="1"/>
  <c r="E24" i="6"/>
  <c r="I24" i="6" s="1"/>
  <c r="E23" i="6"/>
  <c r="G23" i="6" s="1"/>
  <c r="E22" i="6"/>
  <c r="G22" i="6" s="1"/>
  <c r="E21" i="6"/>
  <c r="I21" i="6" s="1"/>
  <c r="E20" i="6"/>
  <c r="G20" i="6" s="1"/>
  <c r="E19" i="6"/>
  <c r="I19" i="6" s="1"/>
  <c r="E18" i="6"/>
  <c r="I18" i="6" s="1"/>
  <c r="E17" i="6"/>
  <c r="I17" i="6" s="1"/>
  <c r="E16" i="6"/>
  <c r="I16" i="6" s="1"/>
  <c r="E15" i="6"/>
  <c r="G15" i="6" s="1"/>
  <c r="E14" i="6"/>
  <c r="G14" i="6" s="1"/>
  <c r="E13" i="6"/>
  <c r="I13" i="6" s="1"/>
  <c r="E12" i="6"/>
  <c r="I12" i="6" s="1"/>
  <c r="E11" i="6"/>
  <c r="I11" i="6" s="1"/>
  <c r="E10" i="6"/>
  <c r="I10" i="6" s="1"/>
  <c r="E9" i="6"/>
  <c r="I9" i="6" s="1"/>
  <c r="E8" i="6"/>
  <c r="I8" i="6" s="1"/>
  <c r="E7" i="6"/>
  <c r="G7" i="6" s="1"/>
  <c r="E6" i="6"/>
  <c r="G6" i="6" s="1"/>
  <c r="E5" i="6"/>
  <c r="G5" i="6" s="1"/>
  <c r="E4" i="6"/>
  <c r="I4" i="6" s="1"/>
  <c r="E3" i="6"/>
  <c r="I3" i="6" s="1"/>
  <c r="J28" i="5"/>
  <c r="F28" i="5"/>
  <c r="L24" i="5"/>
  <c r="K24" i="5"/>
  <c r="I24" i="5"/>
  <c r="G24" i="5"/>
  <c r="L23" i="5"/>
  <c r="K23" i="5"/>
  <c r="I23" i="5"/>
  <c r="G23" i="5"/>
  <c r="L22" i="5"/>
  <c r="K22" i="5"/>
  <c r="I22" i="5"/>
  <c r="G22" i="5"/>
  <c r="L21" i="5"/>
  <c r="K21" i="5"/>
  <c r="I21" i="5"/>
  <c r="G21" i="5"/>
  <c r="L20" i="5"/>
  <c r="K20" i="5"/>
  <c r="I20" i="5"/>
  <c r="G20" i="5"/>
  <c r="L19" i="5"/>
  <c r="K19" i="5"/>
  <c r="I19" i="5"/>
  <c r="G19" i="5"/>
  <c r="L18" i="5"/>
  <c r="K18" i="5"/>
  <c r="I18" i="5"/>
  <c r="G18" i="5"/>
  <c r="L17" i="5"/>
  <c r="K17" i="5"/>
  <c r="I17" i="5"/>
  <c r="G17" i="5"/>
  <c r="L16" i="5"/>
  <c r="K16" i="5"/>
  <c r="I16" i="5"/>
  <c r="G16" i="5"/>
  <c r="L15" i="5"/>
  <c r="K15" i="5"/>
  <c r="I15" i="5"/>
  <c r="G15" i="5"/>
  <c r="L14" i="5"/>
  <c r="K14" i="5"/>
  <c r="I14" i="5"/>
  <c r="G14" i="5"/>
  <c r="L13" i="5"/>
  <c r="K13" i="5"/>
  <c r="I13" i="5"/>
  <c r="G13" i="5"/>
  <c r="L12" i="5"/>
  <c r="K12" i="5"/>
  <c r="I12" i="5"/>
  <c r="G12" i="5"/>
  <c r="L11" i="5"/>
  <c r="K11" i="5"/>
  <c r="I11" i="5"/>
  <c r="G11" i="5"/>
  <c r="L10" i="5"/>
  <c r="K10" i="5"/>
  <c r="I10" i="5"/>
  <c r="G10" i="5"/>
  <c r="K9" i="5"/>
  <c r="I9" i="5"/>
  <c r="G9" i="5"/>
  <c r="L8" i="5"/>
  <c r="K8" i="5"/>
  <c r="I8" i="5"/>
  <c r="G8" i="5"/>
  <c r="L7" i="5"/>
  <c r="K7" i="5"/>
  <c r="I7" i="5"/>
  <c r="G7" i="5"/>
  <c r="L6" i="5"/>
  <c r="K6" i="5"/>
  <c r="I6" i="5"/>
  <c r="G6" i="5"/>
  <c r="L5" i="5"/>
  <c r="E5" i="5"/>
  <c r="I5" i="5" s="1"/>
  <c r="L4" i="5"/>
  <c r="E4" i="5"/>
  <c r="G4" i="5" s="1"/>
  <c r="E3" i="5"/>
  <c r="K3" i="5" s="1"/>
  <c r="J64" i="6" l="1"/>
  <c r="G10" i="6"/>
  <c r="I39" i="6"/>
  <c r="I60" i="6"/>
  <c r="G50" i="6"/>
  <c r="I37" i="6"/>
  <c r="I28" i="6"/>
  <c r="G35" i="6"/>
  <c r="I20" i="6"/>
  <c r="G3" i="6"/>
  <c r="G26" i="6"/>
  <c r="I7" i="6"/>
  <c r="G11" i="6"/>
  <c r="I5" i="6"/>
  <c r="G53" i="6"/>
  <c r="G34" i="6"/>
  <c r="G4" i="6"/>
  <c r="I36" i="6"/>
  <c r="G59" i="6"/>
  <c r="G51" i="6"/>
  <c r="G27" i="6"/>
  <c r="I31" i="6"/>
  <c r="G45" i="6"/>
  <c r="G43" i="6"/>
  <c r="G18" i="6"/>
  <c r="I47" i="6"/>
  <c r="I15" i="6"/>
  <c r="G19" i="6"/>
  <c r="G42" i="6"/>
  <c r="G13" i="6"/>
  <c r="G29" i="6"/>
  <c r="G21" i="6"/>
  <c r="I55" i="6"/>
  <c r="I23" i="6"/>
  <c r="G52" i="6"/>
  <c r="G44" i="6"/>
  <c r="G12" i="6"/>
  <c r="G9" i="6"/>
  <c r="I54" i="6"/>
  <c r="I46" i="6"/>
  <c r="I38" i="6"/>
  <c r="I30" i="6"/>
  <c r="I22" i="6"/>
  <c r="I14" i="6"/>
  <c r="I6" i="6"/>
  <c r="G57" i="6"/>
  <c r="G49" i="6"/>
  <c r="G41" i="6"/>
  <c r="G33" i="6"/>
  <c r="G25" i="6"/>
  <c r="G17" i="6"/>
  <c r="G8" i="6"/>
  <c r="G56" i="6"/>
  <c r="G48" i="6"/>
  <c r="G40" i="6"/>
  <c r="G32" i="6"/>
  <c r="G24" i="6"/>
  <c r="G16" i="6"/>
  <c r="I58" i="6"/>
  <c r="M64" i="6"/>
  <c r="G3" i="5"/>
  <c r="I3" i="5"/>
  <c r="E28" i="5"/>
  <c r="I4" i="5"/>
  <c r="K4" i="5"/>
  <c r="L28" i="5"/>
  <c r="E64" i="6"/>
  <c r="G5" i="5"/>
  <c r="K5" i="5"/>
  <c r="I64" i="6" l="1"/>
  <c r="G28" i="5"/>
  <c r="K28" i="5"/>
  <c r="G64" i="6"/>
  <c r="I28" i="5"/>
</calcChain>
</file>

<file path=xl/sharedStrings.xml><?xml version="1.0" encoding="utf-8"?>
<sst xmlns="http://schemas.openxmlformats.org/spreadsheetml/2006/main" count="296" uniqueCount="221">
  <si>
    <t>Project Name</t>
  </si>
  <si>
    <t>Total Linear Feet</t>
  </si>
  <si>
    <t>Total Project Cost as of June 30, 2022</t>
  </si>
  <si>
    <t>Fairway - Phase I</t>
  </si>
  <si>
    <t>Wyatt Avenue</t>
  </si>
  <si>
    <t>Bluegrass/Highlawn</t>
  </si>
  <si>
    <t>Codell Drive</t>
  </si>
  <si>
    <t>N Ashland/Aurora</t>
  </si>
  <si>
    <t>National Avenue</t>
  </si>
  <si>
    <t>Whitney/Ash</t>
  </si>
  <si>
    <t>Clays Mill Road - Phase II</t>
  </si>
  <si>
    <t>Montclair Drive</t>
  </si>
  <si>
    <t>Summit Drive</t>
  </si>
  <si>
    <t>Valley Farm</t>
  </si>
  <si>
    <t>Colchester/Barksdale</t>
  </si>
  <si>
    <t>Campbell Lane</t>
  </si>
  <si>
    <t>Westgate/Hamilton Park</t>
  </si>
  <si>
    <t>Lancelot</t>
  </si>
  <si>
    <t>Kilrush/Caywood</t>
  </si>
  <si>
    <t>Merrimac/Fogo/Crewe</t>
  </si>
  <si>
    <t>Tisdale/Fraserdale</t>
  </si>
  <si>
    <t>Montavesta Road</t>
  </si>
  <si>
    <t>Thistleton Circle</t>
  </si>
  <si>
    <t>Crosskeys Court</t>
  </si>
  <si>
    <t>Croyden Court</t>
  </si>
  <si>
    <t>WBS Number(s)</t>
  </si>
  <si>
    <r>
      <rPr>
        <b/>
        <sz val="11"/>
        <color theme="1"/>
        <rFont val="Calibri"/>
        <family val="2"/>
        <scheme val="minor"/>
      </rPr>
      <t>Reason for Variance:</t>
    </r>
    <r>
      <rPr>
        <sz val="11"/>
        <color theme="1"/>
        <rFont val="Calibri"/>
        <family val="2"/>
        <scheme val="minor"/>
      </rPr>
      <t xml:space="preserve"> Actual linear footage installed was less than estimated.</t>
    </r>
  </si>
  <si>
    <t>R12-02B2.20-P-0010     R12-02B2.21-P-0050       R12-02B2.21-P-0051</t>
  </si>
  <si>
    <t>R12-02B2.20-P-0024       R12-02B2.21-P-0028        R12-02B2.21-P-0029       R12-02B2.21-P-0030</t>
  </si>
  <si>
    <t>R12-02B2.20-P-0026</t>
  </si>
  <si>
    <t>R12-02B2.20-P-0027       R12-02B2.21-P-0036       R12-02B2.21-P-0037</t>
  </si>
  <si>
    <r>
      <rPr>
        <b/>
        <sz val="11"/>
        <color theme="1"/>
        <rFont val="Calibri"/>
        <family val="2"/>
        <scheme val="minor"/>
      </rPr>
      <t>Reason for Variance:</t>
    </r>
    <r>
      <rPr>
        <sz val="11"/>
        <color theme="1"/>
        <rFont val="Calibri"/>
        <family val="2"/>
        <scheme val="minor"/>
      </rPr>
      <t xml:space="preserve"> Approximately 250 additional linear feet of main were installed compared to estimated. Amount of pavement restoration required was in line with pavement restoration estimates. </t>
    </r>
  </si>
  <si>
    <t>R12-02B2.20-P-0028      R12-02B2.21-P-0034       R12-02B2.21-P-0035</t>
  </si>
  <si>
    <t>R12-02B2.20-P-0029</t>
  </si>
  <si>
    <t>R12-02B2.20-P-0030      R12-02B2.21-P-0039      R12-02B2.21-P-0040      R12-02B2.21-P-0041     R12-02B2.21-P-0042     R12-02B2.21-P-0043</t>
  </si>
  <si>
    <t>R12-02B2.21-P-0018       R12-02B2.21-P-0019       R12-02B2.21-P-0020</t>
  </si>
  <si>
    <t>R12-02B2.21-P-0002</t>
  </si>
  <si>
    <t>R12-02B2.21-P-0003       R12-02B2.21-P-0052         R12-02B2.21-P-0053</t>
  </si>
  <si>
    <t>R12-02B2.21-P-0004</t>
  </si>
  <si>
    <t>R12-02B2.21-P-0005       R12-02B2.21-P-0054</t>
  </si>
  <si>
    <t>R12-02B2.21-P-0007       R12-02B2.21-P-0055</t>
  </si>
  <si>
    <t>R12-02B2.21-P-0008     R12-02B2.21-P-0056      R12-02B2.21-P-0057      R12-02B2.21-P-0058</t>
  </si>
  <si>
    <t>R12-02B2.21-P-0009       R12-02B2.21-P-0046       R12-02B2.21-P-0047        R12-02B2.21-P-0048        R12-02B2.21-P-0049</t>
  </si>
  <si>
    <t>R12-02B2.21-P-0012         R12-02B2.21-P-0044          R12-02B2.21-P-0045</t>
  </si>
  <si>
    <t>R12-02B2.21-P-0013       R12-02B2.21-P-0059         R12-02B2.21-P-0060</t>
  </si>
  <si>
    <t>R12-02B2.21-P-0015</t>
  </si>
  <si>
    <t>R12-02B2.21-P-0016       R12-02B2.21-P-0031        R12-02B2.21-P-0032        R12-02B2.21-P-0033</t>
  </si>
  <si>
    <t>R12-02B2.20-P-0020</t>
  </si>
  <si>
    <t>R12-02B2.20-P-0021</t>
  </si>
  <si>
    <t>R12-02B2.20-P-0022</t>
  </si>
  <si>
    <r>
      <rPr>
        <b/>
        <sz val="11"/>
        <color theme="1"/>
        <rFont val="Calibri"/>
        <family val="2"/>
        <scheme val="minor"/>
      </rPr>
      <t>Reason for Variance:</t>
    </r>
    <r>
      <rPr>
        <sz val="11"/>
        <color theme="1"/>
        <rFont val="Calibri"/>
        <family val="2"/>
        <scheme val="minor"/>
      </rPr>
      <t xml:space="preserve"> Actual linear footage installed was less than estimated. Water main installation work performed by Kentucky American Water crews.</t>
    </r>
  </si>
  <si>
    <r>
      <t xml:space="preserve">Reason for Variance: </t>
    </r>
    <r>
      <rPr>
        <sz val="11"/>
        <color theme="1"/>
        <rFont val="Calibri"/>
        <family val="2"/>
        <scheme val="minor"/>
      </rPr>
      <t>Estimated cost included 4' paving width; actual pavement required was full curb-to-curb width plus all cul-de-sacs.</t>
    </r>
    <r>
      <rPr>
        <b/>
        <sz val="11"/>
        <color theme="1"/>
        <rFont val="Calibri"/>
        <family val="2"/>
        <scheme val="minor"/>
      </rPr>
      <t xml:space="preserve"> </t>
    </r>
    <r>
      <rPr>
        <sz val="11"/>
        <color theme="1"/>
        <rFont val="Calibri"/>
        <family val="2"/>
        <scheme val="minor"/>
      </rPr>
      <t>Water main installation work performed by Kentucky American Water crews.</t>
    </r>
  </si>
  <si>
    <r>
      <t xml:space="preserve">Reason for Variance: </t>
    </r>
    <r>
      <rPr>
        <sz val="11"/>
        <color theme="1"/>
        <rFont val="Calibri"/>
        <family val="2"/>
        <scheme val="minor"/>
      </rPr>
      <t>Additional cold patch (temporary asphalt) was required along the entire length of the project prior to final pavement restoration</t>
    </r>
    <r>
      <rPr>
        <b/>
        <sz val="11"/>
        <color theme="1"/>
        <rFont val="Calibri"/>
        <family val="2"/>
        <scheme val="minor"/>
      </rPr>
      <t xml:space="preserve">. </t>
    </r>
    <r>
      <rPr>
        <sz val="11"/>
        <color theme="1"/>
        <rFont val="Calibri"/>
        <family val="2"/>
        <scheme val="minor"/>
      </rPr>
      <t>Proposed connection points along Henry Clay Blvd required full intersection pavement restoration.</t>
    </r>
    <r>
      <rPr>
        <b/>
        <sz val="11"/>
        <color theme="1"/>
        <rFont val="Calibri"/>
        <family val="2"/>
        <scheme val="minor"/>
      </rPr>
      <t xml:space="preserve"> </t>
    </r>
    <r>
      <rPr>
        <sz val="11"/>
        <color theme="1"/>
        <rFont val="Calibri"/>
        <family val="2"/>
        <scheme val="minor"/>
      </rPr>
      <t xml:space="preserve">More service lines required replacement compared to estimated. </t>
    </r>
  </si>
  <si>
    <r>
      <rPr>
        <b/>
        <sz val="11"/>
        <color theme="1"/>
        <rFont val="Calibri"/>
        <family val="2"/>
        <scheme val="minor"/>
      </rPr>
      <t>Reason for Variance:</t>
    </r>
    <r>
      <rPr>
        <sz val="11"/>
        <color theme="1"/>
        <rFont val="Calibri"/>
        <family val="2"/>
        <scheme val="minor"/>
      </rPr>
      <t xml:space="preserve"> Estimated cost included 5' paving width; actual pavement required was full lane width (~8').</t>
    </r>
  </si>
  <si>
    <r>
      <t xml:space="preserve">Reason for Variance: </t>
    </r>
    <r>
      <rPr>
        <sz val="11"/>
        <color theme="1"/>
        <rFont val="Calibri"/>
        <family val="2"/>
        <scheme val="minor"/>
      </rPr>
      <t xml:space="preserve">Additional main installation costs required due to a storm sewer alignment change. Additional costs incurred on project to uncover valve boxes covered by LFUCG's roadway contractor during project. The paving for this project is being cost-shared with LFUCG. </t>
    </r>
  </si>
  <si>
    <t>Total Linear Feet / Total Miles</t>
  </si>
  <si>
    <t>Variance as of June 30, 2022</t>
  </si>
  <si>
    <t>Variance including July 2022-January 2023</t>
  </si>
  <si>
    <t>Plant Additions July 2022-January 2023</t>
  </si>
  <si>
    <t>Birkenhead Dr/Ct</t>
  </si>
  <si>
    <t>R12-02B2.21-P-0014</t>
  </si>
  <si>
    <t>Cardiff Dr</t>
  </si>
  <si>
    <t>R12-02B2.21-P-0062</t>
  </si>
  <si>
    <t>Aldershot Dr</t>
  </si>
  <si>
    <t>R12-02B2.21-P-0063</t>
  </si>
  <si>
    <t>Cardigan Ct</t>
  </si>
  <si>
    <t>R12-02B2.21-P-0064</t>
  </si>
  <si>
    <t>Colonial Dr</t>
  </si>
  <si>
    <t>R12-02B2.21-P-0010</t>
  </si>
  <si>
    <t>Standish Way</t>
  </si>
  <si>
    <t>R12-02B2.21-P-0065</t>
  </si>
  <si>
    <t>River Park Dr</t>
  </si>
  <si>
    <t>R12-02B2.21-P-0070</t>
  </si>
  <si>
    <t>Golden Gate Park</t>
  </si>
  <si>
    <t>R12-02B2.21-P-0071</t>
  </si>
  <si>
    <t>Atokad Park</t>
  </si>
  <si>
    <t>R12-02B2.21-P-0072</t>
  </si>
  <si>
    <t>Beulah Park Ct</t>
  </si>
  <si>
    <t>R12-02B2.21-P-0073</t>
  </si>
  <si>
    <t>Ak Sar Ben Park</t>
  </si>
  <si>
    <t>R12-02B2.21-P-0074</t>
  </si>
  <si>
    <t>Ascot Park</t>
  </si>
  <si>
    <t>R12-02B2.21-P-0075</t>
  </si>
  <si>
    <t>Kentucky Ave South</t>
  </si>
  <si>
    <t>R12-02B2.21-P-0076</t>
  </si>
  <si>
    <t>Kentucky Ave North</t>
  </si>
  <si>
    <t>R12-02B2.21-P-0077</t>
  </si>
  <si>
    <t>Woodland Ave North</t>
  </si>
  <si>
    <t>R12-02B2.21-P-0078</t>
  </si>
  <si>
    <t>American Ave</t>
  </si>
  <si>
    <t>R12-02B2.21-P-0079</t>
  </si>
  <si>
    <t>Southern Ave</t>
  </si>
  <si>
    <t>R12-02B2.21-P-0080</t>
  </si>
  <si>
    <t>Camden Ave</t>
  </si>
  <si>
    <t>R12-02B2.21-P-0081</t>
  </si>
  <si>
    <t>Stanley Ave</t>
  </si>
  <si>
    <t>R12-02B2.21-P-0082</t>
  </si>
  <si>
    <t>Lone Oak Dr/Southbend Dr</t>
  </si>
  <si>
    <t>R12-02B2.21-P-0083</t>
  </si>
  <si>
    <t>Canonero/Gunbow/Personality</t>
  </si>
  <si>
    <t>R12-02B2.21-P-0097</t>
  </si>
  <si>
    <t>Derby Dr</t>
  </si>
  <si>
    <t>R12-02B2.21-P-0100</t>
  </si>
  <si>
    <t>Chrysalis Ct</t>
  </si>
  <si>
    <t>R12-02B2.22-P-0007</t>
  </si>
  <si>
    <t>Toner St/Sheila Ct/Harken Ct</t>
  </si>
  <si>
    <t>R12-02B2.22-P-0010</t>
  </si>
  <si>
    <t>Elsmere Park</t>
  </si>
  <si>
    <t>R12-02B2.22-P-0011</t>
  </si>
  <si>
    <r>
      <rPr>
        <b/>
        <sz val="11"/>
        <color theme="1"/>
        <rFont val="Calibri"/>
        <family val="2"/>
        <scheme val="minor"/>
      </rPr>
      <t>Reason for Variance:</t>
    </r>
    <r>
      <rPr>
        <sz val="11"/>
        <color theme="1"/>
        <rFont val="Calibri"/>
        <family val="2"/>
        <scheme val="minor"/>
      </rPr>
      <t xml:space="preserve"> Approximately 800 additional linear feet of main were installed compared to estimated.</t>
    </r>
  </si>
  <si>
    <r>
      <rPr>
        <b/>
        <sz val="11"/>
        <color theme="1"/>
        <rFont val="Calibri"/>
        <family val="2"/>
        <scheme val="minor"/>
      </rPr>
      <t>Reason for Variance:</t>
    </r>
    <r>
      <rPr>
        <sz val="11"/>
        <color theme="1"/>
        <rFont val="Calibri"/>
        <family val="2"/>
        <scheme val="minor"/>
      </rPr>
      <t xml:space="preserve"> Approximately 120 additional linear feet of main were installed compared to estimated. Additional cold patch (temporary asphalt) was required along the entire length of the project prior to final pavement restoration. Nearly all service lines required replacement compared to estimated.</t>
    </r>
  </si>
  <si>
    <r>
      <rPr>
        <b/>
        <sz val="11"/>
        <color theme="1"/>
        <rFont val="Calibri"/>
        <family val="2"/>
        <scheme val="minor"/>
      </rPr>
      <t>Reason for Variance:</t>
    </r>
    <r>
      <rPr>
        <sz val="11"/>
        <color theme="1"/>
        <rFont val="Calibri"/>
        <family val="2"/>
        <scheme val="minor"/>
      </rPr>
      <t xml:space="preserve"> Actual linear footage installed was less than estimated. Estimated paving cost included 5' paving width; actual pavement required was full lane width (~8').</t>
    </r>
  </si>
  <si>
    <r>
      <rPr>
        <b/>
        <sz val="11"/>
        <color theme="1"/>
        <rFont val="Calibri"/>
        <family val="2"/>
        <scheme val="minor"/>
      </rPr>
      <t>Reason for Variance:</t>
    </r>
    <r>
      <rPr>
        <sz val="11"/>
        <color theme="1"/>
        <rFont val="Calibri"/>
        <family val="2"/>
        <scheme val="minor"/>
      </rPr>
      <t xml:space="preserve"> Curb-to-curb paving was required, although the paving for this project was cost-shared with LFUCG. </t>
    </r>
  </si>
  <si>
    <r>
      <rPr>
        <b/>
        <sz val="11"/>
        <color theme="1"/>
        <rFont val="Calibri"/>
        <family val="2"/>
        <scheme val="minor"/>
      </rPr>
      <t>Reason for Variance:</t>
    </r>
    <r>
      <rPr>
        <sz val="11"/>
        <color theme="1"/>
        <rFont val="Calibri"/>
        <family val="2"/>
        <scheme val="minor"/>
      </rPr>
      <t xml:space="preserve"> Kentucky American Water encountered several brittle house service lines that failed upon re-connection. Curb-to-curb paving was required, although the paving for this project was cost-shared with LFUCG. </t>
    </r>
  </si>
  <si>
    <r>
      <t xml:space="preserve">Reason for Variance: </t>
    </r>
    <r>
      <rPr>
        <sz val="11"/>
        <color theme="1"/>
        <rFont val="Calibri"/>
        <family val="2"/>
        <scheme val="minor"/>
      </rPr>
      <t xml:space="preserve">Water main installation work was performed by Kentucky American Water crews. Actual linear footage installed was less than estimated, and the water main was able to be installed largely in the utility strip rather than under pavement, both of which resulted in cost savings. </t>
    </r>
  </si>
  <si>
    <r>
      <rPr>
        <b/>
        <sz val="11"/>
        <color theme="1"/>
        <rFont val="Calibri"/>
        <family val="2"/>
        <scheme val="minor"/>
      </rPr>
      <t>Reason for Variance:</t>
    </r>
    <r>
      <rPr>
        <sz val="11"/>
        <color theme="1"/>
        <rFont val="Calibri"/>
        <family val="2"/>
        <scheme val="minor"/>
      </rPr>
      <t xml:space="preserve"> Estimated paving cost included 5' paving width; actual pavement required was full curb-to-curb in most areas. </t>
    </r>
  </si>
  <si>
    <r>
      <rPr>
        <b/>
        <sz val="11"/>
        <color theme="1"/>
        <rFont val="Calibri"/>
        <family val="2"/>
        <scheme val="minor"/>
      </rPr>
      <t>Reason for Variance:</t>
    </r>
    <r>
      <rPr>
        <sz val="11"/>
        <color theme="1"/>
        <rFont val="Calibri"/>
        <family val="2"/>
        <scheme val="minor"/>
      </rPr>
      <t xml:space="preserve"> Estimated paving cost included 5' paving width; actual pavement required "parking lane widths" of ~6' plus all intersections and full cul-de-sac bulbs.</t>
    </r>
  </si>
  <si>
    <t>QIP Year</t>
  </si>
  <si>
    <r>
      <rPr>
        <b/>
        <sz val="11"/>
        <color theme="1"/>
        <rFont val="Calibri"/>
        <family val="2"/>
        <scheme val="minor"/>
      </rPr>
      <t>Reason for Variance:</t>
    </r>
    <r>
      <rPr>
        <sz val="11"/>
        <color theme="1"/>
        <rFont val="Calibri"/>
        <family val="2"/>
        <scheme val="minor"/>
      </rPr>
      <t xml:space="preserve"> Slight additions to materials and pavement quantities.</t>
    </r>
  </si>
  <si>
    <r>
      <rPr>
        <b/>
        <sz val="11"/>
        <color theme="1"/>
        <rFont val="Calibri"/>
        <family val="2"/>
        <scheme val="minor"/>
      </rPr>
      <t>Reason for Variance:</t>
    </r>
    <r>
      <rPr>
        <sz val="11"/>
        <color theme="1"/>
        <rFont val="Calibri"/>
        <family val="2"/>
        <scheme val="minor"/>
      </rPr>
      <t xml:space="preserve"> Estimated paving cost included 8' paving width; actual pavement required was in line with widths but also included intersections and full cul-de-sac bulbs.</t>
    </r>
  </si>
  <si>
    <t>Reason for Variance</t>
  </si>
  <si>
    <t>Plant Additions February 2023-June 2023</t>
  </si>
  <si>
    <t>Variance including February 2023-June 2023</t>
  </si>
  <si>
    <t>Total Project Cost as of June 30, 2023</t>
  </si>
  <si>
    <t>Aylesford</t>
  </si>
  <si>
    <t>Linden Walk/Rose</t>
  </si>
  <si>
    <t>R12-02B2.21-P-0006</t>
  </si>
  <si>
    <t>R12-02B2.21-P-0061</t>
  </si>
  <si>
    <t>Bryanwood Pkwy</t>
  </si>
  <si>
    <t>Gaines Village Dr</t>
  </si>
  <si>
    <t>Grace Dr</t>
  </si>
  <si>
    <t>Ox Hill Dr</t>
  </si>
  <si>
    <t>Stephen Foster Dr/Versie Ct/Jannelle Ct</t>
  </si>
  <si>
    <t>R12-02B2.21-P-0017</t>
  </si>
  <si>
    <t>R12-30B2.22-P-0002</t>
  </si>
  <si>
    <t>R12-02B2.21-P-0067</t>
  </si>
  <si>
    <t>R12-02B2.21-P-0068</t>
  </si>
  <si>
    <t>R12-02B2.21-P-0069</t>
  </si>
  <si>
    <t>Greenwood Ave</t>
  </si>
  <si>
    <t>Bradley Ct</t>
  </si>
  <si>
    <t>Douglas Ave</t>
  </si>
  <si>
    <t>Chiles Ave</t>
  </si>
  <si>
    <t>Breathitt Ave</t>
  </si>
  <si>
    <t>Florence Ave</t>
  </si>
  <si>
    <t>Woodstock Cir</t>
  </si>
  <si>
    <t>Woodside Way/Ct</t>
  </si>
  <si>
    <t>Malabu Cir</t>
  </si>
  <si>
    <t>Tanforan Dr/Ct</t>
  </si>
  <si>
    <t>Waterford Park</t>
  </si>
  <si>
    <t>Narragansett Park</t>
  </si>
  <si>
    <t>Oaklawn/Maywood Park</t>
  </si>
  <si>
    <t>R12-02B2.21-P-0084</t>
  </si>
  <si>
    <t>R12-02B2.21-P-0085</t>
  </si>
  <si>
    <t>R12-02B2.21-P-0086</t>
  </si>
  <si>
    <t>R12-02B2.21-P-0087</t>
  </si>
  <si>
    <t>R12-02B2.21-P-0088</t>
  </si>
  <si>
    <t>R12-02B2.21-P-0089</t>
  </si>
  <si>
    <t>R12-02B2.21-P-0090</t>
  </si>
  <si>
    <t>R12-02B2.21-P-0091</t>
  </si>
  <si>
    <t>R12-02B2.21-P-0092</t>
  </si>
  <si>
    <t>R12-02B2.21-P-0093</t>
  </si>
  <si>
    <t>R12-02B2.21-P-0094</t>
  </si>
  <si>
    <t>R12-02B2.21-P-0095</t>
  </si>
  <si>
    <t>R12-02B2.21-P-0096</t>
  </si>
  <si>
    <t>Moundview Ct</t>
  </si>
  <si>
    <t>Wood Valley Ct</t>
  </si>
  <si>
    <t>R12-02B2.21-P-0098</t>
  </si>
  <si>
    <t>R12-02B2.21-P-0099</t>
  </si>
  <si>
    <t>Headley Ave</t>
  </si>
  <si>
    <t>Jane St</t>
  </si>
  <si>
    <t>Ferguson St/Martin St</t>
  </si>
  <si>
    <t>Coolidge St</t>
  </si>
  <si>
    <t>Anderson St</t>
  </si>
  <si>
    <t>Warren Ct</t>
  </si>
  <si>
    <t>R12-02B2.21-P-0101</t>
  </si>
  <si>
    <t>R12-02B2.22-P-0002</t>
  </si>
  <si>
    <t>R12-02B2.22-P-0003</t>
  </si>
  <si>
    <t>R12-02B2.22-P-0004</t>
  </si>
  <si>
    <t>R12-02B2.22-P-0005</t>
  </si>
  <si>
    <t>R12-02B2.22-P-0006</t>
  </si>
  <si>
    <t>Kenton St</t>
  </si>
  <si>
    <t>Campbell St</t>
  </si>
  <si>
    <t>R12-02B2.22-P-0008</t>
  </si>
  <si>
    <t>R12-02B2.22-P-0009</t>
  </si>
  <si>
    <t>Briarwood Dr</t>
  </si>
  <si>
    <t>Redwood Dr/Cir</t>
  </si>
  <si>
    <t>Edinburgh Ct</t>
  </si>
  <si>
    <t>R12-02B2.22-P-0012</t>
  </si>
  <si>
    <t>R12-02B2.22-P-0013</t>
  </si>
  <si>
    <t>R12-02B2.20-P-0023</t>
  </si>
  <si>
    <r>
      <rPr>
        <b/>
        <sz val="11"/>
        <color theme="1"/>
        <rFont val="Calibri"/>
        <family val="2"/>
        <scheme val="minor"/>
      </rPr>
      <t>Reason for Variance:</t>
    </r>
    <r>
      <rPr>
        <sz val="11"/>
        <color theme="1"/>
        <rFont val="Calibri"/>
        <family val="2"/>
        <scheme val="minor"/>
      </rPr>
      <t xml:space="preserve"> Project is still underway, pending completion of restoration work in summer 2023. Columbia Gas and LFUCG sanitary sewer initiated projects in this area and paving coordination will occur.</t>
    </r>
  </si>
  <si>
    <r>
      <rPr>
        <b/>
        <sz val="11"/>
        <color theme="1"/>
        <rFont val="Calibri"/>
        <family val="2"/>
        <scheme val="minor"/>
      </rPr>
      <t>Reason for Variance:</t>
    </r>
    <r>
      <rPr>
        <sz val="11"/>
        <color theme="1"/>
        <rFont val="Calibri"/>
        <family val="2"/>
        <scheme val="minor"/>
      </rPr>
      <t xml:space="preserve"> Project is still underway, pending completion of restoration work in summer 2023.</t>
    </r>
  </si>
  <si>
    <r>
      <rPr>
        <b/>
        <sz val="11"/>
        <color theme="1"/>
        <rFont val="Calibri"/>
        <family val="2"/>
        <scheme val="minor"/>
      </rPr>
      <t>Reason for Variance:</t>
    </r>
    <r>
      <rPr>
        <sz val="11"/>
        <color theme="1"/>
        <rFont val="Calibri"/>
        <family val="2"/>
        <scheme val="minor"/>
      </rPr>
      <t xml:space="preserve"> Estimated paving cost included 8' paving width; actual pavement required was in line with widths but also included intersection and full cul-de-sac bulb.</t>
    </r>
  </si>
  <si>
    <r>
      <rPr>
        <b/>
        <sz val="11"/>
        <color theme="1"/>
        <rFont val="Calibri"/>
        <family val="2"/>
        <scheme val="minor"/>
      </rPr>
      <t>Reason for Variance:</t>
    </r>
    <r>
      <rPr>
        <sz val="11"/>
        <color theme="1"/>
        <rFont val="Calibri"/>
        <family val="2"/>
        <scheme val="minor"/>
      </rPr>
      <t xml:space="preserve"> Project is still underway, pending completion of service line and restoration work in summer 2023.</t>
    </r>
  </si>
  <si>
    <r>
      <rPr>
        <b/>
        <sz val="11"/>
        <color theme="1"/>
        <rFont val="Calibri"/>
        <family val="2"/>
        <scheme val="minor"/>
      </rPr>
      <t>Reason for Variance:</t>
    </r>
    <r>
      <rPr>
        <sz val="11"/>
        <color theme="1"/>
        <rFont val="Calibri"/>
        <family val="2"/>
        <scheme val="minor"/>
      </rPr>
      <t xml:space="preserve"> Project is still underway, pending completion of service line and restoration work in summer 2023. One additional valve was required when an existing valve broke in the closed position. </t>
    </r>
  </si>
  <si>
    <r>
      <rPr>
        <b/>
        <sz val="11"/>
        <color theme="1"/>
        <rFont val="Calibri"/>
        <family val="2"/>
        <scheme val="minor"/>
      </rPr>
      <t>Reason for Variance:</t>
    </r>
    <r>
      <rPr>
        <sz val="11"/>
        <color theme="1"/>
        <rFont val="Calibri"/>
        <family val="2"/>
        <scheme val="minor"/>
      </rPr>
      <t xml:space="preserve"> Project is still underway, pending completion of restoration work in summer 2023. </t>
    </r>
  </si>
  <si>
    <r>
      <rPr>
        <b/>
        <sz val="11"/>
        <color theme="1"/>
        <rFont val="Calibri"/>
        <family val="2"/>
        <scheme val="minor"/>
      </rPr>
      <t>Reason for Variance:</t>
    </r>
    <r>
      <rPr>
        <sz val="11"/>
        <color theme="1"/>
        <rFont val="Calibri"/>
        <family val="2"/>
        <scheme val="minor"/>
      </rPr>
      <t xml:space="preserve"> Nearly all service lines along this road required full replacement and additional plumbing services. This area is a historic area and additional protection measures were needed during restoration. </t>
    </r>
  </si>
  <si>
    <r>
      <rPr>
        <b/>
        <sz val="11"/>
        <color theme="1"/>
        <rFont val="Calibri"/>
        <family val="2"/>
        <scheme val="minor"/>
      </rPr>
      <t>Reason for Variance:</t>
    </r>
    <r>
      <rPr>
        <sz val="11"/>
        <color theme="1"/>
        <rFont val="Calibri"/>
        <family val="2"/>
        <scheme val="minor"/>
      </rPr>
      <t xml:space="preserve"> Nearly all service lines along this road required full replacement and additional plumbing services. This area is a historic area and additional protection measures were needed during restoration. Specialty curb sections and concrete pavement were required per LFUCG Historic Preservation.</t>
    </r>
  </si>
  <si>
    <r>
      <rPr>
        <b/>
        <sz val="11"/>
        <color theme="1"/>
        <rFont val="Calibri"/>
        <family val="2"/>
        <scheme val="minor"/>
      </rPr>
      <t>Reason for Variance:</t>
    </r>
    <r>
      <rPr>
        <sz val="11"/>
        <color theme="1"/>
        <rFont val="Calibri"/>
        <family val="2"/>
        <scheme val="minor"/>
      </rPr>
      <t xml:space="preserve"> Project is still underway, pending completion of service line and restoration work in summer 2023. </t>
    </r>
  </si>
  <si>
    <r>
      <rPr>
        <b/>
        <sz val="11"/>
        <color theme="1"/>
        <rFont val="Calibri"/>
        <family val="2"/>
        <scheme val="minor"/>
      </rPr>
      <t>Reason for Variance:</t>
    </r>
    <r>
      <rPr>
        <sz val="11"/>
        <color theme="1"/>
        <rFont val="Calibri"/>
        <family val="2"/>
        <scheme val="minor"/>
      </rPr>
      <t xml:space="preserve"> Actual linear footage installed was less than estimated. Amount of pavement restoration required was in line with pavement restoration estimates. </t>
    </r>
  </si>
  <si>
    <r>
      <rPr>
        <b/>
        <sz val="11"/>
        <color theme="1"/>
        <rFont val="Calibri"/>
        <family val="2"/>
        <scheme val="minor"/>
      </rPr>
      <t>Reason for Variance:</t>
    </r>
    <r>
      <rPr>
        <sz val="11"/>
        <color theme="1"/>
        <rFont val="Calibri"/>
        <family val="2"/>
        <scheme val="minor"/>
      </rPr>
      <t xml:space="preserve"> Actual linear footage installed was less than estimated. The paving for this project was being cost-shared with LFUCG resulting in cost savings. </t>
    </r>
  </si>
  <si>
    <r>
      <rPr>
        <b/>
        <sz val="11"/>
        <color theme="1"/>
        <rFont val="Calibri"/>
        <family val="2"/>
        <scheme val="minor"/>
      </rPr>
      <t>Reason for Variance:</t>
    </r>
    <r>
      <rPr>
        <sz val="11"/>
        <color theme="1"/>
        <rFont val="Calibri"/>
        <family val="2"/>
        <scheme val="minor"/>
      </rPr>
      <t xml:space="preserve"> Water main installation work was performed by Kentucky American Water crews. Some parts of this project were pavement cost-shared with LFUCG. </t>
    </r>
  </si>
  <si>
    <t>End of QIP 2 Period</t>
  </si>
  <si>
    <t>QIP 3 Midyear Reconciliation</t>
  </si>
  <si>
    <t>End of QIP 3 Period</t>
  </si>
  <si>
    <t>QIP 3 Midyear Reconciliation (Post-In-Service Spend)</t>
  </si>
  <si>
    <t>End of QIP 3 Period (Post-In-Service Spend)</t>
  </si>
  <si>
    <t>QIP 3 Midyear Reforecast</t>
  </si>
  <si>
    <r>
      <rPr>
        <b/>
        <sz val="11"/>
        <color theme="1"/>
        <rFont val="Calibri"/>
        <family val="2"/>
        <scheme val="minor"/>
      </rPr>
      <t>Reason for Variance:</t>
    </r>
    <r>
      <rPr>
        <sz val="11"/>
        <color theme="1"/>
        <rFont val="Calibri"/>
        <family val="2"/>
        <scheme val="minor"/>
      </rPr>
      <t xml:space="preserve"> Contractor bids were higher than originally estimated. Nearly all service lines along this road required full replacement and additional plumbing services. This area served as a temporary concrete restoration pilot project with LFUCG. </t>
    </r>
  </si>
  <si>
    <t>Estimated Project Cost in QIP Application filed March 1, 2022</t>
  </si>
  <si>
    <t>Estimated Project Cost in QIP 3 Midyear Reconciliation filed March 1, 2023</t>
  </si>
  <si>
    <r>
      <rPr>
        <b/>
        <sz val="11"/>
        <color theme="1"/>
        <rFont val="Calibri"/>
        <family val="2"/>
        <scheme val="minor"/>
      </rPr>
      <t>Reason for Variance:</t>
    </r>
    <r>
      <rPr>
        <sz val="11"/>
        <color theme="1"/>
        <rFont val="Calibri"/>
        <family val="2"/>
        <scheme val="minor"/>
      </rPr>
      <t xml:space="preserve"> Project was delayed to future QIP period due to LFUCG roadway access restrictions. </t>
    </r>
  </si>
  <si>
    <r>
      <rPr>
        <b/>
        <sz val="11"/>
        <color theme="1"/>
        <rFont val="Calibri"/>
        <family val="2"/>
        <scheme val="minor"/>
      </rPr>
      <t>Reason for Variance:</t>
    </r>
    <r>
      <rPr>
        <sz val="11"/>
        <color theme="1"/>
        <rFont val="Calibri"/>
        <family val="2"/>
        <scheme val="minor"/>
      </rPr>
      <t xml:space="preserve"> Contractor bids were higher than originally estimated. Project is still underway, pending completion of service line and restoration work in summer 2023.</t>
    </r>
  </si>
  <si>
    <r>
      <rPr>
        <b/>
        <sz val="11"/>
        <color theme="1"/>
        <rFont val="Calibri"/>
        <family val="2"/>
        <scheme val="minor"/>
      </rPr>
      <t>Reason for Variance:</t>
    </r>
    <r>
      <rPr>
        <sz val="11"/>
        <color theme="1"/>
        <rFont val="Calibri"/>
        <family val="2"/>
        <scheme val="minor"/>
      </rPr>
      <t xml:space="preserve"> Contractor bids were higher than originally estimated. Pavement extents greater than planned.</t>
    </r>
  </si>
  <si>
    <r>
      <rPr>
        <b/>
        <sz val="11"/>
        <color theme="1"/>
        <rFont val="Calibri"/>
        <family val="2"/>
        <scheme val="minor"/>
      </rPr>
      <t xml:space="preserve">Reason for Variance: </t>
    </r>
    <r>
      <rPr>
        <sz val="11"/>
        <color theme="1"/>
        <rFont val="Calibri"/>
        <family val="2"/>
        <scheme val="minor"/>
      </rPr>
      <t xml:space="preserve">Final restoration was delayed until spring 2023, and the contractor was required to maintain temporary cold patch that was not included in their original bid price. </t>
    </r>
  </si>
  <si>
    <r>
      <rPr>
        <b/>
        <sz val="11"/>
        <color theme="1"/>
        <rFont val="Calibri"/>
        <family val="2"/>
        <scheme val="minor"/>
      </rPr>
      <t>Reason for Variance:</t>
    </r>
    <r>
      <rPr>
        <sz val="11"/>
        <color theme="1"/>
        <rFont val="Calibri"/>
        <family val="2"/>
        <scheme val="minor"/>
      </rPr>
      <t xml:space="preserve"> Contractor bids were higher than originally estimated. Project is still underway, pending completion of service line and restoration work in summer 2023. An unplanned storm sewer conflict also added cost.</t>
    </r>
  </si>
  <si>
    <r>
      <rPr>
        <b/>
        <sz val="11"/>
        <color theme="1"/>
        <rFont val="Calibri"/>
        <family val="2"/>
        <scheme val="minor"/>
      </rPr>
      <t>Reason for Variance:</t>
    </r>
    <r>
      <rPr>
        <sz val="11"/>
        <color theme="1"/>
        <rFont val="Calibri"/>
        <family val="2"/>
        <scheme val="minor"/>
      </rPr>
      <t xml:space="preserve"> Project is still underway, pending completion of restoration work in summer 2023. Change order item for an additional valve excavation and change in connection type (from cut/cap to use of tee fittings).</t>
    </r>
  </si>
  <si>
    <r>
      <rPr>
        <b/>
        <sz val="11"/>
        <color theme="1"/>
        <rFont val="Calibri"/>
        <family val="2"/>
        <scheme val="minor"/>
      </rPr>
      <t>Reason for Variance:</t>
    </r>
    <r>
      <rPr>
        <sz val="11"/>
        <color theme="1"/>
        <rFont val="Calibri"/>
        <family val="2"/>
        <scheme val="minor"/>
      </rPr>
      <t xml:space="preserve"> Pavement extents and temporary restoration greater than planned. This area is a potential paving cost-share with LFUCG.</t>
    </r>
  </si>
  <si>
    <r>
      <rPr>
        <b/>
        <sz val="11"/>
        <color theme="1"/>
        <rFont val="Calibri"/>
        <family val="2"/>
        <scheme val="minor"/>
      </rPr>
      <t>Reason for Variance:</t>
    </r>
    <r>
      <rPr>
        <sz val="11"/>
        <color theme="1"/>
        <rFont val="Calibri"/>
        <family val="2"/>
        <scheme val="minor"/>
      </rPr>
      <t xml:space="preserve"> Additional 8" tap not included in original estimate. Pavement extents and temporary restoration greater than planned. This area is a potential paving cost-share with LFUCG.</t>
    </r>
  </si>
  <si>
    <r>
      <rPr>
        <b/>
        <sz val="11"/>
        <color theme="1"/>
        <rFont val="Calibri"/>
        <family val="2"/>
        <scheme val="minor"/>
      </rPr>
      <t>Reason for Variance:</t>
    </r>
    <r>
      <rPr>
        <sz val="11"/>
        <color theme="1"/>
        <rFont val="Calibri"/>
        <family val="2"/>
        <scheme val="minor"/>
      </rPr>
      <t xml:space="preserve"> Additional cast iron main found in the area and added to scope of work. Additional 8" tap required. Project is still underway, pending completion of restoration work in summer 2023. </t>
    </r>
  </si>
  <si>
    <t>Estimated Project Cost in QIP Application filed March 26,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</si>
</sst>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
    <numFmt numFmtId="165" formatCode="0.0"/>
    <numFmt numFmtId="166" formatCode="&quot;$&quot;#,##0.00"/>
  </numFmts>
  <fonts count="5"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scheme val="minor"/>
    </font>
    <font>
      <sz val="10"/>
      <color theme="1"/>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9" fontId="2" fillId="0" borderId="0" applyFont="0" applyFill="0" applyBorder="0" applyAlignment="0" applyProtection="0"/>
  </cellStyleXfs>
  <cellXfs count="115">
    <xf numFmtId="0" fontId="0" fillId="0" borderId="0" xfId="0"/>
    <xf numFmtId="164" fontId="0" fillId="0" borderId="0" xfId="0" applyNumberFormat="1"/>
    <xf numFmtId="166" fontId="0" fillId="0" borderId="0" xfId="0" applyNumberFormat="1"/>
    <xf numFmtId="0" fontId="0" fillId="0" borderId="0" xfId="0" applyAlignment="1">
      <alignment horizontal="right"/>
    </xf>
    <xf numFmtId="0" fontId="1" fillId="2" borderId="14" xfId="0" applyFont="1" applyFill="1" applyBorder="1" applyAlignment="1">
      <alignment horizontal="center" vertical="center" wrapText="1"/>
    </xf>
    <xf numFmtId="165" fontId="0" fillId="0" borderId="4" xfId="0" applyNumberFormat="1" applyBorder="1" applyAlignment="1">
      <alignment horizontal="center"/>
    </xf>
    <xf numFmtId="9" fontId="0" fillId="0" borderId="0" xfId="1" applyFont="1"/>
    <xf numFmtId="164" fontId="0" fillId="0" borderId="10" xfId="0" applyNumberFormat="1" applyBorder="1" applyAlignment="1">
      <alignment horizontal="center" vertical="center"/>
    </xf>
    <xf numFmtId="6" fontId="0" fillId="0" borderId="15" xfId="0" applyNumberFormat="1" applyBorder="1" applyAlignment="1">
      <alignment horizontal="center" vertical="center"/>
    </xf>
    <xf numFmtId="6" fontId="0" fillId="0" borderId="0" xfId="0" applyNumberFormat="1"/>
    <xf numFmtId="164" fontId="0" fillId="0" borderId="12" xfId="0" applyNumberFormat="1" applyBorder="1" applyAlignment="1">
      <alignment horizontal="center" vertical="center"/>
    </xf>
    <xf numFmtId="6" fontId="0" fillId="0" borderId="12" xfId="0" applyNumberFormat="1" applyBorder="1" applyAlignment="1">
      <alignment horizontal="center" vertical="center"/>
    </xf>
    <xf numFmtId="0" fontId="0" fillId="0" borderId="10" xfId="0" applyBorder="1" applyAlignment="1">
      <alignment horizontal="center" vertical="center"/>
    </xf>
    <xf numFmtId="6" fontId="0" fillId="0" borderId="10" xfId="0" applyNumberFormat="1" applyBorder="1" applyAlignment="1">
      <alignment horizontal="center" vertical="center"/>
    </xf>
    <xf numFmtId="6" fontId="0" fillId="0" borderId="11" xfId="0" applyNumberFormat="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wrapText="1"/>
    </xf>
    <xf numFmtId="3" fontId="0" fillId="0" borderId="10" xfId="0" applyNumberFormat="1" applyBorder="1" applyAlignment="1">
      <alignment horizontal="center" vertical="center"/>
    </xf>
    <xf numFmtId="0" fontId="0" fillId="0" borderId="23" xfId="0" applyBorder="1" applyAlignment="1">
      <alignment horizontal="center" vertical="center"/>
    </xf>
    <xf numFmtId="0" fontId="1" fillId="2" borderId="2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0" borderId="20" xfId="0" applyBorder="1" applyAlignment="1">
      <alignment horizontal="center" vertical="center"/>
    </xf>
    <xf numFmtId="0" fontId="0" fillId="0" borderId="19" xfId="0" applyBorder="1" applyAlignment="1">
      <alignment horizontal="center" vertical="center"/>
    </xf>
    <xf numFmtId="3" fontId="0" fillId="0" borderId="23" xfId="0" applyNumberFormat="1"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xf>
    <xf numFmtId="3" fontId="0" fillId="0" borderId="33" xfId="0" applyNumberFormat="1" applyBorder="1" applyAlignment="1">
      <alignment horizontal="center" vertical="center"/>
    </xf>
    <xf numFmtId="164" fontId="0" fillId="0" borderId="31" xfId="0" applyNumberFormat="1" applyBorder="1" applyAlignment="1">
      <alignment horizontal="center" vertical="center"/>
    </xf>
    <xf numFmtId="6" fontId="0" fillId="0" borderId="34" xfId="0" applyNumberFormat="1" applyBorder="1" applyAlignment="1">
      <alignment horizontal="center" vertical="center"/>
    </xf>
    <xf numFmtId="6" fontId="0" fillId="0" borderId="31" xfId="0" applyNumberFormat="1" applyBorder="1" applyAlignment="1">
      <alignment horizontal="center" vertical="center"/>
    </xf>
    <xf numFmtId="0" fontId="0" fillId="0" borderId="23" xfId="0" applyBorder="1" applyAlignment="1">
      <alignment horizontal="center" vertical="center" wrapText="1"/>
    </xf>
    <xf numFmtId="3" fontId="0" fillId="0" borderId="1" xfId="0" applyNumberFormat="1" applyBorder="1" applyAlignment="1">
      <alignment horizontal="center"/>
    </xf>
    <xf numFmtId="0" fontId="0" fillId="0" borderId="12"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6" fontId="0" fillId="0" borderId="36" xfId="0" applyNumberFormat="1" applyBorder="1" applyAlignment="1">
      <alignment horizontal="center" vertical="center"/>
    </xf>
    <xf numFmtId="3" fontId="0" fillId="3" borderId="10" xfId="0" applyNumberFormat="1" applyFill="1" applyBorder="1" applyAlignment="1">
      <alignment horizontal="center" vertical="center"/>
    </xf>
    <xf numFmtId="6" fontId="0" fillId="0" borderId="26" xfId="0" applyNumberFormat="1" applyBorder="1" applyAlignment="1">
      <alignment horizontal="center" vertical="center"/>
    </xf>
    <xf numFmtId="0" fontId="4" fillId="0" borderId="0" xfId="0" applyFont="1" applyAlignment="1">
      <alignment horizontal="center" vertical="center" wrapText="1"/>
    </xf>
    <xf numFmtId="0" fontId="0" fillId="0" borderId="33" xfId="0" applyBorder="1" applyAlignment="1">
      <alignment horizontal="center" vertical="center"/>
    </xf>
    <xf numFmtId="3" fontId="0" fillId="0" borderId="31" xfId="0" applyNumberFormat="1" applyBorder="1" applyAlignment="1">
      <alignment horizontal="center" vertical="center"/>
    </xf>
    <xf numFmtId="0" fontId="1" fillId="2" borderId="20"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36"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6" borderId="34"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1" fillId="6" borderId="33" xfId="0" applyFont="1" applyFill="1" applyBorder="1" applyAlignment="1">
      <alignment horizontal="center" vertical="center" wrapText="1"/>
    </xf>
    <xf numFmtId="0" fontId="1" fillId="5" borderId="3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1" fillId="4" borderId="24" xfId="0" applyFont="1" applyFill="1" applyBorder="1" applyAlignment="1">
      <alignment horizontal="center" vertical="center" wrapText="1"/>
    </xf>
    <xf numFmtId="164" fontId="0" fillId="4" borderId="35" xfId="0" applyNumberFormat="1" applyFill="1" applyBorder="1" applyAlignment="1">
      <alignment horizontal="center" vertical="center"/>
    </xf>
    <xf numFmtId="164" fontId="0" fillId="4" borderId="32" xfId="0" applyNumberFormat="1" applyFill="1" applyBorder="1" applyAlignment="1">
      <alignment horizontal="center" vertical="center"/>
    </xf>
    <xf numFmtId="0" fontId="1" fillId="4" borderId="35" xfId="0" applyFont="1" applyFill="1" applyBorder="1" applyAlignment="1">
      <alignment horizontal="center" vertical="center" wrapText="1"/>
    </xf>
    <xf numFmtId="6" fontId="0" fillId="4" borderId="35" xfId="0" applyNumberFormat="1" applyFill="1" applyBorder="1" applyAlignment="1">
      <alignment horizontal="center" vertical="center"/>
    </xf>
    <xf numFmtId="6" fontId="0" fillId="4" borderId="32" xfId="0" applyNumberFormat="1" applyFill="1" applyBorder="1" applyAlignment="1">
      <alignment horizontal="center" vertical="center"/>
    </xf>
    <xf numFmtId="0" fontId="1" fillId="7" borderId="21" xfId="0" applyFont="1" applyFill="1" applyBorder="1" applyAlignment="1">
      <alignment horizontal="center" vertical="center" wrapText="1"/>
    </xf>
    <xf numFmtId="164" fontId="0" fillId="0" borderId="30" xfId="0" applyNumberForma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8" xfId="0" applyBorder="1"/>
    <xf numFmtId="0" fontId="0" fillId="0" borderId="9" xfId="0" applyBorder="1"/>
    <xf numFmtId="0" fontId="0" fillId="0" borderId="8" xfId="0" applyBorder="1" applyAlignment="1">
      <alignment horizontal="center" vertical="center"/>
    </xf>
    <xf numFmtId="0" fontId="0" fillId="0" borderId="9" xfId="0" applyBorder="1" applyAlignment="1">
      <alignment horizontal="center" vertical="center"/>
    </xf>
    <xf numFmtId="164" fontId="0" fillId="0" borderId="2" xfId="0" applyNumberFormat="1" applyBorder="1" applyAlignment="1">
      <alignment horizontal="center" vertical="center"/>
    </xf>
    <xf numFmtId="164" fontId="0" fillId="0" borderId="5"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6" xfId="0" applyNumberFormat="1" applyBorder="1" applyAlignment="1">
      <alignment horizontal="center" vertical="center"/>
    </xf>
    <xf numFmtId="0" fontId="1" fillId="0" borderId="7" xfId="0" applyFont="1" applyBorder="1" applyAlignment="1">
      <alignment horizontal="center" vertical="center" wrapText="1"/>
    </xf>
    <xf numFmtId="164" fontId="0" fillId="0" borderId="3" xfId="0" applyNumberFormat="1" applyBorder="1" applyAlignment="1">
      <alignment horizontal="center" vertical="center"/>
    </xf>
    <xf numFmtId="164" fontId="0" fillId="0" borderId="6" xfId="0" applyNumberFormat="1" applyBorder="1" applyAlignment="1">
      <alignment horizontal="center" vertical="center"/>
    </xf>
    <xf numFmtId="0" fontId="1" fillId="5" borderId="30" xfId="0" applyFont="1" applyFill="1" applyBorder="1" applyAlignment="1">
      <alignment horizontal="center" vertical="center"/>
    </xf>
    <xf numFmtId="0" fontId="1" fillId="5" borderId="11" xfId="0" applyFont="1" applyFill="1" applyBorder="1" applyAlignment="1">
      <alignment horizontal="center" vertical="center"/>
    </xf>
    <xf numFmtId="0" fontId="1" fillId="6" borderId="30"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4" borderId="39"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40"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164" fontId="0" fillId="0" borderId="1" xfId="0" applyNumberFormat="1" applyBorder="1" applyAlignment="1">
      <alignment horizontal="center" vertical="center"/>
    </xf>
    <xf numFmtId="164" fontId="0" fillId="0" borderId="4" xfId="0" applyNumberFormat="1" applyBorder="1" applyAlignment="1">
      <alignment horizontal="center" vertical="center"/>
    </xf>
    <xf numFmtId="0" fontId="0" fillId="0" borderId="25" xfId="0" applyBorder="1" applyAlignment="1">
      <alignment horizontal="center" vertical="center" wrapText="1"/>
    </xf>
    <xf numFmtId="0" fontId="0" fillId="0" borderId="19" xfId="0" applyBorder="1" applyAlignment="1">
      <alignment horizontal="center" vertical="center" wrapText="1"/>
    </xf>
    <xf numFmtId="0" fontId="0" fillId="0" borderId="19" xfId="0" applyBorder="1"/>
    <xf numFmtId="0" fontId="0" fillId="0" borderId="26" xfId="0" applyBorder="1"/>
    <xf numFmtId="164" fontId="0" fillId="0" borderId="22" xfId="0" applyNumberFormat="1" applyBorder="1" applyAlignment="1">
      <alignment horizontal="center" vertical="center"/>
    </xf>
    <xf numFmtId="164" fontId="0" fillId="0" borderId="38" xfId="0" applyNumberFormat="1" applyBorder="1" applyAlignment="1">
      <alignment horizontal="center" vertical="center"/>
    </xf>
    <xf numFmtId="0" fontId="1" fillId="5" borderId="3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8" xfId="0" applyFill="1" applyBorder="1"/>
    <xf numFmtId="0" fontId="0" fillId="0" borderId="9" xfId="0" applyFill="1" applyBorder="1"/>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0" xfId="0" applyFill="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BBC76-0514-400F-887E-C781DC77F3AF}">
  <sheetPr>
    <pageSetUpPr fitToPage="1"/>
  </sheetPr>
  <dimension ref="A1:T35"/>
  <sheetViews>
    <sheetView tabSelected="1" workbookViewId="0">
      <selection activeCell="AA7" sqref="AA7"/>
    </sheetView>
  </sheetViews>
  <sheetFormatPr defaultRowHeight="15" x14ac:dyDescent="0.25"/>
  <cols>
    <col min="2" max="2" width="29.28515625" bestFit="1" customWidth="1"/>
    <col min="3" max="3" width="22" customWidth="1"/>
    <col min="4" max="4" width="13.42578125" customWidth="1"/>
    <col min="5" max="5" width="15.5703125" customWidth="1"/>
    <col min="6" max="6" width="15.140625" customWidth="1"/>
    <col min="7" max="7" width="15.85546875" customWidth="1"/>
    <col min="8" max="8" width="15.28515625" customWidth="1"/>
    <col min="9" max="12" width="14.140625" customWidth="1"/>
  </cols>
  <sheetData>
    <row r="1" spans="1:20" ht="30" customHeight="1" thickBot="1" x14ac:dyDescent="0.3">
      <c r="F1" s="78" t="s">
        <v>202</v>
      </c>
      <c r="G1" s="79"/>
      <c r="H1" s="80" t="s">
        <v>205</v>
      </c>
      <c r="I1" s="81"/>
      <c r="J1" s="82" t="s">
        <v>206</v>
      </c>
      <c r="K1" s="83"/>
      <c r="L1" s="84"/>
      <c r="M1" s="85" t="s">
        <v>120</v>
      </c>
      <c r="N1" s="86"/>
      <c r="O1" s="86"/>
      <c r="P1" s="86"/>
      <c r="Q1" s="86"/>
      <c r="R1" s="86"/>
      <c r="S1" s="86"/>
      <c r="T1" s="87"/>
    </row>
    <row r="2" spans="1:20" ht="75.75" customHeight="1" thickBot="1" x14ac:dyDescent="0.3">
      <c r="A2" s="44" t="s">
        <v>117</v>
      </c>
      <c r="B2" s="19" t="s">
        <v>0</v>
      </c>
      <c r="C2" s="20" t="s">
        <v>25</v>
      </c>
      <c r="D2" s="20" t="s">
        <v>1</v>
      </c>
      <c r="E2" s="21" t="s">
        <v>220</v>
      </c>
      <c r="F2" s="54" t="s">
        <v>2</v>
      </c>
      <c r="G2" s="55" t="s">
        <v>56</v>
      </c>
      <c r="H2" s="45" t="s">
        <v>58</v>
      </c>
      <c r="I2" s="46" t="s">
        <v>57</v>
      </c>
      <c r="J2" s="52" t="s">
        <v>121</v>
      </c>
      <c r="K2" s="51" t="s">
        <v>122</v>
      </c>
      <c r="L2" s="48" t="s">
        <v>123</v>
      </c>
      <c r="M2" s="88"/>
      <c r="N2" s="89"/>
      <c r="O2" s="89"/>
      <c r="P2" s="89"/>
      <c r="Q2" s="89"/>
      <c r="R2" s="89"/>
      <c r="S2" s="89"/>
      <c r="T2" s="90"/>
    </row>
    <row r="3" spans="1:20" ht="45" customHeight="1" thickBot="1" x14ac:dyDescent="0.3">
      <c r="A3" s="27">
        <v>2</v>
      </c>
      <c r="B3" s="42" t="s">
        <v>22</v>
      </c>
      <c r="C3" s="28" t="s">
        <v>47</v>
      </c>
      <c r="D3" s="43">
        <v>276</v>
      </c>
      <c r="E3" s="30">
        <f>276*265</f>
        <v>73140</v>
      </c>
      <c r="F3" s="30">
        <v>32019</v>
      </c>
      <c r="G3" s="31">
        <f>F3-E3</f>
        <v>-41121</v>
      </c>
      <c r="H3" s="32">
        <v>0</v>
      </c>
      <c r="I3" s="31">
        <f>(F3+H3)-E3</f>
        <v>-41121</v>
      </c>
      <c r="J3" s="32">
        <v>0</v>
      </c>
      <c r="K3" s="32">
        <f>(F3+H3+J3)-E3</f>
        <v>-41121</v>
      </c>
      <c r="L3" s="38">
        <f>F3+H3+J3</f>
        <v>32019</v>
      </c>
      <c r="M3" s="93" t="s">
        <v>50</v>
      </c>
      <c r="N3" s="94"/>
      <c r="O3" s="94"/>
      <c r="P3" s="94"/>
      <c r="Q3" s="94"/>
      <c r="R3" s="94"/>
      <c r="S3" s="95"/>
      <c r="T3" s="96"/>
    </row>
    <row r="4" spans="1:20" ht="60.75" customHeight="1" thickBot="1" x14ac:dyDescent="0.3">
      <c r="A4" s="22">
        <v>2</v>
      </c>
      <c r="B4" s="18" t="s">
        <v>23</v>
      </c>
      <c r="C4" s="23" t="s">
        <v>48</v>
      </c>
      <c r="D4" s="17">
        <v>230</v>
      </c>
      <c r="E4" s="7">
        <f>230*265</f>
        <v>60950</v>
      </c>
      <c r="F4" s="7">
        <v>50800.63</v>
      </c>
      <c r="G4" s="8">
        <f t="shared" ref="G4:G24" si="0">F4-E4</f>
        <v>-10149.370000000003</v>
      </c>
      <c r="H4" s="13">
        <v>0</v>
      </c>
      <c r="I4" s="8">
        <f t="shared" ref="I4:I24" si="1">(F4+H4)-E4</f>
        <v>-10149.370000000003</v>
      </c>
      <c r="J4" s="13">
        <v>0</v>
      </c>
      <c r="K4" s="13">
        <f t="shared" ref="K4:K24" si="2">(F4+H4+J4)-E4</f>
        <v>-10149.370000000003</v>
      </c>
      <c r="L4" s="14">
        <f t="shared" ref="L4:L24" si="3">F4+H4+J4</f>
        <v>50800.63</v>
      </c>
      <c r="M4" s="75" t="s">
        <v>114</v>
      </c>
      <c r="N4" s="66"/>
      <c r="O4" s="66"/>
      <c r="P4" s="66"/>
      <c r="Q4" s="66"/>
      <c r="R4" s="66"/>
      <c r="S4" s="67"/>
      <c r="T4" s="68"/>
    </row>
    <row r="5" spans="1:20" ht="45" customHeight="1" thickBot="1" x14ac:dyDescent="0.3">
      <c r="A5" s="22">
        <v>2</v>
      </c>
      <c r="B5" s="18" t="s">
        <v>24</v>
      </c>
      <c r="C5" s="23" t="s">
        <v>49</v>
      </c>
      <c r="D5" s="17">
        <v>482</v>
      </c>
      <c r="E5" s="7">
        <f>482*265</f>
        <v>127730</v>
      </c>
      <c r="F5" s="7">
        <v>159471.45000000001</v>
      </c>
      <c r="G5" s="8">
        <f t="shared" si="0"/>
        <v>31741.450000000012</v>
      </c>
      <c r="H5" s="13">
        <v>0</v>
      </c>
      <c r="I5" s="8">
        <f t="shared" si="1"/>
        <v>31741.450000000012</v>
      </c>
      <c r="J5" s="13">
        <v>0</v>
      </c>
      <c r="K5" s="13">
        <f t="shared" si="2"/>
        <v>31741.450000000012</v>
      </c>
      <c r="L5" s="14">
        <f t="shared" si="3"/>
        <v>159471.45000000001</v>
      </c>
      <c r="M5" s="75" t="s">
        <v>51</v>
      </c>
      <c r="N5" s="66"/>
      <c r="O5" s="66"/>
      <c r="P5" s="66"/>
      <c r="Q5" s="66"/>
      <c r="R5" s="66"/>
      <c r="S5" s="67"/>
      <c r="T5" s="68"/>
    </row>
    <row r="6" spans="1:20" ht="74.25" customHeight="1" thickBot="1" x14ac:dyDescent="0.3">
      <c r="A6" s="22">
        <v>2</v>
      </c>
      <c r="B6" s="18" t="s">
        <v>3</v>
      </c>
      <c r="C6" s="16" t="s">
        <v>27</v>
      </c>
      <c r="D6" s="17">
        <v>2940</v>
      </c>
      <c r="E6" s="7">
        <v>775000</v>
      </c>
      <c r="F6" s="13">
        <v>1191831.69</v>
      </c>
      <c r="G6" s="8">
        <f t="shared" si="0"/>
        <v>416831.68999999994</v>
      </c>
      <c r="H6" s="13">
        <v>84591</v>
      </c>
      <c r="I6" s="8">
        <f t="shared" si="1"/>
        <v>501422.68999999994</v>
      </c>
      <c r="J6" s="13">
        <v>0</v>
      </c>
      <c r="K6" s="13">
        <f t="shared" si="2"/>
        <v>501422.68999999994</v>
      </c>
      <c r="L6" s="14">
        <f t="shared" si="3"/>
        <v>1276422.69</v>
      </c>
      <c r="M6" s="75" t="s">
        <v>52</v>
      </c>
      <c r="N6" s="66"/>
      <c r="O6" s="66"/>
      <c r="P6" s="66"/>
      <c r="Q6" s="66"/>
      <c r="R6" s="66"/>
      <c r="S6" s="69"/>
      <c r="T6" s="70"/>
    </row>
    <row r="7" spans="1:20" ht="60.75" thickBot="1" x14ac:dyDescent="0.3">
      <c r="A7" s="22">
        <v>2</v>
      </c>
      <c r="B7" s="18" t="s">
        <v>4</v>
      </c>
      <c r="C7" s="16" t="s">
        <v>28</v>
      </c>
      <c r="D7" s="39">
        <v>4050</v>
      </c>
      <c r="E7" s="7">
        <v>1532500</v>
      </c>
      <c r="F7" s="13">
        <v>1134089.5899999999</v>
      </c>
      <c r="G7" s="8">
        <f t="shared" si="0"/>
        <v>-398410.41000000015</v>
      </c>
      <c r="H7" s="13">
        <v>-1941</v>
      </c>
      <c r="I7" s="8">
        <f t="shared" si="1"/>
        <v>-400351.41000000015</v>
      </c>
      <c r="J7" s="13">
        <v>222828</v>
      </c>
      <c r="K7" s="13">
        <f t="shared" si="2"/>
        <v>-177523.41000000015</v>
      </c>
      <c r="L7" s="14">
        <f t="shared" si="3"/>
        <v>1354976.5899999999</v>
      </c>
      <c r="M7" s="65" t="s">
        <v>199</v>
      </c>
      <c r="N7" s="66"/>
      <c r="O7" s="66"/>
      <c r="P7" s="66"/>
      <c r="Q7" s="66"/>
      <c r="R7" s="66"/>
      <c r="S7" s="69"/>
      <c r="T7" s="70"/>
    </row>
    <row r="8" spans="1:20" ht="45" customHeight="1" thickBot="1" x14ac:dyDescent="0.3">
      <c r="A8" s="22">
        <v>2</v>
      </c>
      <c r="B8" s="18" t="s">
        <v>5</v>
      </c>
      <c r="C8" s="23" t="s">
        <v>29</v>
      </c>
      <c r="D8" s="17">
        <v>1017</v>
      </c>
      <c r="E8" s="7">
        <v>625000</v>
      </c>
      <c r="F8" s="13">
        <v>359422.62</v>
      </c>
      <c r="G8" s="8">
        <f t="shared" si="0"/>
        <v>-265577.38</v>
      </c>
      <c r="H8" s="13">
        <v>-2762</v>
      </c>
      <c r="I8" s="8">
        <f t="shared" si="1"/>
        <v>-268339.38</v>
      </c>
      <c r="J8" s="13">
        <v>0</v>
      </c>
      <c r="K8" s="13">
        <f t="shared" si="2"/>
        <v>-268339.38</v>
      </c>
      <c r="L8" s="14">
        <f t="shared" si="3"/>
        <v>356660.62</v>
      </c>
      <c r="M8" s="65" t="s">
        <v>200</v>
      </c>
      <c r="N8" s="66"/>
      <c r="O8" s="66"/>
      <c r="P8" s="66"/>
      <c r="Q8" s="66"/>
      <c r="R8" s="66"/>
      <c r="S8" s="69"/>
      <c r="T8" s="70"/>
    </row>
    <row r="9" spans="1:20" ht="45" customHeight="1" thickBot="1" x14ac:dyDescent="0.3">
      <c r="A9" s="22">
        <v>2</v>
      </c>
      <c r="B9" s="18" t="s">
        <v>6</v>
      </c>
      <c r="C9" s="16" t="s">
        <v>30</v>
      </c>
      <c r="D9" s="39">
        <v>5476</v>
      </c>
      <c r="E9" s="7">
        <v>1312500</v>
      </c>
      <c r="F9" s="13">
        <v>1408343.25</v>
      </c>
      <c r="G9" s="8">
        <f t="shared" si="0"/>
        <v>95843.25</v>
      </c>
      <c r="H9" s="13">
        <v>251917</v>
      </c>
      <c r="I9" s="8">
        <f t="shared" si="1"/>
        <v>347760.25</v>
      </c>
      <c r="J9" s="13">
        <v>7919</v>
      </c>
      <c r="K9" s="13">
        <f t="shared" si="2"/>
        <v>355679.25</v>
      </c>
      <c r="L9" s="14">
        <f>F9+H9+J9</f>
        <v>1668179.25</v>
      </c>
      <c r="M9" s="65" t="s">
        <v>31</v>
      </c>
      <c r="N9" s="66"/>
      <c r="O9" s="66"/>
      <c r="P9" s="66"/>
      <c r="Q9" s="66"/>
      <c r="R9" s="66"/>
      <c r="S9" s="69"/>
      <c r="T9" s="70"/>
    </row>
    <row r="10" spans="1:20" ht="45" customHeight="1" thickBot="1" x14ac:dyDescent="0.3">
      <c r="A10" s="22">
        <v>2</v>
      </c>
      <c r="B10" s="18" t="s">
        <v>7</v>
      </c>
      <c r="C10" s="16" t="s">
        <v>32</v>
      </c>
      <c r="D10" s="17">
        <v>5255</v>
      </c>
      <c r="E10" s="7">
        <v>1000000</v>
      </c>
      <c r="F10" s="13">
        <v>698858.17999999993</v>
      </c>
      <c r="G10" s="8">
        <f t="shared" si="0"/>
        <v>-301141.82000000007</v>
      </c>
      <c r="H10" s="13">
        <v>791595</v>
      </c>
      <c r="I10" s="8">
        <f t="shared" si="1"/>
        <v>490453.17999999993</v>
      </c>
      <c r="J10" s="13">
        <v>24858</v>
      </c>
      <c r="K10" s="13">
        <f t="shared" si="2"/>
        <v>515311.17999999993</v>
      </c>
      <c r="L10" s="14">
        <f t="shared" si="3"/>
        <v>1515311.18</v>
      </c>
      <c r="M10" s="65" t="s">
        <v>109</v>
      </c>
      <c r="N10" s="66"/>
      <c r="O10" s="66"/>
      <c r="P10" s="66"/>
      <c r="Q10" s="66"/>
      <c r="R10" s="66"/>
      <c r="S10" s="69"/>
      <c r="T10" s="70"/>
    </row>
    <row r="11" spans="1:20" ht="45" customHeight="1" thickBot="1" x14ac:dyDescent="0.3">
      <c r="A11" s="22">
        <v>2</v>
      </c>
      <c r="B11" s="18" t="s">
        <v>8</v>
      </c>
      <c r="C11" s="23" t="s">
        <v>33</v>
      </c>
      <c r="D11" s="17">
        <v>3100</v>
      </c>
      <c r="E11" s="7">
        <v>875000</v>
      </c>
      <c r="F11" s="13">
        <v>806460.65</v>
      </c>
      <c r="G11" s="8">
        <f t="shared" si="0"/>
        <v>-68539.349999999977</v>
      </c>
      <c r="H11" s="13">
        <v>-59034</v>
      </c>
      <c r="I11" s="8">
        <f t="shared" si="1"/>
        <v>-127573.34999999998</v>
      </c>
      <c r="J11" s="13">
        <v>201033</v>
      </c>
      <c r="K11" s="13">
        <f t="shared" si="2"/>
        <v>73459.650000000023</v>
      </c>
      <c r="L11" s="14">
        <f t="shared" si="3"/>
        <v>948459.65</v>
      </c>
      <c r="M11" s="108" t="s">
        <v>214</v>
      </c>
      <c r="N11" s="109"/>
      <c r="O11" s="109"/>
      <c r="P11" s="109"/>
      <c r="Q11" s="109"/>
      <c r="R11" s="109"/>
      <c r="S11" s="112"/>
      <c r="T11" s="113"/>
    </row>
    <row r="12" spans="1:20" ht="90.75" thickBot="1" x14ac:dyDescent="0.3">
      <c r="A12" s="22">
        <v>2</v>
      </c>
      <c r="B12" s="18" t="s">
        <v>9</v>
      </c>
      <c r="C12" s="16" t="s">
        <v>34</v>
      </c>
      <c r="D12" s="17">
        <v>6720</v>
      </c>
      <c r="E12" s="7">
        <v>1650000</v>
      </c>
      <c r="F12" s="13">
        <v>2017587</v>
      </c>
      <c r="G12" s="8">
        <f t="shared" si="0"/>
        <v>367587</v>
      </c>
      <c r="H12" s="13">
        <v>1002936</v>
      </c>
      <c r="I12" s="8">
        <f t="shared" si="1"/>
        <v>1370523</v>
      </c>
      <c r="J12" s="13">
        <v>-176664</v>
      </c>
      <c r="K12" s="13">
        <f t="shared" si="2"/>
        <v>1193859</v>
      </c>
      <c r="L12" s="14">
        <f t="shared" si="3"/>
        <v>2843859</v>
      </c>
      <c r="M12" s="65" t="s">
        <v>110</v>
      </c>
      <c r="N12" s="66"/>
      <c r="O12" s="66"/>
      <c r="P12" s="66"/>
      <c r="Q12" s="66"/>
      <c r="R12" s="66"/>
      <c r="S12" s="69"/>
      <c r="T12" s="70"/>
    </row>
    <row r="13" spans="1:20" ht="60.75" customHeight="1" thickBot="1" x14ac:dyDescent="0.3">
      <c r="A13" s="22">
        <v>2</v>
      </c>
      <c r="B13" s="18" t="s">
        <v>10</v>
      </c>
      <c r="C13" s="16" t="s">
        <v>35</v>
      </c>
      <c r="D13" s="17">
        <v>7220</v>
      </c>
      <c r="E13" s="7">
        <v>1575000</v>
      </c>
      <c r="F13" s="7">
        <v>1804892.2500000002</v>
      </c>
      <c r="G13" s="8">
        <f t="shared" si="0"/>
        <v>229892.25000000023</v>
      </c>
      <c r="H13" s="13">
        <v>259317</v>
      </c>
      <c r="I13" s="13">
        <f t="shared" si="1"/>
        <v>489209.25000000023</v>
      </c>
      <c r="J13" s="13">
        <v>81</v>
      </c>
      <c r="K13" s="13">
        <f t="shared" si="2"/>
        <v>489290.25000000023</v>
      </c>
      <c r="L13" s="14">
        <f t="shared" si="3"/>
        <v>2064290.2500000002</v>
      </c>
      <c r="M13" s="75" t="s">
        <v>54</v>
      </c>
      <c r="N13" s="66"/>
      <c r="O13" s="66"/>
      <c r="P13" s="66"/>
      <c r="Q13" s="66"/>
      <c r="R13" s="66"/>
      <c r="S13" s="69"/>
      <c r="T13" s="70"/>
    </row>
    <row r="14" spans="1:20" ht="45" customHeight="1" thickBot="1" x14ac:dyDescent="0.3">
      <c r="A14" s="22">
        <v>2</v>
      </c>
      <c r="B14" s="18" t="s">
        <v>11</v>
      </c>
      <c r="C14" s="23" t="s">
        <v>36</v>
      </c>
      <c r="D14" s="17">
        <v>2200</v>
      </c>
      <c r="E14" s="7">
        <v>550000</v>
      </c>
      <c r="F14" s="7">
        <v>527191.68000000005</v>
      </c>
      <c r="G14" s="8">
        <f t="shared" si="0"/>
        <v>-22808.319999999949</v>
      </c>
      <c r="H14" s="13">
        <v>245670</v>
      </c>
      <c r="I14" s="13">
        <f t="shared" si="1"/>
        <v>222861.68000000005</v>
      </c>
      <c r="J14" s="13">
        <v>0</v>
      </c>
      <c r="K14" s="13">
        <f t="shared" si="2"/>
        <v>222861.68000000005</v>
      </c>
      <c r="L14" s="14">
        <f t="shared" si="3"/>
        <v>772861.68</v>
      </c>
      <c r="M14" s="65" t="s">
        <v>112</v>
      </c>
      <c r="N14" s="66"/>
      <c r="O14" s="66"/>
      <c r="P14" s="66"/>
      <c r="Q14" s="66"/>
      <c r="R14" s="66"/>
      <c r="S14" s="69"/>
      <c r="T14" s="70"/>
    </row>
    <row r="15" spans="1:20" ht="62.25" customHeight="1" thickBot="1" x14ac:dyDescent="0.3">
      <c r="A15" s="22">
        <v>2</v>
      </c>
      <c r="B15" s="18" t="s">
        <v>12</v>
      </c>
      <c r="C15" s="16" t="s">
        <v>37</v>
      </c>
      <c r="D15" s="17">
        <v>2850</v>
      </c>
      <c r="E15" s="7">
        <v>725000</v>
      </c>
      <c r="F15" s="7">
        <v>788951.81</v>
      </c>
      <c r="G15" s="8">
        <f t="shared" si="0"/>
        <v>63951.810000000056</v>
      </c>
      <c r="H15" s="13">
        <v>148250</v>
      </c>
      <c r="I15" s="13">
        <f t="shared" si="1"/>
        <v>212201.81000000006</v>
      </c>
      <c r="J15" s="13">
        <v>0</v>
      </c>
      <c r="K15" s="13">
        <f t="shared" si="2"/>
        <v>212201.81000000006</v>
      </c>
      <c r="L15" s="40">
        <f t="shared" si="3"/>
        <v>937201.81</v>
      </c>
      <c r="M15" s="65" t="s">
        <v>113</v>
      </c>
      <c r="N15" s="66"/>
      <c r="O15" s="66"/>
      <c r="P15" s="66"/>
      <c r="Q15" s="66"/>
      <c r="R15" s="66"/>
      <c r="S15" s="69"/>
      <c r="T15" s="70"/>
    </row>
    <row r="16" spans="1:20" ht="45" customHeight="1" thickBot="1" x14ac:dyDescent="0.3">
      <c r="A16" s="22">
        <v>2</v>
      </c>
      <c r="B16" s="18" t="s">
        <v>13</v>
      </c>
      <c r="C16" s="23" t="s">
        <v>45</v>
      </c>
      <c r="D16" s="17">
        <v>5306</v>
      </c>
      <c r="E16" s="7">
        <v>1350000</v>
      </c>
      <c r="F16" s="7">
        <v>1437053.61</v>
      </c>
      <c r="G16" s="8">
        <f t="shared" si="0"/>
        <v>87053.610000000102</v>
      </c>
      <c r="H16" s="13">
        <v>181753</v>
      </c>
      <c r="I16" s="8">
        <f t="shared" si="1"/>
        <v>268806.6100000001</v>
      </c>
      <c r="J16" s="13">
        <v>0</v>
      </c>
      <c r="K16" s="13">
        <f t="shared" si="2"/>
        <v>268806.6100000001</v>
      </c>
      <c r="L16" s="14">
        <f t="shared" si="3"/>
        <v>1618806.61</v>
      </c>
      <c r="M16" s="65" t="s">
        <v>53</v>
      </c>
      <c r="N16" s="66"/>
      <c r="O16" s="66"/>
      <c r="P16" s="66"/>
      <c r="Q16" s="66"/>
      <c r="R16" s="66"/>
      <c r="S16" s="69"/>
      <c r="T16" s="70"/>
    </row>
    <row r="17" spans="1:20" ht="60.75" thickBot="1" x14ac:dyDescent="0.3">
      <c r="A17" s="22">
        <v>2</v>
      </c>
      <c r="B17" s="18" t="s">
        <v>14</v>
      </c>
      <c r="C17" s="16" t="s">
        <v>46</v>
      </c>
      <c r="D17" s="17">
        <v>3555</v>
      </c>
      <c r="E17" s="7">
        <v>925000</v>
      </c>
      <c r="F17" s="7">
        <v>911958.46000000008</v>
      </c>
      <c r="G17" s="8">
        <f t="shared" si="0"/>
        <v>-13041.539999999921</v>
      </c>
      <c r="H17" s="13">
        <v>284044</v>
      </c>
      <c r="I17" s="8">
        <f t="shared" si="1"/>
        <v>271002.45999999996</v>
      </c>
      <c r="J17" s="13">
        <v>0</v>
      </c>
      <c r="K17" s="13">
        <f t="shared" si="2"/>
        <v>271002.45999999996</v>
      </c>
      <c r="L17" s="14">
        <f t="shared" si="3"/>
        <v>1196002.46</v>
      </c>
      <c r="M17" s="65" t="s">
        <v>111</v>
      </c>
      <c r="N17" s="66"/>
      <c r="O17" s="66"/>
      <c r="P17" s="66"/>
      <c r="Q17" s="66"/>
      <c r="R17" s="66"/>
      <c r="S17" s="69"/>
      <c r="T17" s="70"/>
    </row>
    <row r="18" spans="1:20" ht="45" customHeight="1" thickBot="1" x14ac:dyDescent="0.3">
      <c r="A18" s="22">
        <v>2</v>
      </c>
      <c r="B18" s="18" t="s">
        <v>15</v>
      </c>
      <c r="C18" s="23" t="s">
        <v>38</v>
      </c>
      <c r="D18" s="17">
        <v>507</v>
      </c>
      <c r="E18" s="7">
        <v>275000</v>
      </c>
      <c r="F18" s="7">
        <v>222708</v>
      </c>
      <c r="G18" s="8">
        <f t="shared" si="0"/>
        <v>-52292</v>
      </c>
      <c r="H18" s="13">
        <v>25405.32</v>
      </c>
      <c r="I18" s="8">
        <f t="shared" si="1"/>
        <v>-26886.679999999993</v>
      </c>
      <c r="J18" s="13">
        <v>-6155</v>
      </c>
      <c r="K18" s="13">
        <f t="shared" si="2"/>
        <v>-33041.679999999993</v>
      </c>
      <c r="L18" s="14">
        <f t="shared" si="3"/>
        <v>241958.32</v>
      </c>
      <c r="M18" s="65" t="s">
        <v>26</v>
      </c>
      <c r="N18" s="66"/>
      <c r="O18" s="66"/>
      <c r="P18" s="66"/>
      <c r="Q18" s="66"/>
      <c r="R18" s="66"/>
      <c r="S18" s="69"/>
      <c r="T18" s="70"/>
    </row>
    <row r="19" spans="1:20" ht="45" customHeight="1" thickBot="1" x14ac:dyDescent="0.3">
      <c r="A19" s="22">
        <v>2</v>
      </c>
      <c r="B19" s="18" t="s">
        <v>16</v>
      </c>
      <c r="C19" s="16" t="s">
        <v>39</v>
      </c>
      <c r="D19" s="17">
        <v>3600</v>
      </c>
      <c r="E19" s="7">
        <v>900000</v>
      </c>
      <c r="F19" s="7">
        <v>609346.68999999994</v>
      </c>
      <c r="G19" s="8">
        <f t="shared" si="0"/>
        <v>-290653.31000000006</v>
      </c>
      <c r="H19" s="13">
        <v>1288405</v>
      </c>
      <c r="I19" s="8">
        <f t="shared" si="1"/>
        <v>997751.69</v>
      </c>
      <c r="J19" s="13">
        <v>6477</v>
      </c>
      <c r="K19" s="13">
        <f t="shared" si="2"/>
        <v>1004228.69</v>
      </c>
      <c r="L19" s="14">
        <f t="shared" si="3"/>
        <v>1904228.69</v>
      </c>
      <c r="M19" s="65" t="s">
        <v>115</v>
      </c>
      <c r="N19" s="66"/>
      <c r="O19" s="66"/>
      <c r="P19" s="66"/>
      <c r="Q19" s="66"/>
      <c r="R19" s="66"/>
      <c r="S19" s="69"/>
      <c r="T19" s="70"/>
    </row>
    <row r="20" spans="1:20" ht="45" customHeight="1" thickBot="1" x14ac:dyDescent="0.3">
      <c r="A20" s="22">
        <v>2</v>
      </c>
      <c r="B20" s="18" t="s">
        <v>17</v>
      </c>
      <c r="C20" s="16" t="s">
        <v>40</v>
      </c>
      <c r="D20" s="17">
        <v>2500</v>
      </c>
      <c r="E20" s="7">
        <v>617500</v>
      </c>
      <c r="F20" s="7">
        <v>612821.53</v>
      </c>
      <c r="G20" s="8">
        <f t="shared" si="0"/>
        <v>-4678.4699999999721</v>
      </c>
      <c r="H20" s="13">
        <v>497688</v>
      </c>
      <c r="I20" s="8">
        <f t="shared" si="1"/>
        <v>493009.53</v>
      </c>
      <c r="J20" s="13">
        <v>-9199</v>
      </c>
      <c r="K20" s="13">
        <f t="shared" si="2"/>
        <v>483810.53</v>
      </c>
      <c r="L20" s="14">
        <f t="shared" si="3"/>
        <v>1101310.53</v>
      </c>
      <c r="M20" s="65" t="s">
        <v>115</v>
      </c>
      <c r="N20" s="66"/>
      <c r="O20" s="66"/>
      <c r="P20" s="66"/>
      <c r="Q20" s="66"/>
      <c r="R20" s="66"/>
      <c r="S20" s="69"/>
      <c r="T20" s="70"/>
    </row>
    <row r="21" spans="1:20" ht="60.75" customHeight="1" thickBot="1" x14ac:dyDescent="0.3">
      <c r="A21" s="22">
        <v>2</v>
      </c>
      <c r="B21" s="18" t="s">
        <v>18</v>
      </c>
      <c r="C21" s="16" t="s">
        <v>41</v>
      </c>
      <c r="D21" s="17">
        <v>5239</v>
      </c>
      <c r="E21" s="7">
        <v>1567500</v>
      </c>
      <c r="F21" s="7">
        <v>1012319</v>
      </c>
      <c r="G21" s="8">
        <f t="shared" si="0"/>
        <v>-555181</v>
      </c>
      <c r="H21" s="13">
        <v>1155123.3899999999</v>
      </c>
      <c r="I21" s="8">
        <f t="shared" si="1"/>
        <v>599942.38999999966</v>
      </c>
      <c r="J21" s="13">
        <v>-13180</v>
      </c>
      <c r="K21" s="13">
        <f t="shared" si="2"/>
        <v>586762.38999999966</v>
      </c>
      <c r="L21" s="14">
        <f t="shared" si="3"/>
        <v>2154262.3899999997</v>
      </c>
      <c r="M21" s="65" t="s">
        <v>116</v>
      </c>
      <c r="N21" s="66"/>
      <c r="O21" s="66"/>
      <c r="P21" s="66"/>
      <c r="Q21" s="66"/>
      <c r="R21" s="66"/>
      <c r="S21" s="69"/>
      <c r="T21" s="70"/>
    </row>
    <row r="22" spans="1:20" ht="45" customHeight="1" thickBot="1" x14ac:dyDescent="0.3">
      <c r="A22" s="22">
        <v>2</v>
      </c>
      <c r="B22" s="18" t="s">
        <v>19</v>
      </c>
      <c r="C22" s="16" t="s">
        <v>43</v>
      </c>
      <c r="D22" s="17">
        <v>3041</v>
      </c>
      <c r="E22" s="7">
        <v>860000</v>
      </c>
      <c r="F22" s="7">
        <v>484693.25</v>
      </c>
      <c r="G22" s="8">
        <f t="shared" si="0"/>
        <v>-375306.75</v>
      </c>
      <c r="H22" s="13">
        <v>966571</v>
      </c>
      <c r="I22" s="8">
        <f t="shared" si="1"/>
        <v>591264.25</v>
      </c>
      <c r="J22" s="13">
        <v>-68966</v>
      </c>
      <c r="K22" s="13">
        <f t="shared" si="2"/>
        <v>522298.25</v>
      </c>
      <c r="L22" s="14">
        <f t="shared" si="3"/>
        <v>1382298.25</v>
      </c>
      <c r="M22" s="65" t="s">
        <v>116</v>
      </c>
      <c r="N22" s="66"/>
      <c r="O22" s="66"/>
      <c r="P22" s="66"/>
      <c r="Q22" s="66"/>
      <c r="R22" s="66"/>
      <c r="S22" s="69"/>
      <c r="T22" s="70"/>
    </row>
    <row r="23" spans="1:20" ht="45" customHeight="1" thickBot="1" x14ac:dyDescent="0.3">
      <c r="A23" s="22">
        <v>2</v>
      </c>
      <c r="B23" s="18" t="s">
        <v>20</v>
      </c>
      <c r="C23" s="16" t="s">
        <v>44</v>
      </c>
      <c r="D23" s="17">
        <v>5056</v>
      </c>
      <c r="E23" s="7">
        <v>1322500</v>
      </c>
      <c r="F23" s="7">
        <v>1575172.62</v>
      </c>
      <c r="G23" s="8">
        <f t="shared" si="0"/>
        <v>252672.62000000011</v>
      </c>
      <c r="H23" s="13">
        <v>128819</v>
      </c>
      <c r="I23" s="8">
        <f t="shared" si="1"/>
        <v>381491.62000000011</v>
      </c>
      <c r="J23" s="13">
        <v>0</v>
      </c>
      <c r="K23" s="13">
        <f t="shared" si="2"/>
        <v>381491.62000000011</v>
      </c>
      <c r="L23" s="14">
        <f t="shared" si="3"/>
        <v>1703991.62</v>
      </c>
      <c r="M23" s="65" t="s">
        <v>116</v>
      </c>
      <c r="N23" s="66"/>
      <c r="O23" s="66"/>
      <c r="P23" s="66"/>
      <c r="Q23" s="66"/>
      <c r="R23" s="66"/>
      <c r="S23" s="69"/>
      <c r="T23" s="70"/>
    </row>
    <row r="24" spans="1:20" ht="75.75" thickBot="1" x14ac:dyDescent="0.3">
      <c r="A24" s="22">
        <v>2</v>
      </c>
      <c r="B24" s="18" t="s">
        <v>21</v>
      </c>
      <c r="C24" s="16" t="s">
        <v>42</v>
      </c>
      <c r="D24" s="17">
        <v>3904</v>
      </c>
      <c r="E24" s="7">
        <v>1087500</v>
      </c>
      <c r="F24" s="7">
        <v>374877.98999999993</v>
      </c>
      <c r="G24" s="8">
        <f t="shared" si="0"/>
        <v>-712622.01</v>
      </c>
      <c r="H24" s="13">
        <v>443507</v>
      </c>
      <c r="I24" s="8">
        <f t="shared" si="1"/>
        <v>-269115.01</v>
      </c>
      <c r="J24" s="13">
        <v>78315</v>
      </c>
      <c r="K24" s="13">
        <f t="shared" si="2"/>
        <v>-190800.01</v>
      </c>
      <c r="L24" s="14">
        <f t="shared" si="3"/>
        <v>896699.99</v>
      </c>
      <c r="M24" s="65" t="s">
        <v>201</v>
      </c>
      <c r="N24" s="66"/>
      <c r="O24" s="66"/>
      <c r="P24" s="66"/>
      <c r="Q24" s="66"/>
      <c r="R24" s="66"/>
      <c r="S24" s="69"/>
      <c r="T24" s="70"/>
    </row>
    <row r="25" spans="1:20" ht="30" customHeight="1" thickBot="1" x14ac:dyDescent="0.3">
      <c r="E25" s="41"/>
    </row>
    <row r="26" spans="1:20" ht="30" customHeight="1" thickBot="1" x14ac:dyDescent="0.3">
      <c r="E26" s="41"/>
      <c r="F26" s="78" t="s">
        <v>202</v>
      </c>
      <c r="G26" s="79"/>
      <c r="H26" s="80" t="s">
        <v>205</v>
      </c>
      <c r="I26" s="81"/>
      <c r="J26" s="82" t="s">
        <v>206</v>
      </c>
      <c r="K26" s="83"/>
      <c r="L26" s="84"/>
    </row>
    <row r="27" spans="1:20" ht="75.75" thickBot="1" x14ac:dyDescent="0.3">
      <c r="D27" s="4" t="s">
        <v>55</v>
      </c>
      <c r="E27" s="21" t="s">
        <v>220</v>
      </c>
      <c r="F27" s="54" t="s">
        <v>2</v>
      </c>
      <c r="G27" s="55" t="s">
        <v>56</v>
      </c>
      <c r="H27" s="45" t="s">
        <v>58</v>
      </c>
      <c r="I27" s="46" t="s">
        <v>57</v>
      </c>
      <c r="J27" s="52" t="s">
        <v>121</v>
      </c>
      <c r="K27" s="51" t="s">
        <v>122</v>
      </c>
      <c r="L27" s="48" t="s">
        <v>123</v>
      </c>
    </row>
    <row r="28" spans="1:20" x14ac:dyDescent="0.25">
      <c r="C28" s="3"/>
      <c r="D28" s="34">
        <f t="shared" ref="D28:L28" si="4">SUM(D3:D24)</f>
        <v>74524</v>
      </c>
      <c r="E28" s="73">
        <f t="shared" si="4"/>
        <v>19786820</v>
      </c>
      <c r="F28" s="91">
        <f t="shared" si="4"/>
        <v>18220870.949999999</v>
      </c>
      <c r="G28" s="76">
        <f t="shared" si="4"/>
        <v>-1565949.0499999996</v>
      </c>
      <c r="H28" s="91">
        <f t="shared" si="4"/>
        <v>7691854.71</v>
      </c>
      <c r="I28" s="76">
        <f t="shared" si="4"/>
        <v>6125905.6600000001</v>
      </c>
      <c r="J28" s="91">
        <f t="shared" si="4"/>
        <v>267347</v>
      </c>
      <c r="K28" s="71">
        <f t="shared" si="4"/>
        <v>6393252.6600000001</v>
      </c>
      <c r="L28" s="76">
        <f t="shared" si="4"/>
        <v>26180072.660000004</v>
      </c>
    </row>
    <row r="29" spans="1:20" ht="15.75" thickBot="1" x14ac:dyDescent="0.3">
      <c r="C29" s="3"/>
      <c r="D29" s="5">
        <f>D28/5280</f>
        <v>14.11439393939394</v>
      </c>
      <c r="E29" s="74"/>
      <c r="F29" s="92"/>
      <c r="G29" s="77"/>
      <c r="H29" s="92"/>
      <c r="I29" s="77"/>
      <c r="J29" s="92"/>
      <c r="K29" s="72"/>
      <c r="L29" s="77"/>
    </row>
    <row r="31" spans="1:20" x14ac:dyDescent="0.25">
      <c r="G31" s="6"/>
      <c r="H31" s="3"/>
      <c r="I31" s="9"/>
      <c r="J31" s="9"/>
      <c r="K31" s="9"/>
      <c r="L31" s="9"/>
    </row>
    <row r="32" spans="1:20" x14ac:dyDescent="0.25">
      <c r="G32" s="2"/>
      <c r="H32" s="3"/>
      <c r="I32" s="9"/>
      <c r="J32" s="9"/>
      <c r="K32" s="9"/>
      <c r="L32" s="9"/>
    </row>
    <row r="35" spans="5:5" x14ac:dyDescent="0.25">
      <c r="E35" s="1"/>
    </row>
  </sheetData>
  <mergeCells count="37">
    <mergeCell ref="M8:T8"/>
    <mergeCell ref="M3:T3"/>
    <mergeCell ref="M4:T4"/>
    <mergeCell ref="M5:T5"/>
    <mergeCell ref="M6:T6"/>
    <mergeCell ref="M7:T7"/>
    <mergeCell ref="M18:T18"/>
    <mergeCell ref="M19:T19"/>
    <mergeCell ref="M20:T20"/>
    <mergeCell ref="M9:T9"/>
    <mergeCell ref="M10:T10"/>
    <mergeCell ref="M11:T11"/>
    <mergeCell ref="M12:T12"/>
    <mergeCell ref="M13:T13"/>
    <mergeCell ref="M14:T14"/>
    <mergeCell ref="M1:T2"/>
    <mergeCell ref="E28:E29"/>
    <mergeCell ref="F28:F29"/>
    <mergeCell ref="G28:G29"/>
    <mergeCell ref="H28:H29"/>
    <mergeCell ref="I28:I29"/>
    <mergeCell ref="J28:J29"/>
    <mergeCell ref="K28:K29"/>
    <mergeCell ref="L28:L29"/>
    <mergeCell ref="M21:T21"/>
    <mergeCell ref="M22:T22"/>
    <mergeCell ref="M23:T23"/>
    <mergeCell ref="M24:T24"/>
    <mergeCell ref="M15:T15"/>
    <mergeCell ref="M16:T16"/>
    <mergeCell ref="M17:T17"/>
    <mergeCell ref="F1:G1"/>
    <mergeCell ref="H1:I1"/>
    <mergeCell ref="J1:L1"/>
    <mergeCell ref="F26:G26"/>
    <mergeCell ref="H26:I26"/>
    <mergeCell ref="J26:L26"/>
  </mergeCells>
  <pageMargins left="0.25" right="0.25" top="0.75" bottom="0.75" header="0.3" footer="0.3"/>
  <pageSetup scale="49"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9770C-F1D9-4B3F-8D46-196ABFB5B47B}">
  <sheetPr>
    <pageSetUpPr fitToPage="1"/>
  </sheetPr>
  <dimension ref="A1:V71"/>
  <sheetViews>
    <sheetView workbookViewId="0">
      <selection activeCell="AE6" sqref="AE6"/>
    </sheetView>
  </sheetViews>
  <sheetFormatPr defaultRowHeight="15" x14ac:dyDescent="0.25"/>
  <cols>
    <col min="2" max="2" width="29.28515625" bestFit="1" customWidth="1"/>
    <col min="3" max="3" width="22" customWidth="1"/>
    <col min="4" max="4" width="13.42578125" customWidth="1"/>
    <col min="5" max="5" width="15.5703125" customWidth="1"/>
    <col min="6" max="6" width="15.28515625" customWidth="1"/>
    <col min="7" max="10" width="14.140625" customWidth="1"/>
    <col min="11" max="11" width="3.85546875" customWidth="1"/>
    <col min="12" max="12" width="15.5703125" customWidth="1"/>
    <col min="13" max="13" width="14.140625" customWidth="1"/>
    <col min="14" max="14" width="9.140625" customWidth="1"/>
  </cols>
  <sheetData>
    <row r="1" spans="1:21" ht="30" customHeight="1" thickBot="1" x14ac:dyDescent="0.3">
      <c r="F1" s="99" t="s">
        <v>203</v>
      </c>
      <c r="G1" s="100"/>
      <c r="H1" s="80" t="s">
        <v>204</v>
      </c>
      <c r="I1" s="101"/>
      <c r="J1" s="102"/>
      <c r="K1" s="57"/>
      <c r="L1" s="103" t="s">
        <v>207</v>
      </c>
      <c r="M1" s="104"/>
      <c r="N1" s="85" t="s">
        <v>120</v>
      </c>
      <c r="O1" s="86"/>
      <c r="P1" s="86"/>
      <c r="Q1" s="86"/>
      <c r="R1" s="86"/>
      <c r="S1" s="86"/>
      <c r="T1" s="86"/>
      <c r="U1" s="87"/>
    </row>
    <row r="2" spans="1:21" ht="90" customHeight="1" thickBot="1" x14ac:dyDescent="0.3">
      <c r="A2" s="44" t="s">
        <v>117</v>
      </c>
      <c r="B2" s="19" t="s">
        <v>0</v>
      </c>
      <c r="C2" s="20" t="s">
        <v>25</v>
      </c>
      <c r="D2" s="20" t="s">
        <v>1</v>
      </c>
      <c r="E2" s="21" t="s">
        <v>209</v>
      </c>
      <c r="F2" s="54" t="s">
        <v>58</v>
      </c>
      <c r="G2" s="55" t="s">
        <v>57</v>
      </c>
      <c r="H2" s="56" t="s">
        <v>121</v>
      </c>
      <c r="I2" s="47" t="s">
        <v>122</v>
      </c>
      <c r="J2" s="49" t="s">
        <v>123</v>
      </c>
      <c r="K2" s="60"/>
      <c r="L2" s="63" t="s">
        <v>210</v>
      </c>
      <c r="M2" s="50" t="s">
        <v>122</v>
      </c>
      <c r="N2" s="88"/>
      <c r="O2" s="89"/>
      <c r="P2" s="89"/>
      <c r="Q2" s="89"/>
      <c r="R2" s="89"/>
      <c r="S2" s="89"/>
      <c r="T2" s="89"/>
      <c r="U2" s="90"/>
    </row>
    <row r="3" spans="1:21" ht="45" customHeight="1" thickBot="1" x14ac:dyDescent="0.3">
      <c r="A3" s="27">
        <v>3</v>
      </c>
      <c r="B3" s="37" t="s">
        <v>124</v>
      </c>
      <c r="C3" s="25" t="s">
        <v>126</v>
      </c>
      <c r="D3" s="29">
        <v>1500</v>
      </c>
      <c r="E3" s="30">
        <f t="shared" ref="E3:E60" si="0">D3*265</f>
        <v>397500</v>
      </c>
      <c r="F3" s="32">
        <v>0</v>
      </c>
      <c r="G3" s="31">
        <f t="shared" ref="G3:G34" si="1">F3-E3</f>
        <v>-397500</v>
      </c>
      <c r="H3" s="32">
        <v>360060.22</v>
      </c>
      <c r="I3" s="32">
        <f t="shared" ref="I3:I34" si="2">(F3+H3)-E3</f>
        <v>-37439.780000000028</v>
      </c>
      <c r="J3" s="31">
        <f>F3+H3</f>
        <v>360060.22</v>
      </c>
      <c r="K3" s="61"/>
      <c r="L3" s="64">
        <v>455816</v>
      </c>
      <c r="M3" s="14">
        <f>(F3+H3)-L3</f>
        <v>-95755.780000000028</v>
      </c>
      <c r="N3" s="93" t="s">
        <v>191</v>
      </c>
      <c r="O3" s="94"/>
      <c r="P3" s="94"/>
      <c r="Q3" s="94"/>
      <c r="R3" s="94"/>
      <c r="S3" s="94"/>
      <c r="T3" s="106"/>
      <c r="U3" s="107"/>
    </row>
    <row r="4" spans="1:21" ht="45" customHeight="1" thickBot="1" x14ac:dyDescent="0.3">
      <c r="A4" s="22">
        <v>3</v>
      </c>
      <c r="B4" s="37" t="s">
        <v>125</v>
      </c>
      <c r="C4" s="12" t="s">
        <v>127</v>
      </c>
      <c r="D4" s="24">
        <v>1900</v>
      </c>
      <c r="E4" s="7">
        <f t="shared" si="0"/>
        <v>503500</v>
      </c>
      <c r="F4" s="13">
        <v>0</v>
      </c>
      <c r="G4" s="31">
        <f t="shared" si="1"/>
        <v>-503500</v>
      </c>
      <c r="H4" s="13">
        <v>425129.50999999995</v>
      </c>
      <c r="I4" s="32">
        <f t="shared" si="2"/>
        <v>-78370.490000000049</v>
      </c>
      <c r="J4" s="31">
        <f t="shared" ref="J4:J60" si="3">F4+H4</f>
        <v>425129.50999999995</v>
      </c>
      <c r="K4" s="61"/>
      <c r="L4" s="64">
        <v>549210</v>
      </c>
      <c r="M4" s="14">
        <f t="shared" ref="M4:M60" si="4">(F4+H4)-L4</f>
        <v>-124080.49000000005</v>
      </c>
      <c r="N4" s="65" t="s">
        <v>191</v>
      </c>
      <c r="O4" s="66"/>
      <c r="P4" s="66"/>
      <c r="Q4" s="66"/>
      <c r="R4" s="66"/>
      <c r="S4" s="66"/>
      <c r="T4" s="69"/>
      <c r="U4" s="70"/>
    </row>
    <row r="5" spans="1:21" ht="45" customHeight="1" thickBot="1" x14ac:dyDescent="0.3">
      <c r="A5" s="22">
        <v>3</v>
      </c>
      <c r="B5" s="18" t="s">
        <v>59</v>
      </c>
      <c r="C5" s="12" t="s">
        <v>60</v>
      </c>
      <c r="D5" s="12">
        <v>1700</v>
      </c>
      <c r="E5" s="7">
        <f t="shared" si="0"/>
        <v>450500</v>
      </c>
      <c r="F5" s="13">
        <v>694794.89</v>
      </c>
      <c r="G5" s="31">
        <f t="shared" si="1"/>
        <v>244294.89</v>
      </c>
      <c r="H5" s="13">
        <v>-7104.1400000000394</v>
      </c>
      <c r="I5" s="32">
        <f t="shared" si="2"/>
        <v>237190.75</v>
      </c>
      <c r="J5" s="31">
        <f t="shared" si="3"/>
        <v>687690.75</v>
      </c>
      <c r="K5" s="61"/>
      <c r="L5" s="64">
        <v>450500</v>
      </c>
      <c r="M5" s="14">
        <f t="shared" si="4"/>
        <v>237190.75</v>
      </c>
      <c r="N5" s="65" t="s">
        <v>119</v>
      </c>
      <c r="O5" s="66"/>
      <c r="P5" s="66"/>
      <c r="Q5" s="66"/>
      <c r="R5" s="66"/>
      <c r="S5" s="66"/>
      <c r="T5" s="69"/>
      <c r="U5" s="70"/>
    </row>
    <row r="6" spans="1:21" ht="45" customHeight="1" thickBot="1" x14ac:dyDescent="0.3">
      <c r="A6" s="22">
        <v>3</v>
      </c>
      <c r="B6" s="18" t="s">
        <v>61</v>
      </c>
      <c r="C6" s="12" t="s">
        <v>62</v>
      </c>
      <c r="D6" s="12">
        <v>1100</v>
      </c>
      <c r="E6" s="7">
        <f t="shared" si="0"/>
        <v>291500</v>
      </c>
      <c r="F6" s="13">
        <v>307524.01</v>
      </c>
      <c r="G6" s="31">
        <f t="shared" si="1"/>
        <v>16024.010000000009</v>
      </c>
      <c r="H6" s="13">
        <v>-5356.2600000000893</v>
      </c>
      <c r="I6" s="32">
        <f t="shared" si="2"/>
        <v>10667.749999999942</v>
      </c>
      <c r="J6" s="31">
        <f t="shared" si="3"/>
        <v>302167.74999999994</v>
      </c>
      <c r="K6" s="61"/>
      <c r="L6" s="64">
        <v>291500</v>
      </c>
      <c r="M6" s="14">
        <f t="shared" si="4"/>
        <v>10667.749999999942</v>
      </c>
      <c r="N6" s="65" t="s">
        <v>119</v>
      </c>
      <c r="O6" s="66"/>
      <c r="P6" s="66"/>
      <c r="Q6" s="66"/>
      <c r="R6" s="66"/>
      <c r="S6" s="66"/>
      <c r="T6" s="69"/>
      <c r="U6" s="70"/>
    </row>
    <row r="7" spans="1:21" ht="45" customHeight="1" thickBot="1" x14ac:dyDescent="0.3">
      <c r="A7" s="22">
        <v>3</v>
      </c>
      <c r="B7" s="18" t="s">
        <v>63</v>
      </c>
      <c r="C7" s="12" t="s">
        <v>64</v>
      </c>
      <c r="D7" s="12">
        <v>1200</v>
      </c>
      <c r="E7" s="7">
        <f t="shared" si="0"/>
        <v>318000</v>
      </c>
      <c r="F7" s="13">
        <v>389413.88</v>
      </c>
      <c r="G7" s="31">
        <f t="shared" si="1"/>
        <v>71413.88</v>
      </c>
      <c r="H7" s="13">
        <v>-4320.3199999998833</v>
      </c>
      <c r="I7" s="32">
        <f t="shared" si="2"/>
        <v>67093.560000000114</v>
      </c>
      <c r="J7" s="31">
        <f t="shared" si="3"/>
        <v>385093.56000000011</v>
      </c>
      <c r="K7" s="61"/>
      <c r="L7" s="64">
        <v>318000</v>
      </c>
      <c r="M7" s="14">
        <f t="shared" si="4"/>
        <v>67093.560000000114</v>
      </c>
      <c r="N7" s="65" t="s">
        <v>119</v>
      </c>
      <c r="O7" s="66"/>
      <c r="P7" s="66"/>
      <c r="Q7" s="66"/>
      <c r="R7" s="66"/>
      <c r="S7" s="66"/>
      <c r="T7" s="69"/>
      <c r="U7" s="70"/>
    </row>
    <row r="8" spans="1:21" ht="45" customHeight="1" thickBot="1" x14ac:dyDescent="0.3">
      <c r="A8" s="22">
        <v>3</v>
      </c>
      <c r="B8" s="18" t="s">
        <v>65</v>
      </c>
      <c r="C8" s="12" t="s">
        <v>66</v>
      </c>
      <c r="D8" s="12">
        <v>500</v>
      </c>
      <c r="E8" s="7">
        <f t="shared" si="0"/>
        <v>132500</v>
      </c>
      <c r="F8" s="13">
        <v>195817.09</v>
      </c>
      <c r="G8" s="31">
        <f t="shared" si="1"/>
        <v>63317.09</v>
      </c>
      <c r="H8" s="13">
        <v>-12909.009999999942</v>
      </c>
      <c r="I8" s="32">
        <f t="shared" si="2"/>
        <v>50408.080000000045</v>
      </c>
      <c r="J8" s="31">
        <f t="shared" si="3"/>
        <v>182908.08000000005</v>
      </c>
      <c r="K8" s="61"/>
      <c r="L8" s="64">
        <v>132500</v>
      </c>
      <c r="M8" s="14">
        <f t="shared" si="4"/>
        <v>50408.080000000045</v>
      </c>
      <c r="N8" s="65" t="s">
        <v>119</v>
      </c>
      <c r="O8" s="66"/>
      <c r="P8" s="66"/>
      <c r="Q8" s="66"/>
      <c r="R8" s="66"/>
      <c r="S8" s="66"/>
      <c r="T8" s="69"/>
      <c r="U8" s="70"/>
    </row>
    <row r="9" spans="1:21" ht="45" customHeight="1" thickBot="1" x14ac:dyDescent="0.3">
      <c r="A9" s="22">
        <v>3</v>
      </c>
      <c r="B9" s="18" t="s">
        <v>67</v>
      </c>
      <c r="C9" s="12" t="s">
        <v>68</v>
      </c>
      <c r="D9" s="12">
        <v>2400</v>
      </c>
      <c r="E9" s="7">
        <f t="shared" si="0"/>
        <v>636000</v>
      </c>
      <c r="F9" s="13">
        <v>538911.38000000012</v>
      </c>
      <c r="G9" s="31">
        <f t="shared" si="1"/>
        <v>-97088.619999999879</v>
      </c>
      <c r="H9" s="13">
        <v>44084.109999999993</v>
      </c>
      <c r="I9" s="32">
        <f t="shared" si="2"/>
        <v>-53004.509999999893</v>
      </c>
      <c r="J9" s="31">
        <f t="shared" si="3"/>
        <v>582995.49000000011</v>
      </c>
      <c r="K9" s="61"/>
      <c r="L9" s="64">
        <v>636000</v>
      </c>
      <c r="M9" s="14">
        <f t="shared" si="4"/>
        <v>-53004.509999999893</v>
      </c>
      <c r="N9" s="65" t="s">
        <v>190</v>
      </c>
      <c r="O9" s="66"/>
      <c r="P9" s="66"/>
      <c r="Q9" s="66"/>
      <c r="R9" s="66"/>
      <c r="S9" s="66"/>
      <c r="T9" s="67"/>
      <c r="U9" s="68"/>
    </row>
    <row r="10" spans="1:21" ht="45" customHeight="1" thickBot="1" x14ac:dyDescent="0.3">
      <c r="A10" s="22">
        <v>3</v>
      </c>
      <c r="B10" s="18" t="s">
        <v>69</v>
      </c>
      <c r="C10" s="12" t="s">
        <v>70</v>
      </c>
      <c r="D10" s="12">
        <v>2200</v>
      </c>
      <c r="E10" s="7">
        <f t="shared" si="0"/>
        <v>583000</v>
      </c>
      <c r="F10" s="13">
        <v>266133.52999999997</v>
      </c>
      <c r="G10" s="31">
        <f t="shared" si="1"/>
        <v>-316866.47000000003</v>
      </c>
      <c r="H10" s="13">
        <v>33497.409999999996</v>
      </c>
      <c r="I10" s="32">
        <f t="shared" si="2"/>
        <v>-283369.06000000006</v>
      </c>
      <c r="J10" s="31">
        <f t="shared" si="3"/>
        <v>299630.93999999994</v>
      </c>
      <c r="K10" s="61"/>
      <c r="L10" s="64">
        <v>583000</v>
      </c>
      <c r="M10" s="14">
        <f t="shared" si="4"/>
        <v>-283369.06000000006</v>
      </c>
      <c r="N10" s="65" t="s">
        <v>190</v>
      </c>
      <c r="O10" s="66"/>
      <c r="P10" s="66"/>
      <c r="Q10" s="66"/>
      <c r="R10" s="66"/>
      <c r="S10" s="66"/>
      <c r="T10" s="67"/>
      <c r="U10" s="68"/>
    </row>
    <row r="11" spans="1:21" ht="45" customHeight="1" thickBot="1" x14ac:dyDescent="0.3">
      <c r="A11" s="22">
        <v>3</v>
      </c>
      <c r="B11" s="18" t="s">
        <v>128</v>
      </c>
      <c r="C11" s="12" t="s">
        <v>133</v>
      </c>
      <c r="D11" s="12">
        <v>3100</v>
      </c>
      <c r="E11" s="7">
        <f t="shared" si="0"/>
        <v>821500</v>
      </c>
      <c r="F11" s="13">
        <v>0</v>
      </c>
      <c r="G11" s="31">
        <f t="shared" si="1"/>
        <v>-821500</v>
      </c>
      <c r="H11" s="13">
        <v>696820.72000000009</v>
      </c>
      <c r="I11" s="32">
        <f t="shared" si="2"/>
        <v>-124679.27999999991</v>
      </c>
      <c r="J11" s="31">
        <f t="shared" si="3"/>
        <v>696820.72000000009</v>
      </c>
      <c r="K11" s="61"/>
      <c r="L11" s="64">
        <v>905627</v>
      </c>
      <c r="M11" s="14">
        <f t="shared" si="4"/>
        <v>-208806.27999999991</v>
      </c>
      <c r="N11" s="65" t="s">
        <v>191</v>
      </c>
      <c r="O11" s="66"/>
      <c r="P11" s="66"/>
      <c r="Q11" s="66"/>
      <c r="R11" s="66"/>
      <c r="S11" s="66"/>
      <c r="T11" s="69"/>
      <c r="U11" s="70"/>
    </row>
    <row r="12" spans="1:21" ht="45" customHeight="1" thickBot="1" x14ac:dyDescent="0.3">
      <c r="A12" s="22">
        <v>3</v>
      </c>
      <c r="B12" s="18" t="s">
        <v>129</v>
      </c>
      <c r="C12" s="12" t="s">
        <v>134</v>
      </c>
      <c r="D12" s="12">
        <v>2550</v>
      </c>
      <c r="E12" s="7">
        <f t="shared" si="0"/>
        <v>675750</v>
      </c>
      <c r="F12" s="13">
        <v>0</v>
      </c>
      <c r="G12" s="31">
        <f t="shared" si="1"/>
        <v>-675750</v>
      </c>
      <c r="H12" s="13">
        <v>395641.12999999995</v>
      </c>
      <c r="I12" s="32">
        <f t="shared" si="2"/>
        <v>-280108.87000000005</v>
      </c>
      <c r="J12" s="31">
        <f t="shared" si="3"/>
        <v>395641.12999999995</v>
      </c>
      <c r="K12" s="61"/>
      <c r="L12" s="64">
        <v>629080</v>
      </c>
      <c r="M12" s="14">
        <f t="shared" si="4"/>
        <v>-233438.87000000005</v>
      </c>
      <c r="N12" s="65" t="s">
        <v>191</v>
      </c>
      <c r="O12" s="66"/>
      <c r="P12" s="66"/>
      <c r="Q12" s="66"/>
      <c r="R12" s="66"/>
      <c r="S12" s="66"/>
      <c r="T12" s="69"/>
      <c r="U12" s="70"/>
    </row>
    <row r="13" spans="1:21" ht="45" customHeight="1" thickBot="1" x14ac:dyDescent="0.3">
      <c r="A13" s="22">
        <v>3</v>
      </c>
      <c r="B13" s="18" t="s">
        <v>130</v>
      </c>
      <c r="C13" s="12" t="s">
        <v>135</v>
      </c>
      <c r="D13" s="12">
        <v>700</v>
      </c>
      <c r="E13" s="7">
        <f t="shared" si="0"/>
        <v>185500</v>
      </c>
      <c r="F13" s="13">
        <v>0</v>
      </c>
      <c r="G13" s="31">
        <f t="shared" si="1"/>
        <v>-185500</v>
      </c>
      <c r="H13" s="13">
        <v>239750.50000000003</v>
      </c>
      <c r="I13" s="32">
        <f t="shared" si="2"/>
        <v>54250.500000000029</v>
      </c>
      <c r="J13" s="31">
        <f t="shared" si="3"/>
        <v>239750.50000000003</v>
      </c>
      <c r="K13" s="61"/>
      <c r="L13" s="64">
        <v>185500</v>
      </c>
      <c r="M13" s="14">
        <f t="shared" si="4"/>
        <v>54250.500000000029</v>
      </c>
      <c r="N13" s="65" t="s">
        <v>192</v>
      </c>
      <c r="O13" s="66"/>
      <c r="P13" s="66"/>
      <c r="Q13" s="66"/>
      <c r="R13" s="66"/>
      <c r="S13" s="66"/>
      <c r="T13" s="69"/>
      <c r="U13" s="70"/>
    </row>
    <row r="14" spans="1:21" ht="45" customHeight="1" thickBot="1" x14ac:dyDescent="0.3">
      <c r="A14" s="22">
        <v>3</v>
      </c>
      <c r="B14" s="18" t="s">
        <v>131</v>
      </c>
      <c r="C14" s="12" t="s">
        <v>136</v>
      </c>
      <c r="D14" s="12">
        <v>700</v>
      </c>
      <c r="E14" s="7">
        <f t="shared" si="0"/>
        <v>185500</v>
      </c>
      <c r="F14" s="13">
        <v>0</v>
      </c>
      <c r="G14" s="31">
        <f t="shared" si="1"/>
        <v>-185500</v>
      </c>
      <c r="H14" s="13">
        <v>169278.6</v>
      </c>
      <c r="I14" s="32">
        <f t="shared" si="2"/>
        <v>-16221.399999999994</v>
      </c>
      <c r="J14" s="31">
        <f t="shared" si="3"/>
        <v>169278.6</v>
      </c>
      <c r="K14" s="61"/>
      <c r="L14" s="64">
        <v>235055</v>
      </c>
      <c r="M14" s="14">
        <f t="shared" si="4"/>
        <v>-65776.399999999994</v>
      </c>
      <c r="N14" s="65" t="s">
        <v>193</v>
      </c>
      <c r="O14" s="66"/>
      <c r="P14" s="66"/>
      <c r="Q14" s="66"/>
      <c r="R14" s="66"/>
      <c r="S14" s="66"/>
      <c r="T14" s="69"/>
      <c r="U14" s="70"/>
    </row>
    <row r="15" spans="1:21" ht="45" customHeight="1" thickBot="1" x14ac:dyDescent="0.3">
      <c r="A15" s="22">
        <v>3</v>
      </c>
      <c r="B15" s="33" t="s">
        <v>132</v>
      </c>
      <c r="C15" s="12" t="s">
        <v>137</v>
      </c>
      <c r="D15" s="12">
        <v>2420</v>
      </c>
      <c r="E15" s="7">
        <f t="shared" si="0"/>
        <v>641300</v>
      </c>
      <c r="F15" s="13">
        <v>0</v>
      </c>
      <c r="G15" s="31">
        <f t="shared" si="1"/>
        <v>-641300</v>
      </c>
      <c r="H15" s="13">
        <v>545965.70000000007</v>
      </c>
      <c r="I15" s="32">
        <f t="shared" si="2"/>
        <v>-95334.29999999993</v>
      </c>
      <c r="J15" s="31">
        <f t="shared" si="3"/>
        <v>545965.70000000007</v>
      </c>
      <c r="K15" s="61"/>
      <c r="L15" s="64">
        <v>672255</v>
      </c>
      <c r="M15" s="14">
        <f t="shared" si="4"/>
        <v>-126289.29999999993</v>
      </c>
      <c r="N15" s="65" t="s">
        <v>194</v>
      </c>
      <c r="O15" s="66"/>
      <c r="P15" s="66"/>
      <c r="Q15" s="66"/>
      <c r="R15" s="66"/>
      <c r="S15" s="66"/>
      <c r="T15" s="69"/>
      <c r="U15" s="70"/>
    </row>
    <row r="16" spans="1:21" ht="45" customHeight="1" thickBot="1" x14ac:dyDescent="0.3">
      <c r="A16" s="22">
        <v>3</v>
      </c>
      <c r="B16" s="18" t="s">
        <v>71</v>
      </c>
      <c r="C16" s="12" t="s">
        <v>72</v>
      </c>
      <c r="D16" s="12">
        <v>1950</v>
      </c>
      <c r="E16" s="7">
        <f t="shared" si="0"/>
        <v>516750</v>
      </c>
      <c r="F16" s="13">
        <v>525863.94999999995</v>
      </c>
      <c r="G16" s="31">
        <f t="shared" si="1"/>
        <v>9113.9499999999534</v>
      </c>
      <c r="H16" s="13">
        <v>503417.45000000007</v>
      </c>
      <c r="I16" s="32">
        <f t="shared" si="2"/>
        <v>512531.4</v>
      </c>
      <c r="J16" s="31">
        <f t="shared" si="3"/>
        <v>1029281.4</v>
      </c>
      <c r="K16" s="61"/>
      <c r="L16" s="64">
        <v>516750</v>
      </c>
      <c r="M16" s="14">
        <f t="shared" si="4"/>
        <v>512531.4</v>
      </c>
      <c r="N16" s="108" t="s">
        <v>217</v>
      </c>
      <c r="O16" s="109"/>
      <c r="P16" s="109"/>
      <c r="Q16" s="109"/>
      <c r="R16" s="109"/>
      <c r="S16" s="109"/>
      <c r="T16" s="110"/>
      <c r="U16" s="111"/>
    </row>
    <row r="17" spans="1:22" ht="45" customHeight="1" thickBot="1" x14ac:dyDescent="0.3">
      <c r="A17" s="22">
        <v>3</v>
      </c>
      <c r="B17" s="18" t="s">
        <v>73</v>
      </c>
      <c r="C17" s="12" t="s">
        <v>74</v>
      </c>
      <c r="D17" s="12">
        <v>500</v>
      </c>
      <c r="E17" s="7">
        <f t="shared" si="0"/>
        <v>132500</v>
      </c>
      <c r="F17" s="13">
        <v>74704.830000000016</v>
      </c>
      <c r="G17" s="31">
        <f t="shared" si="1"/>
        <v>-57795.169999999984</v>
      </c>
      <c r="H17" s="13">
        <v>131734.34</v>
      </c>
      <c r="I17" s="32">
        <f t="shared" si="2"/>
        <v>73939.170000000013</v>
      </c>
      <c r="J17" s="31">
        <f t="shared" si="3"/>
        <v>206439.17</v>
      </c>
      <c r="K17" s="61"/>
      <c r="L17" s="64">
        <v>132500</v>
      </c>
      <c r="M17" s="14">
        <f t="shared" si="4"/>
        <v>73939.170000000013</v>
      </c>
      <c r="N17" s="108" t="s">
        <v>217</v>
      </c>
      <c r="O17" s="109"/>
      <c r="P17" s="109"/>
      <c r="Q17" s="109"/>
      <c r="R17" s="109"/>
      <c r="S17" s="109"/>
      <c r="T17" s="110"/>
      <c r="U17" s="111"/>
    </row>
    <row r="18" spans="1:22" ht="45" customHeight="1" thickBot="1" x14ac:dyDescent="0.3">
      <c r="A18" s="22">
        <v>3</v>
      </c>
      <c r="B18" s="18" t="s">
        <v>75</v>
      </c>
      <c r="C18" s="12" t="s">
        <v>76</v>
      </c>
      <c r="D18" s="12">
        <v>650</v>
      </c>
      <c r="E18" s="7">
        <f t="shared" si="0"/>
        <v>172250</v>
      </c>
      <c r="F18" s="13">
        <v>96973.49</v>
      </c>
      <c r="G18" s="31">
        <f t="shared" si="1"/>
        <v>-75276.509999999995</v>
      </c>
      <c r="H18" s="13">
        <v>160471.86000000002</v>
      </c>
      <c r="I18" s="32">
        <f t="shared" si="2"/>
        <v>85195.350000000035</v>
      </c>
      <c r="J18" s="31">
        <f t="shared" si="3"/>
        <v>257445.35000000003</v>
      </c>
      <c r="K18" s="61"/>
      <c r="L18" s="64">
        <v>172250</v>
      </c>
      <c r="M18" s="14">
        <f t="shared" si="4"/>
        <v>85195.350000000035</v>
      </c>
      <c r="N18" s="108" t="s">
        <v>217</v>
      </c>
      <c r="O18" s="109"/>
      <c r="P18" s="109"/>
      <c r="Q18" s="109"/>
      <c r="R18" s="109"/>
      <c r="S18" s="109"/>
      <c r="T18" s="110"/>
      <c r="U18" s="111"/>
    </row>
    <row r="19" spans="1:22" ht="45" customHeight="1" thickBot="1" x14ac:dyDescent="0.3">
      <c r="A19" s="22">
        <v>3</v>
      </c>
      <c r="B19" s="18" t="s">
        <v>77</v>
      </c>
      <c r="C19" s="12" t="s">
        <v>78</v>
      </c>
      <c r="D19" s="12">
        <v>350</v>
      </c>
      <c r="E19" s="7">
        <f t="shared" si="0"/>
        <v>92750</v>
      </c>
      <c r="F19" s="13">
        <v>71897.22</v>
      </c>
      <c r="G19" s="31">
        <f t="shared" si="1"/>
        <v>-20852.78</v>
      </c>
      <c r="H19" s="13">
        <v>100474.37</v>
      </c>
      <c r="I19" s="32">
        <f t="shared" si="2"/>
        <v>79621.59</v>
      </c>
      <c r="J19" s="31">
        <f t="shared" si="3"/>
        <v>172371.59</v>
      </c>
      <c r="K19" s="61"/>
      <c r="L19" s="64">
        <v>92750</v>
      </c>
      <c r="M19" s="14">
        <f t="shared" si="4"/>
        <v>79621.59</v>
      </c>
      <c r="N19" s="108" t="s">
        <v>218</v>
      </c>
      <c r="O19" s="109"/>
      <c r="P19" s="109"/>
      <c r="Q19" s="109"/>
      <c r="R19" s="109"/>
      <c r="S19" s="109"/>
      <c r="T19" s="110"/>
      <c r="U19" s="111"/>
    </row>
    <row r="20" spans="1:22" ht="45" customHeight="1" thickBot="1" x14ac:dyDescent="0.3">
      <c r="A20" s="22">
        <v>3</v>
      </c>
      <c r="B20" s="18" t="s">
        <v>79</v>
      </c>
      <c r="C20" s="12" t="s">
        <v>80</v>
      </c>
      <c r="D20" s="12">
        <v>800</v>
      </c>
      <c r="E20" s="7">
        <f t="shared" si="0"/>
        <v>212000</v>
      </c>
      <c r="F20" s="13">
        <v>105421.37000000001</v>
      </c>
      <c r="G20" s="31">
        <f t="shared" si="1"/>
        <v>-106578.62999999999</v>
      </c>
      <c r="H20" s="13">
        <v>196722.68</v>
      </c>
      <c r="I20" s="32">
        <f t="shared" si="2"/>
        <v>90144.049999999988</v>
      </c>
      <c r="J20" s="31">
        <f t="shared" si="3"/>
        <v>302144.05</v>
      </c>
      <c r="K20" s="61"/>
      <c r="L20" s="64">
        <v>212000</v>
      </c>
      <c r="M20" s="14">
        <f t="shared" si="4"/>
        <v>90144.049999999988</v>
      </c>
      <c r="N20" s="108" t="s">
        <v>217</v>
      </c>
      <c r="O20" s="109"/>
      <c r="P20" s="109"/>
      <c r="Q20" s="109"/>
      <c r="R20" s="109"/>
      <c r="S20" s="109"/>
      <c r="T20" s="110"/>
      <c r="U20" s="111"/>
    </row>
    <row r="21" spans="1:22" ht="45" customHeight="1" thickBot="1" x14ac:dyDescent="0.3">
      <c r="A21" s="22">
        <v>3</v>
      </c>
      <c r="B21" s="18" t="s">
        <v>81</v>
      </c>
      <c r="C21" s="12" t="s">
        <v>82</v>
      </c>
      <c r="D21" s="12">
        <v>750</v>
      </c>
      <c r="E21" s="7">
        <f t="shared" si="0"/>
        <v>198750</v>
      </c>
      <c r="F21" s="13">
        <v>102259.91</v>
      </c>
      <c r="G21" s="31">
        <f t="shared" si="1"/>
        <v>-96490.09</v>
      </c>
      <c r="H21" s="13">
        <v>172394.26</v>
      </c>
      <c r="I21" s="32">
        <f t="shared" si="2"/>
        <v>75904.170000000042</v>
      </c>
      <c r="J21" s="31">
        <f t="shared" si="3"/>
        <v>274654.17000000004</v>
      </c>
      <c r="K21" s="61"/>
      <c r="L21" s="64">
        <v>198750</v>
      </c>
      <c r="M21" s="14">
        <f t="shared" si="4"/>
        <v>75904.170000000042</v>
      </c>
      <c r="N21" s="108" t="s">
        <v>217</v>
      </c>
      <c r="O21" s="109"/>
      <c r="P21" s="109"/>
      <c r="Q21" s="109"/>
      <c r="R21" s="109"/>
      <c r="S21" s="109"/>
      <c r="T21" s="110"/>
      <c r="U21" s="111"/>
    </row>
    <row r="22" spans="1:22" ht="60" customHeight="1" thickBot="1" x14ac:dyDescent="0.3">
      <c r="A22" s="22">
        <v>3</v>
      </c>
      <c r="B22" s="18" t="s">
        <v>83</v>
      </c>
      <c r="C22" s="12" t="s">
        <v>84</v>
      </c>
      <c r="D22" s="12">
        <v>1500</v>
      </c>
      <c r="E22" s="7">
        <f>D22*265</f>
        <v>397500</v>
      </c>
      <c r="F22" s="13">
        <v>888523.24</v>
      </c>
      <c r="G22" s="31">
        <f t="shared" si="1"/>
        <v>491023.24</v>
      </c>
      <c r="H22" s="13">
        <v>126320.33000000002</v>
      </c>
      <c r="I22" s="32">
        <f t="shared" si="2"/>
        <v>617343.57000000007</v>
      </c>
      <c r="J22" s="31">
        <f t="shared" si="3"/>
        <v>1014843.5700000001</v>
      </c>
      <c r="K22" s="61"/>
      <c r="L22" s="64">
        <v>397500</v>
      </c>
      <c r="M22" s="14">
        <f t="shared" si="4"/>
        <v>617343.57000000007</v>
      </c>
      <c r="N22" s="108" t="s">
        <v>208</v>
      </c>
      <c r="O22" s="109"/>
      <c r="P22" s="109"/>
      <c r="Q22" s="109"/>
      <c r="R22" s="109"/>
      <c r="S22" s="109"/>
      <c r="T22" s="110"/>
      <c r="U22" s="111"/>
    </row>
    <row r="23" spans="1:22" ht="60" customHeight="1" thickBot="1" x14ac:dyDescent="0.3">
      <c r="A23" s="22">
        <v>3</v>
      </c>
      <c r="B23" s="18" t="s">
        <v>85</v>
      </c>
      <c r="C23" s="15" t="s">
        <v>86</v>
      </c>
      <c r="D23" s="12">
        <v>1570</v>
      </c>
      <c r="E23" s="7">
        <f t="shared" si="0"/>
        <v>416050</v>
      </c>
      <c r="F23" s="13">
        <v>513729.84000000008</v>
      </c>
      <c r="G23" s="31">
        <f t="shared" si="1"/>
        <v>97679.840000000084</v>
      </c>
      <c r="H23" s="13">
        <v>236934.24</v>
      </c>
      <c r="I23" s="32">
        <f t="shared" si="2"/>
        <v>334614.08000000007</v>
      </c>
      <c r="J23" s="31">
        <f t="shared" si="3"/>
        <v>750664.08000000007</v>
      </c>
      <c r="K23" s="61"/>
      <c r="L23" s="64">
        <v>416050</v>
      </c>
      <c r="M23" s="14">
        <f t="shared" si="4"/>
        <v>334614.08000000007</v>
      </c>
      <c r="N23" s="108" t="s">
        <v>208</v>
      </c>
      <c r="O23" s="109"/>
      <c r="P23" s="109"/>
      <c r="Q23" s="109"/>
      <c r="R23" s="109"/>
      <c r="S23" s="109"/>
      <c r="T23" s="110"/>
      <c r="U23" s="111"/>
    </row>
    <row r="24" spans="1:22" ht="60" customHeight="1" thickBot="1" x14ac:dyDescent="0.3">
      <c r="A24" s="22">
        <v>3</v>
      </c>
      <c r="B24" s="18" t="s">
        <v>87</v>
      </c>
      <c r="C24" s="12" t="s">
        <v>88</v>
      </c>
      <c r="D24" s="12">
        <v>1600</v>
      </c>
      <c r="E24" s="7">
        <f t="shared" si="0"/>
        <v>424000</v>
      </c>
      <c r="F24" s="13">
        <v>628073.24999999988</v>
      </c>
      <c r="G24" s="31">
        <f t="shared" si="1"/>
        <v>204073.24999999988</v>
      </c>
      <c r="H24" s="13">
        <v>153724.36000000002</v>
      </c>
      <c r="I24" s="32">
        <f t="shared" si="2"/>
        <v>357797.60999999987</v>
      </c>
      <c r="J24" s="31">
        <f t="shared" si="3"/>
        <v>781797.60999999987</v>
      </c>
      <c r="K24" s="61"/>
      <c r="L24" s="64">
        <v>424000</v>
      </c>
      <c r="M24" s="14">
        <f t="shared" si="4"/>
        <v>357797.60999999987</v>
      </c>
      <c r="N24" s="108" t="s">
        <v>208</v>
      </c>
      <c r="O24" s="109"/>
      <c r="P24" s="109"/>
      <c r="Q24" s="109"/>
      <c r="R24" s="109"/>
      <c r="S24" s="109"/>
      <c r="T24" s="110"/>
      <c r="U24" s="111"/>
    </row>
    <row r="25" spans="1:22" ht="45" customHeight="1" thickBot="1" x14ac:dyDescent="0.3">
      <c r="A25" s="22">
        <v>3</v>
      </c>
      <c r="B25" s="18" t="s">
        <v>89</v>
      </c>
      <c r="C25" s="12" t="s">
        <v>90</v>
      </c>
      <c r="D25" s="12">
        <v>2100</v>
      </c>
      <c r="E25" s="7">
        <f t="shared" si="0"/>
        <v>556500</v>
      </c>
      <c r="F25" s="13">
        <v>329109.70999999996</v>
      </c>
      <c r="G25" s="31">
        <f t="shared" si="1"/>
        <v>-227390.29000000004</v>
      </c>
      <c r="H25" s="13">
        <v>326310.08</v>
      </c>
      <c r="I25" s="32">
        <f t="shared" si="2"/>
        <v>98919.790000000037</v>
      </c>
      <c r="J25" s="31">
        <f t="shared" si="3"/>
        <v>655419.79</v>
      </c>
      <c r="K25" s="61"/>
      <c r="L25" s="64">
        <v>556500</v>
      </c>
      <c r="M25" s="14">
        <f t="shared" si="4"/>
        <v>98919.790000000037</v>
      </c>
      <c r="N25" s="65" t="s">
        <v>191</v>
      </c>
      <c r="O25" s="66"/>
      <c r="P25" s="66"/>
      <c r="Q25" s="66"/>
      <c r="R25" s="66"/>
      <c r="S25" s="66"/>
      <c r="T25" s="69"/>
      <c r="U25" s="70"/>
    </row>
    <row r="26" spans="1:22" ht="45" customHeight="1" thickBot="1" x14ac:dyDescent="0.3">
      <c r="A26" s="22">
        <v>3</v>
      </c>
      <c r="B26" s="18" t="s">
        <v>91</v>
      </c>
      <c r="C26" s="12" t="s">
        <v>92</v>
      </c>
      <c r="D26" s="12">
        <v>650</v>
      </c>
      <c r="E26" s="7">
        <f t="shared" si="0"/>
        <v>172250</v>
      </c>
      <c r="F26" s="13">
        <v>64033.440000000002</v>
      </c>
      <c r="G26" s="31">
        <f t="shared" si="1"/>
        <v>-108216.56</v>
      </c>
      <c r="H26" s="13">
        <v>68103.520000000004</v>
      </c>
      <c r="I26" s="32">
        <f t="shared" si="2"/>
        <v>-40113.039999999979</v>
      </c>
      <c r="J26" s="31">
        <f t="shared" si="3"/>
        <v>132136.96000000002</v>
      </c>
      <c r="K26" s="61"/>
      <c r="L26" s="64">
        <v>172250</v>
      </c>
      <c r="M26" s="14">
        <f t="shared" si="4"/>
        <v>-40113.039999999979</v>
      </c>
      <c r="N26" s="65" t="s">
        <v>191</v>
      </c>
      <c r="O26" s="66"/>
      <c r="P26" s="66"/>
      <c r="Q26" s="66"/>
      <c r="R26" s="66"/>
      <c r="S26" s="66"/>
      <c r="T26" s="69"/>
      <c r="U26" s="70"/>
    </row>
    <row r="27" spans="1:22" ht="45" customHeight="1" thickBot="1" x14ac:dyDescent="0.3">
      <c r="A27" s="22">
        <v>3</v>
      </c>
      <c r="B27" s="18" t="s">
        <v>93</v>
      </c>
      <c r="C27" s="12" t="s">
        <v>94</v>
      </c>
      <c r="D27" s="12">
        <v>550</v>
      </c>
      <c r="E27" s="7">
        <f t="shared" si="0"/>
        <v>145750</v>
      </c>
      <c r="F27" s="13">
        <v>53525.65</v>
      </c>
      <c r="G27" s="31">
        <f t="shared" si="1"/>
        <v>-92224.35</v>
      </c>
      <c r="H27" s="13">
        <v>67131.72</v>
      </c>
      <c r="I27" s="32">
        <f t="shared" si="2"/>
        <v>-25092.630000000005</v>
      </c>
      <c r="J27" s="31">
        <f t="shared" si="3"/>
        <v>120657.37</v>
      </c>
      <c r="K27" s="61"/>
      <c r="L27" s="64">
        <v>145750</v>
      </c>
      <c r="M27" s="14">
        <f t="shared" si="4"/>
        <v>-25092.630000000005</v>
      </c>
      <c r="N27" s="65" t="s">
        <v>191</v>
      </c>
      <c r="O27" s="66"/>
      <c r="P27" s="66"/>
      <c r="Q27" s="66"/>
      <c r="R27" s="66"/>
      <c r="S27" s="66"/>
      <c r="T27" s="69"/>
      <c r="U27" s="70"/>
    </row>
    <row r="28" spans="1:22" ht="45" customHeight="1" thickBot="1" x14ac:dyDescent="0.3">
      <c r="A28" s="22">
        <v>3</v>
      </c>
      <c r="B28" s="18" t="s">
        <v>95</v>
      </c>
      <c r="C28" s="12" t="s">
        <v>96</v>
      </c>
      <c r="D28" s="12">
        <v>400</v>
      </c>
      <c r="E28" s="7">
        <f t="shared" si="0"/>
        <v>106000</v>
      </c>
      <c r="F28" s="13">
        <v>55201.049999999996</v>
      </c>
      <c r="G28" s="31">
        <f t="shared" si="1"/>
        <v>-50798.950000000004</v>
      </c>
      <c r="H28" s="13">
        <v>26416.5</v>
      </c>
      <c r="I28" s="32">
        <f t="shared" si="2"/>
        <v>-24382.450000000012</v>
      </c>
      <c r="J28" s="31">
        <f t="shared" si="3"/>
        <v>81617.549999999988</v>
      </c>
      <c r="K28" s="61"/>
      <c r="L28" s="64">
        <v>106000</v>
      </c>
      <c r="M28" s="14">
        <f t="shared" si="4"/>
        <v>-24382.450000000012</v>
      </c>
      <c r="N28" s="65" t="s">
        <v>191</v>
      </c>
      <c r="O28" s="66"/>
      <c r="P28" s="66"/>
      <c r="Q28" s="66"/>
      <c r="R28" s="66"/>
      <c r="S28" s="66"/>
      <c r="T28" s="69"/>
      <c r="U28" s="70"/>
    </row>
    <row r="29" spans="1:22" ht="45" customHeight="1" thickBot="1" x14ac:dyDescent="0.3">
      <c r="A29" s="22">
        <v>3</v>
      </c>
      <c r="B29" s="18" t="s">
        <v>97</v>
      </c>
      <c r="C29" s="12" t="s">
        <v>98</v>
      </c>
      <c r="D29" s="12">
        <v>1750</v>
      </c>
      <c r="E29" s="7">
        <f t="shared" si="0"/>
        <v>463750</v>
      </c>
      <c r="F29" s="13">
        <v>244907.91999999998</v>
      </c>
      <c r="G29" s="31">
        <f t="shared" si="1"/>
        <v>-218842.08000000002</v>
      </c>
      <c r="H29" s="13">
        <v>99141.02999999997</v>
      </c>
      <c r="I29" s="32">
        <f t="shared" si="2"/>
        <v>-119701.05000000005</v>
      </c>
      <c r="J29" s="31">
        <f t="shared" si="3"/>
        <v>344048.94999999995</v>
      </c>
      <c r="K29" s="61"/>
      <c r="L29" s="64">
        <v>463750</v>
      </c>
      <c r="M29" s="14">
        <f t="shared" si="4"/>
        <v>-119701.05000000005</v>
      </c>
      <c r="N29" s="65" t="s">
        <v>191</v>
      </c>
      <c r="O29" s="66"/>
      <c r="P29" s="66"/>
      <c r="Q29" s="66"/>
      <c r="R29" s="66"/>
      <c r="S29" s="66"/>
      <c r="T29" s="69"/>
      <c r="U29" s="70"/>
    </row>
    <row r="30" spans="1:22" ht="45" customHeight="1" thickBot="1" x14ac:dyDescent="0.3">
      <c r="A30" s="26">
        <v>3</v>
      </c>
      <c r="B30" s="35" t="s">
        <v>138</v>
      </c>
      <c r="C30" s="35" t="s">
        <v>151</v>
      </c>
      <c r="D30" s="35">
        <v>750</v>
      </c>
      <c r="E30" s="10">
        <f t="shared" si="0"/>
        <v>198750</v>
      </c>
      <c r="F30" s="11">
        <v>0</v>
      </c>
      <c r="G30" s="31">
        <f t="shared" si="1"/>
        <v>-198750</v>
      </c>
      <c r="H30" s="11">
        <v>0</v>
      </c>
      <c r="I30" s="32">
        <f t="shared" si="2"/>
        <v>-198750</v>
      </c>
      <c r="J30" s="31">
        <f t="shared" si="3"/>
        <v>0</v>
      </c>
      <c r="K30" s="61"/>
      <c r="L30" s="64">
        <v>198750</v>
      </c>
      <c r="M30" s="14">
        <f t="shared" si="4"/>
        <v>-198750</v>
      </c>
      <c r="N30" s="108" t="s">
        <v>211</v>
      </c>
      <c r="O30" s="109"/>
      <c r="P30" s="109"/>
      <c r="Q30" s="109"/>
      <c r="R30" s="109"/>
      <c r="S30" s="109"/>
      <c r="T30" s="112"/>
      <c r="U30" s="113"/>
    </row>
    <row r="31" spans="1:22" ht="45" customHeight="1" thickBot="1" x14ac:dyDescent="0.3">
      <c r="A31" s="22">
        <v>3</v>
      </c>
      <c r="B31" s="12" t="s">
        <v>139</v>
      </c>
      <c r="C31" s="12" t="s">
        <v>152</v>
      </c>
      <c r="D31" s="12">
        <v>840</v>
      </c>
      <c r="E31" s="7">
        <f t="shared" si="0"/>
        <v>222600</v>
      </c>
      <c r="F31" s="13">
        <v>0</v>
      </c>
      <c r="G31" s="31">
        <f t="shared" si="1"/>
        <v>-222600</v>
      </c>
      <c r="H31" s="13">
        <v>0</v>
      </c>
      <c r="I31" s="32">
        <f t="shared" si="2"/>
        <v>-222600</v>
      </c>
      <c r="J31" s="31">
        <f t="shared" si="3"/>
        <v>0</v>
      </c>
      <c r="K31" s="61"/>
      <c r="L31" s="64">
        <v>222600</v>
      </c>
      <c r="M31" s="14">
        <f t="shared" si="4"/>
        <v>-222600</v>
      </c>
      <c r="N31" s="108" t="s">
        <v>211</v>
      </c>
      <c r="O31" s="109"/>
      <c r="P31" s="109"/>
      <c r="Q31" s="109"/>
      <c r="R31" s="109"/>
      <c r="S31" s="109"/>
      <c r="T31" s="112"/>
      <c r="U31" s="113"/>
    </row>
    <row r="32" spans="1:22" ht="45" customHeight="1" thickBot="1" x14ac:dyDescent="0.3">
      <c r="A32" s="22">
        <v>3</v>
      </c>
      <c r="B32" s="12" t="s">
        <v>140</v>
      </c>
      <c r="C32" s="12" t="s">
        <v>153</v>
      </c>
      <c r="D32" s="12">
        <v>1450</v>
      </c>
      <c r="E32" s="7">
        <f t="shared" si="0"/>
        <v>384250</v>
      </c>
      <c r="F32" s="13">
        <v>0</v>
      </c>
      <c r="G32" s="31">
        <f t="shared" si="1"/>
        <v>-384250</v>
      </c>
      <c r="H32" s="13">
        <v>382975.25</v>
      </c>
      <c r="I32" s="32">
        <f t="shared" si="2"/>
        <v>-1274.75</v>
      </c>
      <c r="J32" s="31">
        <f t="shared" si="3"/>
        <v>382975.25</v>
      </c>
      <c r="K32" s="61"/>
      <c r="L32" s="64">
        <v>451873</v>
      </c>
      <c r="M32" s="14">
        <f t="shared" si="4"/>
        <v>-68897.75</v>
      </c>
      <c r="N32" s="108" t="s">
        <v>212</v>
      </c>
      <c r="O32" s="109"/>
      <c r="P32" s="109"/>
      <c r="Q32" s="109"/>
      <c r="R32" s="109"/>
      <c r="S32" s="109"/>
      <c r="T32" s="112"/>
      <c r="U32" s="113"/>
      <c r="V32" s="114"/>
    </row>
    <row r="33" spans="1:22" ht="45" customHeight="1" thickBot="1" x14ac:dyDescent="0.3">
      <c r="A33" s="22">
        <v>3</v>
      </c>
      <c r="B33" s="12" t="s">
        <v>141</v>
      </c>
      <c r="C33" s="12" t="s">
        <v>154</v>
      </c>
      <c r="D33" s="12">
        <v>1200</v>
      </c>
      <c r="E33" s="7">
        <f t="shared" si="0"/>
        <v>318000</v>
      </c>
      <c r="F33" s="13">
        <v>0</v>
      </c>
      <c r="G33" s="31">
        <f t="shared" si="1"/>
        <v>-318000</v>
      </c>
      <c r="H33" s="13">
        <v>294667.95</v>
      </c>
      <c r="I33" s="32">
        <f t="shared" si="2"/>
        <v>-23332.049999999988</v>
      </c>
      <c r="J33" s="31">
        <f t="shared" si="3"/>
        <v>294667.95</v>
      </c>
      <c r="K33" s="61"/>
      <c r="L33" s="64">
        <v>359985</v>
      </c>
      <c r="M33" s="14">
        <f t="shared" si="4"/>
        <v>-65317.049999999988</v>
      </c>
      <c r="N33" s="108" t="s">
        <v>215</v>
      </c>
      <c r="O33" s="109"/>
      <c r="P33" s="109"/>
      <c r="Q33" s="109"/>
      <c r="R33" s="109"/>
      <c r="S33" s="109"/>
      <c r="T33" s="112"/>
      <c r="U33" s="113"/>
      <c r="V33" s="114"/>
    </row>
    <row r="34" spans="1:22" ht="45" customHeight="1" thickBot="1" x14ac:dyDescent="0.3">
      <c r="A34" s="22">
        <v>3</v>
      </c>
      <c r="B34" s="12" t="s">
        <v>142</v>
      </c>
      <c r="C34" s="12" t="s">
        <v>155</v>
      </c>
      <c r="D34" s="12">
        <v>1200</v>
      </c>
      <c r="E34" s="7">
        <f t="shared" si="0"/>
        <v>318000</v>
      </c>
      <c r="F34" s="13">
        <v>0</v>
      </c>
      <c r="G34" s="31">
        <f t="shared" si="1"/>
        <v>-318000</v>
      </c>
      <c r="H34" s="13">
        <v>310719.83</v>
      </c>
      <c r="I34" s="32">
        <f t="shared" si="2"/>
        <v>-7280.1699999999837</v>
      </c>
      <c r="J34" s="31">
        <f t="shared" si="3"/>
        <v>310719.83</v>
      </c>
      <c r="K34" s="61"/>
      <c r="L34" s="64">
        <v>366218</v>
      </c>
      <c r="M34" s="14">
        <f t="shared" si="4"/>
        <v>-55498.169999999984</v>
      </c>
      <c r="N34" s="108" t="s">
        <v>212</v>
      </c>
      <c r="O34" s="109"/>
      <c r="P34" s="109"/>
      <c r="Q34" s="109"/>
      <c r="R34" s="109"/>
      <c r="S34" s="109"/>
      <c r="T34" s="112"/>
      <c r="U34" s="113"/>
      <c r="V34" s="114"/>
    </row>
    <row r="35" spans="1:22" ht="45" customHeight="1" thickBot="1" x14ac:dyDescent="0.3">
      <c r="A35" s="22">
        <v>3</v>
      </c>
      <c r="B35" s="12" t="s">
        <v>143</v>
      </c>
      <c r="C35" s="12" t="s">
        <v>156</v>
      </c>
      <c r="D35" s="12">
        <v>1300</v>
      </c>
      <c r="E35" s="7">
        <f t="shared" si="0"/>
        <v>344500</v>
      </c>
      <c r="F35" s="13">
        <v>0</v>
      </c>
      <c r="G35" s="31">
        <f t="shared" ref="G35:G66" si="5">F35-E35</f>
        <v>-344500</v>
      </c>
      <c r="H35" s="13">
        <v>236914.23</v>
      </c>
      <c r="I35" s="32">
        <f t="shared" ref="I35:I66" si="6">(F35+H35)-E35</f>
        <v>-107585.76999999999</v>
      </c>
      <c r="J35" s="31">
        <f t="shared" si="3"/>
        <v>236914.23</v>
      </c>
      <c r="K35" s="61"/>
      <c r="L35" s="64">
        <v>234233</v>
      </c>
      <c r="M35" s="14">
        <f t="shared" si="4"/>
        <v>2681.2300000000105</v>
      </c>
      <c r="N35" s="108" t="s">
        <v>212</v>
      </c>
      <c r="O35" s="109"/>
      <c r="P35" s="109"/>
      <c r="Q35" s="109"/>
      <c r="R35" s="109"/>
      <c r="S35" s="109"/>
      <c r="T35" s="112"/>
      <c r="U35" s="113"/>
      <c r="V35" s="114"/>
    </row>
    <row r="36" spans="1:22" ht="45" customHeight="1" thickBot="1" x14ac:dyDescent="0.3">
      <c r="A36" s="22">
        <v>3</v>
      </c>
      <c r="B36" s="12" t="s">
        <v>144</v>
      </c>
      <c r="C36" s="12" t="s">
        <v>157</v>
      </c>
      <c r="D36" s="12">
        <v>500</v>
      </c>
      <c r="E36" s="7">
        <f t="shared" si="0"/>
        <v>132500</v>
      </c>
      <c r="F36" s="13">
        <v>0</v>
      </c>
      <c r="G36" s="31">
        <f t="shared" si="5"/>
        <v>-132500</v>
      </c>
      <c r="H36" s="13">
        <v>108719.56999999999</v>
      </c>
      <c r="I36" s="32">
        <f t="shared" si="6"/>
        <v>-23780.430000000008</v>
      </c>
      <c r="J36" s="31">
        <f t="shared" si="3"/>
        <v>108719.56999999999</v>
      </c>
      <c r="K36" s="61"/>
      <c r="L36" s="64">
        <v>172975</v>
      </c>
      <c r="M36" s="14">
        <f t="shared" si="4"/>
        <v>-64255.430000000008</v>
      </c>
      <c r="N36" s="65" t="s">
        <v>191</v>
      </c>
      <c r="O36" s="66"/>
      <c r="P36" s="66"/>
      <c r="Q36" s="66"/>
      <c r="R36" s="66"/>
      <c r="S36" s="66"/>
      <c r="T36" s="69"/>
      <c r="U36" s="70"/>
    </row>
    <row r="37" spans="1:22" ht="45" customHeight="1" thickBot="1" x14ac:dyDescent="0.3">
      <c r="A37" s="26">
        <v>3</v>
      </c>
      <c r="B37" s="35" t="s">
        <v>145</v>
      </c>
      <c r="C37" s="35" t="s">
        <v>158</v>
      </c>
      <c r="D37" s="35">
        <v>600</v>
      </c>
      <c r="E37" s="10">
        <f t="shared" si="0"/>
        <v>159000</v>
      </c>
      <c r="F37" s="11">
        <v>0</v>
      </c>
      <c r="G37" s="31">
        <f t="shared" si="5"/>
        <v>-159000</v>
      </c>
      <c r="H37" s="11">
        <v>153541.46000000002</v>
      </c>
      <c r="I37" s="32">
        <f t="shared" si="6"/>
        <v>-5458.539999999979</v>
      </c>
      <c r="J37" s="31">
        <f t="shared" si="3"/>
        <v>153541.46000000002</v>
      </c>
      <c r="K37" s="61"/>
      <c r="L37" s="64">
        <v>143230</v>
      </c>
      <c r="M37" s="14">
        <f t="shared" si="4"/>
        <v>10311.460000000021</v>
      </c>
      <c r="N37" s="65" t="s">
        <v>191</v>
      </c>
      <c r="O37" s="66"/>
      <c r="P37" s="66"/>
      <c r="Q37" s="66"/>
      <c r="R37" s="66"/>
      <c r="S37" s="66"/>
      <c r="T37" s="69"/>
      <c r="U37" s="70"/>
    </row>
    <row r="38" spans="1:22" ht="45" customHeight="1" thickBot="1" x14ac:dyDescent="0.3">
      <c r="A38" s="22">
        <v>3</v>
      </c>
      <c r="B38" s="12" t="s">
        <v>146</v>
      </c>
      <c r="C38" s="12" t="s">
        <v>159</v>
      </c>
      <c r="D38" s="12">
        <v>900</v>
      </c>
      <c r="E38" s="7">
        <f t="shared" si="0"/>
        <v>238500</v>
      </c>
      <c r="F38" s="13">
        <v>0</v>
      </c>
      <c r="G38" s="31">
        <f t="shared" si="5"/>
        <v>-238500</v>
      </c>
      <c r="H38" s="13">
        <v>202221.84</v>
      </c>
      <c r="I38" s="32">
        <f t="shared" si="6"/>
        <v>-36278.160000000003</v>
      </c>
      <c r="J38" s="31">
        <f t="shared" si="3"/>
        <v>202221.84</v>
      </c>
      <c r="K38" s="61"/>
      <c r="L38" s="64">
        <v>271987</v>
      </c>
      <c r="M38" s="14">
        <f t="shared" si="4"/>
        <v>-69765.16</v>
      </c>
      <c r="N38" s="65" t="s">
        <v>191</v>
      </c>
      <c r="O38" s="66"/>
      <c r="P38" s="66"/>
      <c r="Q38" s="66"/>
      <c r="R38" s="66"/>
      <c r="S38" s="66"/>
      <c r="T38" s="69"/>
      <c r="U38" s="70"/>
    </row>
    <row r="39" spans="1:22" ht="45" customHeight="1" thickBot="1" x14ac:dyDescent="0.3">
      <c r="A39" s="22">
        <v>3</v>
      </c>
      <c r="B39" s="12" t="s">
        <v>147</v>
      </c>
      <c r="C39" s="12" t="s">
        <v>160</v>
      </c>
      <c r="D39" s="12">
        <v>2200</v>
      </c>
      <c r="E39" s="7">
        <f t="shared" si="0"/>
        <v>583000</v>
      </c>
      <c r="F39" s="13">
        <v>0</v>
      </c>
      <c r="G39" s="31">
        <f t="shared" si="5"/>
        <v>-583000</v>
      </c>
      <c r="H39" s="13">
        <v>455710.53</v>
      </c>
      <c r="I39" s="32">
        <f t="shared" si="6"/>
        <v>-127289.46999999997</v>
      </c>
      <c r="J39" s="31">
        <f t="shared" si="3"/>
        <v>455710.53</v>
      </c>
      <c r="K39" s="61"/>
      <c r="L39" s="64">
        <v>633005</v>
      </c>
      <c r="M39" s="14">
        <f t="shared" si="4"/>
        <v>-177294.46999999997</v>
      </c>
      <c r="N39" s="108" t="s">
        <v>212</v>
      </c>
      <c r="O39" s="109"/>
      <c r="P39" s="109"/>
      <c r="Q39" s="109"/>
      <c r="R39" s="109"/>
      <c r="S39" s="109"/>
      <c r="T39" s="112"/>
      <c r="U39" s="113"/>
      <c r="V39" s="114"/>
    </row>
    <row r="40" spans="1:22" ht="45" customHeight="1" thickBot="1" x14ac:dyDescent="0.3">
      <c r="A40" s="22">
        <v>3</v>
      </c>
      <c r="B40" s="12" t="s">
        <v>148</v>
      </c>
      <c r="C40" s="12" t="s">
        <v>161</v>
      </c>
      <c r="D40" s="12">
        <v>600</v>
      </c>
      <c r="E40" s="7">
        <f t="shared" si="0"/>
        <v>159000</v>
      </c>
      <c r="F40" s="13">
        <v>0</v>
      </c>
      <c r="G40" s="31">
        <f t="shared" si="5"/>
        <v>-159000</v>
      </c>
      <c r="H40" s="13">
        <v>131918.38</v>
      </c>
      <c r="I40" s="32">
        <f t="shared" si="6"/>
        <v>-27081.619999999995</v>
      </c>
      <c r="J40" s="31">
        <f t="shared" si="3"/>
        <v>131918.38</v>
      </c>
      <c r="K40" s="61"/>
      <c r="L40" s="64">
        <v>169711</v>
      </c>
      <c r="M40" s="14">
        <f t="shared" si="4"/>
        <v>-37792.619999999995</v>
      </c>
      <c r="N40" s="108" t="s">
        <v>212</v>
      </c>
      <c r="O40" s="109"/>
      <c r="P40" s="109"/>
      <c r="Q40" s="109"/>
      <c r="R40" s="109"/>
      <c r="S40" s="109"/>
      <c r="T40" s="112"/>
      <c r="U40" s="113"/>
      <c r="V40" s="114"/>
    </row>
    <row r="41" spans="1:22" ht="45" customHeight="1" thickBot="1" x14ac:dyDescent="0.3">
      <c r="A41" s="22">
        <v>3</v>
      </c>
      <c r="B41" s="12" t="s">
        <v>149</v>
      </c>
      <c r="C41" s="12" t="s">
        <v>162</v>
      </c>
      <c r="D41" s="12">
        <v>350</v>
      </c>
      <c r="E41" s="7">
        <f t="shared" si="0"/>
        <v>92750</v>
      </c>
      <c r="F41" s="13">
        <v>0</v>
      </c>
      <c r="G41" s="31">
        <f t="shared" si="5"/>
        <v>-92750</v>
      </c>
      <c r="H41" s="13">
        <v>103238.68</v>
      </c>
      <c r="I41" s="32">
        <f t="shared" si="6"/>
        <v>10488.679999999993</v>
      </c>
      <c r="J41" s="31">
        <f t="shared" si="3"/>
        <v>103238.68</v>
      </c>
      <c r="K41" s="61"/>
      <c r="L41" s="64">
        <v>112660</v>
      </c>
      <c r="M41" s="14">
        <f t="shared" si="4"/>
        <v>-9421.320000000007</v>
      </c>
      <c r="N41" s="108" t="s">
        <v>212</v>
      </c>
      <c r="O41" s="109"/>
      <c r="P41" s="109"/>
      <c r="Q41" s="109"/>
      <c r="R41" s="109"/>
      <c r="S41" s="109"/>
      <c r="T41" s="112"/>
      <c r="U41" s="113"/>
      <c r="V41" s="114"/>
    </row>
    <row r="42" spans="1:22" ht="45" customHeight="1" thickBot="1" x14ac:dyDescent="0.3">
      <c r="A42" s="22">
        <v>3</v>
      </c>
      <c r="B42" s="12" t="s">
        <v>150</v>
      </c>
      <c r="C42" s="12" t="s">
        <v>163</v>
      </c>
      <c r="D42" s="12">
        <v>650</v>
      </c>
      <c r="E42" s="7">
        <f t="shared" si="0"/>
        <v>172250</v>
      </c>
      <c r="F42" s="13">
        <v>0</v>
      </c>
      <c r="G42" s="31">
        <f t="shared" si="5"/>
        <v>-172250</v>
      </c>
      <c r="H42" s="13">
        <v>198383.06</v>
      </c>
      <c r="I42" s="32">
        <f t="shared" si="6"/>
        <v>26133.059999999998</v>
      </c>
      <c r="J42" s="31">
        <f t="shared" si="3"/>
        <v>198383.06</v>
      </c>
      <c r="K42" s="61"/>
      <c r="L42" s="64">
        <v>195077</v>
      </c>
      <c r="M42" s="14">
        <f t="shared" si="4"/>
        <v>3306.0599999999977</v>
      </c>
      <c r="N42" s="108" t="s">
        <v>212</v>
      </c>
      <c r="O42" s="109"/>
      <c r="P42" s="109"/>
      <c r="Q42" s="109"/>
      <c r="R42" s="109"/>
      <c r="S42" s="109"/>
      <c r="T42" s="112"/>
      <c r="U42" s="113"/>
      <c r="V42" s="114"/>
    </row>
    <row r="43" spans="1:22" ht="45" customHeight="1" thickBot="1" x14ac:dyDescent="0.3">
      <c r="A43" s="22">
        <v>3</v>
      </c>
      <c r="B43" s="18" t="s">
        <v>99</v>
      </c>
      <c r="C43" s="12" t="s">
        <v>100</v>
      </c>
      <c r="D43" s="12">
        <v>1340</v>
      </c>
      <c r="E43" s="7">
        <f t="shared" si="0"/>
        <v>355100</v>
      </c>
      <c r="F43" s="13">
        <v>370590</v>
      </c>
      <c r="G43" s="31">
        <f t="shared" si="5"/>
        <v>15490</v>
      </c>
      <c r="H43" s="13">
        <v>495291.67999999993</v>
      </c>
      <c r="I43" s="32">
        <f t="shared" si="6"/>
        <v>510781.67999999993</v>
      </c>
      <c r="J43" s="31">
        <f t="shared" si="3"/>
        <v>865881.67999999993</v>
      </c>
      <c r="K43" s="61"/>
      <c r="L43" s="64">
        <v>355100</v>
      </c>
      <c r="M43" s="14">
        <f t="shared" si="4"/>
        <v>510781.67999999993</v>
      </c>
      <c r="N43" s="108" t="s">
        <v>213</v>
      </c>
      <c r="O43" s="109"/>
      <c r="P43" s="109"/>
      <c r="Q43" s="109"/>
      <c r="R43" s="109"/>
      <c r="S43" s="109"/>
      <c r="T43" s="110"/>
      <c r="U43" s="111"/>
    </row>
    <row r="44" spans="1:22" ht="45" customHeight="1" thickBot="1" x14ac:dyDescent="0.3">
      <c r="A44" s="22">
        <v>3</v>
      </c>
      <c r="B44" s="12" t="s">
        <v>164</v>
      </c>
      <c r="C44" s="12" t="s">
        <v>166</v>
      </c>
      <c r="D44" s="12">
        <v>920</v>
      </c>
      <c r="E44" s="7">
        <f t="shared" si="0"/>
        <v>243800</v>
      </c>
      <c r="F44" s="13">
        <v>0</v>
      </c>
      <c r="G44" s="31">
        <f t="shared" si="5"/>
        <v>-243800</v>
      </c>
      <c r="H44" s="13">
        <v>220168.58</v>
      </c>
      <c r="I44" s="32">
        <f t="shared" si="6"/>
        <v>-23631.420000000013</v>
      </c>
      <c r="J44" s="31">
        <f t="shared" si="3"/>
        <v>220168.58</v>
      </c>
      <c r="K44" s="61"/>
      <c r="L44" s="64">
        <v>262798</v>
      </c>
      <c r="M44" s="14">
        <f t="shared" si="4"/>
        <v>-42629.420000000013</v>
      </c>
      <c r="N44" s="65" t="s">
        <v>191</v>
      </c>
      <c r="O44" s="66"/>
      <c r="P44" s="66"/>
      <c r="Q44" s="66"/>
      <c r="R44" s="66"/>
      <c r="S44" s="66"/>
      <c r="T44" s="69"/>
      <c r="U44" s="70"/>
    </row>
    <row r="45" spans="1:22" ht="45" customHeight="1" thickBot="1" x14ac:dyDescent="0.3">
      <c r="A45" s="26">
        <v>3</v>
      </c>
      <c r="B45" s="35" t="s">
        <v>165</v>
      </c>
      <c r="C45" s="35" t="s">
        <v>167</v>
      </c>
      <c r="D45" s="35">
        <v>910</v>
      </c>
      <c r="E45" s="10">
        <f t="shared" si="0"/>
        <v>241150</v>
      </c>
      <c r="F45" s="11">
        <v>0</v>
      </c>
      <c r="G45" s="31">
        <f t="shared" si="5"/>
        <v>-241150</v>
      </c>
      <c r="H45" s="11">
        <v>241815.14</v>
      </c>
      <c r="I45" s="32">
        <f t="shared" si="6"/>
        <v>665.14000000001397</v>
      </c>
      <c r="J45" s="31">
        <f t="shared" si="3"/>
        <v>241815.14</v>
      </c>
      <c r="K45" s="61"/>
      <c r="L45" s="64">
        <v>262071</v>
      </c>
      <c r="M45" s="14">
        <f t="shared" si="4"/>
        <v>-20255.859999999986</v>
      </c>
      <c r="N45" s="65" t="s">
        <v>191</v>
      </c>
      <c r="O45" s="66"/>
      <c r="P45" s="66"/>
      <c r="Q45" s="66"/>
      <c r="R45" s="66"/>
      <c r="S45" s="66"/>
      <c r="T45" s="69"/>
      <c r="U45" s="70"/>
    </row>
    <row r="46" spans="1:22" ht="45" customHeight="1" thickBot="1" x14ac:dyDescent="0.3">
      <c r="A46" s="22">
        <v>3</v>
      </c>
      <c r="B46" s="18" t="s">
        <v>101</v>
      </c>
      <c r="C46" s="12" t="s">
        <v>102</v>
      </c>
      <c r="D46" s="12">
        <v>890</v>
      </c>
      <c r="E46" s="7">
        <f t="shared" si="0"/>
        <v>235850</v>
      </c>
      <c r="F46" s="13">
        <v>39668</v>
      </c>
      <c r="G46" s="31">
        <f t="shared" si="5"/>
        <v>-196182</v>
      </c>
      <c r="H46" s="13">
        <v>207999.24999999997</v>
      </c>
      <c r="I46" s="32">
        <f t="shared" si="6"/>
        <v>11817.249999999971</v>
      </c>
      <c r="J46" s="31">
        <f t="shared" si="3"/>
        <v>247667.24999999997</v>
      </c>
      <c r="K46" s="61"/>
      <c r="L46" s="64">
        <v>235850</v>
      </c>
      <c r="M46" s="14">
        <f t="shared" si="4"/>
        <v>11817.249999999971</v>
      </c>
      <c r="N46" s="65" t="s">
        <v>195</v>
      </c>
      <c r="O46" s="66"/>
      <c r="P46" s="66"/>
      <c r="Q46" s="66"/>
      <c r="R46" s="66"/>
      <c r="S46" s="66"/>
      <c r="T46" s="67"/>
      <c r="U46" s="68"/>
    </row>
    <row r="47" spans="1:22" ht="45" customHeight="1" thickBot="1" x14ac:dyDescent="0.3">
      <c r="A47" s="22">
        <v>3</v>
      </c>
      <c r="B47" s="12" t="s">
        <v>168</v>
      </c>
      <c r="C47" s="12" t="s">
        <v>174</v>
      </c>
      <c r="D47" s="12">
        <v>1520</v>
      </c>
      <c r="E47" s="7">
        <f t="shared" si="0"/>
        <v>402800</v>
      </c>
      <c r="F47" s="13">
        <v>0</v>
      </c>
      <c r="G47" s="31">
        <f t="shared" si="5"/>
        <v>-402800</v>
      </c>
      <c r="H47" s="13">
        <v>485743.06000000006</v>
      </c>
      <c r="I47" s="32">
        <f t="shared" si="6"/>
        <v>82943.060000000056</v>
      </c>
      <c r="J47" s="31">
        <f t="shared" si="3"/>
        <v>485743.06000000006</v>
      </c>
      <c r="K47" s="61"/>
      <c r="L47" s="64">
        <v>462821</v>
      </c>
      <c r="M47" s="14">
        <f t="shared" si="4"/>
        <v>22922.060000000056</v>
      </c>
      <c r="N47" s="108" t="s">
        <v>216</v>
      </c>
      <c r="O47" s="109"/>
      <c r="P47" s="109"/>
      <c r="Q47" s="109"/>
      <c r="R47" s="109"/>
      <c r="S47" s="109"/>
      <c r="T47" s="110"/>
      <c r="U47" s="111"/>
    </row>
    <row r="48" spans="1:22" ht="45" customHeight="1" thickBot="1" x14ac:dyDescent="0.3">
      <c r="A48" s="22">
        <v>3</v>
      </c>
      <c r="B48" s="12" t="s">
        <v>169</v>
      </c>
      <c r="C48" s="12" t="s">
        <v>175</v>
      </c>
      <c r="D48" s="12">
        <v>700</v>
      </c>
      <c r="E48" s="7">
        <f t="shared" si="0"/>
        <v>185500</v>
      </c>
      <c r="F48" s="13">
        <v>0</v>
      </c>
      <c r="G48" s="31">
        <f t="shared" si="5"/>
        <v>-185500</v>
      </c>
      <c r="H48" s="13">
        <v>243562.39</v>
      </c>
      <c r="I48" s="32">
        <f t="shared" si="6"/>
        <v>58062.390000000014</v>
      </c>
      <c r="J48" s="31">
        <f t="shared" si="3"/>
        <v>243562.39</v>
      </c>
      <c r="K48" s="61"/>
      <c r="L48" s="64">
        <v>266007</v>
      </c>
      <c r="M48" s="14">
        <f t="shared" si="4"/>
        <v>-22444.609999999986</v>
      </c>
      <c r="N48" s="108" t="s">
        <v>219</v>
      </c>
      <c r="O48" s="109"/>
      <c r="P48" s="109"/>
      <c r="Q48" s="109"/>
      <c r="R48" s="109"/>
      <c r="S48" s="109"/>
      <c r="T48" s="110"/>
      <c r="U48" s="111"/>
    </row>
    <row r="49" spans="1:21" ht="45" customHeight="1" thickBot="1" x14ac:dyDescent="0.3">
      <c r="A49" s="22">
        <v>3</v>
      </c>
      <c r="B49" s="12" t="s">
        <v>170</v>
      </c>
      <c r="C49" s="12" t="s">
        <v>176</v>
      </c>
      <c r="D49" s="12">
        <v>860</v>
      </c>
      <c r="E49" s="7">
        <f t="shared" si="0"/>
        <v>227900</v>
      </c>
      <c r="F49" s="13">
        <v>0</v>
      </c>
      <c r="G49" s="31">
        <f t="shared" si="5"/>
        <v>-227900</v>
      </c>
      <c r="H49" s="13">
        <v>185397.71000000002</v>
      </c>
      <c r="I49" s="32">
        <f t="shared" si="6"/>
        <v>-42502.289999999979</v>
      </c>
      <c r="J49" s="31">
        <f t="shared" si="3"/>
        <v>185397.71000000002</v>
      </c>
      <c r="K49" s="61"/>
      <c r="L49" s="64">
        <v>286055</v>
      </c>
      <c r="M49" s="14">
        <f t="shared" si="4"/>
        <v>-100657.28999999998</v>
      </c>
      <c r="N49" s="108" t="s">
        <v>195</v>
      </c>
      <c r="O49" s="109"/>
      <c r="P49" s="109"/>
      <c r="Q49" s="109"/>
      <c r="R49" s="109"/>
      <c r="S49" s="109"/>
      <c r="T49" s="110"/>
      <c r="U49" s="111"/>
    </row>
    <row r="50" spans="1:21" ht="45" customHeight="1" thickBot="1" x14ac:dyDescent="0.3">
      <c r="A50" s="22">
        <v>3</v>
      </c>
      <c r="B50" s="12" t="s">
        <v>171</v>
      </c>
      <c r="C50" s="12" t="s">
        <v>177</v>
      </c>
      <c r="D50" s="12">
        <v>500</v>
      </c>
      <c r="E50" s="7">
        <f t="shared" si="0"/>
        <v>132500</v>
      </c>
      <c r="F50" s="13">
        <v>0</v>
      </c>
      <c r="G50" s="31">
        <f t="shared" si="5"/>
        <v>-132500</v>
      </c>
      <c r="H50" s="13">
        <v>111448.23999999999</v>
      </c>
      <c r="I50" s="32">
        <f t="shared" si="6"/>
        <v>-21051.760000000009</v>
      </c>
      <c r="J50" s="31">
        <f t="shared" si="3"/>
        <v>111448.23999999999</v>
      </c>
      <c r="K50" s="61"/>
      <c r="L50" s="64">
        <v>153192</v>
      </c>
      <c r="M50" s="14">
        <f t="shared" si="4"/>
        <v>-41743.760000000009</v>
      </c>
      <c r="N50" s="108" t="s">
        <v>195</v>
      </c>
      <c r="O50" s="109"/>
      <c r="P50" s="109"/>
      <c r="Q50" s="109"/>
      <c r="R50" s="109"/>
      <c r="S50" s="109"/>
      <c r="T50" s="110"/>
      <c r="U50" s="111"/>
    </row>
    <row r="51" spans="1:21" ht="45" customHeight="1" thickBot="1" x14ac:dyDescent="0.3">
      <c r="A51" s="22">
        <v>3</v>
      </c>
      <c r="B51" s="12" t="s">
        <v>172</v>
      </c>
      <c r="C51" s="12" t="s">
        <v>178</v>
      </c>
      <c r="D51" s="12">
        <v>680</v>
      </c>
      <c r="E51" s="7">
        <f t="shared" si="0"/>
        <v>180200</v>
      </c>
      <c r="F51" s="13">
        <v>0</v>
      </c>
      <c r="G51" s="31">
        <f t="shared" si="5"/>
        <v>-180200</v>
      </c>
      <c r="H51" s="13">
        <v>136929.03</v>
      </c>
      <c r="I51" s="32">
        <f t="shared" si="6"/>
        <v>-43270.97</v>
      </c>
      <c r="J51" s="31">
        <f t="shared" si="3"/>
        <v>136929.03</v>
      </c>
      <c r="K51" s="61"/>
      <c r="L51" s="64">
        <v>358409</v>
      </c>
      <c r="M51" s="14">
        <f t="shared" si="4"/>
        <v>-221479.97</v>
      </c>
      <c r="N51" s="108" t="s">
        <v>195</v>
      </c>
      <c r="O51" s="109"/>
      <c r="P51" s="109"/>
      <c r="Q51" s="109"/>
      <c r="R51" s="109"/>
      <c r="S51" s="109"/>
      <c r="T51" s="110"/>
      <c r="U51" s="111"/>
    </row>
    <row r="52" spans="1:21" ht="45" customHeight="1" thickBot="1" x14ac:dyDescent="0.3">
      <c r="A52" s="22">
        <v>3</v>
      </c>
      <c r="B52" s="35" t="s">
        <v>173</v>
      </c>
      <c r="C52" s="35" t="s">
        <v>179</v>
      </c>
      <c r="D52" s="35">
        <v>350</v>
      </c>
      <c r="E52" s="10">
        <f t="shared" si="0"/>
        <v>92750</v>
      </c>
      <c r="F52" s="11">
        <v>0</v>
      </c>
      <c r="G52" s="31">
        <f t="shared" si="5"/>
        <v>-92750</v>
      </c>
      <c r="H52" s="11">
        <v>103510.23</v>
      </c>
      <c r="I52" s="32">
        <f t="shared" si="6"/>
        <v>10760.229999999996</v>
      </c>
      <c r="J52" s="31">
        <f t="shared" si="3"/>
        <v>103510.23</v>
      </c>
      <c r="K52" s="61"/>
      <c r="L52" s="64">
        <v>92750</v>
      </c>
      <c r="M52" s="14">
        <f t="shared" si="4"/>
        <v>10760.229999999996</v>
      </c>
      <c r="N52" s="65" t="s">
        <v>118</v>
      </c>
      <c r="O52" s="66"/>
      <c r="P52" s="66"/>
      <c r="Q52" s="66"/>
      <c r="R52" s="66"/>
      <c r="S52" s="66"/>
      <c r="T52" s="67"/>
      <c r="U52" s="68"/>
    </row>
    <row r="53" spans="1:21" ht="45" customHeight="1" thickBot="1" x14ac:dyDescent="0.3">
      <c r="A53" s="36">
        <v>3</v>
      </c>
      <c r="B53" s="37" t="s">
        <v>103</v>
      </c>
      <c r="C53" s="12" t="s">
        <v>104</v>
      </c>
      <c r="D53" s="12">
        <v>350</v>
      </c>
      <c r="E53" s="7">
        <f t="shared" si="0"/>
        <v>92750</v>
      </c>
      <c r="F53" s="13">
        <v>106679</v>
      </c>
      <c r="G53" s="31">
        <f t="shared" si="5"/>
        <v>13929</v>
      </c>
      <c r="H53" s="13">
        <v>-513.05999999999904</v>
      </c>
      <c r="I53" s="32">
        <f t="shared" si="6"/>
        <v>13415.940000000002</v>
      </c>
      <c r="J53" s="31">
        <f t="shared" si="3"/>
        <v>106165.94</v>
      </c>
      <c r="K53" s="61"/>
      <c r="L53" s="64">
        <v>92750</v>
      </c>
      <c r="M53" s="14">
        <f t="shared" si="4"/>
        <v>13415.940000000002</v>
      </c>
      <c r="N53" s="65" t="s">
        <v>118</v>
      </c>
      <c r="O53" s="66"/>
      <c r="P53" s="66"/>
      <c r="Q53" s="66"/>
      <c r="R53" s="66"/>
      <c r="S53" s="66"/>
      <c r="T53" s="67"/>
      <c r="U53" s="68"/>
    </row>
    <row r="54" spans="1:21" ht="45" customHeight="1" thickBot="1" x14ac:dyDescent="0.3">
      <c r="A54" s="22">
        <v>3</v>
      </c>
      <c r="B54" s="12" t="s">
        <v>180</v>
      </c>
      <c r="C54" s="12" t="s">
        <v>182</v>
      </c>
      <c r="D54" s="12">
        <v>800</v>
      </c>
      <c r="E54" s="7">
        <f t="shared" si="0"/>
        <v>212000</v>
      </c>
      <c r="F54" s="13">
        <v>0</v>
      </c>
      <c r="G54" s="31">
        <f t="shared" si="5"/>
        <v>-212000</v>
      </c>
      <c r="H54" s="13">
        <v>228992.15000000002</v>
      </c>
      <c r="I54" s="32">
        <f t="shared" si="6"/>
        <v>16992.150000000023</v>
      </c>
      <c r="J54" s="31">
        <f t="shared" si="3"/>
        <v>228992.15000000002</v>
      </c>
      <c r="K54" s="61"/>
      <c r="L54" s="64">
        <v>238198</v>
      </c>
      <c r="M54" s="14">
        <f t="shared" si="4"/>
        <v>-9205.8499999999767</v>
      </c>
      <c r="N54" s="65" t="s">
        <v>195</v>
      </c>
      <c r="O54" s="66"/>
      <c r="P54" s="66"/>
      <c r="Q54" s="66"/>
      <c r="R54" s="66"/>
      <c r="S54" s="66"/>
      <c r="T54" s="67"/>
      <c r="U54" s="68"/>
    </row>
    <row r="55" spans="1:21" ht="45" customHeight="1" thickBot="1" x14ac:dyDescent="0.3">
      <c r="A55" s="22">
        <v>3</v>
      </c>
      <c r="B55" s="12" t="s">
        <v>181</v>
      </c>
      <c r="C55" s="12" t="s">
        <v>183</v>
      </c>
      <c r="D55" s="12">
        <v>800</v>
      </c>
      <c r="E55" s="7">
        <f t="shared" si="0"/>
        <v>212000</v>
      </c>
      <c r="F55" s="13">
        <v>0</v>
      </c>
      <c r="G55" s="31">
        <f t="shared" si="5"/>
        <v>-212000</v>
      </c>
      <c r="H55" s="13">
        <v>225831.29</v>
      </c>
      <c r="I55" s="32">
        <f t="shared" si="6"/>
        <v>13831.290000000008</v>
      </c>
      <c r="J55" s="31">
        <f t="shared" si="3"/>
        <v>225831.29</v>
      </c>
      <c r="K55" s="61"/>
      <c r="L55" s="64">
        <v>247559</v>
      </c>
      <c r="M55" s="14">
        <f t="shared" si="4"/>
        <v>-21727.709999999992</v>
      </c>
      <c r="N55" s="65" t="s">
        <v>195</v>
      </c>
      <c r="O55" s="66"/>
      <c r="P55" s="66"/>
      <c r="Q55" s="66"/>
      <c r="R55" s="66"/>
      <c r="S55" s="66"/>
      <c r="T55" s="67"/>
      <c r="U55" s="68"/>
    </row>
    <row r="56" spans="1:21" ht="45" customHeight="1" thickBot="1" x14ac:dyDescent="0.3">
      <c r="A56" s="22">
        <v>3</v>
      </c>
      <c r="B56" s="18" t="s">
        <v>105</v>
      </c>
      <c r="C56" s="12" t="s">
        <v>106</v>
      </c>
      <c r="D56" s="12">
        <v>900</v>
      </c>
      <c r="E56" s="7">
        <f t="shared" si="0"/>
        <v>238500</v>
      </c>
      <c r="F56" s="13">
        <v>330838</v>
      </c>
      <c r="G56" s="31">
        <f t="shared" si="5"/>
        <v>92338</v>
      </c>
      <c r="H56" s="13">
        <v>-1959.7699999999998</v>
      </c>
      <c r="I56" s="32">
        <f t="shared" si="6"/>
        <v>90378.229999999981</v>
      </c>
      <c r="J56" s="31">
        <f t="shared" si="3"/>
        <v>328878.23</v>
      </c>
      <c r="K56" s="61"/>
      <c r="L56" s="64">
        <v>238500</v>
      </c>
      <c r="M56" s="14">
        <f t="shared" si="4"/>
        <v>90378.229999999981</v>
      </c>
      <c r="N56" s="65" t="s">
        <v>196</v>
      </c>
      <c r="O56" s="66"/>
      <c r="P56" s="66"/>
      <c r="Q56" s="66"/>
      <c r="R56" s="66"/>
      <c r="S56" s="66"/>
      <c r="T56" s="67"/>
      <c r="U56" s="68"/>
    </row>
    <row r="57" spans="1:21" ht="60" customHeight="1" thickBot="1" x14ac:dyDescent="0.3">
      <c r="A57" s="22">
        <v>3</v>
      </c>
      <c r="B57" s="18" t="s">
        <v>107</v>
      </c>
      <c r="C57" s="12" t="s">
        <v>108</v>
      </c>
      <c r="D57" s="12">
        <v>850</v>
      </c>
      <c r="E57" s="7">
        <f t="shared" si="0"/>
        <v>225250</v>
      </c>
      <c r="F57" s="13">
        <v>402293</v>
      </c>
      <c r="G57" s="31">
        <f t="shared" si="5"/>
        <v>177043</v>
      </c>
      <c r="H57" s="13">
        <v>219928.56</v>
      </c>
      <c r="I57" s="32">
        <f t="shared" si="6"/>
        <v>396971.56000000006</v>
      </c>
      <c r="J57" s="31">
        <f t="shared" si="3"/>
        <v>622221.56000000006</v>
      </c>
      <c r="K57" s="61"/>
      <c r="L57" s="64">
        <v>225250</v>
      </c>
      <c r="M57" s="14">
        <f t="shared" si="4"/>
        <v>396971.56000000006</v>
      </c>
      <c r="N57" s="65" t="s">
        <v>197</v>
      </c>
      <c r="O57" s="66"/>
      <c r="P57" s="66"/>
      <c r="Q57" s="66"/>
      <c r="R57" s="66"/>
      <c r="S57" s="66"/>
      <c r="T57" s="67"/>
      <c r="U57" s="68"/>
    </row>
    <row r="58" spans="1:21" ht="45" customHeight="1" thickBot="1" x14ac:dyDescent="0.3">
      <c r="A58" s="22">
        <v>3</v>
      </c>
      <c r="B58" s="12" t="s">
        <v>184</v>
      </c>
      <c r="C58" s="12" t="s">
        <v>187</v>
      </c>
      <c r="D58" s="12">
        <v>2250</v>
      </c>
      <c r="E58" s="7">
        <f t="shared" si="0"/>
        <v>596250</v>
      </c>
      <c r="F58" s="13">
        <v>0</v>
      </c>
      <c r="G58" s="31">
        <f t="shared" si="5"/>
        <v>-596250</v>
      </c>
      <c r="H58" s="13">
        <v>596189.78</v>
      </c>
      <c r="I58" s="32">
        <f t="shared" si="6"/>
        <v>-60.21999999997206</v>
      </c>
      <c r="J58" s="31">
        <f t="shared" si="3"/>
        <v>596189.78</v>
      </c>
      <c r="K58" s="61"/>
      <c r="L58" s="64">
        <v>743795</v>
      </c>
      <c r="M58" s="14">
        <f t="shared" si="4"/>
        <v>-147605.21999999997</v>
      </c>
      <c r="N58" s="65" t="s">
        <v>198</v>
      </c>
      <c r="O58" s="66"/>
      <c r="P58" s="66"/>
      <c r="Q58" s="66"/>
      <c r="R58" s="66"/>
      <c r="S58" s="66"/>
      <c r="T58" s="67"/>
      <c r="U58" s="68"/>
    </row>
    <row r="59" spans="1:21" ht="45" customHeight="1" thickBot="1" x14ac:dyDescent="0.3">
      <c r="A59" s="22">
        <v>3</v>
      </c>
      <c r="B59" s="12" t="s">
        <v>185</v>
      </c>
      <c r="C59" s="12" t="s">
        <v>188</v>
      </c>
      <c r="D59" s="12">
        <v>3000</v>
      </c>
      <c r="E59" s="7">
        <f t="shared" si="0"/>
        <v>795000</v>
      </c>
      <c r="F59" s="13">
        <v>0</v>
      </c>
      <c r="G59" s="31">
        <f t="shared" si="5"/>
        <v>-795000</v>
      </c>
      <c r="H59" s="13">
        <v>533937.63</v>
      </c>
      <c r="I59" s="32">
        <f t="shared" si="6"/>
        <v>-261062.37</v>
      </c>
      <c r="J59" s="31">
        <f t="shared" si="3"/>
        <v>533937.63</v>
      </c>
      <c r="K59" s="61"/>
      <c r="L59" s="64">
        <v>752072</v>
      </c>
      <c r="M59" s="14">
        <f t="shared" si="4"/>
        <v>-218134.37</v>
      </c>
      <c r="N59" s="65" t="s">
        <v>198</v>
      </c>
      <c r="O59" s="66"/>
      <c r="P59" s="66"/>
      <c r="Q59" s="66"/>
      <c r="R59" s="66"/>
      <c r="S59" s="66"/>
      <c r="T59" s="67"/>
      <c r="U59" s="68"/>
    </row>
    <row r="60" spans="1:21" ht="45" customHeight="1" thickBot="1" x14ac:dyDescent="0.3">
      <c r="A60" s="22">
        <v>3</v>
      </c>
      <c r="B60" s="12" t="s">
        <v>186</v>
      </c>
      <c r="C60" s="12" t="s">
        <v>189</v>
      </c>
      <c r="D60" s="12">
        <v>330</v>
      </c>
      <c r="E60" s="7">
        <f t="shared" si="0"/>
        <v>87450</v>
      </c>
      <c r="F60" s="13">
        <v>0</v>
      </c>
      <c r="G60" s="31">
        <f t="shared" si="5"/>
        <v>-87450</v>
      </c>
      <c r="H60" s="13">
        <v>52113.599999999999</v>
      </c>
      <c r="I60" s="32">
        <f t="shared" si="6"/>
        <v>-35336.400000000001</v>
      </c>
      <c r="J60" s="31">
        <f t="shared" si="3"/>
        <v>52113.599999999999</v>
      </c>
      <c r="K60" s="62"/>
      <c r="L60" s="64">
        <v>87450</v>
      </c>
      <c r="M60" s="14">
        <f t="shared" si="4"/>
        <v>-35336.400000000001</v>
      </c>
      <c r="N60" s="65" t="s">
        <v>195</v>
      </c>
      <c r="O60" s="66"/>
      <c r="P60" s="66"/>
      <c r="Q60" s="66"/>
      <c r="R60" s="66"/>
      <c r="S60" s="66"/>
      <c r="T60" s="67"/>
      <c r="U60" s="68"/>
    </row>
    <row r="61" spans="1:21" ht="30" customHeight="1" thickBot="1" x14ac:dyDescent="0.3">
      <c r="E61" s="41"/>
      <c r="L61" s="41"/>
    </row>
    <row r="62" spans="1:21" ht="30" customHeight="1" thickBot="1" x14ac:dyDescent="0.3">
      <c r="E62" s="41"/>
      <c r="F62" s="99" t="s">
        <v>203</v>
      </c>
      <c r="G62" s="100"/>
      <c r="H62" s="105" t="s">
        <v>204</v>
      </c>
      <c r="I62" s="101"/>
      <c r="J62" s="102"/>
      <c r="K62" s="57"/>
      <c r="L62" s="103" t="s">
        <v>207</v>
      </c>
      <c r="M62" s="104"/>
    </row>
    <row r="63" spans="1:21" ht="90.75" thickBot="1" x14ac:dyDescent="0.3">
      <c r="D63" s="4" t="s">
        <v>55</v>
      </c>
      <c r="E63" s="21" t="s">
        <v>209</v>
      </c>
      <c r="F63" s="54" t="s">
        <v>58</v>
      </c>
      <c r="G63" s="55" t="s">
        <v>57</v>
      </c>
      <c r="H63" s="53" t="s">
        <v>121</v>
      </c>
      <c r="I63" s="47" t="s">
        <v>122</v>
      </c>
      <c r="J63" s="49" t="s">
        <v>123</v>
      </c>
      <c r="K63" s="60"/>
      <c r="L63" s="63" t="s">
        <v>210</v>
      </c>
      <c r="M63" s="48" t="s">
        <v>122</v>
      </c>
    </row>
    <row r="64" spans="1:21" x14ac:dyDescent="0.25">
      <c r="C64" s="3"/>
      <c r="D64" s="34">
        <f t="shared" ref="D64:J64" si="7">SUM(D3:D60)</f>
        <v>67580</v>
      </c>
      <c r="E64" s="73">
        <f t="shared" si="7"/>
        <v>17908700</v>
      </c>
      <c r="F64" s="91">
        <f t="shared" si="7"/>
        <v>7396887.6500000004</v>
      </c>
      <c r="G64" s="76">
        <f t="shared" si="7"/>
        <v>-10511812.35</v>
      </c>
      <c r="H64" s="97">
        <f t="shared" si="7"/>
        <v>12115231.180000003</v>
      </c>
      <c r="I64" s="71">
        <f t="shared" si="7"/>
        <v>1603418.830000001</v>
      </c>
      <c r="J64" s="73">
        <f t="shared" si="7"/>
        <v>19512118.830000002</v>
      </c>
      <c r="K64" s="58"/>
      <c r="L64" s="97">
        <f>SUM(L3:L60)</f>
        <v>18943774</v>
      </c>
      <c r="M64" s="76">
        <f>SUM(M3:M60)</f>
        <v>568344.83000000066</v>
      </c>
    </row>
    <row r="65" spans="3:13" ht="15.75" thickBot="1" x14ac:dyDescent="0.3">
      <c r="C65" s="3"/>
      <c r="D65" s="5">
        <f>D64/5280</f>
        <v>12.799242424242424</v>
      </c>
      <c r="E65" s="74"/>
      <c r="F65" s="92"/>
      <c r="G65" s="77"/>
      <c r="H65" s="98"/>
      <c r="I65" s="72"/>
      <c r="J65" s="74"/>
      <c r="K65" s="59"/>
      <c r="L65" s="98"/>
      <c r="M65" s="77"/>
    </row>
    <row r="67" spans="3:13" x14ac:dyDescent="0.25">
      <c r="F67" s="3"/>
      <c r="G67" s="9"/>
      <c r="H67" s="9"/>
      <c r="I67" s="9"/>
      <c r="J67" s="9"/>
      <c r="K67" s="9"/>
    </row>
    <row r="68" spans="3:13" x14ac:dyDescent="0.25">
      <c r="F68" s="3"/>
      <c r="G68" s="9"/>
      <c r="H68" s="9"/>
      <c r="I68" s="9"/>
      <c r="J68" s="9"/>
      <c r="K68" s="9"/>
    </row>
    <row r="71" spans="3:13" x14ac:dyDescent="0.25">
      <c r="E71" s="1"/>
      <c r="L71" s="1"/>
    </row>
  </sheetData>
  <mergeCells count="73">
    <mergeCell ref="N10:U10"/>
    <mergeCell ref="N3:U3"/>
    <mergeCell ref="N4:U4"/>
    <mergeCell ref="N1:U2"/>
    <mergeCell ref="N5:U5"/>
    <mergeCell ref="N6:U6"/>
    <mergeCell ref="N7:U7"/>
    <mergeCell ref="N8:U8"/>
    <mergeCell ref="N9:U9"/>
    <mergeCell ref="N22:U22"/>
    <mergeCell ref="N11:U11"/>
    <mergeCell ref="N12:U12"/>
    <mergeCell ref="N13:U13"/>
    <mergeCell ref="N14:U14"/>
    <mergeCell ref="N15:U15"/>
    <mergeCell ref="N16:U16"/>
    <mergeCell ref="N17:U17"/>
    <mergeCell ref="N18:U18"/>
    <mergeCell ref="N19:U19"/>
    <mergeCell ref="N20:U20"/>
    <mergeCell ref="N21:U21"/>
    <mergeCell ref="N34:U34"/>
    <mergeCell ref="N23:U23"/>
    <mergeCell ref="N24:U24"/>
    <mergeCell ref="N25:U25"/>
    <mergeCell ref="N26:U26"/>
    <mergeCell ref="N27:U27"/>
    <mergeCell ref="N28:U28"/>
    <mergeCell ref="N29:U29"/>
    <mergeCell ref="N30:U30"/>
    <mergeCell ref="N31:U31"/>
    <mergeCell ref="N32:U32"/>
    <mergeCell ref="N33:U33"/>
    <mergeCell ref="N46:U46"/>
    <mergeCell ref="N35:U35"/>
    <mergeCell ref="N36:U36"/>
    <mergeCell ref="N37:U37"/>
    <mergeCell ref="N38:U38"/>
    <mergeCell ref="N39:U39"/>
    <mergeCell ref="N40:U40"/>
    <mergeCell ref="N41:U41"/>
    <mergeCell ref="N42:U42"/>
    <mergeCell ref="N43:U43"/>
    <mergeCell ref="N44:U44"/>
    <mergeCell ref="N45:U45"/>
    <mergeCell ref="N58:U58"/>
    <mergeCell ref="N47:U47"/>
    <mergeCell ref="N48:U48"/>
    <mergeCell ref="N49:U49"/>
    <mergeCell ref="N50:U50"/>
    <mergeCell ref="N51:U51"/>
    <mergeCell ref="N52:U52"/>
    <mergeCell ref="N53:U53"/>
    <mergeCell ref="N54:U54"/>
    <mergeCell ref="N55:U55"/>
    <mergeCell ref="N56:U56"/>
    <mergeCell ref="N57:U57"/>
    <mergeCell ref="N59:U59"/>
    <mergeCell ref="N60:U60"/>
    <mergeCell ref="E64:E65"/>
    <mergeCell ref="F64:F65"/>
    <mergeCell ref="G64:G65"/>
    <mergeCell ref="H64:H65"/>
    <mergeCell ref="I64:I65"/>
    <mergeCell ref="J64:J65"/>
    <mergeCell ref="L64:L65"/>
    <mergeCell ref="M64:M65"/>
    <mergeCell ref="F1:G1"/>
    <mergeCell ref="H1:J1"/>
    <mergeCell ref="L1:M1"/>
    <mergeCell ref="F62:G62"/>
    <mergeCell ref="H62:J62"/>
    <mergeCell ref="L62:M62"/>
  </mergeCells>
  <pageMargins left="0.25" right="0.25" top="0.75" bottom="0.75" header="0.3" footer="0.3"/>
  <pageSetup scale="49" fitToHeight="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2748C5124AB541828F6483D61391B2" ma:contentTypeVersion="7" ma:contentTypeDescription="Create a new document." ma:contentTypeScope="" ma:versionID="3ce7a029f75389a28db799ee59229c91">
  <xsd:schema xmlns:xsd="http://www.w3.org/2001/XMLSchema" xmlns:xs="http://www.w3.org/2001/XMLSchema" xmlns:p="http://schemas.microsoft.com/office/2006/metadata/properties" xmlns:ns2="3527BF6F-27A6-47D3-AAFB-DBF13EBA6BBE" xmlns:ns3="00c1cf47-8665-4c73-8994-ff3a5e26da0f" xmlns:ns5="3541d9de-e849-43a7-ac3e-927380f29a4f" xmlns:ns6="7312d0bd-5bb3-4d44-9c84-f993550bda7e" targetNamespace="http://schemas.microsoft.com/office/2006/metadata/properties" ma:root="true" ma:fieldsID="4f3965a9efdade6f79fff59216a5f2e4" ns2:_="" ns3:_="" ns5:_="" ns6:_="">
    <xsd:import namespace="3527BF6F-27A6-47D3-AAFB-DBF13EBA6BBE"/>
    <xsd:import namespace="00c1cf47-8665-4c73-8994-ff3a5e26da0f"/>
    <xsd:import namespace="3541d9de-e849-43a7-ac3e-927380f29a4f"/>
    <xsd:import namespace="7312d0bd-5bb3-4d44-9c84-f993550bda7e"/>
    <xsd:element name="properties">
      <xsd:complexType>
        <xsd:sequence>
          <xsd:element name="documentManagement">
            <xsd:complexType>
              <xsd:all>
                <xsd:element ref="ns2:MediaServiceMetadata" minOccurs="0"/>
                <xsd:element ref="ns2:MediaServiceFastMetadata" minOccurs="0"/>
                <xsd:element ref="ns3:Docket_x0020_Number"/>
                <xsd:element ref="ns3:Party" minOccurs="0"/>
                <xsd:element ref="ns3:Preparer" minOccurs="0"/>
                <xsd:element ref="ns3:Responsible_x0020_Witness" minOccurs="0"/>
                <xsd:element ref="ns3:Internal_x0020_Due_x0020_Date" minOccurs="0"/>
                <xsd:element ref="ns3:Final_x0020_Due_x0020_Date" minOccurs="0"/>
                <xsd:element ref="ns3:Document_x0020_Type"/>
                <xsd:element ref="ns2:Series" minOccurs="0"/>
                <xsd:element ref="ns5:MediaServiceAutoKeyPoints" minOccurs="0"/>
                <xsd:element ref="ns5:MediaServiceKeyPoints" minOccurs="0"/>
                <xsd:element ref="ns5:Workflow" minOccurs="0"/>
                <xsd:element ref="ns6:SharedWithUsers" minOccurs="0"/>
                <xsd:element ref="ns6:SharedWithDetails" minOccurs="0"/>
                <xsd:element ref="ns5:WorkflowStatus" minOccurs="0"/>
                <xsd:element ref="ns3:_dlc_DocId" minOccurs="0"/>
                <xsd:element ref="ns3:_dlc_DocIdUrl" minOccurs="0"/>
                <xsd:element ref="ns3:_dlc_DocIdPersistId"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27BF6F-27A6-47D3-AAFB-DBF13EBA6B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eries" ma:index="19" nillable="true" ma:displayName="Series" ma:internalName="Seri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c1cf47-8665-4c73-8994-ff3a5e26da0f" elementFormDefault="qualified">
    <xsd:import namespace="http://schemas.microsoft.com/office/2006/documentManagement/types"/>
    <xsd:import namespace="http://schemas.microsoft.com/office/infopath/2007/PartnerControls"/>
    <xsd:element name="Docket_x0020_Number" ma:index="11" ma:displayName="Docket Number" ma:format="Dropdown" ma:internalName="Docket_x0020_Number">
      <xsd:simpleType>
        <xsd:restriction base="dms:Text">
          <xsd:maxLength value="255"/>
        </xsd:restriction>
      </xsd:simpleType>
    </xsd:element>
    <xsd:element name="Party" ma:index="12" nillable="true" ma:displayName="Party" ma:format="Dropdown" ma:internalName="Party" ma:readOnly="false">
      <xsd:simpleType>
        <xsd:union memberTypes="dms:Text">
          <xsd:simpleType>
            <xsd:restriction base="dms:Choice">
              <xsd:enumeration value="Board of Public Utilities"/>
              <xsd:enumeration value="California American Water"/>
              <xsd:enumeration value="California Utilities Commission"/>
              <xsd:enumeration value="Cities &amp; Villages"/>
              <xsd:enumeration value="Commission Staff"/>
              <xsd:enumeration value="City of Chattanooga"/>
              <xsd:enumeration value="Community Action Counsel"/>
              <xsd:enumeration value="Consumer Advocate Division"/>
              <xsd:enumeration value="Division of Rate Counsel"/>
              <xsd:enumeration value="Division of Ratepayer Advocates"/>
              <xsd:enumeration value="Federal Executive Agency"/>
              <xsd:enumeration value="Hawaii American Water"/>
              <xsd:enumeration value="Hopewell Committee for Fair Utility Rates"/>
              <xsd:enumeration value="Illinois American Water"/>
              <xsd:enumeration value="ICC Staff"/>
              <xsd:enumeration value="Illinois Industrial Water Consumers"/>
              <xsd:enumeration value="Indiana American Water"/>
              <xsd:enumeration value="Indiana Office of Utility Consumer Counselor"/>
              <xsd:enumeration value="Iowa American Water"/>
              <xsd:enumeration value="Iowa Utilities Board"/>
              <xsd:enumeration value="Kentucky American Water"/>
              <xsd:enumeration value="Lexington Fayette Urban County Government"/>
              <xsd:enumeration value="Long Island American Water"/>
              <xsd:enumeration value="Maryland American Water"/>
              <xsd:enumeration value="Missouri American Water"/>
              <xsd:enumeration value="New Jersey American Water"/>
              <xsd:enumeration value="North Star"/>
              <xsd:enumeration value="NYS Dept of Public Service"/>
              <xsd:enumeration value="Office of Consumer Advocate"/>
              <xsd:enumeration value="Office of Public Counsel"/>
              <xsd:enumeration value="Office of Small Business Advocate"/>
              <xsd:enumeration value="Office of Trial Staff"/>
              <xsd:enumeration value="Overland Consulting"/>
              <xsd:enumeration value="Pennsylvania American Water"/>
              <xsd:enumeration value="Public Service Commission"/>
              <xsd:enumeration value="Public Utilities Commission of Ohio"/>
              <xsd:enumeration value="Public Utility Commission"/>
              <xsd:enumeration value="Public Works Commission"/>
              <xsd:enumeration value="Staff of the Attorney General"/>
              <xsd:enumeration value="Staff Information Request"/>
              <xsd:enumeration value="State Corporation Commission"/>
              <xsd:enumeration value="Tennessee American Water"/>
              <xsd:enumeration value="Tennessee Regulatory Authority"/>
              <xsd:enumeration value="The Utility Reform Network"/>
              <xsd:enumeration value="Utility Intervention Unit"/>
              <xsd:enumeration value="Utility Workers Union of America"/>
              <xsd:enumeration value="Village of Bolingbrook"/>
              <xsd:enumeration value="Virginia American Water"/>
              <xsd:enumeration value="West Lafayette"/>
              <xsd:enumeration value="West Virginia American Water"/>
              <xsd:enumeration value="West Virginia Consumer Advocate Division"/>
              <xsd:enumeration value="N/A"/>
            </xsd:restriction>
          </xsd:simpleType>
        </xsd:union>
      </xsd:simpleType>
    </xsd:element>
    <xsd:element name="Preparer" ma:index="13" nillable="true" ma:displayName="Preparer" ma:internalName="Preparer" ma:readOnly="false">
      <xsd:simpleType>
        <xsd:restriction base="dms:Text">
          <xsd:maxLength value="255"/>
        </xsd:restriction>
      </xsd:simpleType>
    </xsd:element>
    <xsd:element name="Responsible_x0020_Witness" ma:index="14" nillable="true" ma:displayName="Witness" ma:internalName="Responsible_x0020_Witness" ma:readOnly="false">
      <xsd:simpleType>
        <xsd:restriction base="dms:Text">
          <xsd:maxLength value="255"/>
        </xsd:restriction>
      </xsd:simpleType>
    </xsd:element>
    <xsd:element name="Internal_x0020_Due_x0020_Date" ma:index="16" nillable="true" ma:displayName="Int'l Due Date" ma:format="DateOnly" ma:internalName="Internal_x0020_Due_x0020_Date" ma:readOnly="false">
      <xsd:simpleType>
        <xsd:restriction base="dms:DateTime"/>
      </xsd:simpleType>
    </xsd:element>
    <xsd:element name="Final_x0020_Due_x0020_Date" ma:index="17" nillable="true" ma:displayName="Final Due Date" ma:format="DateOnly" ma:internalName="Final_x0020_Due_x0020_Date" ma:readOnly="false">
      <xsd:simpleType>
        <xsd:restriction base="dms:DateTime"/>
      </xsd:simpleType>
    </xsd:element>
    <xsd:element name="Document_x0020_Type" ma:index="18" ma:displayName="Doc Type" ma:format="Dropdown" ma:internalName="Document_x0020_Type">
      <xsd:simpleType>
        <xsd:restriction base="dms:Choice">
          <xsd:enumeration value="Administrative"/>
          <xsd:enumeration value="Briefs"/>
          <xsd:enumeration value="Discovery"/>
          <xsd:enumeration value="Motions"/>
          <xsd:enumeration value="Orders/Decisions"/>
          <xsd:enumeration value="Petition"/>
          <xsd:enumeration value="RRD"/>
          <xsd:enumeration value="Testimony"/>
          <xsd:enumeration value="Transcripts"/>
        </xsd:restriction>
      </xsd:simpleType>
    </xsd:element>
    <xsd:element name="_dlc_DocId" ma:index="26" nillable="true" ma:displayName="Document ID Value" ma:description="The value of the document ID assigned to this item." ma:indexed="true"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541d9de-e849-43a7-ac3e-927380f29a4f" elementFormDefault="qualified">
    <xsd:import namespace="http://schemas.microsoft.com/office/2006/documentManagement/types"/>
    <xsd:import namespace="http://schemas.microsoft.com/office/infopath/2007/PartnerControls"/>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Workflow" ma:index="22" nillable="true" ma:displayName="Workflow" ma:internalName="Workflow">
      <xsd:complexType>
        <xsd:complexContent>
          <xsd:extension base="dms:URL">
            <xsd:sequence>
              <xsd:element name="Url" type="dms:ValidUrl" minOccurs="0" nillable="true"/>
              <xsd:element name="Description" type="xsd:string" nillable="true"/>
            </xsd:sequence>
          </xsd:extension>
        </xsd:complexContent>
      </xsd:complexType>
    </xsd:element>
    <xsd:element name="WorkflowStatus" ma:index="25" nillable="true" ma:displayName="WorkflowStatus" ma:internalName="WorkflowStatus">
      <xsd:simpleType>
        <xsd:restriction base="dms:Text"/>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12d0bd-5bb3-4d44-9c84-f993550bda7e"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5"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nternal_x0020_Due_x0020_Date xmlns="00c1cf47-8665-4c73-8994-ff3a5e26da0f" xsi:nil="true"/>
    <Final_x0020_Due_x0020_Date xmlns="00c1cf47-8665-4c73-8994-ff3a5e26da0f" xsi:nil="true"/>
    <Docket_x0020_Number xmlns="00c1cf47-8665-4c73-8994-ff3a5e26da0f">2023-00030</Docket_x0020_Number>
    <Preparer xmlns="00c1cf47-8665-4c73-8994-ff3a5e26da0f" xsi:nil="true"/>
    <Document_x0020_Type xmlns="00c1cf47-8665-4c73-8994-ff3a5e26da0f">Discovery</Document_x0020_Type>
    <WorkflowStatus xmlns="3541d9de-e849-43a7-ac3e-927380f29a4f" xsi:nil="true"/>
    <Series xmlns="3527BF6F-27A6-47D3-AAFB-DBF13EBA6BBE" xsi:nil="true"/>
    <Party xmlns="00c1cf47-8665-4c73-8994-ff3a5e26da0f" xsi:nil="true"/>
    <Responsible_x0020_Witness xmlns="00c1cf47-8665-4c73-8994-ff3a5e26da0f" xsi:nil="true"/>
    <Workflow xmlns="3541d9de-e849-43a7-ac3e-927380f29a4f">
      <Url xsi:nil="true"/>
      <Description xsi:nil="true"/>
    </Workflow>
    <_dlc_DocId xmlns="00c1cf47-8665-4c73-8994-ff3a5e26da0f">4QVSNHSJP2QR-2066301449-473</_dlc_DocId>
    <_dlc_DocIdUrl xmlns="00c1cf47-8665-4c73-8994-ff3a5e26da0f">
      <Url>https://amwater.sharepoint.com/sites/sers/KY/_layouts/15/DocIdRedir.aspx?ID=4QVSNHSJP2QR-2066301449-473</Url>
      <Description>4QVSNHSJP2QR-2066301449-473</Description>
    </_dlc_DocIdUrl>
  </documentManagement>
</p:properties>
</file>

<file path=customXml/itemProps1.xml><?xml version="1.0" encoding="utf-8"?>
<ds:datastoreItem xmlns:ds="http://schemas.openxmlformats.org/officeDocument/2006/customXml" ds:itemID="{74517716-F384-4E17-BDCF-1009F87A4B20}"/>
</file>

<file path=customXml/itemProps2.xml><?xml version="1.0" encoding="utf-8"?>
<ds:datastoreItem xmlns:ds="http://schemas.openxmlformats.org/officeDocument/2006/customXml" ds:itemID="{039D004B-CC67-4D47-8469-DA4DFF251FF5}"/>
</file>

<file path=customXml/itemProps3.xml><?xml version="1.0" encoding="utf-8"?>
<ds:datastoreItem xmlns:ds="http://schemas.openxmlformats.org/officeDocument/2006/customXml" ds:itemID="{B33BBEF6-4D06-4F1E-99B6-842D02135AB3}"/>
</file>

<file path=customXml/itemProps4.xml><?xml version="1.0" encoding="utf-8"?>
<ds:datastoreItem xmlns:ds="http://schemas.openxmlformats.org/officeDocument/2006/customXml" ds:itemID="{ABDACA34-EEDD-4198-8AFE-D6F9D8799C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DR Exhibit August 2023 Year 2</vt:lpstr>
      <vt:lpstr>DR Exhibit August 2023 Year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CITRONKS</dc:creator>
  <cp:lastModifiedBy>Krista E Citron</cp:lastModifiedBy>
  <cp:lastPrinted>2023-02-28T21:03:57Z</cp:lastPrinted>
  <dcterms:created xsi:type="dcterms:W3CDTF">2021-09-09T18:07:50Z</dcterms:created>
  <dcterms:modified xsi:type="dcterms:W3CDTF">2023-07-27T14:08:34Z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6c87f6-c46e-48eb-b7ce-d3a4a7d30611_Enabled">
    <vt:lpwstr>True</vt:lpwstr>
  </property>
  <property fmtid="{D5CDD505-2E9C-101B-9397-08002B2CF9AE}" pid="3" name="MSIP_Label_846c87f6-c46e-48eb-b7ce-d3a4a7d30611_SiteId">
    <vt:lpwstr>35378cf9-dac0-45f0-84c7-1bfb98207b59</vt:lpwstr>
  </property>
  <property fmtid="{D5CDD505-2E9C-101B-9397-08002B2CF9AE}" pid="4" name="MSIP_Label_846c87f6-c46e-48eb-b7ce-d3a4a7d30611_Owner">
    <vt:lpwstr>Krista.Citron@amwater.com</vt:lpwstr>
  </property>
  <property fmtid="{D5CDD505-2E9C-101B-9397-08002B2CF9AE}" pid="5" name="MSIP_Label_846c87f6-c46e-48eb-b7ce-d3a4a7d30611_SetDate">
    <vt:lpwstr>2021-09-09T18:09:05.0517766Z</vt:lpwstr>
  </property>
  <property fmtid="{D5CDD505-2E9C-101B-9397-08002B2CF9AE}" pid="6" name="MSIP_Label_846c87f6-c46e-48eb-b7ce-d3a4a7d30611_Name">
    <vt:lpwstr>General</vt:lpwstr>
  </property>
  <property fmtid="{D5CDD505-2E9C-101B-9397-08002B2CF9AE}" pid="7" name="MSIP_Label_846c87f6-c46e-48eb-b7ce-d3a4a7d30611_Application">
    <vt:lpwstr>Microsoft Azure Information Protection</vt:lpwstr>
  </property>
  <property fmtid="{D5CDD505-2E9C-101B-9397-08002B2CF9AE}" pid="8" name="MSIP_Label_846c87f6-c46e-48eb-b7ce-d3a4a7d30611_ActionId">
    <vt:lpwstr>a1848025-69df-45be-af13-680711c9ce57</vt:lpwstr>
  </property>
  <property fmtid="{D5CDD505-2E9C-101B-9397-08002B2CF9AE}" pid="9" name="MSIP_Label_846c87f6-c46e-48eb-b7ce-d3a4a7d30611_Extended_MSFT_Method">
    <vt:lpwstr>Automatic</vt:lpwstr>
  </property>
  <property fmtid="{D5CDD505-2E9C-101B-9397-08002B2CF9AE}" pid="10" name="Sensitivity">
    <vt:lpwstr>General</vt:lpwstr>
  </property>
  <property fmtid="{D5CDD505-2E9C-101B-9397-08002B2CF9AE}" pid="11" name="ContentTypeId">
    <vt:lpwstr>0x010100AB2748C5124AB541828F6483D61391B2</vt:lpwstr>
  </property>
  <property fmtid="{D5CDD505-2E9C-101B-9397-08002B2CF9AE}" pid="12" name="_dlc_DocIdItemGuid">
    <vt:lpwstr>5cde42a3-5f7a-46e8-a193-6a52a97a67d2</vt:lpwstr>
  </property>
</Properties>
</file>