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SC\FAC Report\2022\Case No 2023-00014 Nov 2020 through Oct 2022\Calculation Reconciliation\2021\"/>
    </mc:Choice>
  </mc:AlternateContent>
  <xr:revisionPtr revIDLastSave="0" documentId="13_ncr:1_{A018A63C-3D1E-4E13-9B32-23656CFEEF55}" xr6:coauthVersionLast="47" xr6:coauthVersionMax="47" xr10:uidLastSave="{00000000-0000-0000-0000-000000000000}"/>
  <bookViews>
    <workbookView xWindow="-28920" yWindow="-120" windowWidth="29040" windowHeight="15720" tabRatio="602" activeTab="2" xr2:uid="{00000000-000D-0000-FFFF-FFFF00000000}"/>
  </bookViews>
  <sheets>
    <sheet name="BACKUP" sheetId="1" r:id="rId1"/>
    <sheet name="COMP" sheetId="4" r:id="rId2"/>
    <sheet name="REPORT" sheetId="3" r:id="rId3"/>
  </sheets>
  <definedNames>
    <definedName name="\p">BACKUP!#REF!</definedName>
    <definedName name="\s">BACKUP!#REF!</definedName>
    <definedName name="_1">BACKUP!#REF!</definedName>
    <definedName name="_2">BACKUP!#REF!</definedName>
    <definedName name="_Regression_Int" localSheetId="0" hidden="1">1</definedName>
    <definedName name="_xlnm.Print_Area" localSheetId="0">BACKUP!$A$1:$B$54</definedName>
    <definedName name="_xlnm.Print_Area" localSheetId="1">COMP!$A$1:$F$51</definedName>
    <definedName name="_xlnm.Print_Area" localSheetId="2">REPORT!$A$1:$E$57</definedName>
    <definedName name="Print_Area_MI" localSheetId="0">BACKUP!$A$1:$B$54</definedName>
    <definedName name="SUMMARY">BACKUP!#REF!</definedName>
    <definedName name="WORKSHEET">BACKUP!$A$1:$B$54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1" l="1"/>
  <c r="D29" i="1" l="1"/>
  <c r="F15" i="4" l="1"/>
  <c r="B29" i="3"/>
  <c r="B30" i="3"/>
  <c r="B31" i="3"/>
  <c r="D7" i="4"/>
  <c r="B12" i="3" s="1"/>
  <c r="F18" i="4"/>
  <c r="E21" i="4"/>
  <c r="E24" i="4" s="1"/>
  <c r="B6" i="1"/>
  <c r="B14" i="1"/>
  <c r="B44" i="1" s="1"/>
  <c r="B21" i="1"/>
  <c r="B23" i="1"/>
  <c r="B32" i="1"/>
  <c r="D34" i="1"/>
  <c r="B38" i="1"/>
  <c r="B39" i="3" s="1"/>
  <c r="B42" i="3" s="1"/>
  <c r="A41" i="1"/>
  <c r="E17" i="3" l="1"/>
  <c r="E16" i="3"/>
  <c r="B18" i="3"/>
  <c r="E23" i="3"/>
  <c r="B40" i="1"/>
  <c r="B34" i="3"/>
  <c r="B45" i="1"/>
  <c r="D21" i="4" s="1"/>
  <c r="D24" i="4" s="1"/>
  <c r="B57" i="1"/>
  <c r="C21" i="4"/>
  <c r="E30" i="3"/>
  <c r="E12" i="3"/>
  <c r="E21" i="3" l="1"/>
  <c r="E40" i="3" s="1"/>
  <c r="E25" i="3"/>
  <c r="B48" i="1"/>
  <c r="B50" i="1" s="1"/>
  <c r="E32" i="3" s="1"/>
  <c r="B17" i="3"/>
  <c r="B20" i="3" s="1"/>
  <c r="F21" i="4"/>
  <c r="B15" i="3"/>
  <c r="C24" i="4"/>
  <c r="C33" i="4" s="1"/>
  <c r="F24" i="4" l="1"/>
  <c r="C32" i="4" s="1"/>
  <c r="E33" i="4" s="1"/>
  <c r="E29" i="3" s="1"/>
  <c r="E38" i="3" s="1"/>
  <c r="E41" i="3" s="1"/>
  <c r="E42" i="3" s="1"/>
  <c r="E48" i="3" s="1"/>
  <c r="B22" i="3"/>
</calcChain>
</file>

<file path=xl/sharedStrings.xml><?xml version="1.0" encoding="utf-8"?>
<sst xmlns="http://schemas.openxmlformats.org/spreadsheetml/2006/main" count="181" uniqueCount="120">
  <si>
    <t>*</t>
  </si>
  <si>
    <t>SOUTH KENTUCKY R.E.C.C.</t>
  </si>
  <si>
    <t xml:space="preserve">WORKSHEET INFORMATION FOR PREPARATION </t>
  </si>
  <si>
    <t>OF THE FAC REPORT</t>
  </si>
  <si>
    <t xml:space="preserve">                                                   </t>
  </si>
  <si>
    <t/>
  </si>
  <si>
    <t>FOR FUEL ADJUSTMENT CHARGE COMPUTATION</t>
  </si>
  <si>
    <t>POWER BILL (CURR.MO.)</t>
  </si>
  <si>
    <t>AMOUNT</t>
  </si>
  <si>
    <t>GROSS KWH PURCHASED-POWER BILL (+)</t>
  </si>
  <si>
    <t xml:space="preserve">DISPOSITION OF ENERGY (KWH) - Month of: </t>
  </si>
  <si>
    <t>PURCHASED POWER -         Month of:</t>
  </si>
  <si>
    <t>LESS PENALTY KWH (SCH. B, C)</t>
  </si>
  <si>
    <t>LESS SOMERSET OFFICE USE (+)</t>
  </si>
  <si>
    <t>(a)</t>
  </si>
  <si>
    <t>(b)</t>
  </si>
  <si>
    <t>(c)</t>
  </si>
  <si>
    <t>(d)</t>
  </si>
  <si>
    <t>1.   Total Purchases</t>
  </si>
  <si>
    <t>13.  Fuel Adjustment Charge (Credit):</t>
  </si>
  <si>
    <t>KWH Purchased</t>
  </si>
  <si>
    <t>KWH Sold</t>
  </si>
  <si>
    <t>KWH Losses</t>
  </si>
  <si>
    <t xml:space="preserve">     A.  Billed by Supplier</t>
  </si>
  <si>
    <t>TOTAL PURCHASES FOR FAC</t>
  </si>
  <si>
    <t>2.   Sales (Ultimate Consumer)</t>
  </si>
  <si>
    <t xml:space="preserve">     B. (Over) Under Recovery (L12)</t>
  </si>
  <si>
    <t>Previous Twelve Month Total</t>
  </si>
  <si>
    <t>3.   Company Use</t>
  </si>
  <si>
    <t>E.KY.FAC PER KWH (3 O's for mills)**</t>
  </si>
  <si>
    <t>Less: Prior Year - current</t>
  </si>
  <si>
    <t>4.   Total Sales (L2 + L3)</t>
  </si>
  <si>
    <t xml:space="preserve">     D.  Recoverable Fuel Cost </t>
  </si>
  <si>
    <t>FAC BILLED BY E. KY. (+ OR-)</t>
  </si>
  <si>
    <t xml:space="preserve">      month total</t>
  </si>
  <si>
    <t xml:space="preserve">            (L13 A+B-C)</t>
  </si>
  <si>
    <t xml:space="preserve">LESS SOMERSET OFFICE USE </t>
  </si>
  <si>
    <t>5.   Line Loss &amp; Unaccounted For (L1-L4)</t>
  </si>
  <si>
    <t>Plus: Current Year - current</t>
  </si>
  <si>
    <t>14.  Number of KWH Purchased</t>
  </si>
  <si>
    <t>FAC CHARGE OR (CR.)</t>
  </si>
  <si>
    <t>15.  Supplier's FAC:</t>
  </si>
  <si>
    <t>(OVER) OR UNDER RECOVERY  -  Month of:</t>
  </si>
  <si>
    <t xml:space="preserve">        $ per KWH (L13A / 14)</t>
  </si>
  <si>
    <t>CHECK OF E.KY. FAC ABOVE**</t>
  </si>
  <si>
    <t>Most Recent Twelve Month</t>
  </si>
  <si>
    <t xml:space="preserve">   Total</t>
  </si>
  <si>
    <t>6.   Last FAC Rate Billed Consumers</t>
  </si>
  <si>
    <t>LINE LOSS</t>
  </si>
  <si>
    <t>BILLING INFO.(CURR.MO.)</t>
  </si>
  <si>
    <t>7.   Gross KWH Billed at the rate on L6</t>
  </si>
  <si>
    <t>8.   Adjustments to Billing (KWH)</t>
  </si>
  <si>
    <t>16.  Last 12 Months Actual (%)</t>
  </si>
  <si>
    <t>FAC BILLED CONSUMERS     CK. BELOW**</t>
  </si>
  <si>
    <t>17.  Last Month Used to Compute L16</t>
  </si>
  <si>
    <t>9.   Net KWH Billed at the Rate on L6</t>
  </si>
  <si>
    <t>18.  Line Loss for Month on L17 (%)</t>
  </si>
  <si>
    <t>GROSS KWH BILLED CONS.</t>
  </si>
  <si>
    <t xml:space="preserve">        (L6 / L8)</t>
  </si>
  <si>
    <t xml:space="preserve">        (L5 / L1)</t>
  </si>
  <si>
    <t>KWH ADJUSTMENTS TO BILLING</t>
  </si>
  <si>
    <t>10.  Fuel Charge (Credit Used to Compute</t>
  </si>
  <si>
    <t>CALCULATION OF FAC BILLED CONSUMERS</t>
  </si>
  <si>
    <t>NET KWH BILLED CONSUMERS</t>
  </si>
  <si>
    <t xml:space="preserve">              </t>
  </si>
  <si>
    <t>=</t>
  </si>
  <si>
    <t xml:space="preserve">             </t>
  </si>
  <si>
    <t>11.  FAC Revenue (Refund Resulting</t>
  </si>
  <si>
    <t>19.  Sales as a Percent of Purchases</t>
  </si>
  <si>
    <t>FAC REVENUE - GROSS BILLED</t>
  </si>
  <si>
    <t xml:space="preserve">        from L6 - net of Billing Adj.)</t>
  </si>
  <si>
    <t xml:space="preserve">        (100% less percentage on L16)</t>
  </si>
  <si>
    <t>FAC REVENUE - BILLING ADJUSTMENTS</t>
  </si>
  <si>
    <t xml:space="preserve">                                            </t>
  </si>
  <si>
    <t xml:space="preserve">                                   </t>
  </si>
  <si>
    <t>20.  Recovery Rate $ per KWH</t>
  </si>
  <si>
    <t>FAC BILLING - BRANCH OFF. USE</t>
  </si>
  <si>
    <t>ENTER ON LINE 16 OF CURRENT MONTH'S (FAC) REPORT</t>
  </si>
  <si>
    <t>12.  Total (Over) or Under Recovery</t>
  </si>
  <si>
    <t xml:space="preserve">        (L13D / L14)</t>
  </si>
  <si>
    <t xml:space="preserve">        (L10 - L11)</t>
  </si>
  <si>
    <t>21.  FAC $ per KWH (L20 / L19)</t>
  </si>
  <si>
    <t>FAC REVENUE - NET</t>
  </si>
  <si>
    <t>22.  FAC cents per KWH (L21 x 100)</t>
  </si>
  <si>
    <t>CK OF FAC ABOVE**</t>
  </si>
  <si>
    <t>LINE LOSS (CURR. MO.)</t>
  </si>
  <si>
    <t xml:space="preserve">LINE 22. reflects a Fuel Adjustment </t>
  </si>
  <si>
    <t>LESS KWH SOLD</t>
  </si>
  <si>
    <t>To be applied to cycle billings on</t>
  </si>
  <si>
    <t>LESS BRANCH OFFICE USE</t>
  </si>
  <si>
    <t>KWH LOSS</t>
  </si>
  <si>
    <t>PERCENT OF KWH LOSSES TO PURCHASES</t>
  </si>
  <si>
    <t>FOR</t>
  </si>
  <si>
    <t>MONTHLY FUEL ADJUSTMENT CLAUSE (FAC) REPORT</t>
  </si>
  <si>
    <t>Schedule 1</t>
  </si>
  <si>
    <t>TWELVE MONTHS ACTUAL LINE LOSS</t>
  </si>
  <si>
    <t>Less Sales to South KY Branch Offices</t>
  </si>
  <si>
    <t>Column (a)</t>
  </si>
  <si>
    <t>Column (b)</t>
  </si>
  <si>
    <t>Column (d)</t>
  </si>
  <si>
    <t>Column (c)</t>
  </si>
  <si>
    <t>= Wholesale Power Purchased for Resale ---------------------------------------------------</t>
  </si>
  <si>
    <t>LessSales to Members ----------------------------------------------------------------------------</t>
  </si>
  <si>
    <t>and Farm -------------------------------------------------------------------------------------------</t>
  </si>
  <si>
    <t>KWH Losses ------------------------------------------------------------------------------</t>
  </si>
  <si>
    <r>
      <t xml:space="preserve">COMPANY:  </t>
    </r>
    <r>
      <rPr>
        <b/>
        <u/>
        <sz val="9"/>
        <rFont val="Courier"/>
        <family val="3"/>
      </rPr>
      <t>SOUTH KENTUCKY R.E.C.C</t>
    </r>
    <r>
      <rPr>
        <b/>
        <sz val="9"/>
        <rFont val="Courier"/>
        <family val="3"/>
      </rPr>
      <t>.</t>
    </r>
  </si>
  <si>
    <r>
      <t xml:space="preserve">POWER SUPPLIER:  </t>
    </r>
    <r>
      <rPr>
        <b/>
        <u/>
        <sz val="9"/>
        <rFont val="Courier"/>
        <family val="3"/>
      </rPr>
      <t>EAST KENTUCKY POWER COOPERATIVE</t>
    </r>
  </si>
  <si>
    <t xml:space="preserve">  Charge (Credit) in cents per KWH of--------------------------------------------------</t>
  </si>
  <si>
    <t xml:space="preserve">  and after------------------------------------------------------------------------------------------</t>
  </si>
  <si>
    <t>Issued on------------------------------------------------------------------------------------------</t>
  </si>
  <si>
    <t>Address: P.O. BOX 910, SOMERSET, KY. 42502-0910</t>
  </si>
  <si>
    <t>Telephone: (606) 678 4121 Ext. 230</t>
  </si>
  <si>
    <t xml:space="preserve">        L6)  (L13D 2nd Month Prior)    </t>
  </si>
  <si>
    <t xml:space="preserve">     C.  Unrecoverable - Schedule 2 </t>
  </si>
  <si>
    <t>Issued by: VP of Finance</t>
  </si>
  <si>
    <t>KWH PURCHASED</t>
  </si>
  <si>
    <t>May 2021</t>
  </si>
  <si>
    <t>March 2021</t>
  </si>
  <si>
    <t>Jul 01, 2021</t>
  </si>
  <si>
    <t>Jun 14,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</si>
</sst>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164" formatCode="dd\-mmm\-yy_)"/>
    <numFmt numFmtId="165" formatCode="&quot;$&quot;#,##0.00000_);\(&quot;$&quot;#,##0.00000\)"/>
    <numFmt numFmtId="166" formatCode="0.000%"/>
    <numFmt numFmtId="167" formatCode="&quot;$&quot;#,##0.000000_);\(&quot;$&quot;#,##0.000000\)"/>
    <numFmt numFmtId="168" formatCode="#,##0.000_);\(#,##0.000\)"/>
    <numFmt numFmtId="169" formatCode="&quot;$&quot;#,##0.000_);\(&quot;$&quot;#,##0.000\)"/>
  </numFmts>
  <fonts count="10" x14ac:knownFonts="1">
    <font>
      <sz val="10"/>
      <name val="Courier"/>
    </font>
    <font>
      <sz val="10"/>
      <color indexed="12"/>
      <name val="Courier"/>
      <family val="3"/>
    </font>
    <font>
      <sz val="9"/>
      <name val="Courier"/>
      <family val="3"/>
    </font>
    <font>
      <sz val="9"/>
      <color indexed="12"/>
      <name val="Courier"/>
      <family val="3"/>
    </font>
    <font>
      <sz val="10"/>
      <name val="Courier"/>
      <family val="3"/>
    </font>
    <font>
      <b/>
      <sz val="9"/>
      <name val="Courier"/>
      <family val="3"/>
    </font>
    <font>
      <b/>
      <u/>
      <sz val="9"/>
      <name val="Courier"/>
      <family val="3"/>
    </font>
    <font>
      <b/>
      <sz val="10"/>
      <name val="Courier"/>
      <family val="3"/>
    </font>
    <font>
      <sz val="9"/>
      <color indexed="48"/>
      <name val="Courier"/>
      <family val="3"/>
    </font>
    <font>
      <sz val="9"/>
      <name val="Courier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 applyAlignment="1" applyProtection="1">
      <alignment horizontal="center"/>
      <protection locked="0"/>
    </xf>
    <xf numFmtId="37" fontId="1" fillId="0" borderId="0" xfId="0" applyNumberFormat="1" applyFont="1" applyProtection="1">
      <protection locked="0"/>
    </xf>
    <xf numFmtId="37" fontId="0" fillId="0" borderId="0" xfId="0" applyNumberFormat="1"/>
    <xf numFmtId="0" fontId="1" fillId="0" borderId="0" xfId="0" applyFont="1" applyProtection="1">
      <protection locked="0"/>
    </xf>
    <xf numFmtId="0" fontId="0" fillId="0" borderId="0" xfId="0" applyAlignment="1">
      <alignment horizontal="right"/>
    </xf>
    <xf numFmtId="37" fontId="0" fillId="0" borderId="0" xfId="0" applyNumberFormat="1" applyAlignment="1">
      <alignment horizontal="left"/>
    </xf>
    <xf numFmtId="7" fontId="1" fillId="0" borderId="0" xfId="0" applyNumberFormat="1" applyFont="1" applyProtection="1">
      <protection locked="0"/>
    </xf>
    <xf numFmtId="7" fontId="0" fillId="0" borderId="0" xfId="0" applyNumberFormat="1" applyAlignment="1">
      <alignment horizontal="left"/>
    </xf>
    <xf numFmtId="167" fontId="0" fillId="0" borderId="0" xfId="0" applyNumberFormat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1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37" fontId="2" fillId="0" borderId="0" xfId="0" applyNumberFormat="1" applyFont="1"/>
    <xf numFmtId="0" fontId="3" fillId="0" borderId="0" xfId="0" applyFont="1" applyProtection="1">
      <protection locked="0"/>
    </xf>
    <xf numFmtId="0" fontId="2" fillId="0" borderId="0" xfId="0" applyFont="1"/>
    <xf numFmtId="0" fontId="2" fillId="0" borderId="0" xfId="0" quotePrefix="1" applyFont="1" applyAlignment="1">
      <alignment horizontal="right"/>
    </xf>
    <xf numFmtId="7" fontId="2" fillId="0" borderId="0" xfId="0" applyNumberFormat="1" applyFont="1"/>
    <xf numFmtId="0" fontId="2" fillId="0" borderId="0" xfId="0" applyFont="1" applyAlignment="1">
      <alignment horizontal="fill"/>
    </xf>
    <xf numFmtId="165" fontId="2" fillId="0" borderId="0" xfId="0" applyNumberFormat="1" applyFont="1"/>
    <xf numFmtId="166" fontId="2" fillId="0" borderId="0" xfId="0" applyNumberFormat="1" applyFont="1"/>
    <xf numFmtId="0" fontId="3" fillId="0" borderId="0" xfId="0" applyFont="1" applyAlignment="1" applyProtection="1">
      <alignment horizontal="center"/>
      <protection locked="0"/>
    </xf>
    <xf numFmtId="7" fontId="3" fillId="0" borderId="0" xfId="0" applyNumberFormat="1" applyFont="1" applyProtection="1">
      <protection locked="0"/>
    </xf>
    <xf numFmtId="0" fontId="2" fillId="0" borderId="0" xfId="0" quotePrefix="1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37" fontId="0" fillId="0" borderId="4" xfId="0" applyNumberFormat="1" applyBorder="1"/>
    <xf numFmtId="7" fontId="0" fillId="0" borderId="4" xfId="0" applyNumberFormat="1" applyBorder="1"/>
    <xf numFmtId="37" fontId="1" fillId="0" borderId="2" xfId="0" applyNumberFormat="1" applyFont="1" applyBorder="1" applyProtection="1">
      <protection locked="0"/>
    </xf>
    <xf numFmtId="166" fontId="0" fillId="0" borderId="5" xfId="0" applyNumberFormat="1" applyBorder="1"/>
    <xf numFmtId="37" fontId="0" fillId="0" borderId="2" xfId="0" applyNumberFormat="1" applyBorder="1"/>
    <xf numFmtId="37" fontId="0" fillId="0" borderId="1" xfId="0" applyNumberFormat="1" applyBorder="1"/>
    <xf numFmtId="166" fontId="0" fillId="0" borderId="2" xfId="0" applyNumberForma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fill"/>
    </xf>
    <xf numFmtId="0" fontId="2" fillId="0" borderId="1" xfId="0" quotePrefix="1" applyFont="1" applyBorder="1" applyAlignment="1">
      <alignment horizontal="fill"/>
    </xf>
    <xf numFmtId="7" fontId="2" fillId="0" borderId="1" xfId="0" applyNumberFormat="1" applyFont="1" applyBorder="1"/>
    <xf numFmtId="37" fontId="2" fillId="0" borderId="2" xfId="0" applyNumberFormat="1" applyFont="1" applyBorder="1"/>
    <xf numFmtId="37" fontId="2" fillId="0" borderId="1" xfId="0" applyNumberFormat="1" applyFont="1" applyBorder="1"/>
    <xf numFmtId="0" fontId="2" fillId="0" borderId="1" xfId="0" applyFont="1" applyBorder="1"/>
    <xf numFmtId="166" fontId="2" fillId="0" borderId="1" xfId="0" applyNumberFormat="1" applyFont="1" applyBorder="1"/>
    <xf numFmtId="7" fontId="2" fillId="0" borderId="2" xfId="0" applyNumberFormat="1" applyFont="1" applyBorder="1"/>
    <xf numFmtId="165" fontId="2" fillId="0" borderId="1" xfId="0" applyNumberFormat="1" applyFont="1" applyBorder="1"/>
    <xf numFmtId="0" fontId="3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fill"/>
    </xf>
    <xf numFmtId="0" fontId="6" fillId="0" borderId="0" xfId="0" applyFont="1" applyAlignment="1">
      <alignment horizontal="center"/>
    </xf>
    <xf numFmtId="169" fontId="2" fillId="0" borderId="0" xfId="0" applyNumberFormat="1" applyFont="1"/>
    <xf numFmtId="169" fontId="2" fillId="0" borderId="1" xfId="0" applyNumberFormat="1" applyFont="1" applyBorder="1" applyAlignment="1">
      <alignment horizontal="fill"/>
    </xf>
    <xf numFmtId="0" fontId="2" fillId="0" borderId="0" xfId="0" applyFont="1" applyAlignment="1">
      <alignment horizontal="centerContinuous"/>
    </xf>
    <xf numFmtId="168" fontId="2" fillId="0" borderId="0" xfId="0" applyNumberFormat="1" applyFont="1"/>
    <xf numFmtId="168" fontId="2" fillId="0" borderId="1" xfId="0" applyNumberFormat="1" applyFont="1" applyBorder="1"/>
    <xf numFmtId="0" fontId="7" fillId="0" borderId="0" xfId="0" applyFont="1" applyProtection="1">
      <protection locked="0"/>
    </xf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7" fontId="1" fillId="0" borderId="2" xfId="0" applyNumberFormat="1" applyFont="1" applyBorder="1" applyProtection="1">
      <protection locked="0"/>
    </xf>
    <xf numFmtId="0" fontId="7" fillId="0" borderId="0" xfId="0" applyFont="1" applyAlignment="1" applyProtection="1">
      <alignment horizontal="centerContinuous"/>
      <protection locked="0"/>
    </xf>
    <xf numFmtId="0" fontId="4" fillId="0" borderId="0" xfId="0" applyFont="1" applyProtection="1">
      <protection locked="0"/>
    </xf>
    <xf numFmtId="7" fontId="8" fillId="0" borderId="1" xfId="0" applyNumberFormat="1" applyFont="1" applyBorder="1"/>
    <xf numFmtId="0" fontId="9" fillId="0" borderId="0" xfId="0" applyFont="1" applyAlignment="1" applyProtection="1">
      <alignment horizontal="left"/>
      <protection locked="0"/>
    </xf>
    <xf numFmtId="17" fontId="3" fillId="0" borderId="1" xfId="0" quotePrefix="1" applyNumberFormat="1" applyFont="1" applyBorder="1" applyAlignment="1" applyProtection="1">
      <alignment horizontal="center"/>
      <protection locked="0"/>
    </xf>
    <xf numFmtId="15" fontId="3" fillId="0" borderId="0" xfId="0" quotePrefix="1" applyNumberFormat="1" applyFont="1" applyAlignment="1" applyProtection="1">
      <alignment horizontal="right"/>
      <protection locked="0"/>
    </xf>
    <xf numFmtId="0" fontId="3" fillId="0" borderId="0" xfId="0" quotePrefix="1" applyFont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24" transitionEvaluation="1" transitionEntry="1">
    <pageSetUpPr fitToPage="1"/>
  </sheetPr>
  <dimension ref="A1:D57"/>
  <sheetViews>
    <sheetView showGridLines="0" topLeftCell="A24" zoomScale="154" zoomScaleNormal="154" workbookViewId="0">
      <selection activeCell="B52" sqref="B52"/>
    </sheetView>
  </sheetViews>
  <sheetFormatPr defaultColWidth="9.625" defaultRowHeight="12" x14ac:dyDescent="0.15"/>
  <cols>
    <col min="1" max="1" width="38.625" customWidth="1"/>
    <col min="2" max="2" width="17.125" bestFit="1" customWidth="1"/>
    <col min="3" max="3" width="3.625" customWidth="1"/>
    <col min="4" max="4" width="13" bestFit="1" customWidth="1"/>
  </cols>
  <sheetData>
    <row r="1" spans="1:3" x14ac:dyDescent="0.15">
      <c r="C1" s="2" t="s">
        <v>0</v>
      </c>
    </row>
    <row r="2" spans="1:3" x14ac:dyDescent="0.15">
      <c r="C2" s="2" t="s">
        <v>0</v>
      </c>
    </row>
    <row r="3" spans="1:3" x14ac:dyDescent="0.15">
      <c r="A3" s="1" t="s">
        <v>2</v>
      </c>
      <c r="C3" s="2" t="s">
        <v>0</v>
      </c>
    </row>
    <row r="4" spans="1:3" x14ac:dyDescent="0.15">
      <c r="A4" s="3" t="s">
        <v>3</v>
      </c>
      <c r="C4" s="2" t="s">
        <v>0</v>
      </c>
    </row>
    <row r="5" spans="1:3" x14ac:dyDescent="0.15">
      <c r="C5" s="2" t="s">
        <v>0</v>
      </c>
    </row>
    <row r="6" spans="1:3" x14ac:dyDescent="0.15">
      <c r="A6" s="1" t="s">
        <v>5</v>
      </c>
      <c r="B6" s="4">
        <f ca="1">TRUNC(NOW())</f>
        <v>45456</v>
      </c>
      <c r="C6" s="2" t="s">
        <v>0</v>
      </c>
    </row>
    <row r="7" spans="1:3" x14ac:dyDescent="0.15">
      <c r="A7" s="16" t="s">
        <v>116</v>
      </c>
      <c r="C7" s="2" t="s">
        <v>0</v>
      </c>
    </row>
    <row r="8" spans="1:3" ht="12.75" thickBot="1" x14ac:dyDescent="0.2">
      <c r="A8" s="31" t="s">
        <v>7</v>
      </c>
      <c r="B8" s="32" t="s">
        <v>8</v>
      </c>
      <c r="C8" s="2" t="s">
        <v>0</v>
      </c>
    </row>
    <row r="9" spans="1:3" ht="12.75" thickTop="1" x14ac:dyDescent="0.15">
      <c r="A9" s="1"/>
      <c r="B9" s="1"/>
      <c r="C9" s="2" t="s">
        <v>0</v>
      </c>
    </row>
    <row r="10" spans="1:3" x14ac:dyDescent="0.15">
      <c r="A10" s="1" t="s">
        <v>9</v>
      </c>
      <c r="B10" s="6">
        <v>89692010</v>
      </c>
      <c r="C10" s="2" t="s">
        <v>0</v>
      </c>
    </row>
    <row r="11" spans="1:3" x14ac:dyDescent="0.15">
      <c r="A11" s="1" t="s">
        <v>12</v>
      </c>
      <c r="B11" s="6">
        <v>0</v>
      </c>
      <c r="C11" s="2" t="s">
        <v>0</v>
      </c>
    </row>
    <row r="12" spans="1:3" x14ac:dyDescent="0.15">
      <c r="A12" s="1" t="s">
        <v>13</v>
      </c>
      <c r="B12" s="6">
        <v>0</v>
      </c>
      <c r="C12" s="2" t="s">
        <v>0</v>
      </c>
    </row>
    <row r="13" spans="1:3" x14ac:dyDescent="0.15">
      <c r="B13" s="10"/>
      <c r="C13" s="2" t="s">
        <v>0</v>
      </c>
    </row>
    <row r="14" spans="1:3" ht="12.75" thickBot="1" x14ac:dyDescent="0.2">
      <c r="A14" s="1" t="s">
        <v>24</v>
      </c>
      <c r="B14" s="33">
        <f>B10-B11-B12</f>
        <v>89692010</v>
      </c>
      <c r="C14" s="2" t="s">
        <v>0</v>
      </c>
    </row>
    <row r="15" spans="1:3" ht="12.75" thickTop="1" x14ac:dyDescent="0.15">
      <c r="B15" s="1"/>
      <c r="C15" s="2" t="s">
        <v>0</v>
      </c>
    </row>
    <row r="16" spans="1:3" ht="12.75" thickBot="1" x14ac:dyDescent="0.2">
      <c r="A16" s="1" t="s">
        <v>29</v>
      </c>
      <c r="B16" s="63">
        <v>-7.0699999999999999E-3</v>
      </c>
      <c r="C16" s="2" t="s">
        <v>0</v>
      </c>
    </row>
    <row r="17" spans="1:4" ht="12.75" thickTop="1" x14ac:dyDescent="0.15">
      <c r="B17" s="1"/>
      <c r="C17" s="2" t="s">
        <v>0</v>
      </c>
    </row>
    <row r="18" spans="1:4" x14ac:dyDescent="0.15">
      <c r="A18" s="1" t="s">
        <v>33</v>
      </c>
      <c r="B18" s="11">
        <v>-634121</v>
      </c>
      <c r="C18" s="2" t="s">
        <v>0</v>
      </c>
    </row>
    <row r="19" spans="1:4" x14ac:dyDescent="0.15">
      <c r="A19" s="1" t="s">
        <v>36</v>
      </c>
      <c r="B19" s="11">
        <v>0</v>
      </c>
      <c r="C19" s="2" t="s">
        <v>0</v>
      </c>
    </row>
    <row r="20" spans="1:4" x14ac:dyDescent="0.15">
      <c r="B20" s="12"/>
      <c r="C20" s="2" t="s">
        <v>0</v>
      </c>
    </row>
    <row r="21" spans="1:4" ht="12.75" thickBot="1" x14ac:dyDescent="0.2">
      <c r="A21" s="1" t="s">
        <v>40</v>
      </c>
      <c r="B21" s="34">
        <f>B18-B19</f>
        <v>-634121</v>
      </c>
      <c r="C21" s="2" t="s">
        <v>0</v>
      </c>
    </row>
    <row r="22" spans="1:4" ht="12.75" thickTop="1" x14ac:dyDescent="0.15">
      <c r="B22" s="1"/>
      <c r="C22" s="2" t="s">
        <v>0</v>
      </c>
    </row>
    <row r="23" spans="1:4" x14ac:dyDescent="0.15">
      <c r="A23" s="9" t="s">
        <v>44</v>
      </c>
      <c r="B23" s="13">
        <f>ROUND((B18)/SUM(B10-B11),5)</f>
        <v>-7.0699999999999999E-3</v>
      </c>
      <c r="C23" s="2" t="s">
        <v>0</v>
      </c>
    </row>
    <row r="24" spans="1:4" x14ac:dyDescent="0.15">
      <c r="A24" s="5" t="str">
        <f>A7</f>
        <v>May 2021</v>
      </c>
      <c r="C24" s="2" t="s">
        <v>0</v>
      </c>
    </row>
    <row r="25" spans="1:4" ht="12.75" thickBot="1" x14ac:dyDescent="0.2">
      <c r="A25" s="31" t="s">
        <v>49</v>
      </c>
      <c r="B25" s="32" t="s">
        <v>8</v>
      </c>
      <c r="C25" s="2" t="s">
        <v>0</v>
      </c>
    </row>
    <row r="26" spans="1:4" ht="12.75" thickTop="1" x14ac:dyDescent="0.15">
      <c r="A26" s="1"/>
      <c r="B26" s="1"/>
      <c r="C26" s="2" t="s">
        <v>0</v>
      </c>
    </row>
    <row r="27" spans="1:4" ht="12.75" thickBot="1" x14ac:dyDescent="0.2">
      <c r="A27" s="1" t="s">
        <v>53</v>
      </c>
      <c r="B27" s="63">
        <v>1.65E-3</v>
      </c>
      <c r="C27" s="2" t="s">
        <v>0</v>
      </c>
    </row>
    <row r="28" spans="1:4" ht="12.75" thickTop="1" x14ac:dyDescent="0.15">
      <c r="B28" s="1"/>
      <c r="C28" s="2" t="s">
        <v>0</v>
      </c>
    </row>
    <row r="29" spans="1:4" x14ac:dyDescent="0.15">
      <c r="A29" s="1" t="s">
        <v>57</v>
      </c>
      <c r="B29" s="6">
        <v>82629244</v>
      </c>
      <c r="C29" s="2" t="s">
        <v>0</v>
      </c>
      <c r="D29" s="13">
        <f>B34/B29</f>
        <v>1.6505203654047713E-3</v>
      </c>
    </row>
    <row r="30" spans="1:4" x14ac:dyDescent="0.15">
      <c r="A30" s="1" t="s">
        <v>60</v>
      </c>
      <c r="B30" s="6">
        <v>-119672</v>
      </c>
      <c r="C30" s="2" t="s">
        <v>0</v>
      </c>
    </row>
    <row r="31" spans="1:4" x14ac:dyDescent="0.15">
      <c r="B31" s="10"/>
      <c r="C31" s="2" t="s">
        <v>0</v>
      </c>
    </row>
    <row r="32" spans="1:4" ht="12.75" thickBot="1" x14ac:dyDescent="0.2">
      <c r="A32" s="1" t="s">
        <v>63</v>
      </c>
      <c r="B32" s="33">
        <f>SUM(B29:B30)</f>
        <v>82509572</v>
      </c>
      <c r="C32" s="2" t="s">
        <v>0</v>
      </c>
    </row>
    <row r="33" spans="1:4" ht="12.75" thickTop="1" x14ac:dyDescent="0.15">
      <c r="B33" s="1"/>
      <c r="C33" s="2" t="s">
        <v>0</v>
      </c>
    </row>
    <row r="34" spans="1:4" x14ac:dyDescent="0.15">
      <c r="A34" s="1" t="s">
        <v>69</v>
      </c>
      <c r="B34" s="11">
        <v>136381.25</v>
      </c>
      <c r="C34" s="2" t="s">
        <v>0</v>
      </c>
      <c r="D34" s="13">
        <f>B34/B29</f>
        <v>1.6505203654047713E-3</v>
      </c>
    </row>
    <row r="35" spans="1:4" x14ac:dyDescent="0.15">
      <c r="A35" s="1" t="s">
        <v>72</v>
      </c>
      <c r="B35" s="11">
        <v>-153.16</v>
      </c>
      <c r="C35" s="2" t="s">
        <v>0</v>
      </c>
    </row>
    <row r="36" spans="1:4" x14ac:dyDescent="0.15">
      <c r="A36" s="1" t="s">
        <v>76</v>
      </c>
      <c r="B36" s="11">
        <v>129.43</v>
      </c>
      <c r="C36" s="2" t="s">
        <v>0</v>
      </c>
    </row>
    <row r="37" spans="1:4" x14ac:dyDescent="0.15">
      <c r="B37" s="12"/>
      <c r="C37" s="2" t="s">
        <v>0</v>
      </c>
    </row>
    <row r="38" spans="1:4" ht="12.75" thickBot="1" x14ac:dyDescent="0.2">
      <c r="A38" s="1" t="s">
        <v>82</v>
      </c>
      <c r="B38" s="34">
        <f>SUM(B34:B36)</f>
        <v>136357.51999999999</v>
      </c>
      <c r="C38" s="2" t="s">
        <v>0</v>
      </c>
    </row>
    <row r="39" spans="1:4" ht="12.75" thickTop="1" x14ac:dyDescent="0.15">
      <c r="B39" s="1"/>
      <c r="C39" s="2" t="s">
        <v>0</v>
      </c>
    </row>
    <row r="40" spans="1:4" x14ac:dyDescent="0.15">
      <c r="A40" s="9" t="s">
        <v>84</v>
      </c>
      <c r="B40" s="13">
        <f>ROUND(B38/B32,6)</f>
        <v>1.653E-3</v>
      </c>
      <c r="C40" s="2" t="s">
        <v>0</v>
      </c>
    </row>
    <row r="41" spans="1:4" x14ac:dyDescent="0.15">
      <c r="A41" s="5" t="str">
        <f>A7</f>
        <v>May 2021</v>
      </c>
      <c r="C41" s="2" t="s">
        <v>0</v>
      </c>
    </row>
    <row r="42" spans="1:4" ht="12.75" thickBot="1" x14ac:dyDescent="0.2">
      <c r="A42" s="31" t="s">
        <v>85</v>
      </c>
      <c r="B42" s="32" t="s">
        <v>8</v>
      </c>
      <c r="C42" s="2" t="s">
        <v>0</v>
      </c>
    </row>
    <row r="43" spans="1:4" ht="12.75" thickTop="1" x14ac:dyDescent="0.15">
      <c r="A43" s="1"/>
      <c r="B43" s="1"/>
      <c r="C43" s="2" t="s">
        <v>0</v>
      </c>
    </row>
    <row r="44" spans="1:4" x14ac:dyDescent="0.15">
      <c r="A44" s="1" t="s">
        <v>115</v>
      </c>
      <c r="B44" s="7">
        <f>B14</f>
        <v>89692010</v>
      </c>
      <c r="C44" s="2" t="s">
        <v>0</v>
      </c>
    </row>
    <row r="45" spans="1:4" x14ac:dyDescent="0.15">
      <c r="A45" s="1" t="s">
        <v>87</v>
      </c>
      <c r="B45" s="7">
        <f>B32</f>
        <v>82509572</v>
      </c>
      <c r="C45" s="2" t="s">
        <v>0</v>
      </c>
    </row>
    <row r="46" spans="1:4" ht="12.75" thickBot="1" x14ac:dyDescent="0.2">
      <c r="A46" s="1" t="s">
        <v>89</v>
      </c>
      <c r="B46" s="35">
        <v>78442</v>
      </c>
      <c r="C46" s="2" t="s">
        <v>0</v>
      </c>
    </row>
    <row r="47" spans="1:4" ht="12.75" thickTop="1" x14ac:dyDescent="0.15">
      <c r="B47" s="10"/>
      <c r="C47" s="2" t="s">
        <v>0</v>
      </c>
    </row>
    <row r="48" spans="1:4" x14ac:dyDescent="0.15">
      <c r="A48" s="1" t="s">
        <v>90</v>
      </c>
      <c r="B48" s="7">
        <f>B44-B45-B46</f>
        <v>7103996</v>
      </c>
      <c r="C48" s="2" t="s">
        <v>0</v>
      </c>
    </row>
    <row r="49" spans="1:3" ht="12.75" thickBot="1" x14ac:dyDescent="0.2">
      <c r="B49" s="1"/>
      <c r="C49" s="2" t="s">
        <v>0</v>
      </c>
    </row>
    <row r="50" spans="1:3" ht="13.5" thickTop="1" thickBot="1" x14ac:dyDescent="0.2">
      <c r="A50" s="1" t="s">
        <v>91</v>
      </c>
      <c r="B50" s="36">
        <f>ROUND(B48/B44,5)</f>
        <v>7.9200000000000007E-2</v>
      </c>
      <c r="C50" s="2" t="s">
        <v>0</v>
      </c>
    </row>
    <row r="51" spans="1:3" ht="12.75" thickTop="1" x14ac:dyDescent="0.15">
      <c r="B51" s="1"/>
      <c r="C51" s="2" t="s">
        <v>0</v>
      </c>
    </row>
    <row r="52" spans="1:3" x14ac:dyDescent="0.15">
      <c r="C52" s="2" t="s">
        <v>0</v>
      </c>
    </row>
    <row r="53" spans="1:3" x14ac:dyDescent="0.15">
      <c r="C53" s="2" t="s">
        <v>0</v>
      </c>
    </row>
    <row r="54" spans="1:3" x14ac:dyDescent="0.15">
      <c r="C54" s="2" t="s">
        <v>0</v>
      </c>
    </row>
    <row r="55" spans="1:3" x14ac:dyDescent="0.15">
      <c r="A55" s="2" t="s">
        <v>0</v>
      </c>
      <c r="B55" s="2" t="s">
        <v>0</v>
      </c>
      <c r="C55" s="2" t="s">
        <v>0</v>
      </c>
    </row>
    <row r="57" spans="1:3" x14ac:dyDescent="0.15">
      <c r="B57">
        <f>ROUND(B38/B32,5)</f>
        <v>1.65E-3</v>
      </c>
    </row>
  </sheetData>
  <phoneticPr fontId="0" type="noConversion"/>
  <printOptions horizontalCentered="1"/>
  <pageMargins left="0.75" right="0.75" top="1" bottom="1" header="0.5" footer="0.5"/>
  <pageSetup scale="9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F46"/>
  <sheetViews>
    <sheetView topLeftCell="B1" zoomScale="130" zoomScaleNormal="130" workbookViewId="0">
      <selection activeCell="C19" sqref="C19"/>
    </sheetView>
  </sheetViews>
  <sheetFormatPr defaultRowHeight="12" x14ac:dyDescent="0.15"/>
  <cols>
    <col min="1" max="1" width="20.625" customWidth="1"/>
    <col min="2" max="2" width="8.625" customWidth="1"/>
    <col min="3" max="3" width="16.625" customWidth="1"/>
    <col min="4" max="4" width="16.375" customWidth="1"/>
    <col min="5" max="6" width="14.625" customWidth="1"/>
  </cols>
  <sheetData>
    <row r="3" spans="1:6" x14ac:dyDescent="0.15">
      <c r="D3" s="3" t="s">
        <v>1</v>
      </c>
    </row>
    <row r="4" spans="1:6" x14ac:dyDescent="0.15">
      <c r="D4" s="3" t="s">
        <v>94</v>
      </c>
    </row>
    <row r="5" spans="1:6" x14ac:dyDescent="0.15">
      <c r="A5" s="1" t="s">
        <v>4</v>
      </c>
      <c r="B5" s="1"/>
      <c r="D5" s="3" t="s">
        <v>95</v>
      </c>
    </row>
    <row r="6" spans="1:6" x14ac:dyDescent="0.15">
      <c r="D6" s="3" t="s">
        <v>6</v>
      </c>
    </row>
    <row r="7" spans="1:6" x14ac:dyDescent="0.15">
      <c r="C7" s="9" t="s">
        <v>92</v>
      </c>
      <c r="D7" s="5" t="str">
        <f>BACKUP!A7</f>
        <v>May 2021</v>
      </c>
    </row>
    <row r="12" spans="1:6" x14ac:dyDescent="0.15">
      <c r="C12" s="3" t="s">
        <v>14</v>
      </c>
      <c r="D12" s="3" t="s">
        <v>15</v>
      </c>
      <c r="E12" s="3" t="s">
        <v>16</v>
      </c>
      <c r="F12" s="3" t="s">
        <v>17</v>
      </c>
    </row>
    <row r="13" spans="1:6" x14ac:dyDescent="0.15">
      <c r="C13" s="29" t="s">
        <v>20</v>
      </c>
      <c r="D13" s="30" t="s">
        <v>21</v>
      </c>
      <c r="E13" s="30"/>
      <c r="F13" s="30" t="s">
        <v>22</v>
      </c>
    </row>
    <row r="14" spans="1:6" x14ac:dyDescent="0.15">
      <c r="C14" s="1"/>
      <c r="D14" s="1"/>
      <c r="E14" s="1"/>
      <c r="F14" s="1"/>
    </row>
    <row r="15" spans="1:6" x14ac:dyDescent="0.15">
      <c r="A15" s="1" t="s">
        <v>27</v>
      </c>
      <c r="B15" s="1"/>
      <c r="C15" s="6">
        <v>1341811598</v>
      </c>
      <c r="D15" s="6">
        <v>1273266958</v>
      </c>
      <c r="E15" s="6">
        <v>1176761</v>
      </c>
      <c r="F15" s="7">
        <f>C15-D15-E15</f>
        <v>67367879</v>
      </c>
    </row>
    <row r="16" spans="1:6" x14ac:dyDescent="0.15">
      <c r="C16" s="6"/>
      <c r="D16" s="6"/>
      <c r="E16" s="6"/>
      <c r="F16" s="7"/>
    </row>
    <row r="17" spans="1:6" x14ac:dyDescent="0.15">
      <c r="A17" s="1" t="s">
        <v>30</v>
      </c>
      <c r="B17" s="1"/>
      <c r="C17" s="6"/>
      <c r="D17" s="6"/>
      <c r="E17" s="6"/>
      <c r="F17" s="7"/>
    </row>
    <row r="18" spans="1:6" x14ac:dyDescent="0.15">
      <c r="A18" s="1" t="s">
        <v>34</v>
      </c>
      <c r="B18" s="1"/>
      <c r="C18" s="6">
        <v>89114340</v>
      </c>
      <c r="D18" s="6">
        <v>82964018</v>
      </c>
      <c r="E18" s="6">
        <v>80223</v>
      </c>
      <c r="F18" s="7">
        <f>C18-D18-E18</f>
        <v>6070099</v>
      </c>
    </row>
    <row r="19" spans="1:6" x14ac:dyDescent="0.15">
      <c r="C19" s="7"/>
      <c r="D19" s="7"/>
      <c r="E19" s="7"/>
      <c r="F19" s="7"/>
    </row>
    <row r="20" spans="1:6" x14ac:dyDescent="0.15">
      <c r="A20" s="1" t="s">
        <v>38</v>
      </c>
      <c r="B20" s="1"/>
      <c r="C20" s="7"/>
      <c r="D20" s="7"/>
      <c r="E20" s="7"/>
      <c r="F20" s="7"/>
    </row>
    <row r="21" spans="1:6" x14ac:dyDescent="0.15">
      <c r="A21" s="1" t="s">
        <v>34</v>
      </c>
      <c r="B21" s="1"/>
      <c r="C21" s="7">
        <f>BACKUP!B44</f>
        <v>89692010</v>
      </c>
      <c r="D21" s="7">
        <f>BACKUP!B45</f>
        <v>82509572</v>
      </c>
      <c r="E21" s="7">
        <f>BACKUP!B46</f>
        <v>78442</v>
      </c>
      <c r="F21" s="7">
        <f>C21-D21-E21</f>
        <v>7103996</v>
      </c>
    </row>
    <row r="22" spans="1:6" x14ac:dyDescent="0.15">
      <c r="C22" s="29"/>
      <c r="D22" s="29"/>
      <c r="E22" s="29"/>
      <c r="F22" s="29"/>
    </row>
    <row r="23" spans="1:6" x14ac:dyDescent="0.15">
      <c r="A23" s="1" t="s">
        <v>45</v>
      </c>
      <c r="B23" s="1"/>
      <c r="C23" s="7"/>
      <c r="D23" s="7"/>
      <c r="E23" s="7"/>
      <c r="F23" s="7"/>
    </row>
    <row r="24" spans="1:6" ht="12.75" thickBot="1" x14ac:dyDescent="0.2">
      <c r="A24" s="1" t="s">
        <v>46</v>
      </c>
      <c r="B24" s="1"/>
      <c r="C24" s="37">
        <f>C15-C18+C21</f>
        <v>1342389268</v>
      </c>
      <c r="D24" s="37">
        <f>D15-D18+D21</f>
        <v>1272812512</v>
      </c>
      <c r="E24" s="37">
        <f>E15-E18+E21</f>
        <v>1174980</v>
      </c>
      <c r="F24" s="37">
        <f>F15-F18+F21</f>
        <v>68401776</v>
      </c>
    </row>
    <row r="25" spans="1:6" ht="12.75" thickTop="1" x14ac:dyDescent="0.15">
      <c r="C25" s="15"/>
      <c r="D25" s="15"/>
      <c r="E25" s="15"/>
      <c r="F25" s="15"/>
    </row>
    <row r="32" spans="1:6" x14ac:dyDescent="0.15">
      <c r="B32" s="41" t="s">
        <v>17</v>
      </c>
      <c r="C32" s="38">
        <f>F24</f>
        <v>68401776</v>
      </c>
      <c r="F32" s="1" t="s">
        <v>64</v>
      </c>
    </row>
    <row r="33" spans="1:6" ht="12.75" thickBot="1" x14ac:dyDescent="0.2">
      <c r="B33" s="40" t="s">
        <v>14</v>
      </c>
      <c r="C33" s="7">
        <f>C24</f>
        <v>1342389268</v>
      </c>
      <c r="D33" s="3" t="s">
        <v>65</v>
      </c>
      <c r="E33" s="39">
        <f>ROUND(C32/C33,5)</f>
        <v>5.0959999999999998E-2</v>
      </c>
      <c r="F33" s="1" t="s">
        <v>66</v>
      </c>
    </row>
    <row r="34" spans="1:6" ht="12.75" thickTop="1" x14ac:dyDescent="0.15">
      <c r="E34" s="15"/>
    </row>
    <row r="35" spans="1:6" x14ac:dyDescent="0.15">
      <c r="D35" s="1" t="s">
        <v>73</v>
      </c>
      <c r="E35" s="1" t="s">
        <v>74</v>
      </c>
    </row>
    <row r="36" spans="1:6" x14ac:dyDescent="0.15">
      <c r="C36" s="1" t="s">
        <v>77</v>
      </c>
    </row>
    <row r="41" spans="1:6" x14ac:dyDescent="0.15">
      <c r="A41" s="1"/>
      <c r="B41" s="1"/>
    </row>
    <row r="42" spans="1:6" x14ac:dyDescent="0.15">
      <c r="A42" s="14" t="s">
        <v>101</v>
      </c>
      <c r="B42" s="14"/>
      <c r="D42" t="s">
        <v>97</v>
      </c>
    </row>
    <row r="43" spans="1:6" x14ac:dyDescent="0.15">
      <c r="A43" s="1" t="s">
        <v>102</v>
      </c>
      <c r="B43" s="1"/>
      <c r="D43" t="s">
        <v>98</v>
      </c>
    </row>
    <row r="44" spans="1:6" x14ac:dyDescent="0.15">
      <c r="A44" s="1" t="s">
        <v>96</v>
      </c>
      <c r="B44" s="1"/>
    </row>
    <row r="45" spans="1:6" x14ac:dyDescent="0.15">
      <c r="A45" s="1" t="s">
        <v>103</v>
      </c>
      <c r="B45" s="1"/>
      <c r="D45" t="s">
        <v>100</v>
      </c>
    </row>
    <row r="46" spans="1:6" x14ac:dyDescent="0.15">
      <c r="A46" s="1" t="s">
        <v>104</v>
      </c>
      <c r="B46" s="1"/>
      <c r="D46" t="s">
        <v>99</v>
      </c>
    </row>
  </sheetData>
  <phoneticPr fontId="0" type="noConversion"/>
  <pageMargins left="0.75" right="0.75" top="1" bottom="1" header="0.5" footer="0.5"/>
  <pageSetup scale="9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57"/>
  <sheetViews>
    <sheetView tabSelected="1" topLeftCell="A29" zoomScale="140" zoomScaleNormal="140" workbookViewId="0">
      <selection activeCell="E41" sqref="E41"/>
    </sheetView>
  </sheetViews>
  <sheetFormatPr defaultRowHeight="12" x14ac:dyDescent="0.15"/>
  <cols>
    <col min="1" max="1" width="40.5" customWidth="1"/>
    <col min="2" max="2" width="16.125" customWidth="1"/>
    <col min="3" max="3" width="1.125" customWidth="1"/>
    <col min="4" max="4" width="37.375" customWidth="1"/>
    <col min="5" max="5" width="15.625" customWidth="1"/>
  </cols>
  <sheetData>
    <row r="1" spans="1:5" x14ac:dyDescent="0.15">
      <c r="A1" s="20"/>
      <c r="B1" s="20"/>
      <c r="C1" s="20"/>
      <c r="D1" s="20"/>
      <c r="E1" s="20"/>
    </row>
    <row r="2" spans="1:5" x14ac:dyDescent="0.15">
      <c r="A2" s="20"/>
      <c r="B2" s="20"/>
      <c r="C2" s="20"/>
      <c r="D2" s="20"/>
      <c r="E2" s="20"/>
    </row>
    <row r="3" spans="1:5" x14ac:dyDescent="0.15">
      <c r="C3" s="54" t="s">
        <v>93</v>
      </c>
      <c r="D3" s="20"/>
      <c r="E3" s="20"/>
    </row>
    <row r="4" spans="1:5" x14ac:dyDescent="0.15">
      <c r="A4" s="17"/>
      <c r="B4" s="20"/>
      <c r="C4" s="20"/>
      <c r="E4" s="20"/>
    </row>
    <row r="5" spans="1:5" x14ac:dyDescent="0.15">
      <c r="A5" s="61"/>
      <c r="B5" s="62"/>
      <c r="C5" s="57"/>
      <c r="D5" s="57"/>
      <c r="E5" s="57"/>
    </row>
    <row r="6" spans="1:5" x14ac:dyDescent="0.15">
      <c r="A6" s="20"/>
      <c r="B6" s="20"/>
      <c r="C6" s="20"/>
      <c r="D6" s="20"/>
      <c r="E6" s="20"/>
    </row>
    <row r="7" spans="1:5" x14ac:dyDescent="0.15">
      <c r="A7" s="17" t="s">
        <v>105</v>
      </c>
      <c r="B7" s="20"/>
      <c r="C7" s="20"/>
      <c r="D7" s="17" t="s">
        <v>106</v>
      </c>
      <c r="E7" s="20"/>
    </row>
    <row r="8" spans="1:5" x14ac:dyDescent="0.15">
      <c r="A8" s="17"/>
      <c r="B8" s="20"/>
      <c r="C8" s="20"/>
      <c r="D8" s="17"/>
      <c r="E8" s="20"/>
    </row>
    <row r="9" spans="1:5" x14ac:dyDescent="0.15">
      <c r="A9" s="17"/>
      <c r="B9" s="20"/>
      <c r="C9" s="20"/>
      <c r="D9" s="17"/>
      <c r="E9" s="20"/>
    </row>
    <row r="10" spans="1:5" x14ac:dyDescent="0.15">
      <c r="A10" s="20"/>
      <c r="B10" s="20"/>
      <c r="C10" s="20"/>
      <c r="D10" s="20"/>
    </row>
    <row r="11" spans="1:5" x14ac:dyDescent="0.15">
      <c r="A11" s="20"/>
      <c r="B11" s="20"/>
      <c r="C11" s="20"/>
      <c r="D11" s="20"/>
      <c r="E11" s="20"/>
    </row>
    <row r="12" spans="1:5" x14ac:dyDescent="0.15">
      <c r="A12" s="42" t="s">
        <v>10</v>
      </c>
      <c r="B12" s="52" t="str">
        <f>COMP!D7</f>
        <v>May 2021</v>
      </c>
      <c r="C12" s="48"/>
      <c r="D12" s="42" t="s">
        <v>11</v>
      </c>
      <c r="E12" s="52" t="str">
        <f>B12</f>
        <v>May 2021</v>
      </c>
    </row>
    <row r="13" spans="1:5" ht="11.25" customHeight="1" x14ac:dyDescent="0.15">
      <c r="A13" s="17"/>
      <c r="B13" s="17"/>
      <c r="C13" s="20"/>
      <c r="D13" s="17"/>
      <c r="E13" s="17"/>
    </row>
    <row r="14" spans="1:5" x14ac:dyDescent="0.15">
      <c r="A14" s="28"/>
      <c r="B14" s="17"/>
      <c r="C14" s="20"/>
      <c r="D14" s="17"/>
      <c r="E14" s="17"/>
    </row>
    <row r="15" spans="1:5" ht="12.75" thickBot="1" x14ac:dyDescent="0.2">
      <c r="A15" s="17" t="s">
        <v>18</v>
      </c>
      <c r="B15" s="46">
        <f>COMP!C21</f>
        <v>89692010</v>
      </c>
      <c r="C15" s="19"/>
      <c r="D15" s="17" t="s">
        <v>19</v>
      </c>
      <c r="E15" s="20"/>
    </row>
    <row r="16" spans="1:5" ht="12.75" thickTop="1" x14ac:dyDescent="0.15">
      <c r="A16" s="20"/>
      <c r="B16" s="21"/>
      <c r="C16" s="20"/>
      <c r="D16" s="17" t="s">
        <v>23</v>
      </c>
      <c r="E16" s="22">
        <f>BACKUP!B21</f>
        <v>-634121</v>
      </c>
    </row>
    <row r="17" spans="1:5" x14ac:dyDescent="0.15">
      <c r="A17" s="17" t="s">
        <v>25</v>
      </c>
      <c r="B17" s="18">
        <f>COMP!D21</f>
        <v>82509572</v>
      </c>
      <c r="C17" s="20"/>
      <c r="D17" s="17" t="s">
        <v>26</v>
      </c>
      <c r="E17" s="22">
        <f>B42</f>
        <v>26650.200000000012</v>
      </c>
    </row>
    <row r="18" spans="1:5" x14ac:dyDescent="0.15">
      <c r="A18" s="17" t="s">
        <v>28</v>
      </c>
      <c r="B18" s="47">
        <f>COMP!E21</f>
        <v>78442</v>
      </c>
      <c r="C18" s="20"/>
      <c r="D18" s="17" t="s">
        <v>113</v>
      </c>
      <c r="E18" s="66">
        <v>0</v>
      </c>
    </row>
    <row r="19" spans="1:5" x14ac:dyDescent="0.15">
      <c r="A19" s="20"/>
      <c r="B19" s="53"/>
      <c r="C19" s="20"/>
      <c r="D19" s="20"/>
      <c r="E19" s="23"/>
    </row>
    <row r="20" spans="1:5" ht="12.75" thickBot="1" x14ac:dyDescent="0.2">
      <c r="A20" s="17" t="s">
        <v>31</v>
      </c>
      <c r="B20" s="46">
        <f>B17+B18</f>
        <v>82588014</v>
      </c>
      <c r="C20" s="20"/>
      <c r="D20" s="17" t="s">
        <v>32</v>
      </c>
      <c r="E20" s="22"/>
    </row>
    <row r="21" spans="1:5" ht="13.5" thickTop="1" thickBot="1" x14ac:dyDescent="0.2">
      <c r="A21" s="20"/>
      <c r="B21" s="21"/>
      <c r="C21" s="20"/>
      <c r="D21" s="17" t="s">
        <v>35</v>
      </c>
      <c r="E21" s="50">
        <f>+E16+E17-E18</f>
        <v>-607470.80000000005</v>
      </c>
    </row>
    <row r="22" spans="1:5" ht="13.5" thickTop="1" thickBot="1" x14ac:dyDescent="0.2">
      <c r="A22" s="17" t="s">
        <v>37</v>
      </c>
      <c r="B22" s="46">
        <f>B15-B20</f>
        <v>7103996</v>
      </c>
      <c r="C22" s="20"/>
      <c r="D22" s="20"/>
      <c r="E22" s="21"/>
    </row>
    <row r="23" spans="1:5" ht="12.75" thickTop="1" x14ac:dyDescent="0.15">
      <c r="A23" s="20"/>
      <c r="B23" s="21"/>
      <c r="C23" s="20"/>
      <c r="D23" s="17" t="s">
        <v>39</v>
      </c>
      <c r="E23" s="18">
        <f>BACKUP!B14</f>
        <v>89692010</v>
      </c>
    </row>
    <row r="24" spans="1:5" x14ac:dyDescent="0.15">
      <c r="A24" s="20"/>
      <c r="B24" s="20"/>
      <c r="C24" s="20"/>
      <c r="D24" s="17" t="s">
        <v>41</v>
      </c>
      <c r="E24" s="20"/>
    </row>
    <row r="25" spans="1:5" x14ac:dyDescent="0.15">
      <c r="A25" s="20"/>
      <c r="B25" s="20"/>
      <c r="C25" s="20"/>
      <c r="D25" s="17" t="s">
        <v>43</v>
      </c>
      <c r="E25" s="51">
        <f>ROUND(E16/E23,5)</f>
        <v>-7.0699999999999999E-3</v>
      </c>
    </row>
    <row r="26" spans="1:5" x14ac:dyDescent="0.15">
      <c r="A26" s="20"/>
      <c r="B26" s="20"/>
      <c r="C26" s="20"/>
      <c r="D26" s="17"/>
      <c r="E26" s="24"/>
    </row>
    <row r="27" spans="1:5" x14ac:dyDescent="0.15">
      <c r="A27" s="42" t="s">
        <v>42</v>
      </c>
      <c r="B27" s="68" t="s">
        <v>117</v>
      </c>
      <c r="C27" s="48"/>
      <c r="D27" s="42" t="s">
        <v>48</v>
      </c>
      <c r="E27" s="48"/>
    </row>
    <row r="28" spans="1:5" x14ac:dyDescent="0.15">
      <c r="A28" s="17"/>
      <c r="B28" s="23"/>
      <c r="C28" s="20"/>
      <c r="D28" s="17"/>
      <c r="E28" s="23"/>
    </row>
    <row r="29" spans="1:5" x14ac:dyDescent="0.15">
      <c r="A29" s="17" t="s">
        <v>47</v>
      </c>
      <c r="B29" s="24">
        <f>BACKUP!B27</f>
        <v>1.65E-3</v>
      </c>
      <c r="C29" s="20"/>
      <c r="D29" s="17" t="s">
        <v>52</v>
      </c>
      <c r="E29" s="25">
        <f>COMP!E33</f>
        <v>5.0959999999999998E-2</v>
      </c>
    </row>
    <row r="30" spans="1:5" x14ac:dyDescent="0.15">
      <c r="A30" s="17" t="s">
        <v>50</v>
      </c>
      <c r="B30" s="18">
        <f>BACKUP!B29</f>
        <v>82629244</v>
      </c>
      <c r="C30" s="20"/>
      <c r="D30" s="17" t="s">
        <v>54</v>
      </c>
      <c r="E30" s="26" t="str">
        <f>B12</f>
        <v>May 2021</v>
      </c>
    </row>
    <row r="31" spans="1:5" x14ac:dyDescent="0.15">
      <c r="A31" s="17" t="s">
        <v>51</v>
      </c>
      <c r="B31" s="47">
        <f>BACKUP!B30</f>
        <v>-119672</v>
      </c>
      <c r="C31" s="20"/>
      <c r="D31" s="17" t="s">
        <v>56</v>
      </c>
      <c r="E31" s="20"/>
    </row>
    <row r="32" spans="1:5" x14ac:dyDescent="0.15">
      <c r="A32" s="20"/>
      <c r="B32" s="23"/>
      <c r="C32" s="20"/>
      <c r="D32" s="17" t="s">
        <v>59</v>
      </c>
      <c r="E32" s="49">
        <f>BACKUP!B50</f>
        <v>7.9200000000000007E-2</v>
      </c>
    </row>
    <row r="33" spans="1:5" x14ac:dyDescent="0.15">
      <c r="A33" s="17" t="s">
        <v>55</v>
      </c>
      <c r="B33" s="18"/>
      <c r="C33" s="20"/>
      <c r="D33" s="20"/>
      <c r="E33" s="23"/>
    </row>
    <row r="34" spans="1:5" ht="12.75" thickBot="1" x14ac:dyDescent="0.2">
      <c r="A34" s="17" t="s">
        <v>58</v>
      </c>
      <c r="B34" s="46">
        <f>BACKUP!B32</f>
        <v>82509572</v>
      </c>
      <c r="C34" s="20"/>
      <c r="D34" s="42" t="s">
        <v>62</v>
      </c>
      <c r="E34" s="48"/>
    </row>
    <row r="35" spans="1:5" ht="12.75" thickTop="1" x14ac:dyDescent="0.15">
      <c r="A35" s="20"/>
      <c r="B35" s="21"/>
      <c r="C35" s="20"/>
      <c r="D35" s="17"/>
      <c r="E35" s="23"/>
    </row>
    <row r="36" spans="1:5" x14ac:dyDescent="0.15">
      <c r="A36" s="17" t="s">
        <v>61</v>
      </c>
      <c r="B36" s="20"/>
      <c r="C36" s="20"/>
    </row>
    <row r="37" spans="1:5" x14ac:dyDescent="0.15">
      <c r="A37" s="28" t="s">
        <v>112</v>
      </c>
      <c r="B37" s="27">
        <v>163007.72</v>
      </c>
      <c r="C37" s="17"/>
      <c r="D37" s="17" t="s">
        <v>68</v>
      </c>
      <c r="E37" s="20"/>
    </row>
    <row r="38" spans="1:5" x14ac:dyDescent="0.15">
      <c r="A38" s="17" t="s">
        <v>67</v>
      </c>
      <c r="B38" s="22"/>
      <c r="C38" s="20"/>
      <c r="D38" s="17" t="s">
        <v>71</v>
      </c>
      <c r="E38" s="20">
        <f>1-E29</f>
        <v>0.94903999999999999</v>
      </c>
    </row>
    <row r="39" spans="1:5" x14ac:dyDescent="0.15">
      <c r="A39" s="17" t="s">
        <v>70</v>
      </c>
      <c r="B39" s="45">
        <f>BACKUP!B38</f>
        <v>136357.51999999999</v>
      </c>
      <c r="C39" s="20"/>
      <c r="D39" s="17" t="s">
        <v>75</v>
      </c>
      <c r="E39" s="20"/>
    </row>
    <row r="40" spans="1:5" x14ac:dyDescent="0.15">
      <c r="A40" s="20"/>
      <c r="B40" s="23"/>
      <c r="C40" s="20"/>
      <c r="D40" s="17" t="s">
        <v>79</v>
      </c>
      <c r="E40" s="24">
        <f>ROUND(E21/E23,5)</f>
        <v>-6.77E-3</v>
      </c>
    </row>
    <row r="41" spans="1:5" x14ac:dyDescent="0.15">
      <c r="A41" s="17" t="s">
        <v>78</v>
      </c>
      <c r="B41" s="22"/>
      <c r="C41" s="20"/>
      <c r="D41" s="17" t="s">
        <v>81</v>
      </c>
      <c r="E41" s="24">
        <f>ROUND(E40/E38,5)</f>
        <v>-7.1300000000000001E-3</v>
      </c>
    </row>
    <row r="42" spans="1:5" ht="12.75" thickBot="1" x14ac:dyDescent="0.2">
      <c r="A42" s="17" t="s">
        <v>80</v>
      </c>
      <c r="B42" s="50">
        <f>+B37-B39</f>
        <v>26650.200000000012</v>
      </c>
      <c r="C42" s="20"/>
      <c r="D42" s="17" t="s">
        <v>83</v>
      </c>
      <c r="E42" s="58">
        <f>E41*100</f>
        <v>-0.71299999999999997</v>
      </c>
    </row>
    <row r="43" spans="1:5" ht="12.75" thickTop="1" x14ac:dyDescent="0.15">
      <c r="A43" s="20"/>
      <c r="B43" s="21"/>
      <c r="C43" s="20"/>
      <c r="D43" s="20"/>
      <c r="E43" s="55"/>
    </row>
    <row r="44" spans="1:5" x14ac:dyDescent="0.15">
      <c r="A44" s="20"/>
      <c r="B44" s="21"/>
      <c r="C44" s="20"/>
      <c r="D44" s="20"/>
      <c r="E44" s="55"/>
    </row>
    <row r="45" spans="1:5" x14ac:dyDescent="0.15">
      <c r="A45" s="42"/>
      <c r="B45" s="43"/>
      <c r="C45" s="44"/>
      <c r="D45" s="43"/>
      <c r="E45" s="56"/>
    </row>
    <row r="46" spans="1:5" x14ac:dyDescent="0.15">
      <c r="A46" s="20"/>
      <c r="B46" s="20"/>
      <c r="C46" s="20"/>
      <c r="D46" s="20"/>
      <c r="E46" s="55"/>
    </row>
    <row r="47" spans="1:5" x14ac:dyDescent="0.15">
      <c r="A47" s="20"/>
      <c r="B47" s="20"/>
      <c r="C47" s="20"/>
      <c r="D47" s="17" t="s">
        <v>86</v>
      </c>
      <c r="E47" s="55"/>
    </row>
    <row r="48" spans="1:5" x14ac:dyDescent="0.15">
      <c r="A48" s="42"/>
      <c r="B48" s="20"/>
      <c r="C48" s="20"/>
      <c r="D48" s="17" t="s">
        <v>107</v>
      </c>
      <c r="E48" s="59">
        <f>E42</f>
        <v>-0.71299999999999997</v>
      </c>
    </row>
    <row r="49" spans="1:5" x14ac:dyDescent="0.15">
      <c r="A49" s="67" t="s">
        <v>114</v>
      </c>
      <c r="B49" s="57"/>
      <c r="C49" s="20"/>
      <c r="D49" s="20"/>
      <c r="E49" s="23"/>
    </row>
    <row r="50" spans="1:5" x14ac:dyDescent="0.15">
      <c r="A50" s="20"/>
      <c r="B50" s="20"/>
      <c r="C50" s="20"/>
      <c r="D50" s="17" t="s">
        <v>88</v>
      </c>
      <c r="E50" s="20"/>
    </row>
    <row r="51" spans="1:5" x14ac:dyDescent="0.15">
      <c r="A51" s="17" t="s">
        <v>110</v>
      </c>
      <c r="B51" s="20"/>
      <c r="C51" s="20"/>
      <c r="D51" s="17" t="s">
        <v>108</v>
      </c>
      <c r="E51" s="69" t="s">
        <v>118</v>
      </c>
    </row>
    <row r="52" spans="1:5" x14ac:dyDescent="0.15">
      <c r="A52" s="17" t="s">
        <v>111</v>
      </c>
      <c r="B52" s="20"/>
      <c r="C52" s="20"/>
      <c r="D52" s="17" t="s">
        <v>109</v>
      </c>
      <c r="E52" s="70" t="s">
        <v>119</v>
      </c>
    </row>
    <row r="53" spans="1:5" x14ac:dyDescent="0.15">
      <c r="A53" s="20"/>
      <c r="B53" s="20"/>
      <c r="C53" s="20"/>
      <c r="D53" s="20"/>
      <c r="E53" s="20"/>
    </row>
    <row r="54" spans="1:5" x14ac:dyDescent="0.15">
      <c r="A54" s="64"/>
      <c r="B54" s="62"/>
      <c r="C54" s="62"/>
      <c r="D54" s="62"/>
      <c r="E54" s="62"/>
    </row>
    <row r="55" spans="1:5" x14ac:dyDescent="0.15">
      <c r="A55" s="65"/>
    </row>
    <row r="56" spans="1:5" x14ac:dyDescent="0.15">
      <c r="A56" s="60"/>
    </row>
    <row r="57" spans="1:5" x14ac:dyDescent="0.15">
      <c r="A57" s="8"/>
    </row>
  </sheetData>
  <phoneticPr fontId="0" type="noConversion"/>
  <printOptions horizontalCentered="1"/>
  <pageMargins left="0.25" right="0.25" top="1" bottom="0.5" header="0.5" footer="0.5"/>
  <pageSetup scale="9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BACKUP</vt:lpstr>
      <vt:lpstr>COMP</vt:lpstr>
      <vt:lpstr>REPORT</vt:lpstr>
      <vt:lpstr>BACKUP!Print_Area</vt:lpstr>
      <vt:lpstr>COMP!Print_Area</vt:lpstr>
      <vt:lpstr>REPORT!Print_Area</vt:lpstr>
      <vt:lpstr>BACKUP!Print_Area_MI</vt:lpstr>
      <vt:lpstr>WORKSHEET</vt:lpstr>
    </vt:vector>
  </TitlesOfParts>
  <Company>S. KY RURAL ELECTRIC COOP.COR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C. Greer</dc:creator>
  <cp:lastModifiedBy>Travis Mofield</cp:lastModifiedBy>
  <cp:lastPrinted>2021-06-08T19:18:35Z</cp:lastPrinted>
  <dcterms:created xsi:type="dcterms:W3CDTF">1999-02-10T19:57:02Z</dcterms:created>
  <dcterms:modified xsi:type="dcterms:W3CDTF">2024-06-13T15:30:55Z</dcterms:modified>
</cp:coreProperties>
</file>