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bin Slone\Documents\PSC\FAC Filing\2023-00014\2023-00014 RESPONSE 2024\"/>
    </mc:Choice>
  </mc:AlternateContent>
  <xr:revisionPtr revIDLastSave="0" documentId="13_ncr:40001_{346A8DCD-6F38-4EE7-9570-178F4196D4E5}" xr6:coauthVersionLast="47" xr6:coauthVersionMax="47" xr10:uidLastSave="{00000000-0000-0000-0000-000000000000}"/>
  <bookViews>
    <workbookView xWindow="-120" yWindow="-120" windowWidth="29040" windowHeight="15840" firstSheet="66" activeTab="71"/>
  </bookViews>
  <sheets>
    <sheet name="FAR Nov 20" sheetId="4" r:id="rId1"/>
    <sheet name="Appendix A Nov 20" sheetId="5" r:id="rId2"/>
    <sheet name="Appendix B Nov 20" sheetId="6" r:id="rId3"/>
    <sheet name="FAR Dec 20" sheetId="2" r:id="rId4"/>
    <sheet name="Appendix A Dec 20" sheetId="1" r:id="rId5"/>
    <sheet name="Appendix B Dec 20" sheetId="3" r:id="rId6"/>
    <sheet name="FAR Jan 21" sheetId="7" r:id="rId7"/>
    <sheet name="Appendix  A Jan 21" sheetId="8" r:id="rId8"/>
    <sheet name="Appendix B Jan 21" sheetId="9" r:id="rId9"/>
    <sheet name="FAR Feb 21" sheetId="10" r:id="rId10"/>
    <sheet name="Appendix A Feb 21" sheetId="11" r:id="rId11"/>
    <sheet name="Appendix B Feb 21" sheetId="12" r:id="rId12"/>
    <sheet name="FAR Mar 21" sheetId="13" r:id="rId13"/>
    <sheet name="Appendix A Mar 21" sheetId="14" r:id="rId14"/>
    <sheet name="Appendix B Mar 21" sheetId="16" r:id="rId15"/>
    <sheet name="FAR Apr 21" sheetId="15" r:id="rId16"/>
    <sheet name="Appendix A Apr 21" sheetId="17" r:id="rId17"/>
    <sheet name="Appendix B Apr 21" sheetId="18" r:id="rId18"/>
    <sheet name="FAR May 21" sheetId="19" r:id="rId19"/>
    <sheet name="Appendix A May 21" sheetId="20" r:id="rId20"/>
    <sheet name="FAR Jun 21" sheetId="22" r:id="rId21"/>
    <sheet name="Appendix B May 21" sheetId="21" r:id="rId22"/>
    <sheet name="Appendix A Jun 21" sheetId="23" r:id="rId23"/>
    <sheet name="Appendix B Jun 21" sheetId="24" r:id="rId24"/>
    <sheet name="FAR Jul 21" sheetId="25" r:id="rId25"/>
    <sheet name="Appendix A Jul 21" sheetId="26" r:id="rId26"/>
    <sheet name="Appendix B Jul 21" sheetId="27" r:id="rId27"/>
    <sheet name="FAR Aug 21" sheetId="28" r:id="rId28"/>
    <sheet name="Appendix A Aug 21" sheetId="30" r:id="rId29"/>
    <sheet name="Appendix B Aug 21" sheetId="31" r:id="rId30"/>
    <sheet name="FAR Sept 21" sheetId="32" r:id="rId31"/>
    <sheet name="Appendix Sept 21" sheetId="33" r:id="rId32"/>
    <sheet name="Appendix B Sept 21" sheetId="34" r:id="rId33"/>
    <sheet name="FAR Oct 21" sheetId="35" r:id="rId34"/>
    <sheet name="Appendix A Oct 21" sheetId="36" r:id="rId35"/>
    <sheet name="Appendix B Oct 21" sheetId="37" r:id="rId36"/>
    <sheet name="FAR Nov 21" sheetId="38" r:id="rId37"/>
    <sheet name="Appendix  A Nov 21" sheetId="40" r:id="rId38"/>
    <sheet name="Appendix B Nov 21" sheetId="39" r:id="rId39"/>
    <sheet name="FAR Dec 21" sheetId="41" r:id="rId40"/>
    <sheet name="Appendix A Dec 21" sheetId="42" r:id="rId41"/>
    <sheet name="Appendix B Dec 21" sheetId="43" r:id="rId42"/>
    <sheet name="FAR Jan 22" sheetId="44" r:id="rId43"/>
    <sheet name="Appendix A Jan 22" sheetId="45" r:id="rId44"/>
    <sheet name="Appendix B Jan 22" sheetId="46" r:id="rId45"/>
    <sheet name="FAR Feb 22" sheetId="47" r:id="rId46"/>
    <sheet name="Appendix A Feb 22" sheetId="48" r:id="rId47"/>
    <sheet name="Appendix B Feb 22" sheetId="49" r:id="rId48"/>
    <sheet name="FAR Mar 22" sheetId="50" r:id="rId49"/>
    <sheet name="Appendix A Mar 22" sheetId="51" r:id="rId50"/>
    <sheet name="Appendix B Mar 22" sheetId="52" r:id="rId51"/>
    <sheet name="FAR Apr 22" sheetId="55" r:id="rId52"/>
    <sheet name="Appendix A Apr 22" sheetId="54" r:id="rId53"/>
    <sheet name="Appendix B Apr 22" sheetId="53" r:id="rId54"/>
    <sheet name="FAR May 22" sheetId="58" r:id="rId55"/>
    <sheet name="Appendix A May 22" sheetId="57" r:id="rId56"/>
    <sheet name="Appendix B May 22" sheetId="56" r:id="rId57"/>
    <sheet name="FAR Jun 22" sheetId="59" r:id="rId58"/>
    <sheet name="Appendix A Jun 22" sheetId="60" r:id="rId59"/>
    <sheet name="Appendix B Jun 22" sheetId="61" r:id="rId60"/>
    <sheet name="FAR Jul 22" sheetId="62" r:id="rId61"/>
    <sheet name="Appendix A Jul 22" sheetId="63" r:id="rId62"/>
    <sheet name="Appendix B Jul 22" sheetId="64" r:id="rId63"/>
    <sheet name="FAC Aug 22" sheetId="65" r:id="rId64"/>
    <sheet name="Appendix A Aug 22" sheetId="66" r:id="rId65"/>
    <sheet name="Appendix B Aug 22" sheetId="67" r:id="rId66"/>
    <sheet name="FAR Sep 22" sheetId="70" r:id="rId67"/>
    <sheet name="Appendix A Sep 22" sheetId="69" r:id="rId68"/>
    <sheet name="Appendix B Sep 22" sheetId="68" r:id="rId69"/>
    <sheet name="FAR Oct 22" sheetId="73" r:id="rId70"/>
    <sheet name="Appendix A Oct 22" sheetId="71" r:id="rId71"/>
    <sheet name="Appendix B Oct 22" sheetId="72" r:id="rId72"/>
  </sheets>
  <externalReferences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</externalReferences>
  <definedNames>
    <definedName name="_Regression_Int" localSheetId="4" hidden="1">1</definedName>
    <definedName name="_xlnm.Print_Area" localSheetId="4">'FAR Dec 20'!$A$2:$M$44</definedName>
    <definedName name="Print_Area_MI">'FAR Dec 20'!$A$4:$M$44</definedName>
  </definedNames>
  <calcPr calcId="191029"/>
</workbook>
</file>

<file path=xl/calcChain.xml><?xml version="1.0" encoding="utf-8"?>
<calcChain xmlns="http://schemas.openxmlformats.org/spreadsheetml/2006/main">
  <c r="E29" i="43" l="1"/>
  <c r="D29" i="43"/>
  <c r="E34" i="43"/>
  <c r="G25" i="43"/>
  <c r="G19" i="43"/>
  <c r="G29" i="43"/>
  <c r="C34" i="43"/>
  <c r="G34" i="43"/>
  <c r="G16" i="43"/>
  <c r="D11" i="43"/>
  <c r="I33" i="42"/>
  <c r="I32" i="42"/>
  <c r="I35" i="42"/>
  <c r="G35" i="42"/>
  <c r="C8" i="42"/>
  <c r="E36" i="41"/>
  <c r="M10" i="41"/>
  <c r="E34" i="41"/>
  <c r="M32" i="41"/>
  <c r="E28" i="41"/>
  <c r="M26" i="41"/>
  <c r="E26" i="41"/>
  <c r="E30" i="41"/>
  <c r="M24" i="41"/>
  <c r="E22" i="41"/>
  <c r="M15" i="41"/>
  <c r="E12" i="41"/>
  <c r="E10" i="41"/>
  <c r="E14" i="41"/>
  <c r="M9" i="41"/>
  <c r="M18" i="41"/>
  <c r="E8" i="41"/>
  <c r="M6" i="41"/>
  <c r="E29" i="37"/>
  <c r="D29" i="37"/>
  <c r="E34" i="37"/>
  <c r="G25" i="37"/>
  <c r="G19" i="37"/>
  <c r="G29" i="37"/>
  <c r="C34" i="37"/>
  <c r="G34" i="37"/>
  <c r="G16" i="37"/>
  <c r="D11" i="37"/>
  <c r="I33" i="36"/>
  <c r="I32" i="36"/>
  <c r="I35" i="36"/>
  <c r="G35" i="36"/>
  <c r="C8" i="36"/>
  <c r="E34" i="35"/>
  <c r="E36" i="35"/>
  <c r="M10" i="35"/>
  <c r="E28" i="35"/>
  <c r="M26" i="35"/>
  <c r="E26" i="35"/>
  <c r="E22" i="35"/>
  <c r="M15" i="35"/>
  <c r="E12" i="35"/>
  <c r="E10" i="35"/>
  <c r="E14" i="35"/>
  <c r="M9" i="35"/>
  <c r="M18" i="35"/>
  <c r="E8" i="35"/>
  <c r="M6" i="35"/>
  <c r="I33" i="33"/>
  <c r="I32" i="33"/>
  <c r="I35" i="33"/>
  <c r="G35" i="33"/>
  <c r="C8" i="33"/>
  <c r="E34" i="32"/>
  <c r="E36" i="32"/>
  <c r="M10" i="32"/>
  <c r="E28" i="32"/>
  <c r="M26" i="32"/>
  <c r="E26" i="32"/>
  <c r="E30" i="32"/>
  <c r="M24" i="32"/>
  <c r="M32" i="32"/>
  <c r="E22" i="32"/>
  <c r="M15" i="32"/>
  <c r="E12" i="32"/>
  <c r="E10" i="32"/>
  <c r="E14" i="32"/>
  <c r="M9" i="32"/>
  <c r="M18" i="32"/>
  <c r="E8" i="32"/>
  <c r="M6" i="32"/>
  <c r="E29" i="31"/>
  <c r="D29" i="31"/>
  <c r="E34" i="31"/>
  <c r="G25" i="31"/>
  <c r="G19" i="31"/>
  <c r="G29" i="31"/>
  <c r="C34" i="31"/>
  <c r="G34" i="31"/>
  <c r="G16" i="31"/>
  <c r="D11" i="31"/>
  <c r="I35" i="30"/>
  <c r="G35" i="30"/>
  <c r="I33" i="30"/>
  <c r="I32" i="30"/>
  <c r="C8" i="30"/>
  <c r="E34" i="28"/>
  <c r="E36" i="28"/>
  <c r="M10" i="28"/>
  <c r="E28" i="28"/>
  <c r="M26" i="28"/>
  <c r="E26" i="28"/>
  <c r="E30" i="28"/>
  <c r="M24" i="28"/>
  <c r="M32" i="28"/>
  <c r="E22" i="28"/>
  <c r="M15" i="28"/>
  <c r="E12" i="28"/>
  <c r="E10" i="28"/>
  <c r="E14" i="28"/>
  <c r="M9" i="28"/>
  <c r="M18" i="28"/>
  <c r="E8" i="28"/>
  <c r="M6" i="28"/>
  <c r="E29" i="27"/>
  <c r="D29" i="27"/>
  <c r="E34" i="27"/>
  <c r="G25" i="27"/>
  <c r="G19" i="27"/>
  <c r="G29" i="27"/>
  <c r="C34" i="27"/>
  <c r="G34" i="27"/>
  <c r="G16" i="27"/>
  <c r="D11" i="27"/>
  <c r="I33" i="26"/>
  <c r="I32" i="26"/>
  <c r="I35" i="26"/>
  <c r="G35" i="26"/>
  <c r="C8" i="26"/>
  <c r="E34" i="25"/>
  <c r="E36" i="25"/>
  <c r="M10" i="25"/>
  <c r="E28" i="25"/>
  <c r="M26" i="25"/>
  <c r="E26" i="25"/>
  <c r="E30" i="25"/>
  <c r="M24" i="25"/>
  <c r="M32" i="25"/>
  <c r="E22" i="25"/>
  <c r="M15" i="25"/>
  <c r="E12" i="25"/>
  <c r="E10" i="25"/>
  <c r="E14" i="25"/>
  <c r="M9" i="25"/>
  <c r="M18" i="25"/>
  <c r="E8" i="25"/>
  <c r="M6" i="25"/>
  <c r="E29" i="24"/>
  <c r="D29" i="24"/>
  <c r="E34" i="24"/>
  <c r="G25" i="24"/>
  <c r="G19" i="24"/>
  <c r="G29" i="24"/>
  <c r="C34" i="24"/>
  <c r="G34" i="24"/>
  <c r="G16" i="24"/>
  <c r="D11" i="24"/>
  <c r="I33" i="23"/>
  <c r="I32" i="23"/>
  <c r="I35" i="23"/>
  <c r="G35" i="23"/>
  <c r="C8" i="23"/>
  <c r="E34" i="22"/>
  <c r="E36" i="22"/>
  <c r="M10" i="22"/>
  <c r="E28" i="22"/>
  <c r="M26" i="22"/>
  <c r="E26" i="22"/>
  <c r="E30" i="22"/>
  <c r="M24" i="22"/>
  <c r="M32" i="22"/>
  <c r="E22" i="22"/>
  <c r="M15" i="22"/>
  <c r="E12" i="22"/>
  <c r="E10" i="22"/>
  <c r="E14" i="22"/>
  <c r="M9" i="22"/>
  <c r="M18" i="22"/>
  <c r="E8" i="22"/>
  <c r="E17" i="22"/>
  <c r="M28" i="22"/>
  <c r="M6" i="22"/>
  <c r="E29" i="21"/>
  <c r="D29" i="21"/>
  <c r="E34" i="21"/>
  <c r="G25" i="21"/>
  <c r="G19" i="21"/>
  <c r="G16" i="21"/>
  <c r="G29" i="21"/>
  <c r="C34" i="21"/>
  <c r="G34" i="21"/>
  <c r="D11" i="21"/>
  <c r="I33" i="20"/>
  <c r="I32" i="20"/>
  <c r="I35" i="20"/>
  <c r="G35" i="20"/>
  <c r="C8" i="20"/>
  <c r="E34" i="19"/>
  <c r="E36" i="19"/>
  <c r="M10" i="19"/>
  <c r="E28" i="19"/>
  <c r="M26" i="19"/>
  <c r="E26" i="19"/>
  <c r="E30" i="19"/>
  <c r="M24" i="19"/>
  <c r="M32" i="19"/>
  <c r="E22" i="19"/>
  <c r="M15" i="19"/>
  <c r="E12" i="19"/>
  <c r="E10" i="19"/>
  <c r="E14" i="19"/>
  <c r="M9" i="19"/>
  <c r="M18" i="19"/>
  <c r="E8" i="19"/>
  <c r="E17" i="19"/>
  <c r="M28" i="19"/>
  <c r="M6" i="19"/>
  <c r="I33" i="17"/>
  <c r="I32" i="17"/>
  <c r="I35" i="17"/>
  <c r="G35" i="17"/>
  <c r="C8" i="17"/>
  <c r="E34" i="15"/>
  <c r="E36" i="15"/>
  <c r="M10" i="15"/>
  <c r="E28" i="15"/>
  <c r="M26" i="15"/>
  <c r="E26" i="15"/>
  <c r="E30" i="15"/>
  <c r="M24" i="15"/>
  <c r="M32" i="15"/>
  <c r="E22" i="15"/>
  <c r="M15" i="15"/>
  <c r="E12" i="15"/>
  <c r="E10" i="15"/>
  <c r="E14" i="15"/>
  <c r="M9" i="15"/>
  <c r="M18" i="15"/>
  <c r="E8" i="15"/>
  <c r="E17" i="15"/>
  <c r="M28" i="15"/>
  <c r="M6" i="15"/>
  <c r="E29" i="16"/>
  <c r="D29" i="16"/>
  <c r="E34" i="16"/>
  <c r="G25" i="16"/>
  <c r="G19" i="16"/>
  <c r="G16" i="16"/>
  <c r="G29" i="16"/>
  <c r="C34" i="16"/>
  <c r="G34" i="16"/>
  <c r="D11" i="16"/>
  <c r="I33" i="14"/>
  <c r="I32" i="14"/>
  <c r="I35" i="14"/>
  <c r="G35" i="14"/>
  <c r="C8" i="14"/>
  <c r="E34" i="13"/>
  <c r="E36" i="13"/>
  <c r="M10" i="13"/>
  <c r="E28" i="13"/>
  <c r="M26" i="13"/>
  <c r="E26" i="13"/>
  <c r="E30" i="13"/>
  <c r="M24" i="13"/>
  <c r="M32" i="13"/>
  <c r="E22" i="13"/>
  <c r="M15" i="13"/>
  <c r="E12" i="13"/>
  <c r="E10" i="13"/>
  <c r="E14" i="13"/>
  <c r="M9" i="13"/>
  <c r="M18" i="13"/>
  <c r="E8" i="13"/>
  <c r="M6" i="13"/>
  <c r="E29" i="12"/>
  <c r="D29" i="12"/>
  <c r="E34" i="12"/>
  <c r="G25" i="12"/>
  <c r="G19" i="12"/>
  <c r="G29" i="12"/>
  <c r="C34" i="12"/>
  <c r="G34" i="12"/>
  <c r="G16" i="12"/>
  <c r="D11" i="12"/>
  <c r="I33" i="11"/>
  <c r="I32" i="11"/>
  <c r="I35" i="11"/>
  <c r="G35" i="11"/>
  <c r="C8" i="11"/>
  <c r="E34" i="10"/>
  <c r="E36" i="10"/>
  <c r="M10" i="10"/>
  <c r="E28" i="10"/>
  <c r="M26" i="10"/>
  <c r="E26" i="10"/>
  <c r="E30" i="10"/>
  <c r="M24" i="10"/>
  <c r="M32" i="10"/>
  <c r="E22" i="10"/>
  <c r="M15" i="10"/>
  <c r="E12" i="10"/>
  <c r="E10" i="10"/>
  <c r="E14" i="10"/>
  <c r="M9" i="10"/>
  <c r="M18" i="10"/>
  <c r="E8" i="10"/>
  <c r="M6" i="10"/>
  <c r="G29" i="9"/>
  <c r="C34" i="9"/>
  <c r="E29" i="9"/>
  <c r="D29" i="9"/>
  <c r="E34" i="9"/>
  <c r="G25" i="9"/>
  <c r="G19" i="9"/>
  <c r="G16" i="9"/>
  <c r="D11" i="9"/>
  <c r="I33" i="8"/>
  <c r="I32" i="8"/>
  <c r="I35" i="8"/>
  <c r="G35" i="8"/>
  <c r="C8" i="8"/>
  <c r="E34" i="7"/>
  <c r="E36" i="7"/>
  <c r="M10" i="7"/>
  <c r="E28" i="7"/>
  <c r="M26" i="7"/>
  <c r="E26" i="7"/>
  <c r="E30" i="7"/>
  <c r="M24" i="7"/>
  <c r="M32" i="7"/>
  <c r="E22" i="7"/>
  <c r="M15" i="7"/>
  <c r="E12" i="7"/>
  <c r="E10" i="7"/>
  <c r="E14" i="7"/>
  <c r="M9" i="7"/>
  <c r="M18" i="7"/>
  <c r="E8" i="7"/>
  <c r="E17" i="7"/>
  <c r="M28" i="7"/>
  <c r="M6" i="7"/>
  <c r="E29" i="6"/>
  <c r="D29" i="6"/>
  <c r="E34" i="6"/>
  <c r="G25" i="6"/>
  <c r="G19" i="6"/>
  <c r="G16" i="6"/>
  <c r="G29" i="6"/>
  <c r="C34" i="6"/>
  <c r="D11" i="6"/>
  <c r="I33" i="5"/>
  <c r="I32" i="5"/>
  <c r="I35" i="5"/>
  <c r="G35" i="5"/>
  <c r="C8" i="5"/>
  <c r="E34" i="2"/>
  <c r="E36" i="2"/>
  <c r="M10" i="2"/>
  <c r="E28" i="2"/>
  <c r="M26" i="2"/>
  <c r="E26" i="2"/>
  <c r="E30" i="2"/>
  <c r="M24" i="2"/>
  <c r="M32" i="2"/>
  <c r="E22" i="2"/>
  <c r="M15" i="2"/>
  <c r="E12" i="2"/>
  <c r="E10" i="2"/>
  <c r="E14" i="2"/>
  <c r="M9" i="2"/>
  <c r="M18" i="2"/>
  <c r="E8" i="2"/>
  <c r="E17" i="2"/>
  <c r="M28" i="2"/>
  <c r="M6" i="2"/>
  <c r="E34" i="1"/>
  <c r="E36" i="1"/>
  <c r="M10" i="1"/>
  <c r="E28" i="1"/>
  <c r="M26" i="1"/>
  <c r="E26" i="1"/>
  <c r="E30" i="1"/>
  <c r="M24" i="1"/>
  <c r="M32" i="1"/>
  <c r="E22" i="1"/>
  <c r="M15" i="1"/>
  <c r="E12" i="1"/>
  <c r="E10" i="1"/>
  <c r="E14" i="1"/>
  <c r="M9" i="1"/>
  <c r="M18" i="1"/>
  <c r="E8" i="1"/>
  <c r="E17" i="1"/>
  <c r="M28" i="1"/>
  <c r="M6" i="1"/>
  <c r="E34" i="3"/>
  <c r="E36" i="3"/>
  <c r="M10" i="3"/>
  <c r="E28" i="3"/>
  <c r="M26" i="3"/>
  <c r="E26" i="3"/>
  <c r="E30" i="3"/>
  <c r="M24" i="3"/>
  <c r="M32" i="3"/>
  <c r="E22" i="3"/>
  <c r="M15" i="3"/>
  <c r="E12" i="3"/>
  <c r="E10" i="3"/>
  <c r="E14" i="3"/>
  <c r="M9" i="3"/>
  <c r="M18" i="3"/>
  <c r="E8" i="3"/>
  <c r="E17" i="3"/>
  <c r="M28" i="3"/>
  <c r="M6" i="3"/>
  <c r="E34" i="4"/>
  <c r="E36" i="4"/>
  <c r="M10" i="4"/>
  <c r="E28" i="4"/>
  <c r="M26" i="4"/>
  <c r="E26" i="4"/>
  <c r="E30" i="4"/>
  <c r="M24" i="4"/>
  <c r="M32" i="4"/>
  <c r="E22" i="4"/>
  <c r="M15" i="4"/>
  <c r="E12" i="4"/>
  <c r="E10" i="4"/>
  <c r="E14" i="4"/>
  <c r="M9" i="4"/>
  <c r="M18" i="4"/>
  <c r="E8" i="4"/>
  <c r="M6" i="4"/>
  <c r="E30" i="35"/>
  <c r="E17" i="35"/>
  <c r="M28" i="35"/>
  <c r="E17" i="41"/>
  <c r="M28" i="41"/>
  <c r="M13" i="41"/>
  <c r="M34" i="41"/>
  <c r="M35" i="41"/>
  <c r="M36" i="41"/>
  <c r="M13" i="35"/>
  <c r="M34" i="35"/>
  <c r="E17" i="32"/>
  <c r="M28" i="32"/>
  <c r="M13" i="32"/>
  <c r="M34" i="32"/>
  <c r="M35" i="32"/>
  <c r="M36" i="32"/>
  <c r="E17" i="28"/>
  <c r="M28" i="28"/>
  <c r="M13" i="28"/>
  <c r="M34" i="28"/>
  <c r="M35" i="28"/>
  <c r="M36" i="28"/>
  <c r="E17" i="25"/>
  <c r="M28" i="25"/>
  <c r="M13" i="25"/>
  <c r="M34" i="25"/>
  <c r="M35" i="25"/>
  <c r="M36" i="25"/>
  <c r="M13" i="22"/>
  <c r="M34" i="22"/>
  <c r="M35" i="22"/>
  <c r="M36" i="22"/>
  <c r="M13" i="19"/>
  <c r="M34" i="19"/>
  <c r="M35" i="19"/>
  <c r="M36" i="19"/>
  <c r="M13" i="15"/>
  <c r="M34" i="15"/>
  <c r="M35" i="15"/>
  <c r="M36" i="15"/>
  <c r="E17" i="13"/>
  <c r="M28" i="13"/>
  <c r="M13" i="13"/>
  <c r="M34" i="13"/>
  <c r="M35" i="13"/>
  <c r="M36" i="13"/>
  <c r="E17" i="10"/>
  <c r="M28" i="10"/>
  <c r="M13" i="10"/>
  <c r="M34" i="10"/>
  <c r="M35" i="10"/>
  <c r="M36" i="10"/>
  <c r="G34" i="9"/>
  <c r="M13" i="7"/>
  <c r="M34" i="7"/>
  <c r="M35" i="7"/>
  <c r="M36" i="7"/>
  <c r="G34" i="6"/>
  <c r="E17" i="4"/>
  <c r="M28" i="4"/>
  <c r="M13" i="4"/>
  <c r="M34" i="4"/>
  <c r="M35" i="4"/>
  <c r="M36" i="4"/>
  <c r="M13" i="3"/>
  <c r="M34" i="3"/>
  <c r="M35" i="3"/>
  <c r="M36" i="3"/>
  <c r="M13" i="1"/>
  <c r="M34" i="1"/>
  <c r="M35" i="1"/>
  <c r="M36" i="1"/>
  <c r="M13" i="2"/>
  <c r="M34" i="2"/>
  <c r="M35" i="2"/>
  <c r="M36" i="2"/>
  <c r="M24" i="35"/>
  <c r="M32" i="35"/>
  <c r="M35" i="35"/>
  <c r="M36" i="35"/>
</calcChain>
</file>

<file path=xl/comments1.xml><?xml version="1.0" encoding="utf-8"?>
<comments xmlns="http://schemas.openxmlformats.org/spreadsheetml/2006/main">
  <authors>
    <author>Brandon Wheeler</author>
    <author>Brandon</author>
    <author>Brian Frasure</author>
  </authors>
  <commentList>
    <comment ref="C22" authorId="0" shapeId="0">
      <text>
        <r>
          <rPr>
            <b/>
            <sz val="8"/>
            <color indexed="81"/>
            <rFont val="Tahoma"/>
            <family val="2"/>
          </rPr>
          <t>Brandon Wheeler:</t>
        </r>
        <r>
          <rPr>
            <sz val="8"/>
            <color indexed="81"/>
            <rFont val="Tahoma"/>
            <family val="2"/>
          </rPr>
          <t xml:space="preserve">
Line 21 prior month report.</t>
        </r>
      </text>
    </comment>
    <comment ref="C23" authorId="1" shapeId="0">
      <text>
        <r>
          <rPr>
            <b/>
            <sz val="8"/>
            <color indexed="81"/>
            <rFont val="Tahoma"/>
            <family val="2"/>
          </rPr>
          <t>Brandon:</t>
        </r>
        <r>
          <rPr>
            <sz val="8"/>
            <color indexed="81"/>
            <rFont val="Tahoma"/>
            <family val="2"/>
          </rPr>
          <t xml:space="preserve">
Prior Month</t>
        </r>
      </text>
    </comment>
    <comment ref="C26" authorId="1" shapeId="0">
      <text>
        <r>
          <rPr>
            <b/>
            <sz val="8"/>
            <color indexed="81"/>
            <rFont val="Tahoma"/>
            <family val="2"/>
          </rPr>
          <t xml:space="preserve">Brandon:
Revenue Report - GROSS
</t>
        </r>
      </text>
    </comment>
    <comment ref="I26" authorId="2" shape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Gross fuel on revenue report</t>
        </r>
      </text>
    </comment>
    <comment ref="I27" authorId="2" shape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Do not include yard lights</t>
        </r>
      </text>
    </comment>
    <comment ref="I28" authorId="2" shape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Adjustment amount only</t>
        </r>
      </text>
    </comment>
  </commentList>
</comments>
</file>

<file path=xl/comments10.xml><?xml version="1.0" encoding="utf-8"?>
<comments xmlns="http://schemas.openxmlformats.org/spreadsheetml/2006/main">
  <authors>
    <author>Brian Frasure</author>
  </authors>
  <commentList>
    <comment ref="A19" authorId="0" shape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GO TO SAME MONTH IN THE PRIOR YEAR. USE THE CURRENT YEAR CURRENT MONTH TOTAL</t>
        </r>
      </text>
    </comment>
  </commentList>
</comments>
</file>

<file path=xl/comments11.xml><?xml version="1.0" encoding="utf-8"?>
<comments xmlns="http://schemas.openxmlformats.org/spreadsheetml/2006/main">
  <authors>
    <author>Brandon Wheeler</author>
    <author>Brandon</author>
    <author>Brian Frasure</author>
  </authors>
  <commentList>
    <comment ref="C22" authorId="0" shapeId="0">
      <text>
        <r>
          <rPr>
            <b/>
            <sz val="8"/>
            <color indexed="81"/>
            <rFont val="Tahoma"/>
            <family val="2"/>
          </rPr>
          <t>Brandon Wheeler:</t>
        </r>
        <r>
          <rPr>
            <sz val="8"/>
            <color indexed="81"/>
            <rFont val="Tahoma"/>
            <family val="2"/>
          </rPr>
          <t xml:space="preserve">
Line 21 prior month report.</t>
        </r>
      </text>
    </comment>
    <comment ref="C23" authorId="1" shapeId="0">
      <text>
        <r>
          <rPr>
            <b/>
            <sz val="8"/>
            <color indexed="81"/>
            <rFont val="Tahoma"/>
            <family val="2"/>
          </rPr>
          <t>Brandon:</t>
        </r>
        <r>
          <rPr>
            <sz val="8"/>
            <color indexed="81"/>
            <rFont val="Tahoma"/>
            <family val="2"/>
          </rPr>
          <t xml:space="preserve">
Prior Month</t>
        </r>
      </text>
    </comment>
    <comment ref="C26" authorId="1" shapeId="0">
      <text>
        <r>
          <rPr>
            <b/>
            <sz val="8"/>
            <color indexed="81"/>
            <rFont val="Tahoma"/>
            <family val="2"/>
          </rPr>
          <t xml:space="preserve">Brandon:
Revenue Report - GROSS
</t>
        </r>
      </text>
    </comment>
    <comment ref="I26" authorId="2" shape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Gross fuel on revenue report</t>
        </r>
      </text>
    </comment>
    <comment ref="I27" authorId="2" shape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Do not include yard lights</t>
        </r>
      </text>
    </comment>
    <comment ref="I28" authorId="2" shape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Adjustment amount only</t>
        </r>
      </text>
    </comment>
  </commentList>
</comments>
</file>

<file path=xl/comments12.xml><?xml version="1.0" encoding="utf-8"?>
<comments xmlns="http://schemas.openxmlformats.org/spreadsheetml/2006/main">
  <authors>
    <author>Brandon Wheeler</author>
    <author>Brandon</author>
    <author>Brian Frasure</author>
  </authors>
  <commentList>
    <comment ref="C22" authorId="0" shapeId="0">
      <text>
        <r>
          <rPr>
            <b/>
            <sz val="8"/>
            <color indexed="81"/>
            <rFont val="Tahoma"/>
            <family val="2"/>
          </rPr>
          <t>Brandon Wheeler:</t>
        </r>
        <r>
          <rPr>
            <sz val="8"/>
            <color indexed="81"/>
            <rFont val="Tahoma"/>
            <family val="2"/>
          </rPr>
          <t xml:space="preserve">
Line 21 prior month report.</t>
        </r>
      </text>
    </comment>
    <comment ref="C23" authorId="1" shapeId="0">
      <text>
        <r>
          <rPr>
            <b/>
            <sz val="8"/>
            <color indexed="81"/>
            <rFont val="Tahoma"/>
            <family val="2"/>
          </rPr>
          <t>Brandon:</t>
        </r>
        <r>
          <rPr>
            <sz val="8"/>
            <color indexed="81"/>
            <rFont val="Tahoma"/>
            <family val="2"/>
          </rPr>
          <t xml:space="preserve">
Prior Month</t>
        </r>
      </text>
    </comment>
    <comment ref="C26" authorId="1" shapeId="0">
      <text>
        <r>
          <rPr>
            <b/>
            <sz val="8"/>
            <color indexed="81"/>
            <rFont val="Tahoma"/>
            <family val="2"/>
          </rPr>
          <t xml:space="preserve">Brandon:
Revenue Report - GROSS
</t>
        </r>
      </text>
    </comment>
    <comment ref="I26" authorId="2" shape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Gross fuel on revenue report</t>
        </r>
      </text>
    </comment>
    <comment ref="I27" authorId="2" shape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Do not include yard lights</t>
        </r>
      </text>
    </comment>
    <comment ref="I28" authorId="2" shape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Adjustment amount only</t>
        </r>
      </text>
    </comment>
  </commentList>
</comments>
</file>

<file path=xl/comments13.xml><?xml version="1.0" encoding="utf-8"?>
<comments xmlns="http://schemas.openxmlformats.org/spreadsheetml/2006/main">
  <authors>
    <author>Brian Frasure</author>
  </authors>
  <commentList>
    <comment ref="A19" authorId="0" shape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GO TO SAME MONTH IN THE PRIOR YEAR. USE THE CURRENT YEAR CURRENT MONTH TOTAL</t>
        </r>
      </text>
    </comment>
  </commentList>
</comments>
</file>

<file path=xl/comments14.xml><?xml version="1.0" encoding="utf-8"?>
<comments xmlns="http://schemas.openxmlformats.org/spreadsheetml/2006/main">
  <authors>
    <author>Brandon Wheeler</author>
    <author>Brandon</author>
    <author>Brian Frasure</author>
  </authors>
  <commentList>
    <comment ref="C22" authorId="0" shapeId="0">
      <text>
        <r>
          <rPr>
            <b/>
            <sz val="8"/>
            <color indexed="81"/>
            <rFont val="Tahoma"/>
            <family val="2"/>
          </rPr>
          <t>Brandon Wheeler:</t>
        </r>
        <r>
          <rPr>
            <sz val="8"/>
            <color indexed="81"/>
            <rFont val="Tahoma"/>
            <family val="2"/>
          </rPr>
          <t xml:space="preserve">
Line 21 prior month report.</t>
        </r>
      </text>
    </comment>
    <comment ref="C23" authorId="1" shapeId="0">
      <text>
        <r>
          <rPr>
            <b/>
            <sz val="8"/>
            <color indexed="81"/>
            <rFont val="Tahoma"/>
            <family val="2"/>
          </rPr>
          <t>Brandon:</t>
        </r>
        <r>
          <rPr>
            <sz val="8"/>
            <color indexed="81"/>
            <rFont val="Tahoma"/>
            <family val="2"/>
          </rPr>
          <t xml:space="preserve">
Prior Month</t>
        </r>
      </text>
    </comment>
    <comment ref="C26" authorId="1" shapeId="0">
      <text>
        <r>
          <rPr>
            <b/>
            <sz val="8"/>
            <color indexed="81"/>
            <rFont val="Tahoma"/>
            <family val="2"/>
          </rPr>
          <t xml:space="preserve">Brandon:
Revenue Report - GROSS
</t>
        </r>
      </text>
    </comment>
    <comment ref="I26" authorId="2" shape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Gross fuel on revenue report</t>
        </r>
      </text>
    </comment>
    <comment ref="I27" authorId="2" shape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Do not include yard lights</t>
        </r>
      </text>
    </comment>
    <comment ref="I28" authorId="2" shape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Adjustment amount only</t>
        </r>
      </text>
    </comment>
  </commentList>
</comments>
</file>

<file path=xl/comments15.xml><?xml version="1.0" encoding="utf-8"?>
<comments xmlns="http://schemas.openxmlformats.org/spreadsheetml/2006/main">
  <authors>
    <author>Brian Frasure</author>
  </authors>
  <commentList>
    <comment ref="A19" authorId="0" shape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GO TO SAME MONTH IN THE PRIOR YEAR. USE THE CURRENT YEAR CURRENT MONTH TOTAL</t>
        </r>
      </text>
    </comment>
  </commentList>
</comments>
</file>

<file path=xl/comments16.xml><?xml version="1.0" encoding="utf-8"?>
<comments xmlns="http://schemas.openxmlformats.org/spreadsheetml/2006/main">
  <authors>
    <author>Brandon Wheeler</author>
    <author>Brandon</author>
    <author>Brian Frasure</author>
  </authors>
  <commentList>
    <comment ref="C22" authorId="0" shapeId="0">
      <text>
        <r>
          <rPr>
            <b/>
            <sz val="8"/>
            <color indexed="81"/>
            <rFont val="Tahoma"/>
            <family val="2"/>
          </rPr>
          <t>Brandon Wheeler:</t>
        </r>
        <r>
          <rPr>
            <sz val="8"/>
            <color indexed="81"/>
            <rFont val="Tahoma"/>
            <family val="2"/>
          </rPr>
          <t xml:space="preserve">
Line 21 prior month report.</t>
        </r>
      </text>
    </comment>
    <comment ref="C23" authorId="1" shapeId="0">
      <text>
        <r>
          <rPr>
            <b/>
            <sz val="8"/>
            <color indexed="81"/>
            <rFont val="Tahoma"/>
            <family val="2"/>
          </rPr>
          <t>Brandon:</t>
        </r>
        <r>
          <rPr>
            <sz val="8"/>
            <color indexed="81"/>
            <rFont val="Tahoma"/>
            <family val="2"/>
          </rPr>
          <t xml:space="preserve">
Prior Month</t>
        </r>
      </text>
    </comment>
    <comment ref="C26" authorId="1" shapeId="0">
      <text>
        <r>
          <rPr>
            <b/>
            <sz val="8"/>
            <color indexed="81"/>
            <rFont val="Tahoma"/>
            <family val="2"/>
          </rPr>
          <t xml:space="preserve">Brandon:
Revenue Report - GROSS
</t>
        </r>
      </text>
    </comment>
    <comment ref="I26" authorId="2" shape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Gross fuel on revenue report</t>
        </r>
      </text>
    </comment>
    <comment ref="I27" authorId="2" shape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Do not include yard lights</t>
        </r>
      </text>
    </comment>
    <comment ref="I28" authorId="2" shape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Adjustment amount only</t>
        </r>
      </text>
    </comment>
  </commentList>
</comments>
</file>

<file path=xl/comments17.xml><?xml version="1.0" encoding="utf-8"?>
<comments xmlns="http://schemas.openxmlformats.org/spreadsheetml/2006/main">
  <authors>
    <author>Brian Frasure</author>
  </authors>
  <commentList>
    <comment ref="A19" authorId="0" shape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GO TO SAME MONTH IN THE PRIOR YEAR. USE THE CURRENT YEAR CURRENT MONTH TOTAL</t>
        </r>
      </text>
    </comment>
  </commentList>
</comments>
</file>

<file path=xl/comments18.xml><?xml version="1.0" encoding="utf-8"?>
<comments xmlns="http://schemas.openxmlformats.org/spreadsheetml/2006/main">
  <authors>
    <author>Brian Frasure</author>
  </authors>
  <commentList>
    <comment ref="A19" authorId="0" shape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GO TO SAME MONTH IN THE PRIOR YEAR. USE THE CURRENT YEAR CURRENT MONTH TOTAL</t>
        </r>
      </text>
    </comment>
  </commentList>
</comments>
</file>

<file path=xl/comments19.xml><?xml version="1.0" encoding="utf-8"?>
<comments xmlns="http://schemas.openxmlformats.org/spreadsheetml/2006/main">
  <authors>
    <author>Brandon Wheeler</author>
    <author>Brandon</author>
    <author>Brian Frasure</author>
  </authors>
  <commentList>
    <comment ref="C22" authorId="0" shapeId="0">
      <text>
        <r>
          <rPr>
            <b/>
            <sz val="8"/>
            <color indexed="81"/>
            <rFont val="Tahoma"/>
            <family val="2"/>
          </rPr>
          <t>Brandon Wheeler:</t>
        </r>
        <r>
          <rPr>
            <sz val="8"/>
            <color indexed="81"/>
            <rFont val="Tahoma"/>
            <family val="2"/>
          </rPr>
          <t xml:space="preserve">
Line 21 prior month report.</t>
        </r>
      </text>
    </comment>
    <comment ref="C23" authorId="1" shapeId="0">
      <text>
        <r>
          <rPr>
            <b/>
            <sz val="8"/>
            <color indexed="81"/>
            <rFont val="Tahoma"/>
            <family val="2"/>
          </rPr>
          <t>Brandon:</t>
        </r>
        <r>
          <rPr>
            <sz val="8"/>
            <color indexed="81"/>
            <rFont val="Tahoma"/>
            <family val="2"/>
          </rPr>
          <t xml:space="preserve">
Prior Month</t>
        </r>
      </text>
    </comment>
    <comment ref="C26" authorId="1" shapeId="0">
      <text>
        <r>
          <rPr>
            <b/>
            <sz val="8"/>
            <color indexed="81"/>
            <rFont val="Tahoma"/>
            <family val="2"/>
          </rPr>
          <t xml:space="preserve">Brandon:
Revenue Report - GROSS
</t>
        </r>
      </text>
    </comment>
    <comment ref="I26" authorId="2" shape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Gross fuel on revenue report</t>
        </r>
      </text>
    </comment>
    <comment ref="I27" authorId="2" shape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Do not include yard lights</t>
        </r>
      </text>
    </comment>
    <comment ref="I28" authorId="2" shape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Adjustment amount only</t>
        </r>
      </text>
    </comment>
  </commentList>
</comments>
</file>

<file path=xl/comments2.xml><?xml version="1.0" encoding="utf-8"?>
<comments xmlns="http://schemas.openxmlformats.org/spreadsheetml/2006/main">
  <authors>
    <author>Brian Frasure</author>
  </authors>
  <commentList>
    <comment ref="A19" authorId="0" shape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GO TO SAME MONTH IN THE PRIOR YEAR. USE THE CURRENT YEAR CURRENT MONTH TOTAL</t>
        </r>
      </text>
    </comment>
  </commentList>
</comments>
</file>

<file path=xl/comments20.xml><?xml version="1.0" encoding="utf-8"?>
<comments xmlns="http://schemas.openxmlformats.org/spreadsheetml/2006/main">
  <authors>
    <author>Brandon Wheeler</author>
    <author>Brandon</author>
    <author>Brian Frasure</author>
  </authors>
  <commentList>
    <comment ref="C22" authorId="0" shapeId="0">
      <text>
        <r>
          <rPr>
            <b/>
            <sz val="8"/>
            <color indexed="81"/>
            <rFont val="Tahoma"/>
            <family val="2"/>
          </rPr>
          <t>Brandon Wheeler:</t>
        </r>
        <r>
          <rPr>
            <sz val="8"/>
            <color indexed="81"/>
            <rFont val="Tahoma"/>
            <family val="2"/>
          </rPr>
          <t xml:space="preserve">
Line 21 prior month report.</t>
        </r>
      </text>
    </comment>
    <comment ref="C23" authorId="1" shapeId="0">
      <text>
        <r>
          <rPr>
            <b/>
            <sz val="8"/>
            <color indexed="81"/>
            <rFont val="Tahoma"/>
            <family val="2"/>
          </rPr>
          <t>Brandon:</t>
        </r>
        <r>
          <rPr>
            <sz val="8"/>
            <color indexed="81"/>
            <rFont val="Tahoma"/>
            <family val="2"/>
          </rPr>
          <t xml:space="preserve">
Prior Month</t>
        </r>
      </text>
    </comment>
    <comment ref="C26" authorId="1" shapeId="0">
      <text>
        <r>
          <rPr>
            <b/>
            <sz val="8"/>
            <color indexed="81"/>
            <rFont val="Tahoma"/>
            <family val="2"/>
          </rPr>
          <t xml:space="preserve">Brandon:
Revenue Report - GROSS
</t>
        </r>
      </text>
    </comment>
    <comment ref="I26" authorId="2" shape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Gross fuel on revenue report</t>
        </r>
      </text>
    </comment>
    <comment ref="I27" authorId="2" shape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Do not include yard lights</t>
        </r>
      </text>
    </comment>
    <comment ref="I28" authorId="2" shape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Adjustment amount only</t>
        </r>
      </text>
    </comment>
  </commentList>
</comments>
</file>

<file path=xl/comments21.xml><?xml version="1.0" encoding="utf-8"?>
<comments xmlns="http://schemas.openxmlformats.org/spreadsheetml/2006/main">
  <authors>
    <author>Brian Frasure</author>
  </authors>
  <commentList>
    <comment ref="A19" authorId="0" shape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GO TO SAME MONTH IN THE PRIOR YEAR. USE THE CURRENT YEAR CURRENT MONTH TOTAL</t>
        </r>
      </text>
    </comment>
  </commentList>
</comments>
</file>

<file path=xl/comments22.xml><?xml version="1.0" encoding="utf-8"?>
<comments xmlns="http://schemas.openxmlformats.org/spreadsheetml/2006/main">
  <authors>
    <author>Brandon Wheeler</author>
    <author>Brandon</author>
    <author>Brian Frasure</author>
  </authors>
  <commentList>
    <comment ref="C22" authorId="0" shapeId="0">
      <text>
        <r>
          <rPr>
            <b/>
            <sz val="8"/>
            <color indexed="81"/>
            <rFont val="Tahoma"/>
            <family val="2"/>
          </rPr>
          <t>Brandon Wheeler:</t>
        </r>
        <r>
          <rPr>
            <sz val="8"/>
            <color indexed="81"/>
            <rFont val="Tahoma"/>
            <family val="2"/>
          </rPr>
          <t xml:space="preserve">
Line 21 prior month report.</t>
        </r>
      </text>
    </comment>
    <comment ref="C23" authorId="1" shapeId="0">
      <text>
        <r>
          <rPr>
            <b/>
            <sz val="8"/>
            <color indexed="81"/>
            <rFont val="Tahoma"/>
            <family val="2"/>
          </rPr>
          <t>Brandon:</t>
        </r>
        <r>
          <rPr>
            <sz val="8"/>
            <color indexed="81"/>
            <rFont val="Tahoma"/>
            <family val="2"/>
          </rPr>
          <t xml:space="preserve">
Prior Month</t>
        </r>
      </text>
    </comment>
    <comment ref="C26" authorId="1" shapeId="0">
      <text>
        <r>
          <rPr>
            <b/>
            <sz val="8"/>
            <color indexed="81"/>
            <rFont val="Tahoma"/>
            <family val="2"/>
          </rPr>
          <t xml:space="preserve">Brandon:
Revenue Report - GROSS
</t>
        </r>
      </text>
    </comment>
    <comment ref="I26" authorId="2" shape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Gross fuel on revenue report</t>
        </r>
      </text>
    </comment>
    <comment ref="I27" authorId="2" shape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Do not include yard lights</t>
        </r>
      </text>
    </comment>
    <comment ref="I28" authorId="2" shape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Adjustment amount only</t>
        </r>
      </text>
    </comment>
  </commentList>
</comments>
</file>

<file path=xl/comments23.xml><?xml version="1.0" encoding="utf-8"?>
<comments xmlns="http://schemas.openxmlformats.org/spreadsheetml/2006/main">
  <authors>
    <author>Brian Frasure</author>
  </authors>
  <commentList>
    <comment ref="A19" authorId="0" shape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GO TO SAME MONTH IN THE PRIOR YEAR. USE THE CURRENT YEAR CURRENT MONTH TOTAL</t>
        </r>
      </text>
    </comment>
  </commentList>
</comments>
</file>

<file path=xl/comments24.xml><?xml version="1.0" encoding="utf-8"?>
<comments xmlns="http://schemas.openxmlformats.org/spreadsheetml/2006/main">
  <authors>
    <author>Brandon Wheeler</author>
    <author>Brandon</author>
    <author>Brian Frasure</author>
  </authors>
  <commentList>
    <comment ref="C22" authorId="0" shapeId="0">
      <text>
        <r>
          <rPr>
            <b/>
            <sz val="8"/>
            <color indexed="81"/>
            <rFont val="Tahoma"/>
            <family val="2"/>
          </rPr>
          <t>Brandon Wheeler:</t>
        </r>
        <r>
          <rPr>
            <sz val="8"/>
            <color indexed="81"/>
            <rFont val="Tahoma"/>
            <family val="2"/>
          </rPr>
          <t xml:space="preserve">
Line 21 prior month report.</t>
        </r>
      </text>
    </comment>
    <comment ref="C23" authorId="1" shapeId="0">
      <text>
        <r>
          <rPr>
            <b/>
            <sz val="8"/>
            <color indexed="81"/>
            <rFont val="Tahoma"/>
            <family val="2"/>
          </rPr>
          <t>Brandon:</t>
        </r>
        <r>
          <rPr>
            <sz val="8"/>
            <color indexed="81"/>
            <rFont val="Tahoma"/>
            <family val="2"/>
          </rPr>
          <t xml:space="preserve">
Prior Month</t>
        </r>
      </text>
    </comment>
    <comment ref="C26" authorId="1" shapeId="0">
      <text>
        <r>
          <rPr>
            <b/>
            <sz val="8"/>
            <color indexed="81"/>
            <rFont val="Tahoma"/>
            <family val="2"/>
          </rPr>
          <t xml:space="preserve">Brandon:
Revenue Report - GROSS
</t>
        </r>
      </text>
    </comment>
    <comment ref="I26" authorId="2" shape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Gross fuel on revenue report</t>
        </r>
      </text>
    </comment>
    <comment ref="I27" authorId="2" shape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Do not include yard lights</t>
        </r>
      </text>
    </comment>
    <comment ref="I28" authorId="2" shape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Adjustment amount only</t>
        </r>
      </text>
    </comment>
  </commentList>
</comments>
</file>

<file path=xl/comments25.xml><?xml version="1.0" encoding="utf-8"?>
<comments xmlns="http://schemas.openxmlformats.org/spreadsheetml/2006/main">
  <authors>
    <author>Brian Frasure</author>
  </authors>
  <commentList>
    <comment ref="A19" authorId="0" shape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GO TO SAME MONTH IN THE PRIOR YEAR. USE THE CURRENT YEAR CURRENT MONTH TOTAL</t>
        </r>
      </text>
    </comment>
  </commentList>
</comments>
</file>

<file path=xl/comments3.xml><?xml version="1.0" encoding="utf-8"?>
<comments xmlns="http://schemas.openxmlformats.org/spreadsheetml/2006/main">
  <authors>
    <author>Brandon Wheeler</author>
    <author>Brandon</author>
    <author>Brian Frasure</author>
  </authors>
  <commentList>
    <comment ref="C22" authorId="0" shapeId="0">
      <text>
        <r>
          <rPr>
            <b/>
            <sz val="8"/>
            <color indexed="81"/>
            <rFont val="Tahoma"/>
            <family val="2"/>
          </rPr>
          <t>Brandon Wheeler:</t>
        </r>
        <r>
          <rPr>
            <sz val="8"/>
            <color indexed="81"/>
            <rFont val="Tahoma"/>
            <family val="2"/>
          </rPr>
          <t xml:space="preserve">
Line 21 prior month report.</t>
        </r>
      </text>
    </comment>
    <comment ref="C23" authorId="1" shapeId="0">
      <text>
        <r>
          <rPr>
            <b/>
            <sz val="8"/>
            <color indexed="81"/>
            <rFont val="Tahoma"/>
            <family val="2"/>
          </rPr>
          <t>Brandon:</t>
        </r>
        <r>
          <rPr>
            <sz val="8"/>
            <color indexed="81"/>
            <rFont val="Tahoma"/>
            <family val="2"/>
          </rPr>
          <t xml:space="preserve">
Prior Month</t>
        </r>
      </text>
    </comment>
    <comment ref="C26" authorId="1" shapeId="0">
      <text>
        <r>
          <rPr>
            <b/>
            <sz val="8"/>
            <color indexed="81"/>
            <rFont val="Tahoma"/>
            <family val="2"/>
          </rPr>
          <t xml:space="preserve">Brandon:
Revenue Report - GROSS
</t>
        </r>
      </text>
    </comment>
    <comment ref="I26" authorId="2" shape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Gross fuel on revenue report</t>
        </r>
      </text>
    </comment>
    <comment ref="I27" authorId="2" shape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Do not include yard lights</t>
        </r>
      </text>
    </comment>
    <comment ref="I28" authorId="2" shape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Adjustment amount only</t>
        </r>
      </text>
    </comment>
  </commentList>
</comments>
</file>

<file path=xl/comments4.xml><?xml version="1.0" encoding="utf-8"?>
<comments xmlns="http://schemas.openxmlformats.org/spreadsheetml/2006/main">
  <authors>
    <author>Brian Frasure</author>
  </authors>
  <commentList>
    <comment ref="A19" authorId="0" shape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GO TO SAME MONTH IN THE PRIOR YEAR. USE THE CURRENT YEAR CURRENT MONTH TOTAL</t>
        </r>
      </text>
    </comment>
  </commentList>
</comments>
</file>

<file path=xl/comments5.xml><?xml version="1.0" encoding="utf-8"?>
<comments xmlns="http://schemas.openxmlformats.org/spreadsheetml/2006/main">
  <authors>
    <author>Brandon Wheeler</author>
    <author>Brandon</author>
    <author>Brian Frasure</author>
  </authors>
  <commentList>
    <comment ref="C22" authorId="0" shapeId="0">
      <text>
        <r>
          <rPr>
            <b/>
            <sz val="8"/>
            <color indexed="81"/>
            <rFont val="Tahoma"/>
            <family val="2"/>
          </rPr>
          <t>Brandon Wheeler:</t>
        </r>
        <r>
          <rPr>
            <sz val="8"/>
            <color indexed="81"/>
            <rFont val="Tahoma"/>
            <family val="2"/>
          </rPr>
          <t xml:space="preserve">
Line 21 prior month report.</t>
        </r>
      </text>
    </comment>
    <comment ref="C23" authorId="1" shapeId="0">
      <text>
        <r>
          <rPr>
            <b/>
            <sz val="8"/>
            <color indexed="81"/>
            <rFont val="Tahoma"/>
            <family val="2"/>
          </rPr>
          <t>Brandon:</t>
        </r>
        <r>
          <rPr>
            <sz val="8"/>
            <color indexed="81"/>
            <rFont val="Tahoma"/>
            <family val="2"/>
          </rPr>
          <t xml:space="preserve">
Prior Month</t>
        </r>
      </text>
    </comment>
    <comment ref="C26" authorId="1" shapeId="0">
      <text>
        <r>
          <rPr>
            <b/>
            <sz val="8"/>
            <color indexed="81"/>
            <rFont val="Tahoma"/>
            <family val="2"/>
          </rPr>
          <t xml:space="preserve">Brandon:
Revenue Report - GROSS
</t>
        </r>
      </text>
    </comment>
    <comment ref="I26" authorId="2" shape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Gross fuel on revenue report</t>
        </r>
      </text>
    </comment>
    <comment ref="I27" authorId="2" shape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Do not include yard lights</t>
        </r>
      </text>
    </comment>
    <comment ref="I28" authorId="2" shape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Adjustment amount only</t>
        </r>
      </text>
    </comment>
  </commentList>
</comments>
</file>

<file path=xl/comments6.xml><?xml version="1.0" encoding="utf-8"?>
<comments xmlns="http://schemas.openxmlformats.org/spreadsheetml/2006/main">
  <authors>
    <author>Brian Frasure</author>
  </authors>
  <commentList>
    <comment ref="A19" authorId="0" shape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GO TO SAME MONTH IN THE PRIOR YEAR. USE THE CURRENT YEAR CURRENT MONTH TOTAL</t>
        </r>
      </text>
    </comment>
  </commentList>
</comments>
</file>

<file path=xl/comments7.xml><?xml version="1.0" encoding="utf-8"?>
<comments xmlns="http://schemas.openxmlformats.org/spreadsheetml/2006/main">
  <authors>
    <author>Brandon Wheeler</author>
    <author>Brandon</author>
    <author>Brian Frasure</author>
  </authors>
  <commentList>
    <comment ref="C22" authorId="0" shapeId="0">
      <text>
        <r>
          <rPr>
            <b/>
            <sz val="8"/>
            <color indexed="81"/>
            <rFont val="Tahoma"/>
            <family val="2"/>
          </rPr>
          <t>Brandon Wheeler:</t>
        </r>
        <r>
          <rPr>
            <sz val="8"/>
            <color indexed="81"/>
            <rFont val="Tahoma"/>
            <family val="2"/>
          </rPr>
          <t xml:space="preserve">
Line 21 prior month report.</t>
        </r>
      </text>
    </comment>
    <comment ref="C23" authorId="1" shapeId="0">
      <text>
        <r>
          <rPr>
            <b/>
            <sz val="8"/>
            <color indexed="81"/>
            <rFont val="Tahoma"/>
            <family val="2"/>
          </rPr>
          <t>Brandon:</t>
        </r>
        <r>
          <rPr>
            <sz val="8"/>
            <color indexed="81"/>
            <rFont val="Tahoma"/>
            <family val="2"/>
          </rPr>
          <t xml:space="preserve">
Prior Month</t>
        </r>
      </text>
    </comment>
    <comment ref="C26" authorId="1" shapeId="0">
      <text>
        <r>
          <rPr>
            <b/>
            <sz val="8"/>
            <color indexed="81"/>
            <rFont val="Tahoma"/>
            <family val="2"/>
          </rPr>
          <t xml:space="preserve">Brandon:
Revenue Report - GROSS
</t>
        </r>
      </text>
    </comment>
    <comment ref="I26" authorId="2" shape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Gross fuel on revenue report</t>
        </r>
      </text>
    </comment>
    <comment ref="I27" authorId="2" shape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Do not include yard lights</t>
        </r>
      </text>
    </comment>
    <comment ref="I28" authorId="2" shape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Adjustment amount only</t>
        </r>
      </text>
    </comment>
  </commentList>
</comments>
</file>

<file path=xl/comments8.xml><?xml version="1.0" encoding="utf-8"?>
<comments xmlns="http://schemas.openxmlformats.org/spreadsheetml/2006/main">
  <authors>
    <author>Brian Frasure</author>
  </authors>
  <commentList>
    <comment ref="A19" authorId="0" shape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GO TO SAME MONTH IN THE PRIOR YEAR. USE THE CURRENT YEAR CURRENT MONTH TOTAL</t>
        </r>
      </text>
    </comment>
  </commentList>
</comments>
</file>

<file path=xl/comments9.xml><?xml version="1.0" encoding="utf-8"?>
<comments xmlns="http://schemas.openxmlformats.org/spreadsheetml/2006/main">
  <authors>
    <author>Brandon Wheeler</author>
    <author>Brandon</author>
    <author>Brian Frasure</author>
  </authors>
  <commentList>
    <comment ref="C22" authorId="0" shapeId="0">
      <text>
        <r>
          <rPr>
            <b/>
            <sz val="8"/>
            <color indexed="81"/>
            <rFont val="Tahoma"/>
            <family val="2"/>
          </rPr>
          <t>Brandon Wheeler:</t>
        </r>
        <r>
          <rPr>
            <sz val="8"/>
            <color indexed="81"/>
            <rFont val="Tahoma"/>
            <family val="2"/>
          </rPr>
          <t xml:space="preserve">
Line 21 prior month report.</t>
        </r>
      </text>
    </comment>
    <comment ref="C23" authorId="1" shapeId="0">
      <text>
        <r>
          <rPr>
            <b/>
            <sz val="8"/>
            <color indexed="81"/>
            <rFont val="Tahoma"/>
            <family val="2"/>
          </rPr>
          <t>Brandon:</t>
        </r>
        <r>
          <rPr>
            <sz val="8"/>
            <color indexed="81"/>
            <rFont val="Tahoma"/>
            <family val="2"/>
          </rPr>
          <t xml:space="preserve">
Prior Month</t>
        </r>
      </text>
    </comment>
    <comment ref="C26" authorId="1" shapeId="0">
      <text>
        <r>
          <rPr>
            <b/>
            <sz val="8"/>
            <color indexed="81"/>
            <rFont val="Tahoma"/>
            <family val="2"/>
          </rPr>
          <t xml:space="preserve">Brandon:
Revenue Report - GROSS
</t>
        </r>
      </text>
    </comment>
    <comment ref="I26" authorId="2" shape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Gross fuel on revenue report</t>
        </r>
      </text>
    </comment>
    <comment ref="I27" authorId="2" shape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Do not include yard lights</t>
        </r>
      </text>
    </comment>
    <comment ref="I28" authorId="2" shape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Adjustment amount only</t>
        </r>
      </text>
    </comment>
  </commentList>
</comments>
</file>

<file path=xl/sharedStrings.xml><?xml version="1.0" encoding="utf-8"?>
<sst xmlns="http://schemas.openxmlformats.org/spreadsheetml/2006/main" count="3340" uniqueCount="154">
  <si>
    <t>BIG SANDY RECC</t>
  </si>
  <si>
    <t>APPENDIX B</t>
  </si>
  <si>
    <t>FUEL ADJUSTMENT REPORT</t>
  </si>
  <si>
    <t>SCHEDULE 1</t>
  </si>
  <si>
    <t>MONTH:</t>
  </si>
  <si>
    <t>TWELVE MONTH ACTUAL LINE LOSS</t>
  </si>
  <si>
    <t xml:space="preserve"> </t>
  </si>
  <si>
    <t>FOR FUEL ADJUSTMENT CHARGE COMPUTATION</t>
  </si>
  <si>
    <t>EKP POWER INVOICE:</t>
  </si>
  <si>
    <t>PREVIOUS MO. KWH PURCHASED</t>
  </si>
  <si>
    <t>(a)</t>
  </si>
  <si>
    <t>(b)</t>
  </si>
  <si>
    <t>(c)</t>
  </si>
  <si>
    <t>(d)</t>
  </si>
  <si>
    <t>CURRENT MO. KWH PURCHASED</t>
  </si>
  <si>
    <t>KWH PURCHASED</t>
  </si>
  <si>
    <t>KWH SOLD</t>
  </si>
  <si>
    <t>OFFICE USE</t>
  </si>
  <si>
    <t>KWH LOSS</t>
  </si>
  <si>
    <t>CURRENT MO. FUEL ADJ. - $</t>
  </si>
  <si>
    <t>13A</t>
  </si>
  <si>
    <t>Previous twelve months total:</t>
  </si>
  <si>
    <t xml:space="preserve">  LESS:</t>
  </si>
  <si>
    <t>REVENUE SUMMARY:</t>
  </si>
  <si>
    <t>CURRENT MONTH (KWH)</t>
  </si>
  <si>
    <t>2</t>
  </si>
  <si>
    <t xml:space="preserve">    Prior yr - current mo. total:</t>
  </si>
  <si>
    <t>PREVIOUS MONTH (KWH)</t>
  </si>
  <si>
    <t>7</t>
  </si>
  <si>
    <t xml:space="preserve">  PLUS:</t>
  </si>
  <si>
    <t>PSC FUEL ADJ. REPORT:</t>
  </si>
  <si>
    <t>Current yr - current mo. total:</t>
  </si>
  <si>
    <t>6</t>
  </si>
  <si>
    <t>FUEL CHARGE  (line 13D)</t>
  </si>
  <si>
    <t>10</t>
  </si>
  <si>
    <t>Most recent twelve month total:</t>
  </si>
  <si>
    <t>BILLING &amp; A/R SUMMARY</t>
  </si>
  <si>
    <t>FUEL ADJ. BILLED IN CURR. MONTH</t>
  </si>
  <si>
    <t>11</t>
  </si>
  <si>
    <t>8</t>
  </si>
  <si>
    <t>divided by (a)</t>
  </si>
  <si>
    <t>=</t>
  </si>
  <si>
    <t>DATE BILLS WILL BE MAILED</t>
  </si>
  <si>
    <t>OFFICE USE  (KWH)</t>
  </si>
  <si>
    <t>3</t>
  </si>
  <si>
    <t>CURRENT MONTH PURCHASES</t>
  </si>
  <si>
    <t>4</t>
  </si>
  <si>
    <t>CURRENT MONTH SALES</t>
  </si>
  <si>
    <t>CURRENT MONTH LINE LOSS</t>
  </si>
  <si>
    <t>COMPANY:</t>
  </si>
  <si>
    <t>POWER SUPPLIER</t>
  </si>
  <si>
    <t>EAST KENTUCKY POWER COOPERATIVE</t>
  </si>
  <si>
    <t>Disposition of Energy (KWH) - Month of:</t>
  </si>
  <si>
    <t>Purchased Power</t>
  </si>
  <si>
    <t>Month of:</t>
  </si>
  <si>
    <t>1.  Total Purchases</t>
  </si>
  <si>
    <t>13.  Fuel Adjustment Charge (Credit):</t>
  </si>
  <si>
    <t xml:space="preserve">      A. Billed by supplier</t>
  </si>
  <si>
    <t>2.  Sales (Ultimate Consumer)</t>
  </si>
  <si>
    <t xml:space="preserve">      C. Unrecoverable - Schedule 2</t>
  </si>
  <si>
    <t>3.  Company Use</t>
  </si>
  <si>
    <t xml:space="preserve">      D. Recoverable Fuel Cost</t>
  </si>
  <si>
    <t xml:space="preserve">          (L13 A+B-C)</t>
  </si>
  <si>
    <t>4.  Total Sales (L2 + L3)</t>
  </si>
  <si>
    <t>14.  Number of KWH Purchased</t>
  </si>
  <si>
    <t>5.  Line Loss &amp; Unaccounted for</t>
  </si>
  <si>
    <t xml:space="preserve">    (L1 less L4)</t>
  </si>
  <si>
    <t>15.  Supplier's FAC:</t>
  </si>
  <si>
    <t xml:space="preserve">       $ per KWH (L13A / 14)</t>
  </si>
  <si>
    <t>(Over) or Under Recovery - Month of:</t>
  </si>
  <si>
    <t>Line Loss</t>
  </si>
  <si>
    <t>6.  Last FAC Rate Billed Consumers</t>
  </si>
  <si>
    <t xml:space="preserve">16.  Last 12 Months Actual (%) - </t>
  </si>
  <si>
    <t>7.  Gross KWH Billed at the Rate on (L6)</t>
  </si>
  <si>
    <t>17.  Last Month Used to Compute  L16</t>
  </si>
  <si>
    <t>8.  Adjustments to Billing (KWH)</t>
  </si>
  <si>
    <t>18.  Line Loss For Month on  L17 (%)</t>
  </si>
  <si>
    <t xml:space="preserve">      (L5 / L1)</t>
  </si>
  <si>
    <t>9.  Net KWH Billed at the Rate on (L6)</t>
  </si>
  <si>
    <t>Calculation of FAC Billed Consumers</t>
  </si>
  <si>
    <t xml:space="preserve">     (L7 + L8)</t>
  </si>
  <si>
    <t>10. Fuel Charge (Credit) Used to Compute (L6)</t>
  </si>
  <si>
    <t>19.  Sales as a Percent of Purchases</t>
  </si>
  <si>
    <t xml:space="preserve">      (100% less % on L16)</t>
  </si>
  <si>
    <t>11. FAC Revenue (Refund) Resulting from (L6)</t>
  </si>
  <si>
    <t>20. Recov. Rate $ per KWH L13d/L14</t>
  </si>
  <si>
    <t xml:space="preserve">      (Net of billing adj.)</t>
  </si>
  <si>
    <t>21.  FAC $ per KHW (L20/L19)</t>
  </si>
  <si>
    <t>12. Total (Over) or Under Recovery (L10 - L11)</t>
  </si>
  <si>
    <t>22.  FAC cent per KWH (L21 x 100)</t>
  </si>
  <si>
    <t>Line 22 reflects a Fuel Adjustment Charge (Credit) of</t>
  </si>
  <si>
    <t xml:space="preserve"> cents per KWH to be applied to bills rendered on </t>
  </si>
  <si>
    <t>Issued on :</t>
  </si>
  <si>
    <t>Issued by:</t>
  </si>
  <si>
    <t>Title:</t>
  </si>
  <si>
    <t>Address:</t>
  </si>
  <si>
    <t>504 11th Street, Paintsville, KY  41240</t>
  </si>
  <si>
    <t>Telephone:</t>
  </si>
  <si>
    <t>(606) 789-4095</t>
  </si>
  <si>
    <t>RATE  ( $ per KWH, LINE 21)</t>
  </si>
  <si>
    <t xml:space="preserve">      B. (Over) Under Recovery - (L12) </t>
  </si>
  <si>
    <t>ADJUSTED KWH ON CURRENT MO. USAGE</t>
  </si>
  <si>
    <t>ADJUSTED F.A. $ ON CURRENT MO. USAGE</t>
  </si>
  <si>
    <t xml:space="preserve">  </t>
  </si>
  <si>
    <t>Sandra Shepherd</t>
  </si>
  <si>
    <t>VP Financial Services</t>
  </si>
  <si>
    <t>NOVEMBER 2020</t>
  </si>
  <si>
    <t>or after December 25, 2020.</t>
  </si>
  <si>
    <t>December 2, 2020</t>
  </si>
  <si>
    <t>JANUARY 2021</t>
  </si>
  <si>
    <t>or after February 25, 2021.</t>
  </si>
  <si>
    <t>FEBRUARY 2021</t>
  </si>
  <si>
    <t>or after March 25, 2021.</t>
  </si>
  <si>
    <t>MARCH 2021</t>
  </si>
  <si>
    <t>or after April 25, 2021.</t>
  </si>
  <si>
    <t>APRIL  2021</t>
  </si>
  <si>
    <t>or after May 25, 2021.</t>
  </si>
  <si>
    <t>MAY  2021</t>
  </si>
  <si>
    <t>or after June 25, 2021.</t>
  </si>
  <si>
    <t>JUNE  2021</t>
  </si>
  <si>
    <t>or after July 25, 2021.</t>
  </si>
  <si>
    <t>Revised 07/22/21</t>
  </si>
  <si>
    <t>JULY  2021</t>
  </si>
  <si>
    <t>or after August  25, 2021.</t>
  </si>
  <si>
    <t>AUGUST  2021</t>
  </si>
  <si>
    <t>or after September  25, 2021.</t>
  </si>
  <si>
    <t>SEPTEMBER  2021</t>
  </si>
  <si>
    <t>or after October  25, 2021.</t>
  </si>
  <si>
    <t>OCTOBER  2021</t>
  </si>
  <si>
    <t>or after November  25, 2021.</t>
  </si>
  <si>
    <t>or after December  25, 2021.</t>
  </si>
  <si>
    <t>DECEMBER  2021</t>
  </si>
  <si>
    <t>or after January  25, 2021.</t>
  </si>
  <si>
    <t>NOVEMBER  2021</t>
  </si>
  <si>
    <t>JANUARY   2022</t>
  </si>
  <si>
    <t>or after February  25, 2022.</t>
  </si>
  <si>
    <t>FEBRUARY   2022</t>
  </si>
  <si>
    <t>or after March  25, 2022.</t>
  </si>
  <si>
    <t>MARCH   2022</t>
  </si>
  <si>
    <t>or after April 25, 2022.</t>
  </si>
  <si>
    <t>APRIL   2022</t>
  </si>
  <si>
    <t>or after May 25, 2022.</t>
  </si>
  <si>
    <t>MAY   2022</t>
  </si>
  <si>
    <t>or after June  25, 2022.</t>
  </si>
  <si>
    <t>JUNE   2022</t>
  </si>
  <si>
    <t>or after July  25, 2022.</t>
  </si>
  <si>
    <t>JULY   2022</t>
  </si>
  <si>
    <t>or after August  25, 2022.</t>
  </si>
  <si>
    <t>AUGUST   2022</t>
  </si>
  <si>
    <t>or after September  25, 2022.</t>
  </si>
  <si>
    <t>SEPTEMBER   2022</t>
  </si>
  <si>
    <t>or after October  25, 2022.</t>
  </si>
  <si>
    <t>OCTOBER   2022</t>
  </si>
  <si>
    <t>or after November  25,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</si>
</sst>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.000000_);\(#,##0.000000\)"/>
    <numFmt numFmtId="165" formatCode="#,##0.0000_);\(#,##0.0000\)"/>
    <numFmt numFmtId="169" formatCode="_(* #,##0_);_(* \(#,##0\);_(* &quot;-&quot;??_);_(@_)"/>
  </numFmts>
  <fonts count="16" x14ac:knownFonts="1">
    <font>
      <sz val="12"/>
      <name val="Helv"/>
    </font>
    <font>
      <sz val="10"/>
      <name val="Arial"/>
      <family val="2"/>
    </font>
    <font>
      <b/>
      <sz val="14"/>
      <name val="Helv"/>
    </font>
    <font>
      <b/>
      <sz val="12"/>
      <name val="Helv"/>
    </font>
    <font>
      <sz val="12"/>
      <name val="Helv"/>
    </font>
    <font>
      <b/>
      <u/>
      <sz val="12"/>
      <name val="Helv"/>
    </font>
    <font>
      <b/>
      <u/>
      <sz val="10"/>
      <name val="Tms Rmn"/>
    </font>
    <font>
      <u/>
      <sz val="12"/>
      <name val="Helv"/>
    </font>
    <font>
      <sz val="8"/>
      <name val="Helv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FF0000"/>
      <name val="Helv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5">
    <xf numFmtId="0" fontId="0" fillId="0" borderId="0" xfId="0"/>
    <xf numFmtId="0" fontId="0" fillId="0" borderId="0" xfId="0" applyAlignment="1">
      <alignment horizontal="centerContinuous"/>
    </xf>
    <xf numFmtId="0" fontId="4" fillId="0" borderId="0" xfId="0" applyFont="1"/>
    <xf numFmtId="0" fontId="5" fillId="0" borderId="0" xfId="0" applyFont="1" applyAlignment="1">
      <alignment horizontal="centerContinuous"/>
    </xf>
    <xf numFmtId="0" fontId="0" fillId="0" borderId="1" xfId="0" applyBorder="1"/>
    <xf numFmtId="0" fontId="7" fillId="0" borderId="0" xfId="0" applyFont="1"/>
    <xf numFmtId="169" fontId="0" fillId="0" borderId="0" xfId="1" applyNumberFormat="1" applyFont="1"/>
    <xf numFmtId="169" fontId="0" fillId="0" borderId="0" xfId="1" applyNumberFormat="1" applyFont="1" applyProtection="1"/>
    <xf numFmtId="0" fontId="15" fillId="0" borderId="0" xfId="0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7" fillId="0" borderId="0" xfId="0" applyFont="1" applyAlignment="1">
      <alignment horizontal="left"/>
    </xf>
    <xf numFmtId="16" fontId="0" fillId="0" borderId="1" xfId="0" quotePrefix="1" applyNumberFormat="1" applyBorder="1" applyAlignment="1">
      <alignment horizontal="center"/>
    </xf>
    <xf numFmtId="37" fontId="0" fillId="0" borderId="2" xfId="0" applyNumberFormat="1" applyBorder="1"/>
    <xf numFmtId="37" fontId="0" fillId="0" borderId="0" xfId="0" applyNumberFormat="1"/>
    <xf numFmtId="39" fontId="0" fillId="0" borderId="2" xfId="0" applyNumberFormat="1" applyBorder="1"/>
    <xf numFmtId="37" fontId="0" fillId="0" borderId="1" xfId="0" applyNumberFormat="1" applyBorder="1"/>
    <xf numFmtId="39" fontId="0" fillId="0" borderId="1" xfId="0" applyNumberFormat="1" applyBorder="1"/>
    <xf numFmtId="39" fontId="0" fillId="0" borderId="0" xfId="0" applyNumberFormat="1"/>
    <xf numFmtId="164" fontId="0" fillId="0" borderId="2" xfId="0" applyNumberFormat="1" applyBorder="1"/>
    <xf numFmtId="164" fontId="0" fillId="0" borderId="1" xfId="0" applyNumberFormat="1" applyBorder="1"/>
    <xf numFmtId="10" fontId="0" fillId="0" borderId="0" xfId="0" applyNumberFormat="1"/>
    <xf numFmtId="10" fontId="0" fillId="0" borderId="1" xfId="0" applyNumberFormat="1" applyBorder="1"/>
    <xf numFmtId="165" fontId="0" fillId="0" borderId="2" xfId="0" applyNumberFormat="1" applyBorder="1"/>
    <xf numFmtId="165" fontId="4" fillId="0" borderId="0" xfId="0" applyNumberFormat="1" applyFont="1"/>
    <xf numFmtId="0" fontId="0" fillId="0" borderId="0" xfId="0" quotePrefix="1" applyAlignment="1">
      <alignment horizontal="left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16" fontId="3" fillId="0" borderId="0" xfId="0" applyNumberFormat="1" applyFont="1" applyAlignment="1">
      <alignment horizontal="left"/>
    </xf>
    <xf numFmtId="0" fontId="4" fillId="0" borderId="0" xfId="0" applyFont="1" applyAlignment="1">
      <alignment horizontal="fill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2" fontId="0" fillId="0" borderId="1" xfId="0" quotePrefix="1" applyNumberFormat="1" applyBorder="1" applyAlignment="1">
      <alignment horizontal="right"/>
    </xf>
    <xf numFmtId="10" fontId="4" fillId="0" borderId="0" xfId="0" applyNumberFormat="1" applyFont="1"/>
    <xf numFmtId="0" fontId="4" fillId="0" borderId="0" xfId="0" applyFont="1" applyAlignment="1">
      <alignment horizontal="left"/>
    </xf>
    <xf numFmtId="16" fontId="3" fillId="0" borderId="0" xfId="0" applyNumberFormat="1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39" fontId="0" fillId="0" borderId="0" xfId="0" applyNumberFormat="1" applyAlignment="1">
      <alignment horizontal="left"/>
    </xf>
    <xf numFmtId="10" fontId="3" fillId="0" borderId="0" xfId="0" applyNumberFormat="1" applyFont="1"/>
    <xf numFmtId="0" fontId="0" fillId="0" borderId="0" xfId="0" applyAlignment="1">
      <alignment horizontal="fill"/>
    </xf>
    <xf numFmtId="14" fontId="0" fillId="0" borderId="1" xfId="0" quotePrefix="1" applyNumberFormat="1" applyBorder="1" applyAlignment="1">
      <alignment horizontal="right"/>
    </xf>
    <xf numFmtId="2" fontId="0" fillId="0" borderId="0" xfId="0" applyNumberFormat="1"/>
    <xf numFmtId="15" fontId="0" fillId="0" borderId="0" xfId="0" applyNumberFormat="1" applyAlignment="1">
      <alignment horizontal="left"/>
    </xf>
    <xf numFmtId="15" fontId="0" fillId="0" borderId="0" xfId="0" applyNumberFormat="1" applyAlignment="1" applyProtection="1">
      <alignment horizontal="left"/>
    </xf>
    <xf numFmtId="0" fontId="0" fillId="0" borderId="0" xfId="0"/>
    <xf numFmtId="0" fontId="0" fillId="0" borderId="0" xfId="0" applyAlignment="1" applyProtection="1">
      <alignment horizontal="left"/>
    </xf>
    <xf numFmtId="37" fontId="0" fillId="0" borderId="0" xfId="0" applyNumberFormat="1" applyProtection="1"/>
    <xf numFmtId="39" fontId="0" fillId="0" borderId="0" xfId="0" applyNumberFormat="1" applyProtection="1"/>
    <xf numFmtId="10" fontId="0" fillId="0" borderId="0" xfId="0" applyNumberFormat="1" applyProtection="1"/>
    <xf numFmtId="0" fontId="0" fillId="0" borderId="1" xfId="0" applyBorder="1"/>
    <xf numFmtId="0" fontId="7" fillId="0" borderId="0" xfId="0" applyFont="1"/>
    <xf numFmtId="37" fontId="0" fillId="0" borderId="1" xfId="0" applyNumberFormat="1" applyBorder="1" applyProtection="1"/>
    <xf numFmtId="164" fontId="0" fillId="0" borderId="1" xfId="0" applyNumberFormat="1" applyBorder="1" applyProtection="1"/>
    <xf numFmtId="39" fontId="0" fillId="0" borderId="1" xfId="0" applyNumberFormat="1" applyBorder="1" applyProtection="1"/>
    <xf numFmtId="0" fontId="0" fillId="0" borderId="1" xfId="0" applyBorder="1" applyAlignment="1" applyProtection="1">
      <alignment horizontal="left"/>
    </xf>
    <xf numFmtId="0" fontId="7" fillId="0" borderId="0" xfId="0" applyFont="1" applyAlignment="1" applyProtection="1">
      <alignment horizontal="left"/>
    </xf>
    <xf numFmtId="37" fontId="0" fillId="0" borderId="2" xfId="0" applyNumberFormat="1" applyBorder="1" applyProtection="1"/>
    <xf numFmtId="39" fontId="0" fillId="0" borderId="2" xfId="0" applyNumberFormat="1" applyBorder="1" applyProtection="1"/>
    <xf numFmtId="164" fontId="0" fillId="0" borderId="2" xfId="0" applyNumberFormat="1" applyBorder="1" applyProtection="1"/>
    <xf numFmtId="10" fontId="0" fillId="0" borderId="1" xfId="0" applyNumberFormat="1" applyBorder="1" applyProtection="1"/>
    <xf numFmtId="165" fontId="0" fillId="0" borderId="2" xfId="0" applyNumberFormat="1" applyBorder="1" applyProtection="1"/>
    <xf numFmtId="165" fontId="4" fillId="0" borderId="0" xfId="0" applyNumberFormat="1" applyFont="1" applyProtection="1"/>
    <xf numFmtId="0" fontId="0" fillId="0" borderId="0" xfId="0" quotePrefix="1" applyAlignment="1" applyProtection="1">
      <alignment horizontal="left"/>
    </xf>
    <xf numFmtId="16" fontId="0" fillId="0" borderId="1" xfId="0" quotePrefix="1" applyNumberFormat="1" applyBorder="1" applyAlignment="1" applyProtection="1">
      <alignment horizontal="center"/>
    </xf>
    <xf numFmtId="0" fontId="15" fillId="0" borderId="0" xfId="0" applyFont="1"/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37" fontId="0" fillId="0" borderId="0" xfId="0" applyNumberFormat="1" applyProtection="1"/>
    <xf numFmtId="39" fontId="0" fillId="0" borderId="0" xfId="0" applyNumberFormat="1" applyProtection="1"/>
    <xf numFmtId="0" fontId="0" fillId="0" borderId="0" xfId="0" applyAlignment="1">
      <alignment horizontal="centerContinuous"/>
    </xf>
    <xf numFmtId="0" fontId="4" fillId="0" borderId="0" xfId="0" applyFont="1"/>
    <xf numFmtId="0" fontId="2" fillId="0" borderId="0" xfId="0" applyFont="1" applyAlignment="1" applyProtection="1">
      <alignment horizontal="centerContinuous"/>
    </xf>
    <xf numFmtId="0" fontId="3" fillId="0" borderId="0" xfId="0" applyFont="1" applyAlignment="1" applyProtection="1">
      <alignment horizontal="centerContinuous"/>
    </xf>
    <xf numFmtId="0" fontId="4" fillId="0" borderId="0" xfId="0" applyFont="1" applyAlignment="1" applyProtection="1">
      <alignment horizontal="fill"/>
    </xf>
    <xf numFmtId="37" fontId="0" fillId="0" borderId="1" xfId="0" applyNumberFormat="1" applyBorder="1" applyProtection="1"/>
    <xf numFmtId="164" fontId="0" fillId="0" borderId="1" xfId="0" applyNumberFormat="1" applyBorder="1" applyProtection="1"/>
    <xf numFmtId="39" fontId="0" fillId="0" borderId="1" xfId="0" applyNumberFormat="1" applyBorder="1" applyProtection="1"/>
    <xf numFmtId="10" fontId="4" fillId="0" borderId="0" xfId="0" applyNumberFormat="1" applyFont="1" applyProtection="1"/>
    <xf numFmtId="0" fontId="4" fillId="0" borderId="0" xfId="0" applyFont="1" applyAlignment="1" applyProtection="1">
      <alignment horizontal="left"/>
    </xf>
    <xf numFmtId="0" fontId="0" fillId="0" borderId="0" xfId="0" quotePrefix="1" applyAlignment="1" applyProtection="1">
      <alignment horizontal="left"/>
    </xf>
    <xf numFmtId="37" fontId="0" fillId="0" borderId="1" xfId="0" applyNumberFormat="1" applyFill="1" applyBorder="1" applyProtection="1"/>
    <xf numFmtId="39" fontId="0" fillId="0" borderId="1" xfId="0" applyNumberFormat="1" applyFill="1" applyBorder="1" applyProtection="1"/>
    <xf numFmtId="0" fontId="3" fillId="0" borderId="0" xfId="0" applyFont="1" applyAlignment="1" applyProtection="1">
      <alignment horizontal="left"/>
    </xf>
    <xf numFmtId="16" fontId="3" fillId="0" borderId="0" xfId="0" applyNumberFormat="1" applyFont="1" applyAlignment="1" applyProtection="1">
      <alignment horizontal="left"/>
    </xf>
    <xf numFmtId="0" fontId="0" fillId="0" borderId="0" xfId="0" applyFont="1" applyAlignment="1" applyProtection="1">
      <alignment horizontal="fill"/>
    </xf>
    <xf numFmtId="14" fontId="0" fillId="0" borderId="1" xfId="0" quotePrefix="1" applyNumberFormat="1" applyBorder="1" applyAlignment="1" applyProtection="1">
      <alignment horizontal="right"/>
    </xf>
    <xf numFmtId="37" fontId="0" fillId="0" borderId="1" xfId="0" applyNumberFormat="1" applyBorder="1"/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37" fontId="0" fillId="0" borderId="0" xfId="0" applyNumberFormat="1" applyProtection="1"/>
    <xf numFmtId="39" fontId="0" fillId="0" borderId="0" xfId="0" applyNumberFormat="1" applyProtection="1"/>
    <xf numFmtId="39" fontId="0" fillId="0" borderId="0" xfId="0" applyNumberFormat="1" applyAlignment="1" applyProtection="1">
      <alignment horizontal="left"/>
    </xf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Continuous"/>
    </xf>
    <xf numFmtId="0" fontId="0" fillId="0" borderId="0" xfId="0" applyAlignment="1" applyProtection="1">
      <alignment horizontal="centerContinuous"/>
    </xf>
    <xf numFmtId="0" fontId="6" fillId="0" borderId="0" xfId="0" applyFont="1" applyAlignment="1" applyProtection="1">
      <alignment horizontal="centerContinuous"/>
    </xf>
    <xf numFmtId="0" fontId="6" fillId="0" borderId="0" xfId="0" applyFont="1" applyAlignment="1" applyProtection="1">
      <alignment horizontal="center"/>
    </xf>
    <xf numFmtId="10" fontId="3" fillId="0" borderId="0" xfId="0" applyNumberFormat="1" applyFont="1" applyProtection="1"/>
    <xf numFmtId="169" fontId="0" fillId="0" borderId="0" xfId="1" applyNumberFormat="1" applyFont="1"/>
    <xf numFmtId="169" fontId="0" fillId="0" borderId="0" xfId="1" applyNumberFormat="1" applyFont="1" applyProtection="1"/>
    <xf numFmtId="37" fontId="0" fillId="0" borderId="0" xfId="0" applyNumberFormat="1" applyFill="1" applyProtection="1"/>
    <xf numFmtId="16" fontId="3" fillId="0" borderId="0" xfId="0" applyNumberFormat="1" applyFont="1" applyAlignment="1" applyProtection="1">
      <alignment horizontal="centerContinuous"/>
    </xf>
    <xf numFmtId="0" fontId="0" fillId="0" borderId="0" xfId="0"/>
    <xf numFmtId="0" fontId="0" fillId="0" borderId="0" xfId="0" applyAlignment="1" applyProtection="1">
      <alignment horizontal="left"/>
    </xf>
    <xf numFmtId="37" fontId="0" fillId="0" borderId="0" xfId="0" applyNumberFormat="1" applyProtection="1"/>
    <xf numFmtId="39" fontId="0" fillId="0" borderId="0" xfId="0" applyNumberFormat="1" applyProtection="1"/>
    <xf numFmtId="10" fontId="0" fillId="0" borderId="0" xfId="0" applyNumberFormat="1" applyProtection="1"/>
    <xf numFmtId="0" fontId="0" fillId="0" borderId="1" xfId="0" applyBorder="1"/>
    <xf numFmtId="0" fontId="7" fillId="0" borderId="0" xfId="0" applyFont="1"/>
    <xf numFmtId="37" fontId="0" fillId="0" borderId="1" xfId="0" applyNumberFormat="1" applyBorder="1" applyProtection="1"/>
    <xf numFmtId="164" fontId="0" fillId="0" borderId="1" xfId="0" applyNumberFormat="1" applyBorder="1" applyProtection="1"/>
    <xf numFmtId="39" fontId="0" fillId="0" borderId="1" xfId="0" applyNumberFormat="1" applyBorder="1" applyProtection="1"/>
    <xf numFmtId="0" fontId="0" fillId="0" borderId="1" xfId="0" applyBorder="1" applyAlignment="1" applyProtection="1">
      <alignment horizontal="left"/>
    </xf>
    <xf numFmtId="0" fontId="7" fillId="0" borderId="0" xfId="0" applyFont="1" applyAlignment="1" applyProtection="1">
      <alignment horizontal="left"/>
    </xf>
    <xf numFmtId="37" fontId="0" fillId="0" borderId="2" xfId="0" applyNumberFormat="1" applyBorder="1" applyProtection="1"/>
    <xf numFmtId="39" fontId="0" fillId="0" borderId="2" xfId="0" applyNumberFormat="1" applyBorder="1" applyProtection="1"/>
    <xf numFmtId="164" fontId="0" fillId="0" borderId="2" xfId="0" applyNumberFormat="1" applyBorder="1" applyProtection="1"/>
    <xf numFmtId="10" fontId="0" fillId="0" borderId="1" xfId="0" applyNumberFormat="1" applyBorder="1" applyProtection="1"/>
    <xf numFmtId="165" fontId="0" fillId="0" borderId="2" xfId="0" applyNumberFormat="1" applyBorder="1" applyProtection="1"/>
    <xf numFmtId="165" fontId="4" fillId="0" borderId="0" xfId="0" applyNumberFormat="1" applyFont="1" applyProtection="1"/>
    <xf numFmtId="0" fontId="0" fillId="0" borderId="0" xfId="0" quotePrefix="1" applyAlignment="1" applyProtection="1">
      <alignment horizontal="left"/>
    </xf>
    <xf numFmtId="16" fontId="0" fillId="0" borderId="1" xfId="0" quotePrefix="1" applyNumberFormat="1" applyBorder="1" applyAlignment="1" applyProtection="1">
      <alignment horizontal="center"/>
    </xf>
    <xf numFmtId="0" fontId="15" fillId="0" borderId="0" xfId="0" applyFont="1"/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37" fontId="0" fillId="0" borderId="0" xfId="0" applyNumberFormat="1" applyProtection="1"/>
    <xf numFmtId="39" fontId="0" fillId="0" borderId="0" xfId="0" applyNumberFormat="1" applyProtection="1"/>
    <xf numFmtId="0" fontId="0" fillId="0" borderId="0" xfId="0" applyAlignment="1">
      <alignment horizontal="centerContinuous"/>
    </xf>
    <xf numFmtId="0" fontId="4" fillId="0" borderId="0" xfId="0" applyFont="1"/>
    <xf numFmtId="0" fontId="2" fillId="0" borderId="0" xfId="0" applyFont="1" applyAlignment="1" applyProtection="1">
      <alignment horizontal="centerContinuous"/>
    </xf>
    <xf numFmtId="0" fontId="3" fillId="0" borderId="0" xfId="0" applyFont="1" applyAlignment="1" applyProtection="1">
      <alignment horizontal="centerContinuous"/>
    </xf>
    <xf numFmtId="0" fontId="4" fillId="0" borderId="0" xfId="0" applyFont="1" applyAlignment="1" applyProtection="1">
      <alignment horizontal="fill"/>
    </xf>
    <xf numFmtId="37" fontId="0" fillId="0" borderId="1" xfId="0" applyNumberFormat="1" applyBorder="1" applyProtection="1"/>
    <xf numFmtId="164" fontId="0" fillId="0" borderId="1" xfId="0" applyNumberFormat="1" applyBorder="1" applyProtection="1"/>
    <xf numFmtId="39" fontId="0" fillId="0" borderId="1" xfId="0" applyNumberFormat="1" applyBorder="1" applyProtection="1"/>
    <xf numFmtId="10" fontId="4" fillId="0" borderId="0" xfId="0" applyNumberFormat="1" applyFont="1" applyProtection="1"/>
    <xf numFmtId="0" fontId="4" fillId="0" borderId="0" xfId="0" applyFont="1" applyAlignment="1" applyProtection="1">
      <alignment horizontal="left"/>
    </xf>
    <xf numFmtId="0" fontId="0" fillId="0" borderId="0" xfId="0" quotePrefix="1" applyAlignment="1" applyProtection="1">
      <alignment horizontal="left"/>
    </xf>
    <xf numFmtId="37" fontId="0" fillId="0" borderId="1" xfId="0" applyNumberFormat="1" applyFill="1" applyBorder="1" applyProtection="1"/>
    <xf numFmtId="39" fontId="0" fillId="0" borderId="1" xfId="0" applyNumberFormat="1" applyFill="1" applyBorder="1" applyProtection="1"/>
    <xf numFmtId="0" fontId="3" fillId="0" borderId="0" xfId="0" applyFont="1" applyAlignment="1" applyProtection="1">
      <alignment horizontal="left"/>
    </xf>
    <xf numFmtId="16" fontId="3" fillId="0" borderId="0" xfId="0" applyNumberFormat="1" applyFont="1" applyAlignment="1" applyProtection="1">
      <alignment horizontal="left"/>
    </xf>
    <xf numFmtId="0" fontId="0" fillId="0" borderId="0" xfId="0" applyFont="1" applyAlignment="1" applyProtection="1">
      <alignment horizontal="fill"/>
    </xf>
    <xf numFmtId="14" fontId="0" fillId="0" borderId="1" xfId="0" quotePrefix="1" applyNumberFormat="1" applyBorder="1" applyAlignment="1" applyProtection="1">
      <alignment horizontal="right"/>
    </xf>
    <xf numFmtId="37" fontId="0" fillId="0" borderId="1" xfId="0" applyNumberFormat="1" applyBorder="1"/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37" fontId="0" fillId="0" borderId="0" xfId="0" applyNumberFormat="1" applyProtection="1"/>
    <xf numFmtId="39" fontId="0" fillId="0" borderId="0" xfId="0" applyNumberFormat="1" applyProtection="1"/>
    <xf numFmtId="39" fontId="0" fillId="0" borderId="0" xfId="0" applyNumberFormat="1" applyAlignment="1" applyProtection="1">
      <alignment horizontal="left"/>
    </xf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Continuous"/>
    </xf>
    <xf numFmtId="0" fontId="0" fillId="0" borderId="0" xfId="0" applyAlignment="1" applyProtection="1">
      <alignment horizontal="centerContinuous"/>
    </xf>
    <xf numFmtId="0" fontId="6" fillId="0" borderId="0" xfId="0" applyFont="1" applyAlignment="1" applyProtection="1">
      <alignment horizontal="centerContinuous"/>
    </xf>
    <xf numFmtId="0" fontId="6" fillId="0" borderId="0" xfId="0" applyFont="1" applyAlignment="1" applyProtection="1">
      <alignment horizontal="center"/>
    </xf>
    <xf numFmtId="10" fontId="3" fillId="0" borderId="0" xfId="0" applyNumberFormat="1" applyFont="1" applyProtection="1"/>
    <xf numFmtId="169" fontId="0" fillId="0" borderId="0" xfId="1" applyNumberFormat="1" applyFont="1"/>
    <xf numFmtId="169" fontId="0" fillId="0" borderId="0" xfId="1" applyNumberFormat="1" applyFont="1" applyProtection="1"/>
    <xf numFmtId="37" fontId="0" fillId="0" borderId="0" xfId="0" applyNumberFormat="1" applyFill="1" applyProtection="1"/>
    <xf numFmtId="16" fontId="3" fillId="0" borderId="0" xfId="0" applyNumberFormat="1" applyFont="1" applyAlignment="1" applyProtection="1">
      <alignment horizontal="centerContinuous"/>
    </xf>
    <xf numFmtId="0" fontId="0" fillId="0" borderId="0" xfId="0"/>
    <xf numFmtId="0" fontId="0" fillId="0" borderId="0" xfId="0" applyAlignment="1" applyProtection="1">
      <alignment horizontal="left"/>
    </xf>
    <xf numFmtId="37" fontId="0" fillId="0" borderId="0" xfId="0" applyNumberFormat="1" applyProtection="1"/>
    <xf numFmtId="39" fontId="0" fillId="0" borderId="0" xfId="0" applyNumberFormat="1" applyProtection="1"/>
    <xf numFmtId="10" fontId="0" fillId="0" borderId="0" xfId="0" applyNumberFormat="1" applyProtection="1"/>
    <xf numFmtId="0" fontId="0" fillId="0" borderId="1" xfId="0" applyBorder="1"/>
    <xf numFmtId="0" fontId="7" fillId="0" borderId="0" xfId="0" applyFont="1"/>
    <xf numFmtId="37" fontId="0" fillId="0" borderId="1" xfId="0" applyNumberFormat="1" applyBorder="1" applyProtection="1"/>
    <xf numFmtId="164" fontId="0" fillId="0" borderId="1" xfId="0" applyNumberFormat="1" applyBorder="1" applyProtection="1"/>
    <xf numFmtId="39" fontId="0" fillId="0" borderId="1" xfId="0" applyNumberFormat="1" applyBorder="1" applyProtection="1"/>
    <xf numFmtId="0" fontId="0" fillId="0" borderId="1" xfId="0" applyBorder="1" applyAlignment="1" applyProtection="1">
      <alignment horizontal="left"/>
    </xf>
    <xf numFmtId="0" fontId="7" fillId="0" borderId="0" xfId="0" applyFont="1" applyAlignment="1" applyProtection="1">
      <alignment horizontal="left"/>
    </xf>
    <xf numFmtId="37" fontId="0" fillId="0" borderId="2" xfId="0" applyNumberFormat="1" applyBorder="1" applyProtection="1"/>
    <xf numFmtId="39" fontId="0" fillId="0" borderId="2" xfId="0" applyNumberFormat="1" applyBorder="1" applyProtection="1"/>
    <xf numFmtId="164" fontId="0" fillId="0" borderId="2" xfId="0" applyNumberFormat="1" applyBorder="1" applyProtection="1"/>
    <xf numFmtId="10" fontId="0" fillId="0" borderId="1" xfId="0" applyNumberFormat="1" applyBorder="1" applyProtection="1"/>
    <xf numFmtId="165" fontId="0" fillId="0" borderId="2" xfId="0" applyNumberFormat="1" applyBorder="1" applyProtection="1"/>
    <xf numFmtId="165" fontId="4" fillId="0" borderId="0" xfId="0" applyNumberFormat="1" applyFont="1" applyProtection="1"/>
    <xf numFmtId="0" fontId="0" fillId="0" borderId="0" xfId="0" quotePrefix="1" applyAlignment="1" applyProtection="1">
      <alignment horizontal="left"/>
    </xf>
    <xf numFmtId="16" fontId="0" fillId="0" borderId="1" xfId="0" quotePrefix="1" applyNumberFormat="1" applyBorder="1" applyAlignment="1" applyProtection="1">
      <alignment horizontal="center"/>
    </xf>
    <xf numFmtId="0" fontId="15" fillId="0" borderId="0" xfId="0" applyFont="1"/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37" fontId="0" fillId="0" borderId="0" xfId="0" applyNumberFormat="1" applyProtection="1"/>
    <xf numFmtId="39" fontId="0" fillId="0" borderId="0" xfId="0" applyNumberFormat="1" applyProtection="1"/>
    <xf numFmtId="0" fontId="0" fillId="0" borderId="0" xfId="0" applyAlignment="1">
      <alignment horizontal="centerContinuous"/>
    </xf>
    <xf numFmtId="0" fontId="4" fillId="0" borderId="0" xfId="0" applyFont="1"/>
    <xf numFmtId="0" fontId="2" fillId="0" borderId="0" xfId="0" applyFont="1" applyAlignment="1" applyProtection="1">
      <alignment horizontal="centerContinuous"/>
    </xf>
    <xf numFmtId="0" fontId="3" fillId="0" borderId="0" xfId="0" applyFont="1" applyAlignment="1" applyProtection="1">
      <alignment horizontal="centerContinuous"/>
    </xf>
    <xf numFmtId="0" fontId="4" fillId="0" borderId="0" xfId="0" applyFont="1" applyAlignment="1" applyProtection="1">
      <alignment horizontal="fill"/>
    </xf>
    <xf numFmtId="37" fontId="0" fillId="0" borderId="1" xfId="0" applyNumberFormat="1" applyBorder="1" applyProtection="1"/>
    <xf numFmtId="164" fontId="0" fillId="0" borderId="1" xfId="0" applyNumberFormat="1" applyBorder="1" applyProtection="1"/>
    <xf numFmtId="39" fontId="0" fillId="0" borderId="1" xfId="0" applyNumberFormat="1" applyBorder="1" applyProtection="1"/>
    <xf numFmtId="10" fontId="4" fillId="0" borderId="0" xfId="0" applyNumberFormat="1" applyFont="1" applyProtection="1"/>
    <xf numFmtId="0" fontId="4" fillId="0" borderId="0" xfId="0" applyFont="1" applyAlignment="1" applyProtection="1">
      <alignment horizontal="left"/>
    </xf>
    <xf numFmtId="0" fontId="0" fillId="0" borderId="0" xfId="0" quotePrefix="1" applyAlignment="1" applyProtection="1">
      <alignment horizontal="left"/>
    </xf>
    <xf numFmtId="37" fontId="0" fillId="0" borderId="1" xfId="0" applyNumberFormat="1" applyFill="1" applyBorder="1" applyProtection="1"/>
    <xf numFmtId="39" fontId="0" fillId="0" borderId="1" xfId="0" applyNumberFormat="1" applyFill="1" applyBorder="1" applyProtection="1"/>
    <xf numFmtId="0" fontId="3" fillId="0" borderId="0" xfId="0" applyFont="1" applyAlignment="1" applyProtection="1">
      <alignment horizontal="left"/>
    </xf>
    <xf numFmtId="16" fontId="3" fillId="0" borderId="0" xfId="0" applyNumberFormat="1" applyFont="1" applyAlignment="1" applyProtection="1">
      <alignment horizontal="left"/>
    </xf>
    <xf numFmtId="0" fontId="0" fillId="0" borderId="0" xfId="0" applyFont="1" applyAlignment="1" applyProtection="1">
      <alignment horizontal="fill"/>
    </xf>
    <xf numFmtId="14" fontId="0" fillId="0" borderId="1" xfId="0" quotePrefix="1" applyNumberFormat="1" applyBorder="1" applyAlignment="1" applyProtection="1">
      <alignment horizontal="right"/>
    </xf>
    <xf numFmtId="37" fontId="0" fillId="0" borderId="1" xfId="0" applyNumberFormat="1" applyBorder="1"/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37" fontId="0" fillId="0" borderId="0" xfId="0" applyNumberFormat="1" applyProtection="1"/>
    <xf numFmtId="39" fontId="0" fillId="0" borderId="0" xfId="0" applyNumberFormat="1" applyProtection="1"/>
    <xf numFmtId="39" fontId="0" fillId="0" borderId="0" xfId="0" applyNumberFormat="1" applyAlignment="1" applyProtection="1">
      <alignment horizontal="left"/>
    </xf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Continuous"/>
    </xf>
    <xf numFmtId="0" fontId="0" fillId="0" borderId="0" xfId="0" applyAlignment="1" applyProtection="1">
      <alignment horizontal="centerContinuous"/>
    </xf>
    <xf numFmtId="0" fontId="6" fillId="0" borderId="0" xfId="0" applyFont="1" applyAlignment="1" applyProtection="1">
      <alignment horizontal="centerContinuous"/>
    </xf>
    <xf numFmtId="0" fontId="6" fillId="0" borderId="0" xfId="0" applyFont="1" applyAlignment="1" applyProtection="1">
      <alignment horizontal="center"/>
    </xf>
    <xf numFmtId="10" fontId="3" fillId="0" borderId="0" xfId="0" applyNumberFormat="1" applyFont="1" applyProtection="1"/>
    <xf numFmtId="169" fontId="0" fillId="0" borderId="0" xfId="1" applyNumberFormat="1" applyFont="1"/>
    <xf numFmtId="169" fontId="0" fillId="0" borderId="0" xfId="1" applyNumberFormat="1" applyFont="1" applyProtection="1"/>
    <xf numFmtId="37" fontId="0" fillId="0" borderId="0" xfId="0" applyNumberFormat="1" applyFill="1" applyProtection="1"/>
    <xf numFmtId="16" fontId="3" fillId="0" borderId="0" xfId="0" applyNumberFormat="1" applyFont="1" applyAlignment="1" applyProtection="1">
      <alignment horizontal="centerContinuous"/>
    </xf>
    <xf numFmtId="0" fontId="0" fillId="0" borderId="0" xfId="0"/>
    <xf numFmtId="0" fontId="0" fillId="0" borderId="0" xfId="0" applyAlignment="1" applyProtection="1">
      <alignment horizontal="left"/>
    </xf>
    <xf numFmtId="37" fontId="0" fillId="0" borderId="0" xfId="0" applyNumberFormat="1" applyProtection="1"/>
    <xf numFmtId="39" fontId="0" fillId="0" borderId="0" xfId="0" applyNumberFormat="1" applyProtection="1"/>
    <xf numFmtId="10" fontId="0" fillId="0" borderId="0" xfId="0" applyNumberFormat="1" applyProtection="1"/>
    <xf numFmtId="0" fontId="0" fillId="0" borderId="1" xfId="0" applyBorder="1"/>
    <xf numFmtId="0" fontId="7" fillId="0" borderId="0" xfId="0" applyFont="1"/>
    <xf numFmtId="37" fontId="0" fillId="0" borderId="1" xfId="0" applyNumberFormat="1" applyBorder="1" applyProtection="1"/>
    <xf numFmtId="164" fontId="0" fillId="0" borderId="1" xfId="0" applyNumberFormat="1" applyBorder="1" applyProtection="1"/>
    <xf numFmtId="39" fontId="0" fillId="0" borderId="1" xfId="0" applyNumberFormat="1" applyBorder="1" applyProtection="1"/>
    <xf numFmtId="0" fontId="0" fillId="0" borderId="1" xfId="0" applyBorder="1" applyAlignment="1" applyProtection="1">
      <alignment horizontal="left"/>
    </xf>
    <xf numFmtId="0" fontId="7" fillId="0" borderId="0" xfId="0" applyFont="1" applyAlignment="1" applyProtection="1">
      <alignment horizontal="left"/>
    </xf>
    <xf numFmtId="37" fontId="0" fillId="0" borderId="2" xfId="0" applyNumberFormat="1" applyBorder="1" applyProtection="1"/>
    <xf numFmtId="39" fontId="0" fillId="0" borderId="2" xfId="0" applyNumberFormat="1" applyBorder="1" applyProtection="1"/>
    <xf numFmtId="164" fontId="0" fillId="0" borderId="2" xfId="0" applyNumberFormat="1" applyBorder="1" applyProtection="1"/>
    <xf numFmtId="10" fontId="0" fillId="0" borderId="1" xfId="0" applyNumberFormat="1" applyBorder="1" applyProtection="1"/>
    <xf numFmtId="165" fontId="0" fillId="0" borderId="2" xfId="0" applyNumberFormat="1" applyBorder="1" applyProtection="1"/>
    <xf numFmtId="165" fontId="4" fillId="0" borderId="0" xfId="0" applyNumberFormat="1" applyFont="1" applyProtection="1"/>
    <xf numFmtId="0" fontId="0" fillId="0" borderId="0" xfId="0" quotePrefix="1" applyAlignment="1" applyProtection="1">
      <alignment horizontal="left"/>
    </xf>
    <xf numFmtId="16" fontId="0" fillId="0" borderId="1" xfId="0" quotePrefix="1" applyNumberFormat="1" applyBorder="1" applyAlignment="1" applyProtection="1">
      <alignment horizontal="center"/>
    </xf>
    <xf numFmtId="0" fontId="15" fillId="0" borderId="0" xfId="0" applyFont="1"/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37" fontId="0" fillId="0" borderId="0" xfId="0" applyNumberFormat="1" applyProtection="1"/>
    <xf numFmtId="39" fontId="0" fillId="0" borderId="0" xfId="0" applyNumberFormat="1" applyProtection="1"/>
    <xf numFmtId="0" fontId="0" fillId="0" borderId="0" xfId="0" applyAlignment="1">
      <alignment horizontal="centerContinuous"/>
    </xf>
    <xf numFmtId="0" fontId="4" fillId="0" borderId="0" xfId="0" applyFont="1"/>
    <xf numFmtId="0" fontId="2" fillId="0" borderId="0" xfId="0" applyFont="1" applyAlignment="1" applyProtection="1">
      <alignment horizontal="centerContinuous"/>
    </xf>
    <xf numFmtId="0" fontId="3" fillId="0" borderId="0" xfId="0" applyFont="1" applyAlignment="1" applyProtection="1">
      <alignment horizontal="centerContinuous"/>
    </xf>
    <xf numFmtId="0" fontId="4" fillId="0" borderId="0" xfId="0" applyFont="1" applyAlignment="1" applyProtection="1">
      <alignment horizontal="fill"/>
    </xf>
    <xf numFmtId="37" fontId="0" fillId="0" borderId="1" xfId="0" applyNumberFormat="1" applyBorder="1" applyProtection="1"/>
    <xf numFmtId="164" fontId="0" fillId="0" borderId="1" xfId="0" applyNumberFormat="1" applyBorder="1" applyProtection="1"/>
    <xf numFmtId="39" fontId="0" fillId="0" borderId="1" xfId="0" applyNumberFormat="1" applyBorder="1" applyProtection="1"/>
    <xf numFmtId="10" fontId="4" fillId="0" borderId="0" xfId="0" applyNumberFormat="1" applyFont="1" applyProtection="1"/>
    <xf numFmtId="0" fontId="4" fillId="0" borderId="0" xfId="0" applyFont="1" applyAlignment="1" applyProtection="1">
      <alignment horizontal="left"/>
    </xf>
    <xf numFmtId="0" fontId="0" fillId="0" borderId="0" xfId="0" quotePrefix="1" applyAlignment="1" applyProtection="1">
      <alignment horizontal="left"/>
    </xf>
    <xf numFmtId="37" fontId="0" fillId="0" borderId="1" xfId="0" applyNumberFormat="1" applyFill="1" applyBorder="1" applyProtection="1"/>
    <xf numFmtId="39" fontId="0" fillId="0" borderId="1" xfId="0" applyNumberFormat="1" applyFill="1" applyBorder="1" applyProtection="1"/>
    <xf numFmtId="0" fontId="3" fillId="0" borderId="0" xfId="0" applyFont="1" applyAlignment="1" applyProtection="1">
      <alignment horizontal="left"/>
    </xf>
    <xf numFmtId="16" fontId="3" fillId="0" borderId="0" xfId="0" applyNumberFormat="1" applyFont="1" applyAlignment="1" applyProtection="1">
      <alignment horizontal="left"/>
    </xf>
    <xf numFmtId="0" fontId="0" fillId="0" borderId="0" xfId="0" applyFont="1" applyAlignment="1" applyProtection="1">
      <alignment horizontal="fill"/>
    </xf>
    <xf numFmtId="14" fontId="0" fillId="0" borderId="1" xfId="0" quotePrefix="1" applyNumberFormat="1" applyBorder="1" applyAlignment="1" applyProtection="1">
      <alignment horizontal="right"/>
    </xf>
    <xf numFmtId="37" fontId="0" fillId="0" borderId="1" xfId="0" applyNumberFormat="1" applyBorder="1"/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37" fontId="0" fillId="0" borderId="0" xfId="0" applyNumberFormat="1" applyProtection="1"/>
    <xf numFmtId="39" fontId="0" fillId="0" borderId="0" xfId="0" applyNumberFormat="1" applyProtection="1"/>
    <xf numFmtId="39" fontId="0" fillId="0" borderId="0" xfId="0" applyNumberFormat="1" applyAlignment="1" applyProtection="1">
      <alignment horizontal="left"/>
    </xf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Continuous"/>
    </xf>
    <xf numFmtId="0" fontId="0" fillId="0" borderId="0" xfId="0" applyAlignment="1" applyProtection="1">
      <alignment horizontal="centerContinuous"/>
    </xf>
    <xf numFmtId="0" fontId="6" fillId="0" borderId="0" xfId="0" applyFont="1" applyAlignment="1" applyProtection="1">
      <alignment horizontal="centerContinuous"/>
    </xf>
    <xf numFmtId="0" fontId="6" fillId="0" borderId="0" xfId="0" applyFont="1" applyAlignment="1" applyProtection="1">
      <alignment horizontal="center"/>
    </xf>
    <xf numFmtId="10" fontId="3" fillId="0" borderId="0" xfId="0" applyNumberFormat="1" applyFont="1" applyProtection="1"/>
    <xf numFmtId="169" fontId="0" fillId="0" borderId="0" xfId="1" applyNumberFormat="1" applyFont="1"/>
    <xf numFmtId="169" fontId="0" fillId="0" borderId="0" xfId="1" applyNumberFormat="1" applyFont="1" applyProtection="1"/>
    <xf numFmtId="37" fontId="0" fillId="0" borderId="0" xfId="0" applyNumberFormat="1" applyFill="1" applyProtection="1"/>
    <xf numFmtId="16" fontId="3" fillId="0" borderId="0" xfId="0" applyNumberFormat="1" applyFont="1" applyAlignment="1" applyProtection="1">
      <alignment horizontal="centerContinuous"/>
    </xf>
    <xf numFmtId="0" fontId="0" fillId="0" borderId="0" xfId="0"/>
    <xf numFmtId="0" fontId="0" fillId="0" borderId="0" xfId="0" applyAlignment="1" applyProtection="1">
      <alignment horizontal="left"/>
    </xf>
    <xf numFmtId="37" fontId="0" fillId="0" borderId="0" xfId="0" applyNumberFormat="1" applyProtection="1"/>
    <xf numFmtId="39" fontId="0" fillId="0" borderId="0" xfId="0" applyNumberFormat="1" applyProtection="1"/>
    <xf numFmtId="10" fontId="0" fillId="0" borderId="0" xfId="0" applyNumberFormat="1" applyProtection="1"/>
    <xf numFmtId="0" fontId="0" fillId="0" borderId="1" xfId="0" applyBorder="1"/>
    <xf numFmtId="0" fontId="7" fillId="0" borderId="0" xfId="0" applyFont="1"/>
    <xf numFmtId="37" fontId="0" fillId="0" borderId="1" xfId="0" applyNumberFormat="1" applyBorder="1" applyProtection="1"/>
    <xf numFmtId="164" fontId="0" fillId="0" borderId="1" xfId="0" applyNumberFormat="1" applyBorder="1" applyProtection="1"/>
    <xf numFmtId="39" fontId="0" fillId="0" borderId="1" xfId="0" applyNumberFormat="1" applyBorder="1" applyProtection="1"/>
    <xf numFmtId="0" fontId="0" fillId="0" borderId="1" xfId="0" applyBorder="1" applyAlignment="1" applyProtection="1">
      <alignment horizontal="left"/>
    </xf>
    <xf numFmtId="0" fontId="7" fillId="0" borderId="0" xfId="0" applyFont="1" applyAlignment="1" applyProtection="1">
      <alignment horizontal="left"/>
    </xf>
    <xf numFmtId="37" fontId="0" fillId="0" borderId="2" xfId="0" applyNumberFormat="1" applyBorder="1" applyProtection="1"/>
    <xf numFmtId="39" fontId="0" fillId="0" borderId="2" xfId="0" applyNumberFormat="1" applyBorder="1" applyProtection="1"/>
    <xf numFmtId="164" fontId="0" fillId="0" borderId="2" xfId="0" applyNumberFormat="1" applyBorder="1" applyProtection="1"/>
    <xf numFmtId="10" fontId="0" fillId="0" borderId="1" xfId="0" applyNumberFormat="1" applyBorder="1" applyProtection="1"/>
    <xf numFmtId="165" fontId="0" fillId="0" borderId="2" xfId="0" applyNumberFormat="1" applyBorder="1" applyProtection="1"/>
    <xf numFmtId="165" fontId="4" fillId="0" borderId="0" xfId="0" applyNumberFormat="1" applyFont="1" applyProtection="1"/>
    <xf numFmtId="0" fontId="0" fillId="0" borderId="0" xfId="0" quotePrefix="1" applyAlignment="1" applyProtection="1">
      <alignment horizontal="left"/>
    </xf>
    <xf numFmtId="16" fontId="0" fillId="0" borderId="1" xfId="0" quotePrefix="1" applyNumberFormat="1" applyBorder="1" applyAlignment="1" applyProtection="1">
      <alignment horizontal="center"/>
    </xf>
    <xf numFmtId="0" fontId="15" fillId="0" borderId="0" xfId="0" applyFont="1"/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37" fontId="0" fillId="0" borderId="0" xfId="0" applyNumberFormat="1" applyProtection="1"/>
    <xf numFmtId="39" fontId="0" fillId="0" borderId="0" xfId="0" applyNumberFormat="1" applyProtection="1"/>
    <xf numFmtId="0" fontId="0" fillId="0" borderId="0" xfId="0" applyAlignment="1">
      <alignment horizontal="centerContinuous"/>
    </xf>
    <xf numFmtId="0" fontId="4" fillId="0" borderId="0" xfId="0" applyFont="1"/>
    <xf numFmtId="0" fontId="2" fillId="0" borderId="0" xfId="0" applyFont="1" applyAlignment="1" applyProtection="1">
      <alignment horizontal="centerContinuous"/>
    </xf>
    <xf numFmtId="0" fontId="3" fillId="0" borderId="0" xfId="0" applyFont="1" applyAlignment="1" applyProtection="1">
      <alignment horizontal="centerContinuous"/>
    </xf>
    <xf numFmtId="0" fontId="4" fillId="0" borderId="0" xfId="0" applyFont="1" applyAlignment="1" applyProtection="1">
      <alignment horizontal="fill"/>
    </xf>
    <xf numFmtId="37" fontId="0" fillId="0" borderId="1" xfId="0" applyNumberFormat="1" applyBorder="1" applyProtection="1"/>
    <xf numFmtId="164" fontId="0" fillId="0" borderId="1" xfId="0" applyNumberFormat="1" applyBorder="1" applyProtection="1"/>
    <xf numFmtId="39" fontId="0" fillId="0" borderId="1" xfId="0" applyNumberFormat="1" applyBorder="1" applyProtection="1"/>
    <xf numFmtId="10" fontId="4" fillId="0" borderId="0" xfId="0" applyNumberFormat="1" applyFont="1" applyProtection="1"/>
    <xf numFmtId="0" fontId="4" fillId="0" borderId="0" xfId="0" applyFont="1" applyAlignment="1" applyProtection="1">
      <alignment horizontal="left"/>
    </xf>
    <xf numFmtId="0" fontId="0" fillId="0" borderId="0" xfId="0" quotePrefix="1" applyAlignment="1" applyProtection="1">
      <alignment horizontal="left"/>
    </xf>
    <xf numFmtId="37" fontId="0" fillId="0" borderId="1" xfId="0" applyNumberFormat="1" applyFill="1" applyBorder="1" applyProtection="1"/>
    <xf numFmtId="39" fontId="0" fillId="0" borderId="1" xfId="0" applyNumberFormat="1" applyFill="1" applyBorder="1" applyProtection="1"/>
    <xf numFmtId="0" fontId="3" fillId="0" borderId="0" xfId="0" applyFont="1" applyAlignment="1" applyProtection="1">
      <alignment horizontal="left"/>
    </xf>
    <xf numFmtId="16" fontId="3" fillId="0" borderId="0" xfId="0" applyNumberFormat="1" applyFont="1" applyAlignment="1" applyProtection="1">
      <alignment horizontal="left"/>
    </xf>
    <xf numFmtId="0" fontId="0" fillId="0" borderId="0" xfId="0" applyFont="1" applyAlignment="1" applyProtection="1">
      <alignment horizontal="fill"/>
    </xf>
    <xf numFmtId="14" fontId="0" fillId="0" borderId="1" xfId="0" quotePrefix="1" applyNumberFormat="1" applyBorder="1" applyAlignment="1" applyProtection="1">
      <alignment horizontal="right"/>
    </xf>
    <xf numFmtId="37" fontId="0" fillId="0" borderId="1" xfId="0" applyNumberFormat="1" applyBorder="1"/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37" fontId="0" fillId="0" borderId="0" xfId="0" applyNumberFormat="1" applyProtection="1"/>
    <xf numFmtId="39" fontId="0" fillId="0" borderId="0" xfId="0" applyNumberFormat="1" applyProtection="1"/>
    <xf numFmtId="39" fontId="0" fillId="0" borderId="0" xfId="0" applyNumberFormat="1" applyAlignment="1" applyProtection="1">
      <alignment horizontal="left"/>
    </xf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Continuous"/>
    </xf>
    <xf numFmtId="0" fontId="0" fillId="0" borderId="0" xfId="0" applyAlignment="1" applyProtection="1">
      <alignment horizontal="centerContinuous"/>
    </xf>
    <xf numFmtId="0" fontId="6" fillId="0" borderId="0" xfId="0" applyFont="1" applyAlignment="1" applyProtection="1">
      <alignment horizontal="centerContinuous"/>
    </xf>
    <xf numFmtId="0" fontId="6" fillId="0" borderId="0" xfId="0" applyFont="1" applyAlignment="1" applyProtection="1">
      <alignment horizontal="center"/>
    </xf>
    <xf numFmtId="10" fontId="3" fillId="0" borderId="0" xfId="0" applyNumberFormat="1" applyFont="1" applyProtection="1"/>
    <xf numFmtId="169" fontId="0" fillId="0" borderId="0" xfId="1" applyNumberFormat="1" applyFont="1"/>
    <xf numFmtId="169" fontId="0" fillId="0" borderId="0" xfId="1" applyNumberFormat="1" applyFont="1" applyProtection="1"/>
    <xf numFmtId="37" fontId="0" fillId="0" borderId="0" xfId="0" applyNumberFormat="1" applyFill="1" applyProtection="1"/>
    <xf numFmtId="16" fontId="3" fillId="0" borderId="0" xfId="0" applyNumberFormat="1" applyFont="1" applyAlignment="1" applyProtection="1">
      <alignment horizontal="centerContinuous"/>
    </xf>
    <xf numFmtId="0" fontId="0" fillId="0" borderId="0" xfId="0"/>
    <xf numFmtId="0" fontId="0" fillId="0" borderId="0" xfId="0" applyAlignment="1" applyProtection="1">
      <alignment horizontal="left"/>
    </xf>
    <xf numFmtId="37" fontId="0" fillId="0" borderId="0" xfId="0" applyNumberFormat="1" applyProtection="1"/>
    <xf numFmtId="39" fontId="0" fillId="0" borderId="0" xfId="0" applyNumberFormat="1" applyProtection="1"/>
    <xf numFmtId="10" fontId="0" fillId="0" borderId="0" xfId="0" applyNumberFormat="1" applyProtection="1"/>
    <xf numFmtId="0" fontId="0" fillId="0" borderId="1" xfId="0" applyBorder="1"/>
    <xf numFmtId="0" fontId="7" fillId="0" borderId="0" xfId="0" applyFont="1"/>
    <xf numFmtId="37" fontId="0" fillId="0" borderId="1" xfId="0" applyNumberFormat="1" applyBorder="1" applyProtection="1"/>
    <xf numFmtId="164" fontId="0" fillId="0" borderId="1" xfId="0" applyNumberFormat="1" applyBorder="1" applyProtection="1"/>
    <xf numFmtId="39" fontId="0" fillId="0" borderId="1" xfId="0" applyNumberFormat="1" applyBorder="1" applyProtection="1"/>
    <xf numFmtId="0" fontId="0" fillId="0" borderId="1" xfId="0" applyBorder="1" applyAlignment="1" applyProtection="1">
      <alignment horizontal="left"/>
    </xf>
    <xf numFmtId="0" fontId="7" fillId="0" borderId="0" xfId="0" applyFont="1" applyAlignment="1" applyProtection="1">
      <alignment horizontal="left"/>
    </xf>
    <xf numFmtId="37" fontId="0" fillId="0" borderId="2" xfId="0" applyNumberFormat="1" applyBorder="1" applyProtection="1"/>
    <xf numFmtId="39" fontId="0" fillId="0" borderId="2" xfId="0" applyNumberFormat="1" applyBorder="1" applyProtection="1"/>
    <xf numFmtId="164" fontId="0" fillId="0" borderId="2" xfId="0" applyNumberFormat="1" applyBorder="1" applyProtection="1"/>
    <xf numFmtId="10" fontId="0" fillId="0" borderId="1" xfId="0" applyNumberFormat="1" applyBorder="1" applyProtection="1"/>
    <xf numFmtId="165" fontId="0" fillId="0" borderId="2" xfId="0" applyNumberFormat="1" applyBorder="1" applyProtection="1"/>
    <xf numFmtId="165" fontId="4" fillId="0" borderId="0" xfId="0" applyNumberFormat="1" applyFont="1" applyProtection="1"/>
    <xf numFmtId="0" fontId="0" fillId="0" borderId="0" xfId="0" quotePrefix="1" applyAlignment="1" applyProtection="1">
      <alignment horizontal="left"/>
    </xf>
    <xf numFmtId="16" fontId="0" fillId="0" borderId="1" xfId="0" quotePrefix="1" applyNumberFormat="1" applyBorder="1" applyAlignment="1" applyProtection="1">
      <alignment horizontal="center"/>
    </xf>
    <xf numFmtId="0" fontId="15" fillId="0" borderId="0" xfId="0" applyFont="1"/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37" fontId="0" fillId="0" borderId="0" xfId="0" applyNumberFormat="1" applyProtection="1"/>
    <xf numFmtId="39" fontId="0" fillId="0" borderId="0" xfId="0" applyNumberFormat="1" applyProtection="1"/>
    <xf numFmtId="0" fontId="0" fillId="0" borderId="0" xfId="0" applyAlignment="1">
      <alignment horizontal="centerContinuous"/>
    </xf>
    <xf numFmtId="0" fontId="4" fillId="0" borderId="0" xfId="0" applyFont="1"/>
    <xf numFmtId="0" fontId="2" fillId="0" borderId="0" xfId="0" applyFont="1" applyAlignment="1" applyProtection="1">
      <alignment horizontal="centerContinuous"/>
    </xf>
    <xf numFmtId="0" fontId="3" fillId="0" borderId="0" xfId="0" applyFont="1" applyAlignment="1" applyProtection="1">
      <alignment horizontal="centerContinuous"/>
    </xf>
    <xf numFmtId="0" fontId="4" fillId="0" borderId="0" xfId="0" applyFont="1" applyAlignment="1" applyProtection="1">
      <alignment horizontal="fill"/>
    </xf>
    <xf numFmtId="37" fontId="0" fillId="0" borderId="1" xfId="0" applyNumberFormat="1" applyBorder="1" applyProtection="1"/>
    <xf numFmtId="164" fontId="0" fillId="0" borderId="1" xfId="0" applyNumberFormat="1" applyBorder="1" applyProtection="1"/>
    <xf numFmtId="39" fontId="0" fillId="0" borderId="1" xfId="0" applyNumberFormat="1" applyBorder="1" applyProtection="1"/>
    <xf numFmtId="10" fontId="4" fillId="0" borderId="0" xfId="0" applyNumberFormat="1" applyFont="1" applyProtection="1"/>
    <xf numFmtId="0" fontId="4" fillId="0" borderId="0" xfId="0" applyFont="1" applyAlignment="1" applyProtection="1">
      <alignment horizontal="left"/>
    </xf>
    <xf numFmtId="0" fontId="0" fillId="0" borderId="0" xfId="0" quotePrefix="1" applyAlignment="1" applyProtection="1">
      <alignment horizontal="left"/>
    </xf>
    <xf numFmtId="37" fontId="0" fillId="0" borderId="1" xfId="0" applyNumberFormat="1" applyFill="1" applyBorder="1" applyProtection="1"/>
    <xf numFmtId="39" fontId="0" fillId="0" borderId="1" xfId="0" applyNumberFormat="1" applyFill="1" applyBorder="1" applyProtection="1"/>
    <xf numFmtId="0" fontId="3" fillId="0" borderId="0" xfId="0" applyFont="1" applyAlignment="1" applyProtection="1">
      <alignment horizontal="left"/>
    </xf>
    <xf numFmtId="16" fontId="3" fillId="0" borderId="0" xfId="0" applyNumberFormat="1" applyFont="1" applyAlignment="1" applyProtection="1">
      <alignment horizontal="left"/>
    </xf>
    <xf numFmtId="0" fontId="0" fillId="0" borderId="0" xfId="0" applyFont="1" applyAlignment="1" applyProtection="1">
      <alignment horizontal="fill"/>
    </xf>
    <xf numFmtId="14" fontId="0" fillId="0" borderId="1" xfId="0" quotePrefix="1" applyNumberFormat="1" applyBorder="1" applyAlignment="1" applyProtection="1">
      <alignment horizontal="right"/>
    </xf>
    <xf numFmtId="37" fontId="0" fillId="0" borderId="1" xfId="0" applyNumberFormat="1" applyBorder="1"/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37" fontId="0" fillId="0" borderId="0" xfId="0" applyNumberFormat="1" applyProtection="1"/>
    <xf numFmtId="39" fontId="0" fillId="0" borderId="0" xfId="0" applyNumberFormat="1" applyProtection="1"/>
    <xf numFmtId="39" fontId="0" fillId="0" borderId="0" xfId="0" applyNumberFormat="1" applyAlignment="1" applyProtection="1">
      <alignment horizontal="left"/>
    </xf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Continuous"/>
    </xf>
    <xf numFmtId="0" fontId="0" fillId="0" borderId="0" xfId="0" applyAlignment="1" applyProtection="1">
      <alignment horizontal="centerContinuous"/>
    </xf>
    <xf numFmtId="0" fontId="6" fillId="0" borderId="0" xfId="0" applyFont="1" applyAlignment="1" applyProtection="1">
      <alignment horizontal="centerContinuous"/>
    </xf>
    <xf numFmtId="0" fontId="6" fillId="0" borderId="0" xfId="0" applyFont="1" applyAlignment="1" applyProtection="1">
      <alignment horizontal="center"/>
    </xf>
    <xf numFmtId="10" fontId="3" fillId="0" borderId="0" xfId="0" applyNumberFormat="1" applyFont="1" applyProtection="1"/>
    <xf numFmtId="169" fontId="0" fillId="0" borderId="0" xfId="1" applyNumberFormat="1" applyFont="1"/>
    <xf numFmtId="169" fontId="0" fillId="0" borderId="0" xfId="1" applyNumberFormat="1" applyFont="1" applyProtection="1"/>
    <xf numFmtId="37" fontId="0" fillId="0" borderId="0" xfId="0" applyNumberFormat="1" applyFill="1" applyProtection="1"/>
    <xf numFmtId="16" fontId="3" fillId="0" borderId="0" xfId="0" applyNumberFormat="1" applyFont="1" applyAlignment="1" applyProtection="1">
      <alignment horizontal="centerContinuous"/>
    </xf>
    <xf numFmtId="0" fontId="0" fillId="0" borderId="0" xfId="0"/>
    <xf numFmtId="0" fontId="0" fillId="0" borderId="0" xfId="0" applyAlignment="1" applyProtection="1">
      <alignment horizontal="left"/>
    </xf>
    <xf numFmtId="37" fontId="0" fillId="0" borderId="0" xfId="0" applyNumberFormat="1" applyProtection="1"/>
    <xf numFmtId="39" fontId="0" fillId="0" borderId="0" xfId="0" applyNumberFormat="1" applyProtection="1"/>
    <xf numFmtId="10" fontId="0" fillId="0" borderId="0" xfId="0" applyNumberFormat="1" applyProtection="1"/>
    <xf numFmtId="0" fontId="0" fillId="0" borderId="1" xfId="0" applyBorder="1"/>
    <xf numFmtId="0" fontId="7" fillId="0" borderId="0" xfId="0" applyFont="1"/>
    <xf numFmtId="37" fontId="0" fillId="0" borderId="1" xfId="0" applyNumberFormat="1" applyBorder="1" applyProtection="1"/>
    <xf numFmtId="164" fontId="0" fillId="0" borderId="1" xfId="0" applyNumberFormat="1" applyBorder="1" applyProtection="1"/>
    <xf numFmtId="39" fontId="0" fillId="0" borderId="1" xfId="0" applyNumberFormat="1" applyBorder="1" applyProtection="1"/>
    <xf numFmtId="0" fontId="0" fillId="0" borderId="1" xfId="0" applyBorder="1" applyAlignment="1" applyProtection="1">
      <alignment horizontal="left"/>
    </xf>
    <xf numFmtId="0" fontId="7" fillId="0" borderId="0" xfId="0" applyFont="1" applyAlignment="1" applyProtection="1">
      <alignment horizontal="left"/>
    </xf>
    <xf numFmtId="37" fontId="0" fillId="0" borderId="2" xfId="0" applyNumberFormat="1" applyBorder="1" applyProtection="1"/>
    <xf numFmtId="39" fontId="0" fillId="0" borderId="2" xfId="0" applyNumberFormat="1" applyBorder="1" applyProtection="1"/>
    <xf numFmtId="164" fontId="0" fillId="0" borderId="2" xfId="0" applyNumberFormat="1" applyBorder="1" applyProtection="1"/>
    <xf numFmtId="10" fontId="0" fillId="0" borderId="1" xfId="0" applyNumberFormat="1" applyBorder="1" applyProtection="1"/>
    <xf numFmtId="165" fontId="0" fillId="0" borderId="2" xfId="0" applyNumberFormat="1" applyBorder="1" applyProtection="1"/>
    <xf numFmtId="165" fontId="4" fillId="0" borderId="0" xfId="0" applyNumberFormat="1" applyFont="1" applyProtection="1"/>
    <xf numFmtId="0" fontId="0" fillId="0" borderId="0" xfId="0" quotePrefix="1" applyAlignment="1" applyProtection="1">
      <alignment horizontal="left"/>
    </xf>
    <xf numFmtId="16" fontId="0" fillId="0" borderId="1" xfId="0" quotePrefix="1" applyNumberFormat="1" applyBorder="1" applyAlignment="1" applyProtection="1">
      <alignment horizontal="center"/>
    </xf>
    <xf numFmtId="0" fontId="15" fillId="0" borderId="0" xfId="0" applyFont="1"/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37" fontId="0" fillId="0" borderId="0" xfId="0" applyNumberFormat="1" applyProtection="1"/>
    <xf numFmtId="39" fontId="0" fillId="0" borderId="0" xfId="0" applyNumberFormat="1" applyProtection="1"/>
    <xf numFmtId="0" fontId="0" fillId="0" borderId="0" xfId="0" applyAlignment="1">
      <alignment horizontal="centerContinuous"/>
    </xf>
    <xf numFmtId="0" fontId="4" fillId="0" borderId="0" xfId="0" applyFont="1"/>
    <xf numFmtId="0" fontId="2" fillId="0" borderId="0" xfId="0" applyFont="1" applyAlignment="1" applyProtection="1">
      <alignment horizontal="centerContinuous"/>
    </xf>
    <xf numFmtId="0" fontId="3" fillId="0" borderId="0" xfId="0" applyFont="1" applyAlignment="1" applyProtection="1">
      <alignment horizontal="centerContinuous"/>
    </xf>
    <xf numFmtId="0" fontId="4" fillId="0" borderId="0" xfId="0" applyFont="1" applyAlignment="1" applyProtection="1">
      <alignment horizontal="fill"/>
    </xf>
    <xf numFmtId="37" fontId="0" fillId="0" borderId="1" xfId="0" applyNumberFormat="1" applyBorder="1" applyProtection="1"/>
    <xf numFmtId="164" fontId="0" fillId="0" borderId="1" xfId="0" applyNumberFormat="1" applyBorder="1" applyProtection="1"/>
    <xf numFmtId="39" fontId="0" fillId="0" borderId="1" xfId="0" applyNumberFormat="1" applyBorder="1" applyProtection="1"/>
    <xf numFmtId="10" fontId="4" fillId="0" borderId="0" xfId="0" applyNumberFormat="1" applyFont="1" applyProtection="1"/>
    <xf numFmtId="0" fontId="4" fillId="0" borderId="0" xfId="0" applyFont="1" applyAlignment="1" applyProtection="1">
      <alignment horizontal="left"/>
    </xf>
    <xf numFmtId="0" fontId="0" fillId="0" borderId="0" xfId="0" quotePrefix="1" applyAlignment="1" applyProtection="1">
      <alignment horizontal="left"/>
    </xf>
    <xf numFmtId="37" fontId="0" fillId="0" borderId="1" xfId="0" applyNumberFormat="1" applyFill="1" applyBorder="1" applyProtection="1"/>
    <xf numFmtId="39" fontId="0" fillId="0" borderId="1" xfId="0" applyNumberFormat="1" applyFill="1" applyBorder="1" applyProtection="1"/>
    <xf numFmtId="0" fontId="3" fillId="0" borderId="0" xfId="0" applyFont="1" applyAlignment="1" applyProtection="1">
      <alignment horizontal="left"/>
    </xf>
    <xf numFmtId="16" fontId="3" fillId="0" borderId="0" xfId="0" applyNumberFormat="1" applyFont="1" applyAlignment="1" applyProtection="1">
      <alignment horizontal="left"/>
    </xf>
    <xf numFmtId="0" fontId="0" fillId="0" borderId="0" xfId="0" applyFont="1" applyAlignment="1" applyProtection="1">
      <alignment horizontal="fill"/>
    </xf>
    <xf numFmtId="14" fontId="0" fillId="0" borderId="1" xfId="0" quotePrefix="1" applyNumberFormat="1" applyBorder="1" applyAlignment="1" applyProtection="1">
      <alignment horizontal="right"/>
    </xf>
    <xf numFmtId="37" fontId="0" fillId="0" borderId="1" xfId="0" applyNumberFormat="1" applyBorder="1"/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37" fontId="0" fillId="0" borderId="0" xfId="0" applyNumberFormat="1" applyProtection="1"/>
    <xf numFmtId="39" fontId="0" fillId="0" borderId="0" xfId="0" applyNumberFormat="1" applyProtection="1"/>
    <xf numFmtId="39" fontId="0" fillId="0" borderId="0" xfId="0" applyNumberFormat="1" applyAlignment="1" applyProtection="1">
      <alignment horizontal="left"/>
    </xf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Continuous"/>
    </xf>
    <xf numFmtId="0" fontId="0" fillId="0" borderId="0" xfId="0" applyAlignment="1" applyProtection="1">
      <alignment horizontal="centerContinuous"/>
    </xf>
    <xf numFmtId="0" fontId="6" fillId="0" borderId="0" xfId="0" applyFont="1" applyAlignment="1" applyProtection="1">
      <alignment horizontal="centerContinuous"/>
    </xf>
    <xf numFmtId="0" fontId="6" fillId="0" borderId="0" xfId="0" applyFont="1" applyAlignment="1" applyProtection="1">
      <alignment horizontal="center"/>
    </xf>
    <xf numFmtId="10" fontId="3" fillId="0" borderId="0" xfId="0" applyNumberFormat="1" applyFont="1" applyProtection="1"/>
    <xf numFmtId="169" fontId="0" fillId="0" borderId="0" xfId="1" applyNumberFormat="1" applyFont="1"/>
    <xf numFmtId="169" fontId="0" fillId="0" borderId="0" xfId="1" applyNumberFormat="1" applyFont="1" applyProtection="1"/>
    <xf numFmtId="37" fontId="0" fillId="0" borderId="0" xfId="0" applyNumberFormat="1" applyFill="1" applyProtection="1"/>
    <xf numFmtId="16" fontId="3" fillId="0" borderId="0" xfId="0" applyNumberFormat="1" applyFont="1" applyAlignment="1" applyProtection="1">
      <alignment horizontal="centerContinuous"/>
    </xf>
    <xf numFmtId="0" fontId="0" fillId="0" borderId="0" xfId="0"/>
    <xf numFmtId="0" fontId="0" fillId="0" borderId="0" xfId="0" applyAlignment="1" applyProtection="1">
      <alignment horizontal="left"/>
    </xf>
    <xf numFmtId="37" fontId="0" fillId="0" borderId="0" xfId="0" applyNumberFormat="1" applyProtection="1"/>
    <xf numFmtId="39" fontId="0" fillId="0" borderId="0" xfId="0" applyNumberFormat="1" applyProtection="1"/>
    <xf numFmtId="10" fontId="0" fillId="0" borderId="0" xfId="0" applyNumberFormat="1" applyProtection="1"/>
    <xf numFmtId="0" fontId="0" fillId="0" borderId="1" xfId="0" applyBorder="1"/>
    <xf numFmtId="0" fontId="7" fillId="0" borderId="0" xfId="0" applyFont="1"/>
    <xf numFmtId="37" fontId="0" fillId="0" borderId="1" xfId="0" applyNumberFormat="1" applyBorder="1" applyProtection="1"/>
    <xf numFmtId="164" fontId="0" fillId="0" borderId="1" xfId="0" applyNumberFormat="1" applyBorder="1" applyProtection="1"/>
    <xf numFmtId="39" fontId="0" fillId="0" borderId="1" xfId="0" applyNumberFormat="1" applyBorder="1" applyProtection="1"/>
    <xf numFmtId="0" fontId="0" fillId="0" borderId="1" xfId="0" applyBorder="1" applyAlignment="1" applyProtection="1">
      <alignment horizontal="left"/>
    </xf>
    <xf numFmtId="0" fontId="7" fillId="0" borderId="0" xfId="0" applyFont="1" applyAlignment="1" applyProtection="1">
      <alignment horizontal="left"/>
    </xf>
    <xf numFmtId="37" fontId="0" fillId="0" borderId="2" xfId="0" applyNumberFormat="1" applyBorder="1" applyProtection="1"/>
    <xf numFmtId="39" fontId="0" fillId="0" borderId="2" xfId="0" applyNumberFormat="1" applyBorder="1" applyProtection="1"/>
    <xf numFmtId="164" fontId="0" fillId="0" borderId="2" xfId="0" applyNumberFormat="1" applyBorder="1" applyProtection="1"/>
    <xf numFmtId="10" fontId="0" fillId="0" borderId="1" xfId="0" applyNumberFormat="1" applyBorder="1" applyProtection="1"/>
    <xf numFmtId="165" fontId="0" fillId="0" borderId="2" xfId="0" applyNumberFormat="1" applyBorder="1" applyProtection="1"/>
    <xf numFmtId="165" fontId="4" fillId="0" borderId="0" xfId="0" applyNumberFormat="1" applyFont="1" applyProtection="1"/>
    <xf numFmtId="0" fontId="0" fillId="0" borderId="0" xfId="0" quotePrefix="1" applyAlignment="1" applyProtection="1">
      <alignment horizontal="left"/>
    </xf>
    <xf numFmtId="16" fontId="0" fillId="0" borderId="1" xfId="0" quotePrefix="1" applyNumberFormat="1" applyBorder="1" applyAlignment="1" applyProtection="1">
      <alignment horizontal="center"/>
    </xf>
    <xf numFmtId="0" fontId="15" fillId="0" borderId="0" xfId="0" applyFont="1"/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37" fontId="0" fillId="0" borderId="0" xfId="0" applyNumberFormat="1" applyProtection="1"/>
    <xf numFmtId="39" fontId="0" fillId="0" borderId="0" xfId="0" applyNumberFormat="1" applyProtection="1"/>
    <xf numFmtId="0" fontId="0" fillId="0" borderId="0" xfId="0" applyAlignment="1">
      <alignment horizontal="centerContinuous"/>
    </xf>
    <xf numFmtId="0" fontId="4" fillId="0" borderId="0" xfId="0" applyFont="1"/>
    <xf numFmtId="0" fontId="2" fillId="0" borderId="0" xfId="0" applyFont="1" applyAlignment="1" applyProtection="1">
      <alignment horizontal="centerContinuous"/>
    </xf>
    <xf numFmtId="0" fontId="3" fillId="0" borderId="0" xfId="0" applyFont="1" applyAlignment="1" applyProtection="1">
      <alignment horizontal="centerContinuous"/>
    </xf>
    <xf numFmtId="0" fontId="4" fillId="0" borderId="0" xfId="0" applyFont="1" applyAlignment="1" applyProtection="1">
      <alignment horizontal="fill"/>
    </xf>
    <xf numFmtId="37" fontId="0" fillId="0" borderId="1" xfId="0" applyNumberFormat="1" applyBorder="1" applyProtection="1"/>
    <xf numFmtId="164" fontId="0" fillId="0" borderId="1" xfId="0" applyNumberFormat="1" applyBorder="1" applyProtection="1"/>
    <xf numFmtId="39" fontId="0" fillId="0" borderId="1" xfId="0" applyNumberFormat="1" applyBorder="1" applyProtection="1"/>
    <xf numFmtId="10" fontId="4" fillId="0" borderId="0" xfId="0" applyNumberFormat="1" applyFont="1" applyProtection="1"/>
    <xf numFmtId="0" fontId="4" fillId="0" borderId="0" xfId="0" applyFont="1" applyAlignment="1" applyProtection="1">
      <alignment horizontal="left"/>
    </xf>
    <xf numFmtId="0" fontId="0" fillId="0" borderId="0" xfId="0" quotePrefix="1" applyAlignment="1" applyProtection="1">
      <alignment horizontal="left"/>
    </xf>
    <xf numFmtId="37" fontId="0" fillId="0" borderId="1" xfId="0" applyNumberFormat="1" applyFill="1" applyBorder="1" applyProtection="1"/>
    <xf numFmtId="39" fontId="0" fillId="0" borderId="1" xfId="0" applyNumberFormat="1" applyFill="1" applyBorder="1" applyProtection="1"/>
    <xf numFmtId="0" fontId="3" fillId="0" borderId="0" xfId="0" applyFont="1" applyAlignment="1" applyProtection="1">
      <alignment horizontal="left"/>
    </xf>
    <xf numFmtId="16" fontId="3" fillId="0" borderId="0" xfId="0" applyNumberFormat="1" applyFont="1" applyAlignment="1" applyProtection="1">
      <alignment horizontal="left"/>
    </xf>
    <xf numFmtId="0" fontId="0" fillId="0" borderId="0" xfId="0" applyFont="1" applyAlignment="1" applyProtection="1">
      <alignment horizontal="fill"/>
    </xf>
    <xf numFmtId="14" fontId="0" fillId="0" borderId="1" xfId="0" quotePrefix="1" applyNumberFormat="1" applyBorder="1" applyAlignment="1" applyProtection="1">
      <alignment horizontal="right"/>
    </xf>
    <xf numFmtId="37" fontId="0" fillId="0" borderId="1" xfId="0" applyNumberFormat="1" applyBorder="1"/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37" fontId="0" fillId="0" borderId="0" xfId="0" applyNumberFormat="1" applyProtection="1"/>
    <xf numFmtId="39" fontId="0" fillId="0" borderId="0" xfId="0" applyNumberFormat="1" applyProtection="1"/>
    <xf numFmtId="39" fontId="0" fillId="0" borderId="0" xfId="0" applyNumberFormat="1" applyAlignment="1" applyProtection="1">
      <alignment horizontal="left"/>
    </xf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Continuous"/>
    </xf>
    <xf numFmtId="0" fontId="0" fillId="0" borderId="0" xfId="0" applyAlignment="1" applyProtection="1">
      <alignment horizontal="centerContinuous"/>
    </xf>
    <xf numFmtId="0" fontId="6" fillId="0" borderId="0" xfId="0" applyFont="1" applyAlignment="1" applyProtection="1">
      <alignment horizontal="centerContinuous"/>
    </xf>
    <xf numFmtId="0" fontId="6" fillId="0" borderId="0" xfId="0" applyFont="1" applyAlignment="1" applyProtection="1">
      <alignment horizontal="center"/>
    </xf>
    <xf numFmtId="10" fontId="3" fillId="0" borderId="0" xfId="0" applyNumberFormat="1" applyFont="1" applyProtection="1"/>
    <xf numFmtId="169" fontId="0" fillId="0" borderId="0" xfId="1" applyNumberFormat="1" applyFont="1"/>
    <xf numFmtId="169" fontId="0" fillId="0" borderId="0" xfId="1" applyNumberFormat="1" applyFont="1" applyProtection="1"/>
    <xf numFmtId="37" fontId="0" fillId="0" borderId="0" xfId="0" applyNumberFormat="1" applyFill="1" applyProtection="1"/>
    <xf numFmtId="16" fontId="3" fillId="0" borderId="0" xfId="0" applyNumberFormat="1" applyFont="1" applyAlignment="1" applyProtection="1">
      <alignment horizontal="centerContinuous"/>
    </xf>
    <xf numFmtId="0" fontId="0" fillId="0" borderId="0" xfId="0"/>
    <xf numFmtId="0" fontId="0" fillId="0" borderId="0" xfId="0" applyAlignment="1" applyProtection="1">
      <alignment horizontal="left"/>
    </xf>
    <xf numFmtId="37" fontId="0" fillId="0" borderId="0" xfId="0" applyNumberFormat="1" applyProtection="1"/>
    <xf numFmtId="39" fontId="0" fillId="0" borderId="0" xfId="0" applyNumberFormat="1" applyProtection="1"/>
    <xf numFmtId="10" fontId="0" fillId="0" borderId="0" xfId="0" applyNumberFormat="1" applyProtection="1"/>
    <xf numFmtId="0" fontId="0" fillId="0" borderId="1" xfId="0" applyBorder="1"/>
    <xf numFmtId="0" fontId="7" fillId="0" borderId="0" xfId="0" applyFont="1"/>
    <xf numFmtId="37" fontId="0" fillId="0" borderId="1" xfId="0" applyNumberFormat="1" applyBorder="1" applyProtection="1"/>
    <xf numFmtId="164" fontId="0" fillId="0" borderId="1" xfId="0" applyNumberFormat="1" applyBorder="1" applyProtection="1"/>
    <xf numFmtId="39" fontId="0" fillId="0" borderId="1" xfId="0" applyNumberFormat="1" applyBorder="1" applyProtection="1"/>
    <xf numFmtId="0" fontId="0" fillId="0" borderId="1" xfId="0" applyBorder="1" applyAlignment="1" applyProtection="1">
      <alignment horizontal="left"/>
    </xf>
    <xf numFmtId="0" fontId="7" fillId="0" borderId="0" xfId="0" applyFont="1" applyAlignment="1" applyProtection="1">
      <alignment horizontal="left"/>
    </xf>
    <xf numFmtId="37" fontId="0" fillId="0" borderId="2" xfId="0" applyNumberFormat="1" applyBorder="1" applyProtection="1"/>
    <xf numFmtId="39" fontId="0" fillId="0" borderId="2" xfId="0" applyNumberFormat="1" applyBorder="1" applyProtection="1"/>
    <xf numFmtId="164" fontId="0" fillId="0" borderId="2" xfId="0" applyNumberFormat="1" applyBorder="1" applyProtection="1"/>
    <xf numFmtId="10" fontId="0" fillId="0" borderId="1" xfId="0" applyNumberFormat="1" applyBorder="1" applyProtection="1"/>
    <xf numFmtId="165" fontId="0" fillId="0" borderId="2" xfId="0" applyNumberFormat="1" applyBorder="1" applyProtection="1"/>
    <xf numFmtId="165" fontId="4" fillId="0" borderId="0" xfId="0" applyNumberFormat="1" applyFont="1" applyProtection="1"/>
    <xf numFmtId="0" fontId="0" fillId="0" borderId="0" xfId="0" quotePrefix="1" applyAlignment="1" applyProtection="1">
      <alignment horizontal="left"/>
    </xf>
    <xf numFmtId="16" fontId="0" fillId="0" borderId="1" xfId="0" quotePrefix="1" applyNumberFormat="1" applyBorder="1" applyAlignment="1" applyProtection="1">
      <alignment horizontal="center"/>
    </xf>
    <xf numFmtId="0" fontId="15" fillId="0" borderId="0" xfId="0" applyFont="1"/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37" fontId="0" fillId="0" borderId="0" xfId="0" applyNumberFormat="1" applyProtection="1"/>
    <xf numFmtId="39" fontId="0" fillId="0" borderId="0" xfId="0" applyNumberFormat="1" applyProtection="1"/>
    <xf numFmtId="0" fontId="0" fillId="0" borderId="0" xfId="0" applyAlignment="1">
      <alignment horizontal="centerContinuous"/>
    </xf>
    <xf numFmtId="0" fontId="4" fillId="0" borderId="0" xfId="0" applyFont="1"/>
    <xf numFmtId="0" fontId="2" fillId="0" borderId="0" xfId="0" applyFont="1" applyAlignment="1" applyProtection="1">
      <alignment horizontal="centerContinuous"/>
    </xf>
    <xf numFmtId="0" fontId="3" fillId="0" borderId="0" xfId="0" applyFont="1" applyAlignment="1" applyProtection="1">
      <alignment horizontal="centerContinuous"/>
    </xf>
    <xf numFmtId="0" fontId="4" fillId="0" borderId="0" xfId="0" applyFont="1" applyAlignment="1" applyProtection="1">
      <alignment horizontal="fill"/>
    </xf>
    <xf numFmtId="37" fontId="0" fillId="0" borderId="1" xfId="0" applyNumberFormat="1" applyBorder="1" applyProtection="1"/>
    <xf numFmtId="164" fontId="0" fillId="0" borderId="1" xfId="0" applyNumberFormat="1" applyBorder="1" applyProtection="1"/>
    <xf numFmtId="39" fontId="0" fillId="0" borderId="1" xfId="0" applyNumberFormat="1" applyBorder="1" applyProtection="1"/>
    <xf numFmtId="10" fontId="4" fillId="0" borderId="0" xfId="0" applyNumberFormat="1" applyFont="1" applyProtection="1"/>
    <xf numFmtId="0" fontId="4" fillId="0" borderId="0" xfId="0" applyFont="1" applyAlignment="1" applyProtection="1">
      <alignment horizontal="left"/>
    </xf>
    <xf numFmtId="0" fontId="0" fillId="0" borderId="0" xfId="0" quotePrefix="1" applyAlignment="1" applyProtection="1">
      <alignment horizontal="left"/>
    </xf>
    <xf numFmtId="37" fontId="0" fillId="0" borderId="1" xfId="0" applyNumberFormat="1" applyFill="1" applyBorder="1" applyProtection="1"/>
    <xf numFmtId="39" fontId="0" fillId="0" borderId="1" xfId="0" applyNumberFormat="1" applyFill="1" applyBorder="1" applyProtection="1"/>
    <xf numFmtId="0" fontId="3" fillId="0" borderId="0" xfId="0" applyFont="1" applyAlignment="1" applyProtection="1">
      <alignment horizontal="left"/>
    </xf>
    <xf numFmtId="16" fontId="3" fillId="0" borderId="0" xfId="0" applyNumberFormat="1" applyFont="1" applyAlignment="1" applyProtection="1">
      <alignment horizontal="left"/>
    </xf>
    <xf numFmtId="0" fontId="0" fillId="0" borderId="0" xfId="0" applyFont="1" applyAlignment="1" applyProtection="1">
      <alignment horizontal="fill"/>
    </xf>
    <xf numFmtId="14" fontId="0" fillId="0" borderId="1" xfId="0" quotePrefix="1" applyNumberFormat="1" applyBorder="1" applyAlignment="1" applyProtection="1">
      <alignment horizontal="right"/>
    </xf>
    <xf numFmtId="37" fontId="0" fillId="0" borderId="1" xfId="0" applyNumberFormat="1" applyBorder="1"/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37" fontId="0" fillId="0" borderId="0" xfId="0" applyNumberFormat="1" applyProtection="1"/>
    <xf numFmtId="39" fontId="0" fillId="0" borderId="0" xfId="0" applyNumberFormat="1" applyProtection="1"/>
    <xf numFmtId="39" fontId="0" fillId="0" borderId="0" xfId="0" applyNumberFormat="1" applyAlignment="1" applyProtection="1">
      <alignment horizontal="left"/>
    </xf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Continuous"/>
    </xf>
    <xf numFmtId="0" fontId="0" fillId="0" borderId="0" xfId="0" applyAlignment="1" applyProtection="1">
      <alignment horizontal="centerContinuous"/>
    </xf>
    <xf numFmtId="0" fontId="6" fillId="0" borderId="0" xfId="0" applyFont="1" applyAlignment="1" applyProtection="1">
      <alignment horizontal="centerContinuous"/>
    </xf>
    <xf numFmtId="0" fontId="6" fillId="0" borderId="0" xfId="0" applyFont="1" applyAlignment="1" applyProtection="1">
      <alignment horizontal="center"/>
    </xf>
    <xf numFmtId="10" fontId="3" fillId="0" borderId="0" xfId="0" applyNumberFormat="1" applyFont="1" applyProtection="1"/>
    <xf numFmtId="169" fontId="0" fillId="0" borderId="0" xfId="1" applyNumberFormat="1" applyFont="1"/>
    <xf numFmtId="169" fontId="0" fillId="0" borderId="0" xfId="1" applyNumberFormat="1" applyFont="1" applyProtection="1"/>
    <xf numFmtId="37" fontId="0" fillId="0" borderId="0" xfId="0" applyNumberFormat="1" applyFill="1" applyProtection="1"/>
    <xf numFmtId="16" fontId="3" fillId="0" borderId="0" xfId="0" applyNumberFormat="1" applyFont="1" applyAlignment="1" applyProtection="1">
      <alignment horizontal="centerContinuous"/>
    </xf>
    <xf numFmtId="0" fontId="0" fillId="0" borderId="0" xfId="0"/>
    <xf numFmtId="0" fontId="0" fillId="0" borderId="0" xfId="0" applyAlignment="1" applyProtection="1">
      <alignment horizontal="left"/>
    </xf>
    <xf numFmtId="37" fontId="0" fillId="0" borderId="0" xfId="0" applyNumberFormat="1" applyProtection="1"/>
    <xf numFmtId="39" fontId="0" fillId="0" borderId="0" xfId="0" applyNumberFormat="1" applyProtection="1"/>
    <xf numFmtId="10" fontId="0" fillId="0" borderId="0" xfId="0" applyNumberFormat="1" applyProtection="1"/>
    <xf numFmtId="0" fontId="0" fillId="0" borderId="1" xfId="0" applyBorder="1"/>
    <xf numFmtId="0" fontId="7" fillId="0" borderId="0" xfId="0" applyFont="1"/>
    <xf numFmtId="37" fontId="0" fillId="0" borderId="1" xfId="0" applyNumberFormat="1" applyBorder="1" applyProtection="1"/>
    <xf numFmtId="164" fontId="0" fillId="0" borderId="1" xfId="0" applyNumberFormat="1" applyBorder="1" applyProtection="1"/>
    <xf numFmtId="39" fontId="0" fillId="0" borderId="1" xfId="0" applyNumberFormat="1" applyBorder="1" applyProtection="1"/>
    <xf numFmtId="0" fontId="0" fillId="0" borderId="1" xfId="0" applyBorder="1" applyAlignment="1" applyProtection="1">
      <alignment horizontal="left"/>
    </xf>
    <xf numFmtId="0" fontId="7" fillId="0" borderId="0" xfId="0" applyFont="1" applyAlignment="1" applyProtection="1">
      <alignment horizontal="left"/>
    </xf>
    <xf numFmtId="37" fontId="0" fillId="0" borderId="2" xfId="0" applyNumberFormat="1" applyBorder="1" applyProtection="1"/>
    <xf numFmtId="39" fontId="0" fillId="0" borderId="2" xfId="0" applyNumberFormat="1" applyBorder="1" applyProtection="1"/>
    <xf numFmtId="164" fontId="0" fillId="0" borderId="2" xfId="0" applyNumberFormat="1" applyBorder="1" applyProtection="1"/>
    <xf numFmtId="10" fontId="0" fillId="0" borderId="1" xfId="0" applyNumberFormat="1" applyBorder="1" applyProtection="1"/>
    <xf numFmtId="165" fontId="0" fillId="0" borderId="2" xfId="0" applyNumberFormat="1" applyBorder="1" applyProtection="1"/>
    <xf numFmtId="165" fontId="4" fillId="0" borderId="0" xfId="0" applyNumberFormat="1" applyFont="1" applyProtection="1"/>
    <xf numFmtId="0" fontId="0" fillId="0" borderId="0" xfId="0" quotePrefix="1" applyAlignment="1" applyProtection="1">
      <alignment horizontal="left"/>
    </xf>
    <xf numFmtId="16" fontId="0" fillId="0" borderId="1" xfId="0" quotePrefix="1" applyNumberFormat="1" applyBorder="1" applyAlignment="1" applyProtection="1">
      <alignment horizontal="center"/>
    </xf>
    <xf numFmtId="0" fontId="15" fillId="0" borderId="0" xfId="0" applyFont="1"/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37" fontId="0" fillId="0" borderId="0" xfId="0" applyNumberFormat="1" applyProtection="1"/>
    <xf numFmtId="39" fontId="0" fillId="0" borderId="0" xfId="0" applyNumberFormat="1" applyProtection="1"/>
    <xf numFmtId="0" fontId="0" fillId="0" borderId="0" xfId="0" applyAlignment="1">
      <alignment horizontal="centerContinuous"/>
    </xf>
    <xf numFmtId="0" fontId="4" fillId="0" borderId="0" xfId="0" applyFont="1"/>
    <xf numFmtId="0" fontId="2" fillId="0" borderId="0" xfId="0" applyFont="1" applyAlignment="1" applyProtection="1">
      <alignment horizontal="centerContinuous"/>
    </xf>
    <xf numFmtId="0" fontId="3" fillId="0" borderId="0" xfId="0" applyFont="1" applyAlignment="1" applyProtection="1">
      <alignment horizontal="centerContinuous"/>
    </xf>
    <xf numFmtId="0" fontId="4" fillId="0" borderId="0" xfId="0" applyFont="1" applyAlignment="1" applyProtection="1">
      <alignment horizontal="fill"/>
    </xf>
    <xf numFmtId="37" fontId="0" fillId="0" borderId="1" xfId="0" applyNumberFormat="1" applyBorder="1" applyProtection="1"/>
    <xf numFmtId="164" fontId="0" fillId="0" borderId="1" xfId="0" applyNumberFormat="1" applyBorder="1" applyProtection="1"/>
    <xf numFmtId="39" fontId="0" fillId="0" borderId="1" xfId="0" applyNumberFormat="1" applyBorder="1" applyProtection="1"/>
    <xf numFmtId="10" fontId="4" fillId="0" borderId="0" xfId="0" applyNumberFormat="1" applyFont="1" applyProtection="1"/>
    <xf numFmtId="0" fontId="4" fillId="0" borderId="0" xfId="0" applyFont="1" applyAlignment="1" applyProtection="1">
      <alignment horizontal="left"/>
    </xf>
    <xf numFmtId="0" fontId="0" fillId="0" borderId="0" xfId="0" quotePrefix="1" applyAlignment="1" applyProtection="1">
      <alignment horizontal="left"/>
    </xf>
    <xf numFmtId="37" fontId="0" fillId="0" borderId="1" xfId="0" applyNumberFormat="1" applyFill="1" applyBorder="1" applyProtection="1"/>
    <xf numFmtId="39" fontId="0" fillId="0" borderId="1" xfId="0" applyNumberFormat="1" applyFill="1" applyBorder="1" applyProtection="1"/>
    <xf numFmtId="0" fontId="3" fillId="0" borderId="0" xfId="0" applyFont="1" applyAlignment="1" applyProtection="1">
      <alignment horizontal="left"/>
    </xf>
    <xf numFmtId="16" fontId="3" fillId="0" borderId="0" xfId="0" applyNumberFormat="1" applyFont="1" applyAlignment="1" applyProtection="1">
      <alignment horizontal="left"/>
    </xf>
    <xf numFmtId="0" fontId="0" fillId="0" borderId="0" xfId="0" applyFont="1" applyAlignment="1" applyProtection="1">
      <alignment horizontal="fill"/>
    </xf>
    <xf numFmtId="14" fontId="0" fillId="0" borderId="1" xfId="0" quotePrefix="1" applyNumberFormat="1" applyBorder="1" applyAlignment="1" applyProtection="1">
      <alignment horizontal="right"/>
    </xf>
    <xf numFmtId="37" fontId="0" fillId="0" borderId="1" xfId="0" applyNumberFormat="1" applyBorder="1"/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37" fontId="0" fillId="0" borderId="0" xfId="0" applyNumberFormat="1" applyProtection="1"/>
    <xf numFmtId="39" fontId="0" fillId="0" borderId="0" xfId="0" applyNumberFormat="1" applyProtection="1"/>
    <xf numFmtId="39" fontId="0" fillId="0" borderId="0" xfId="0" applyNumberFormat="1" applyAlignment="1" applyProtection="1">
      <alignment horizontal="left"/>
    </xf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Continuous"/>
    </xf>
    <xf numFmtId="0" fontId="0" fillId="0" borderId="0" xfId="0" applyAlignment="1" applyProtection="1">
      <alignment horizontal="centerContinuous"/>
    </xf>
    <xf numFmtId="0" fontId="6" fillId="0" borderId="0" xfId="0" applyFont="1" applyAlignment="1" applyProtection="1">
      <alignment horizontal="centerContinuous"/>
    </xf>
    <xf numFmtId="0" fontId="6" fillId="0" borderId="0" xfId="0" applyFont="1" applyAlignment="1" applyProtection="1">
      <alignment horizontal="center"/>
    </xf>
    <xf numFmtId="10" fontId="3" fillId="0" borderId="0" xfId="0" applyNumberFormat="1" applyFont="1" applyProtection="1"/>
    <xf numFmtId="169" fontId="0" fillId="0" borderId="0" xfId="1" applyNumberFormat="1" applyFont="1"/>
    <xf numFmtId="169" fontId="0" fillId="0" borderId="0" xfId="1" applyNumberFormat="1" applyFont="1" applyProtection="1"/>
    <xf numFmtId="37" fontId="0" fillId="0" borderId="0" xfId="0" applyNumberFormat="1" applyFill="1" applyProtection="1"/>
    <xf numFmtId="16" fontId="3" fillId="0" borderId="0" xfId="0" applyNumberFormat="1" applyFont="1" applyAlignment="1" applyProtection="1">
      <alignment horizontal="centerContinuous"/>
    </xf>
    <xf numFmtId="0" fontId="0" fillId="0" borderId="0" xfId="0"/>
    <xf numFmtId="0" fontId="0" fillId="0" borderId="0" xfId="0" applyAlignment="1" applyProtection="1">
      <alignment horizontal="left"/>
    </xf>
    <xf numFmtId="37" fontId="0" fillId="0" borderId="0" xfId="0" applyNumberFormat="1" applyProtection="1"/>
    <xf numFmtId="39" fontId="0" fillId="0" borderId="0" xfId="0" applyNumberFormat="1" applyProtection="1"/>
    <xf numFmtId="10" fontId="0" fillId="0" borderId="0" xfId="0" applyNumberFormat="1" applyProtection="1"/>
    <xf numFmtId="0" fontId="0" fillId="0" borderId="1" xfId="0" applyBorder="1"/>
    <xf numFmtId="0" fontId="7" fillId="0" borderId="0" xfId="0" applyFont="1"/>
    <xf numFmtId="37" fontId="0" fillId="0" borderId="1" xfId="0" applyNumberFormat="1" applyBorder="1" applyProtection="1"/>
    <xf numFmtId="164" fontId="0" fillId="0" borderId="1" xfId="0" applyNumberFormat="1" applyBorder="1" applyProtection="1"/>
    <xf numFmtId="39" fontId="0" fillId="0" borderId="1" xfId="0" applyNumberFormat="1" applyBorder="1" applyProtection="1"/>
    <xf numFmtId="0" fontId="0" fillId="0" borderId="1" xfId="0" applyBorder="1" applyAlignment="1" applyProtection="1">
      <alignment horizontal="left"/>
    </xf>
    <xf numFmtId="0" fontId="7" fillId="0" borderId="0" xfId="0" applyFont="1" applyAlignment="1" applyProtection="1">
      <alignment horizontal="left"/>
    </xf>
    <xf numFmtId="37" fontId="0" fillId="0" borderId="2" xfId="0" applyNumberFormat="1" applyBorder="1" applyProtection="1"/>
    <xf numFmtId="39" fontId="0" fillId="0" borderId="2" xfId="0" applyNumberFormat="1" applyBorder="1" applyProtection="1"/>
    <xf numFmtId="164" fontId="0" fillId="0" borderId="2" xfId="0" applyNumberFormat="1" applyBorder="1" applyProtection="1"/>
    <xf numFmtId="10" fontId="0" fillId="0" borderId="1" xfId="0" applyNumberFormat="1" applyBorder="1" applyProtection="1"/>
    <xf numFmtId="165" fontId="0" fillId="0" borderId="2" xfId="0" applyNumberFormat="1" applyBorder="1" applyProtection="1"/>
    <xf numFmtId="165" fontId="4" fillId="0" borderId="0" xfId="0" applyNumberFormat="1" applyFont="1" applyProtection="1"/>
    <xf numFmtId="0" fontId="0" fillId="0" borderId="0" xfId="0" quotePrefix="1" applyAlignment="1" applyProtection="1">
      <alignment horizontal="left"/>
    </xf>
    <xf numFmtId="16" fontId="0" fillId="0" borderId="1" xfId="0" quotePrefix="1" applyNumberFormat="1" applyBorder="1" applyAlignment="1" applyProtection="1">
      <alignment horizontal="center"/>
    </xf>
    <xf numFmtId="0" fontId="15" fillId="0" borderId="0" xfId="0" applyFont="1"/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37" fontId="0" fillId="0" borderId="0" xfId="0" applyNumberFormat="1" applyProtection="1"/>
    <xf numFmtId="39" fontId="0" fillId="0" borderId="0" xfId="0" applyNumberFormat="1" applyProtection="1"/>
    <xf numFmtId="0" fontId="0" fillId="0" borderId="0" xfId="0" applyAlignment="1">
      <alignment horizontal="centerContinuous"/>
    </xf>
    <xf numFmtId="0" fontId="4" fillId="0" borderId="0" xfId="0" applyFont="1"/>
    <xf numFmtId="0" fontId="2" fillId="0" borderId="0" xfId="0" applyFont="1" applyAlignment="1" applyProtection="1">
      <alignment horizontal="centerContinuous"/>
    </xf>
    <xf numFmtId="0" fontId="3" fillId="0" borderId="0" xfId="0" applyFont="1" applyAlignment="1" applyProtection="1">
      <alignment horizontal="centerContinuous"/>
    </xf>
    <xf numFmtId="0" fontId="4" fillId="0" borderId="0" xfId="0" applyFont="1" applyAlignment="1" applyProtection="1">
      <alignment horizontal="fill"/>
    </xf>
    <xf numFmtId="37" fontId="0" fillId="0" borderId="1" xfId="0" applyNumberFormat="1" applyBorder="1" applyProtection="1"/>
    <xf numFmtId="164" fontId="0" fillId="0" borderId="1" xfId="0" applyNumberFormat="1" applyBorder="1" applyProtection="1"/>
    <xf numFmtId="39" fontId="0" fillId="0" borderId="1" xfId="0" applyNumberFormat="1" applyBorder="1" applyProtection="1"/>
    <xf numFmtId="10" fontId="4" fillId="0" borderId="0" xfId="0" applyNumberFormat="1" applyFont="1" applyProtection="1"/>
    <xf numFmtId="0" fontId="4" fillId="0" borderId="0" xfId="0" applyFont="1" applyAlignment="1" applyProtection="1">
      <alignment horizontal="left"/>
    </xf>
    <xf numFmtId="0" fontId="0" fillId="0" borderId="0" xfId="0" quotePrefix="1" applyAlignment="1" applyProtection="1">
      <alignment horizontal="left"/>
    </xf>
    <xf numFmtId="37" fontId="0" fillId="0" borderId="1" xfId="0" applyNumberFormat="1" applyFill="1" applyBorder="1" applyProtection="1"/>
    <xf numFmtId="39" fontId="0" fillId="0" borderId="1" xfId="0" applyNumberFormat="1" applyFill="1" applyBorder="1" applyProtection="1"/>
    <xf numFmtId="0" fontId="3" fillId="0" borderId="0" xfId="0" applyFont="1" applyAlignment="1" applyProtection="1">
      <alignment horizontal="left"/>
    </xf>
    <xf numFmtId="16" fontId="3" fillId="0" borderId="0" xfId="0" applyNumberFormat="1" applyFont="1" applyAlignment="1" applyProtection="1">
      <alignment horizontal="left"/>
    </xf>
    <xf numFmtId="0" fontId="0" fillId="0" borderId="0" xfId="0" applyFont="1" applyAlignment="1" applyProtection="1">
      <alignment horizontal="fill"/>
    </xf>
    <xf numFmtId="14" fontId="0" fillId="0" borderId="1" xfId="0" quotePrefix="1" applyNumberFormat="1" applyBorder="1" applyAlignment="1" applyProtection="1">
      <alignment horizontal="right"/>
    </xf>
    <xf numFmtId="37" fontId="0" fillId="0" borderId="1" xfId="0" applyNumberFormat="1" applyBorder="1"/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37" fontId="0" fillId="0" borderId="0" xfId="0" applyNumberFormat="1" applyProtection="1"/>
    <xf numFmtId="39" fontId="0" fillId="0" borderId="0" xfId="0" applyNumberFormat="1" applyProtection="1"/>
    <xf numFmtId="39" fontId="0" fillId="0" borderId="0" xfId="0" applyNumberFormat="1" applyAlignment="1" applyProtection="1">
      <alignment horizontal="left"/>
    </xf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Continuous"/>
    </xf>
    <xf numFmtId="0" fontId="0" fillId="0" borderId="0" xfId="0" applyAlignment="1" applyProtection="1">
      <alignment horizontal="centerContinuous"/>
    </xf>
    <xf numFmtId="0" fontId="6" fillId="0" borderId="0" xfId="0" applyFont="1" applyAlignment="1" applyProtection="1">
      <alignment horizontal="centerContinuous"/>
    </xf>
    <xf numFmtId="0" fontId="6" fillId="0" borderId="0" xfId="0" applyFont="1" applyAlignment="1" applyProtection="1">
      <alignment horizontal="center"/>
    </xf>
    <xf numFmtId="10" fontId="3" fillId="0" borderId="0" xfId="0" applyNumberFormat="1" applyFont="1" applyProtection="1"/>
    <xf numFmtId="169" fontId="0" fillId="0" borderId="0" xfId="1" applyNumberFormat="1" applyFont="1"/>
    <xf numFmtId="169" fontId="0" fillId="0" borderId="0" xfId="1" applyNumberFormat="1" applyFont="1" applyProtection="1"/>
    <xf numFmtId="37" fontId="0" fillId="0" borderId="0" xfId="0" applyNumberFormat="1" applyFill="1" applyProtection="1"/>
    <xf numFmtId="16" fontId="3" fillId="0" borderId="0" xfId="0" applyNumberFormat="1" applyFont="1" applyAlignment="1" applyProtection="1">
      <alignment horizontal="centerContinuous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2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externalLink" Target="externalLinks/externalLink2.xml"/><Relationship Id="rId79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externalLink" Target="externalLinks/externalLink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externalLink" Target="externalLinks/externalLink8.xml"/><Relationship Id="rId85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externalLink" Target="externalLinks/externalLink3.xml"/><Relationship Id="rId83" Type="http://schemas.openxmlformats.org/officeDocument/2006/relationships/externalLink" Target="externalLinks/externalLink11.xml"/><Relationship Id="rId88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externalLink" Target="externalLinks/externalLink1.xml"/><Relationship Id="rId78" Type="http://schemas.openxmlformats.org/officeDocument/2006/relationships/externalLink" Target="externalLinks/externalLink6.xml"/><Relationship Id="rId81" Type="http://schemas.openxmlformats.org/officeDocument/2006/relationships/externalLink" Target="externalLinks/externalLink9.xml"/><Relationship Id="rId86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sharedStrings" Target="sharedStrings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/Fuel%20Adj%20Rpt%20Nov%20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2021/Fuel%20Adj%20Rpt%20Sept%202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/Fuel%20Adj%20Rpt%20Nov%202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2021/Fuel%20Adj%20Rpt%20Dec%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1/Fuel%20Adj%20Rpt%20Jan%202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1/Fuel%20Adj%20Rpt%20Feb%202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21/Fuel%20Adj%20Rpt%20Mar%20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021/Fuel%20Adj%20Rpt%20Apr%202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021/Fuel%20Adj%20Rpt%20May%202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2021/Fuel%20Adj%20Rpt%20Jun%202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2021/Fuel%20Adj%20Rpt%20Jul%202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2021/Fuel%20Adj%20Rpt%20Aug%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R"/>
      <sheetName val="Appendix A"/>
      <sheetName val="Appendix B"/>
    </sheetNames>
    <sheetDataSet>
      <sheetData sheetId="0">
        <row r="6">
          <cell r="E6" t="str">
            <v>NOVEMBER 2020</v>
          </cell>
        </row>
      </sheetData>
      <sheetData sheetId="1">
        <row r="12">
          <cell r="I12">
            <v>17833925</v>
          </cell>
        </row>
        <row r="14">
          <cell r="I14">
            <v>-93807</v>
          </cell>
        </row>
        <row r="18">
          <cell r="I18">
            <v>16849143</v>
          </cell>
        </row>
        <row r="19">
          <cell r="I19">
            <v>13052220</v>
          </cell>
        </row>
        <row r="26">
          <cell r="I26">
            <v>-144717.22</v>
          </cell>
        </row>
        <row r="27">
          <cell r="I27">
            <v>-2227</v>
          </cell>
        </row>
        <row r="28">
          <cell r="I28">
            <v>21.25</v>
          </cell>
        </row>
        <row r="31">
          <cell r="I31">
            <v>0</v>
          </cell>
        </row>
      </sheetData>
      <sheetData sheetId="2">
        <row r="34">
          <cell r="G34">
            <v>5.1270772871213323E-2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R"/>
      <sheetName val="Appendix A"/>
      <sheetName val="Appendix B"/>
    </sheetNames>
    <sheetDataSet>
      <sheetData sheetId="0">
        <row r="6">
          <cell r="E6" t="str">
            <v>SEPTEMBER  2021</v>
          </cell>
        </row>
      </sheetData>
      <sheetData sheetId="1">
        <row r="12">
          <cell r="I12">
            <v>14837875</v>
          </cell>
        </row>
        <row r="14">
          <cell r="I14">
            <v>-39615</v>
          </cell>
        </row>
        <row r="18">
          <cell r="I18">
            <v>13958402</v>
          </cell>
        </row>
        <row r="19">
          <cell r="I19">
            <v>18388446</v>
          </cell>
        </row>
        <row r="26">
          <cell r="I26">
            <v>58072.639999999999</v>
          </cell>
        </row>
        <row r="27">
          <cell r="I27">
            <v>-722</v>
          </cell>
        </row>
        <row r="28">
          <cell r="I28">
            <v>8.44</v>
          </cell>
        </row>
        <row r="31">
          <cell r="I31">
            <v>0</v>
          </cell>
        </row>
      </sheetData>
      <sheetData sheetId="2">
        <row r="34">
          <cell r="G34">
            <v>5.2127326101467697E-2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R"/>
      <sheetName val="Appendix A"/>
      <sheetName val="Appendix B"/>
    </sheetNames>
    <sheetDataSet>
      <sheetData sheetId="0">
        <row r="6">
          <cell r="E6" t="str">
            <v>NOVEMBER  2021</v>
          </cell>
        </row>
      </sheetData>
      <sheetData sheetId="1">
        <row r="12">
          <cell r="I12">
            <v>20590467</v>
          </cell>
        </row>
        <row r="14">
          <cell r="I14">
            <v>231642</v>
          </cell>
        </row>
        <row r="18">
          <cell r="I18">
            <v>18918530</v>
          </cell>
        </row>
        <row r="19">
          <cell r="I19">
            <v>13276274</v>
          </cell>
        </row>
        <row r="26">
          <cell r="I26">
            <v>-19773.919999999998</v>
          </cell>
        </row>
        <row r="27">
          <cell r="I27">
            <v>8278</v>
          </cell>
        </row>
        <row r="28">
          <cell r="I28">
            <v>-34.31</v>
          </cell>
        </row>
        <row r="31">
          <cell r="I31">
            <v>0</v>
          </cell>
        </row>
      </sheetData>
      <sheetData sheetId="2">
        <row r="34">
          <cell r="G34">
            <v>5.4719416914678021E-2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R"/>
      <sheetName val="Appendix A"/>
      <sheetName val="Appendix B"/>
    </sheetNames>
    <sheetDataSet>
      <sheetData sheetId="0">
        <row r="6">
          <cell r="E6" t="str">
            <v>DECEMBER  2021</v>
          </cell>
        </row>
      </sheetData>
      <sheetData sheetId="1">
        <row r="12">
          <cell r="I12">
            <v>20363962</v>
          </cell>
        </row>
        <row r="14">
          <cell r="I14">
            <v>358406</v>
          </cell>
        </row>
        <row r="18">
          <cell r="I18">
            <v>19791061</v>
          </cell>
        </row>
        <row r="19">
          <cell r="I19">
            <v>18918530</v>
          </cell>
        </row>
        <row r="26">
          <cell r="I26">
            <v>240936.79</v>
          </cell>
        </row>
        <row r="27">
          <cell r="I27">
            <v>21144</v>
          </cell>
        </row>
        <row r="28">
          <cell r="I28">
            <v>-45.53</v>
          </cell>
        </row>
        <row r="31">
          <cell r="I31">
            <v>0</v>
          </cell>
        </row>
      </sheetData>
      <sheetData sheetId="2">
        <row r="34">
          <cell r="G34">
            <v>5.2471862767346319E-2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R"/>
      <sheetName val="Appendix A"/>
      <sheetName val="Appendix B"/>
    </sheetNames>
    <sheetDataSet>
      <sheetData sheetId="0">
        <row r="6">
          <cell r="E6" t="str">
            <v>JANUARY 2021</v>
          </cell>
        </row>
      </sheetData>
      <sheetData sheetId="1">
        <row r="12">
          <cell r="I12">
            <v>26015120</v>
          </cell>
        </row>
        <row r="14">
          <cell r="I14">
            <v>-103280</v>
          </cell>
        </row>
        <row r="18">
          <cell r="I18">
            <v>24470896</v>
          </cell>
        </row>
        <row r="19">
          <cell r="I19">
            <v>24172449</v>
          </cell>
        </row>
        <row r="26">
          <cell r="I26">
            <v>-41344.71</v>
          </cell>
        </row>
        <row r="27">
          <cell r="I27">
            <v>-4037</v>
          </cell>
        </row>
        <row r="28">
          <cell r="I28">
            <v>25.03</v>
          </cell>
        </row>
        <row r="31">
          <cell r="I31">
            <v>0</v>
          </cell>
        </row>
      </sheetData>
      <sheetData sheetId="2">
        <row r="34">
          <cell r="G34">
            <v>5.2395329937146712E-2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R"/>
      <sheetName val="Appendix A"/>
      <sheetName val="Appendix B"/>
    </sheetNames>
    <sheetDataSet>
      <sheetData sheetId="0">
        <row r="6">
          <cell r="E6" t="str">
            <v>FEBRUARY 2021</v>
          </cell>
        </row>
      </sheetData>
      <sheetData sheetId="1">
        <row r="12">
          <cell r="I12">
            <v>22833242</v>
          </cell>
        </row>
        <row r="14">
          <cell r="I14">
            <v>-111427</v>
          </cell>
        </row>
        <row r="18">
          <cell r="I18">
            <v>21378136</v>
          </cell>
        </row>
        <row r="19">
          <cell r="I19">
            <v>24470896</v>
          </cell>
        </row>
        <row r="26">
          <cell r="I26">
            <v>-89051.71</v>
          </cell>
        </row>
        <row r="27">
          <cell r="I27">
            <v>-5465</v>
          </cell>
        </row>
        <row r="28">
          <cell r="I28">
            <v>17</v>
          </cell>
        </row>
        <row r="31">
          <cell r="I31">
            <v>0</v>
          </cell>
        </row>
      </sheetData>
      <sheetData sheetId="2">
        <row r="34">
          <cell r="G34">
            <v>5.3062191701265499E-2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R"/>
      <sheetName val="Appendix A"/>
      <sheetName val="Appendix B"/>
    </sheetNames>
    <sheetDataSet>
      <sheetData sheetId="0">
        <row r="6">
          <cell r="E6" t="str">
            <v>MARCH 2021</v>
          </cell>
        </row>
      </sheetData>
      <sheetData sheetId="1">
        <row r="12">
          <cell r="I12">
            <v>18354072</v>
          </cell>
        </row>
        <row r="14">
          <cell r="I14">
            <v>39462</v>
          </cell>
        </row>
        <row r="18">
          <cell r="I18">
            <v>17729013</v>
          </cell>
        </row>
        <row r="19">
          <cell r="I19">
            <v>21378136</v>
          </cell>
        </row>
        <row r="26">
          <cell r="I26">
            <v>-103130.34</v>
          </cell>
        </row>
        <row r="27">
          <cell r="I27">
            <v>-101858</v>
          </cell>
        </row>
        <row r="28">
          <cell r="I28">
            <v>426.96</v>
          </cell>
        </row>
        <row r="31">
          <cell r="I31">
            <v>0</v>
          </cell>
        </row>
      </sheetData>
      <sheetData sheetId="2">
        <row r="34">
          <cell r="G34">
            <v>4.9553935943064238E-2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R"/>
      <sheetName val="Appendix A"/>
      <sheetName val="Appendix B"/>
    </sheetNames>
    <sheetDataSet>
      <sheetData sheetId="0">
        <row r="6">
          <cell r="E6" t="str">
            <v>APRIL  2021</v>
          </cell>
        </row>
      </sheetData>
      <sheetData sheetId="1">
        <row r="12">
          <cell r="I12">
            <v>15514472</v>
          </cell>
        </row>
        <row r="14">
          <cell r="I14">
            <v>-65006</v>
          </cell>
        </row>
        <row r="18">
          <cell r="I18">
            <v>14634358</v>
          </cell>
        </row>
        <row r="19">
          <cell r="I19">
            <v>17729013</v>
          </cell>
        </row>
        <row r="26">
          <cell r="I26">
            <v>-13752.96</v>
          </cell>
        </row>
        <row r="27">
          <cell r="I27">
            <v>-3350</v>
          </cell>
        </row>
        <row r="28">
          <cell r="I28">
            <v>20.079999999999998</v>
          </cell>
        </row>
        <row r="31">
          <cell r="I31">
            <v>0</v>
          </cell>
        </row>
      </sheetData>
      <sheetData sheetId="2">
        <row r="34">
          <cell r="G34">
            <v>5.1866241827753318E-2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R"/>
      <sheetName val="Appendix A"/>
      <sheetName val="Appendix B"/>
    </sheetNames>
    <sheetDataSet>
      <sheetData sheetId="0">
        <row r="6">
          <cell r="E6" t="str">
            <v>MAY  2021</v>
          </cell>
        </row>
      </sheetData>
      <sheetData sheetId="1">
        <row r="12">
          <cell r="I12">
            <v>14590246</v>
          </cell>
        </row>
        <row r="14">
          <cell r="I14">
            <v>-103154</v>
          </cell>
        </row>
        <row r="18">
          <cell r="I18">
            <v>13792973</v>
          </cell>
        </row>
        <row r="19">
          <cell r="I19">
            <v>14634358</v>
          </cell>
        </row>
        <row r="26">
          <cell r="I26">
            <v>-32678.2</v>
          </cell>
        </row>
        <row r="27">
          <cell r="I27">
            <v>-1218</v>
          </cell>
        </row>
        <row r="28">
          <cell r="I28">
            <v>3.1</v>
          </cell>
        </row>
        <row r="31">
          <cell r="I31">
            <v>0</v>
          </cell>
        </row>
      </sheetData>
      <sheetData sheetId="2">
        <row r="34">
          <cell r="G34">
            <v>5.1463223572385156E-2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R"/>
      <sheetName val="Appendix A"/>
      <sheetName val="Appendix B"/>
    </sheetNames>
    <sheetDataSet>
      <sheetData sheetId="0">
        <row r="6">
          <cell r="E6" t="str">
            <v>JUNE  2021</v>
          </cell>
        </row>
      </sheetData>
      <sheetData sheetId="1">
        <row r="12">
          <cell r="I12">
            <v>16917175</v>
          </cell>
        </row>
        <row r="14">
          <cell r="I14">
            <v>-78835</v>
          </cell>
        </row>
        <row r="18">
          <cell r="I18">
            <v>16004030</v>
          </cell>
        </row>
        <row r="19">
          <cell r="I19">
            <v>13792973</v>
          </cell>
        </row>
        <row r="26">
          <cell r="I26">
            <v>-121673.82</v>
          </cell>
        </row>
        <row r="27">
          <cell r="I27">
            <v>38930</v>
          </cell>
        </row>
        <row r="28">
          <cell r="I28">
            <v>-147.43</v>
          </cell>
        </row>
        <row r="31">
          <cell r="I31">
            <v>0</v>
          </cell>
        </row>
      </sheetData>
      <sheetData sheetId="2">
        <row r="34">
          <cell r="G34">
            <v>4.9865973570974859E-2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R"/>
      <sheetName val="Appendix A"/>
      <sheetName val="Appendix B"/>
    </sheetNames>
    <sheetDataSet>
      <sheetData sheetId="0">
        <row r="6">
          <cell r="E6" t="str">
            <v>JULY  2021</v>
          </cell>
        </row>
      </sheetData>
      <sheetData sheetId="1">
        <row r="12">
          <cell r="I12">
            <v>19069822</v>
          </cell>
        </row>
        <row r="14">
          <cell r="I14">
            <v>-76850</v>
          </cell>
        </row>
        <row r="18">
          <cell r="I18">
            <v>17989641</v>
          </cell>
        </row>
        <row r="19">
          <cell r="I19">
            <v>16004030</v>
          </cell>
        </row>
        <row r="26">
          <cell r="I26">
            <v>-69965.62</v>
          </cell>
        </row>
        <row r="27">
          <cell r="I27">
            <v>4082</v>
          </cell>
        </row>
        <row r="28">
          <cell r="I28">
            <v>-27.55</v>
          </cell>
        </row>
        <row r="31">
          <cell r="I31">
            <v>0</v>
          </cell>
        </row>
      </sheetData>
      <sheetData sheetId="2">
        <row r="34">
          <cell r="G34">
            <v>5.2913290430375202E-2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R"/>
      <sheetName val="Appendix A"/>
      <sheetName val="Appendix B"/>
    </sheetNames>
    <sheetDataSet>
      <sheetData sheetId="0">
        <row r="6">
          <cell r="E6" t="str">
            <v>AUGUST  2021</v>
          </cell>
        </row>
      </sheetData>
      <sheetData sheetId="1">
        <row r="12">
          <cell r="I12">
            <v>19297141</v>
          </cell>
        </row>
        <row r="14">
          <cell r="I14">
            <v>-67154</v>
          </cell>
        </row>
        <row r="18">
          <cell r="I18">
            <v>18388446</v>
          </cell>
        </row>
        <row r="19">
          <cell r="I19">
            <v>17989641</v>
          </cell>
        </row>
        <row r="26">
          <cell r="I26">
            <v>-212932.49</v>
          </cell>
        </row>
        <row r="27">
          <cell r="I27">
            <v>-360</v>
          </cell>
        </row>
        <row r="28">
          <cell r="I28">
            <v>-33.200000000000003</v>
          </cell>
        </row>
        <row r="31">
          <cell r="I31">
            <v>0</v>
          </cell>
        </row>
      </sheetData>
      <sheetData sheetId="2">
        <row r="34">
          <cell r="G34">
            <v>5.2471559274275596E-2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7.xml"/><Relationship Id="rId1" Type="http://schemas.openxmlformats.org/officeDocument/2006/relationships/vmlDrawing" Target="../drawings/vmlDrawing17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8.xml"/><Relationship Id="rId1" Type="http://schemas.openxmlformats.org/officeDocument/2006/relationships/vmlDrawing" Target="../drawings/vmlDrawing18.v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9.xml"/><Relationship Id="rId1" Type="http://schemas.openxmlformats.org/officeDocument/2006/relationships/vmlDrawing" Target="../drawings/vmlDrawing19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0.xml"/><Relationship Id="rId1" Type="http://schemas.openxmlformats.org/officeDocument/2006/relationships/vmlDrawing" Target="../drawings/vmlDrawing20.v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2.xml"/><Relationship Id="rId1" Type="http://schemas.openxmlformats.org/officeDocument/2006/relationships/vmlDrawing" Target="../drawings/vmlDrawing22.v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3.xml"/><Relationship Id="rId1" Type="http://schemas.openxmlformats.org/officeDocument/2006/relationships/vmlDrawing" Target="../drawings/vmlDrawing2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7"/>
  <sheetViews>
    <sheetView topLeftCell="A10" workbookViewId="0">
      <selection activeCell="F40" sqref="F40"/>
    </sheetView>
  </sheetViews>
  <sheetFormatPr defaultRowHeight="15.75" x14ac:dyDescent="0.25"/>
  <cols>
    <col min="1" max="1" width="12.88671875" customWidth="1"/>
    <col min="4" max="4" width="15.77734375" customWidth="1"/>
    <col min="5" max="5" width="16.5546875" bestFit="1" customWidth="1"/>
    <col min="10" max="10" width="40.44140625" bestFit="1" customWidth="1"/>
    <col min="11" max="11" width="1.88671875" customWidth="1"/>
    <col min="12" max="12" width="8.44140625" bestFit="1" customWidth="1"/>
    <col min="13" max="13" width="17" bestFit="1" customWidth="1"/>
  </cols>
  <sheetData>
    <row r="1" spans="1:13" ht="19.5" x14ac:dyDescent="0.35">
      <c r="A1" s="8"/>
    </row>
    <row r="4" spans="1:13" x14ac:dyDescent="0.25">
      <c r="A4" s="9" t="s">
        <v>49</v>
      </c>
      <c r="B4" s="10" t="s">
        <v>0</v>
      </c>
      <c r="C4" s="4"/>
      <c r="D4" s="4"/>
      <c r="E4" s="4"/>
      <c r="H4" s="9" t="s">
        <v>50</v>
      </c>
      <c r="J4" s="10" t="s">
        <v>51</v>
      </c>
      <c r="K4" s="4"/>
      <c r="L4" s="4"/>
      <c r="M4" s="4"/>
    </row>
    <row r="6" spans="1:13" x14ac:dyDescent="0.25">
      <c r="A6" s="11" t="s">
        <v>52</v>
      </c>
      <c r="B6" s="5"/>
      <c r="C6" s="5"/>
      <c r="D6" s="5"/>
      <c r="E6" s="12" t="s">
        <v>106</v>
      </c>
      <c r="J6" s="11" t="s">
        <v>53</v>
      </c>
      <c r="K6" s="5"/>
      <c r="L6" s="11" t="s">
        <v>54</v>
      </c>
      <c r="M6" s="12" t="str">
        <f>+E6</f>
        <v>NOVEMBER 2020</v>
      </c>
    </row>
    <row r="8" spans="1:13" ht="16.5" thickBot="1" x14ac:dyDescent="0.3">
      <c r="A8" s="9" t="s">
        <v>55</v>
      </c>
      <c r="E8" s="13">
        <f>+'[1]Appendix A'!I12</f>
        <v>17833925</v>
      </c>
      <c r="J8" s="9" t="s">
        <v>56</v>
      </c>
    </row>
    <row r="9" spans="1:13" ht="17.25" thickTop="1" thickBot="1" x14ac:dyDescent="0.3">
      <c r="E9" s="14"/>
      <c r="J9" s="9" t="s">
        <v>57</v>
      </c>
      <c r="M9" s="15">
        <f>'[1]Appendix A'!I14</f>
        <v>-93807</v>
      </c>
    </row>
    <row r="10" spans="1:13" ht="16.5" thickTop="1" x14ac:dyDescent="0.25">
      <c r="A10" s="9" t="s">
        <v>58</v>
      </c>
      <c r="E10" s="16">
        <f>'[1]Appendix A'!I18</f>
        <v>16849143</v>
      </c>
      <c r="J10" s="9" t="s">
        <v>100</v>
      </c>
      <c r="M10" s="17">
        <f>E36+F36</f>
        <v>30997.869999999995</v>
      </c>
    </row>
    <row r="11" spans="1:13" x14ac:dyDescent="0.25">
      <c r="E11" s="14"/>
      <c r="J11" s="9" t="s">
        <v>59</v>
      </c>
      <c r="M11" s="17"/>
    </row>
    <row r="12" spans="1:13" x14ac:dyDescent="0.25">
      <c r="A12" s="9" t="s">
        <v>60</v>
      </c>
      <c r="E12" s="16">
        <f>'[1]Appendix A'!I31</f>
        <v>0</v>
      </c>
      <c r="J12" s="9" t="s">
        <v>61</v>
      </c>
      <c r="M12" s="18"/>
    </row>
    <row r="13" spans="1:13" ht="16.5" thickBot="1" x14ac:dyDescent="0.3">
      <c r="E13" s="14"/>
      <c r="J13" s="9" t="s">
        <v>62</v>
      </c>
      <c r="M13" s="15">
        <f>M9+M10-M11</f>
        <v>-62809.130000000005</v>
      </c>
    </row>
    <row r="14" spans="1:13" ht="17.25" thickTop="1" thickBot="1" x14ac:dyDescent="0.3">
      <c r="A14" s="9" t="s">
        <v>63</v>
      </c>
      <c r="E14" s="13">
        <f>E10+E12</f>
        <v>16849143</v>
      </c>
    </row>
    <row r="15" spans="1:13" ht="16.5" thickTop="1" x14ac:dyDescent="0.25">
      <c r="E15" s="14"/>
      <c r="J15" s="9" t="s">
        <v>64</v>
      </c>
      <c r="M15" s="16">
        <f>+'[1]Appendix A'!I12</f>
        <v>17833925</v>
      </c>
    </row>
    <row r="16" spans="1:13" x14ac:dyDescent="0.25">
      <c r="A16" s="9" t="s">
        <v>65</v>
      </c>
      <c r="E16" s="14"/>
    </row>
    <row r="17" spans="1:13" ht="16.5" thickBot="1" x14ac:dyDescent="0.3">
      <c r="A17" s="9" t="s">
        <v>66</v>
      </c>
      <c r="E17" s="13">
        <f>E8-E14</f>
        <v>984782</v>
      </c>
      <c r="J17" s="9" t="s">
        <v>67</v>
      </c>
    </row>
    <row r="18" spans="1:13" ht="17.25" thickTop="1" thickBot="1" x14ac:dyDescent="0.3">
      <c r="J18" s="9" t="s">
        <v>68</v>
      </c>
      <c r="M18" s="19">
        <f>M9/M15</f>
        <v>-5.2600310924263731E-3</v>
      </c>
    </row>
    <row r="19" spans="1:13" ht="16.5" thickTop="1" x14ac:dyDescent="0.25">
      <c r="A19" s="4"/>
      <c r="B19" s="4"/>
      <c r="C19" s="4"/>
      <c r="D19" s="4"/>
      <c r="E19" s="4"/>
      <c r="H19" s="4"/>
      <c r="I19" s="4"/>
      <c r="J19" s="4"/>
      <c r="K19" s="4"/>
      <c r="L19" s="4"/>
      <c r="M19" s="4"/>
    </row>
    <row r="20" spans="1:13" x14ac:dyDescent="0.25">
      <c r="A20" s="4"/>
      <c r="B20" s="4"/>
      <c r="C20" s="4"/>
      <c r="D20" s="4"/>
      <c r="E20" s="4"/>
      <c r="H20" s="4"/>
      <c r="I20" s="4"/>
      <c r="J20" s="4"/>
      <c r="K20" s="4"/>
      <c r="L20" s="4"/>
      <c r="M20" s="4"/>
    </row>
    <row r="22" spans="1:13" x14ac:dyDescent="0.25">
      <c r="A22" s="11" t="s">
        <v>69</v>
      </c>
      <c r="E22" s="12" t="str">
        <f>+E6</f>
        <v>NOVEMBER 2020</v>
      </c>
      <c r="J22" s="11" t="s">
        <v>70</v>
      </c>
    </row>
    <row r="24" spans="1:13" x14ac:dyDescent="0.25">
      <c r="A24" s="9" t="s">
        <v>71</v>
      </c>
      <c r="E24" s="20">
        <v>-8.5889999999999994E-3</v>
      </c>
      <c r="J24" s="9" t="s">
        <v>72</v>
      </c>
      <c r="M24" s="21">
        <f>'[1]Appendix B'!G34</f>
        <v>5.1270772871213323E-2</v>
      </c>
    </row>
    <row r="26" spans="1:13" x14ac:dyDescent="0.25">
      <c r="A26" s="9" t="s">
        <v>73</v>
      </c>
      <c r="E26" s="16">
        <f>'[1]Appendix A'!I19</f>
        <v>13052220</v>
      </c>
      <c r="J26" s="9" t="s">
        <v>74</v>
      </c>
      <c r="M26" s="12" t="str">
        <f>+E6</f>
        <v>NOVEMBER 2020</v>
      </c>
    </row>
    <row r="27" spans="1:13" x14ac:dyDescent="0.25">
      <c r="E27" s="14"/>
    </row>
    <row r="28" spans="1:13" x14ac:dyDescent="0.25">
      <c r="A28" s="9" t="s">
        <v>75</v>
      </c>
      <c r="E28" s="16">
        <f>'[1]Appendix A'!I27</f>
        <v>-2227</v>
      </c>
      <c r="J28" s="9" t="s">
        <v>76</v>
      </c>
      <c r="M28" s="22">
        <f>(E17+F17)/(E8+F8)</f>
        <v>5.5219588508979373E-2</v>
      </c>
    </row>
    <row r="29" spans="1:13" x14ac:dyDescent="0.25">
      <c r="E29" s="14"/>
      <c r="J29" s="9" t="s">
        <v>77</v>
      </c>
    </row>
    <row r="30" spans="1:13" ht="16.5" thickBot="1" x14ac:dyDescent="0.3">
      <c r="A30" s="9" t="s">
        <v>78</v>
      </c>
      <c r="E30" s="13">
        <f>E26+E28</f>
        <v>13049993</v>
      </c>
      <c r="J30" s="11" t="s">
        <v>79</v>
      </c>
    </row>
    <row r="31" spans="1:13" ht="16.5" thickTop="1" x14ac:dyDescent="0.25">
      <c r="A31" s="9" t="s">
        <v>80</v>
      </c>
    </row>
    <row r="32" spans="1:13" x14ac:dyDescent="0.25">
      <c r="A32" s="9" t="s">
        <v>81</v>
      </c>
      <c r="E32" s="17">
        <v>-113698.1</v>
      </c>
      <c r="J32" s="9" t="s">
        <v>82</v>
      </c>
      <c r="M32" s="22">
        <f>1-M24</f>
        <v>0.94872922712878671</v>
      </c>
    </row>
    <row r="33" spans="1:13" x14ac:dyDescent="0.25">
      <c r="E33" s="18"/>
      <c r="J33" s="9" t="s">
        <v>83</v>
      </c>
    </row>
    <row r="34" spans="1:13" x14ac:dyDescent="0.25">
      <c r="A34" s="9" t="s">
        <v>84</v>
      </c>
      <c r="E34" s="17">
        <f>'[1]Appendix A'!I26+'[1]Appendix A'!I28</f>
        <v>-144695.97</v>
      </c>
      <c r="J34" s="9" t="s">
        <v>85</v>
      </c>
      <c r="M34" s="20">
        <f>M13/M15</f>
        <v>-3.521890441952627E-3</v>
      </c>
    </row>
    <row r="35" spans="1:13" x14ac:dyDescent="0.25">
      <c r="A35" s="9" t="s">
        <v>86</v>
      </c>
      <c r="E35" s="18"/>
      <c r="J35" s="9" t="s">
        <v>87</v>
      </c>
      <c r="M35" s="20">
        <f>M34/M32</f>
        <v>-3.7122187672147498E-3</v>
      </c>
    </row>
    <row r="36" spans="1:13" ht="16.5" thickBot="1" x14ac:dyDescent="0.3">
      <c r="A36" s="9" t="s">
        <v>88</v>
      </c>
      <c r="E36" s="15">
        <f>E32-E34</f>
        <v>30997.869999999995</v>
      </c>
      <c r="H36" t="s">
        <v>6</v>
      </c>
      <c r="J36" s="9" t="s">
        <v>89</v>
      </c>
      <c r="M36" s="23">
        <f>M35*100</f>
        <v>-0.371221876721475</v>
      </c>
    </row>
    <row r="37" spans="1:13" ht="16.5" thickTop="1" x14ac:dyDescent="0.25"/>
    <row r="38" spans="1:13" x14ac:dyDescent="0.25">
      <c r="A38" s="4"/>
      <c r="B38" s="4"/>
      <c r="C38" s="4"/>
      <c r="D38" s="4"/>
      <c r="E38" s="4"/>
      <c r="H38" s="4"/>
      <c r="I38" s="4"/>
      <c r="J38" s="4"/>
      <c r="K38" s="4"/>
      <c r="L38" s="4"/>
      <c r="M38" s="4"/>
    </row>
    <row r="40" spans="1:13" x14ac:dyDescent="0.25">
      <c r="A40" s="9" t="s">
        <v>90</v>
      </c>
      <c r="H40" s="24"/>
      <c r="J40" s="9" t="s">
        <v>91</v>
      </c>
    </row>
    <row r="41" spans="1:13" x14ac:dyDescent="0.25">
      <c r="A41" s="25" t="s">
        <v>107</v>
      </c>
      <c r="J41" s="9" t="s">
        <v>92</v>
      </c>
      <c r="K41" s="43">
        <v>44180</v>
      </c>
      <c r="L41" s="43"/>
      <c r="M41" s="43"/>
    </row>
    <row r="42" spans="1:13" x14ac:dyDescent="0.25">
      <c r="A42" s="9" t="s">
        <v>93</v>
      </c>
      <c r="B42" s="9" t="s">
        <v>104</v>
      </c>
      <c r="J42" s="9" t="s">
        <v>94</v>
      </c>
      <c r="K42" s="9" t="s">
        <v>105</v>
      </c>
    </row>
    <row r="43" spans="1:13" x14ac:dyDescent="0.25">
      <c r="A43" s="9" t="s">
        <v>95</v>
      </c>
      <c r="B43" s="9" t="s">
        <v>96</v>
      </c>
      <c r="G43" t="s">
        <v>6</v>
      </c>
      <c r="J43" s="9" t="s">
        <v>97</v>
      </c>
      <c r="K43" s="9" t="s">
        <v>98</v>
      </c>
    </row>
    <row r="44" spans="1:13" x14ac:dyDescent="0.25">
      <c r="F44" t="s">
        <v>103</v>
      </c>
    </row>
    <row r="47" spans="1:13" x14ac:dyDescent="0.25">
      <c r="L47" t="s">
        <v>6</v>
      </c>
    </row>
  </sheetData>
  <mergeCells count="1">
    <mergeCell ref="K41:M4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sqref="A1:IV65536"/>
    </sheetView>
  </sheetViews>
  <sheetFormatPr defaultRowHeight="15.75" x14ac:dyDescent="0.25"/>
  <cols>
    <col min="1" max="1" width="12.88671875" customWidth="1"/>
    <col min="4" max="4" width="15.77734375" customWidth="1"/>
    <col min="5" max="5" width="16.5546875" bestFit="1" customWidth="1"/>
    <col min="10" max="10" width="40.44140625" bestFit="1" customWidth="1"/>
    <col min="11" max="11" width="1.88671875" customWidth="1"/>
    <col min="12" max="12" width="8.44140625" bestFit="1" customWidth="1"/>
    <col min="13" max="13" width="17" bestFit="1" customWidth="1"/>
  </cols>
  <sheetData>
    <row r="1" spans="1:13" ht="19.5" x14ac:dyDescent="0.35">
      <c r="A1" s="8"/>
    </row>
    <row r="4" spans="1:13" x14ac:dyDescent="0.25">
      <c r="A4" s="9" t="s">
        <v>49</v>
      </c>
      <c r="B4" s="10" t="s">
        <v>0</v>
      </c>
      <c r="C4" s="4"/>
      <c r="D4" s="4"/>
      <c r="E4" s="4"/>
      <c r="H4" s="9" t="s">
        <v>50</v>
      </c>
      <c r="J4" s="10" t="s">
        <v>51</v>
      </c>
      <c r="K4" s="4"/>
      <c r="L4" s="4"/>
      <c r="M4" s="4"/>
    </row>
    <row r="6" spans="1:13" x14ac:dyDescent="0.25">
      <c r="A6" s="11" t="s">
        <v>52</v>
      </c>
      <c r="B6" s="5"/>
      <c r="C6" s="5"/>
      <c r="D6" s="5"/>
      <c r="E6" s="12" t="s">
        <v>111</v>
      </c>
      <c r="J6" s="11" t="s">
        <v>53</v>
      </c>
      <c r="K6" s="5"/>
      <c r="L6" s="11" t="s">
        <v>54</v>
      </c>
      <c r="M6" s="12" t="str">
        <f>+E6</f>
        <v>FEBRUARY 2021</v>
      </c>
    </row>
    <row r="8" spans="1:13" ht="16.5" thickBot="1" x14ac:dyDescent="0.3">
      <c r="A8" s="9" t="s">
        <v>55</v>
      </c>
      <c r="E8" s="13">
        <f>+'[3]Appendix A'!I12</f>
        <v>22833242</v>
      </c>
      <c r="J8" s="9" t="s">
        <v>56</v>
      </c>
    </row>
    <row r="9" spans="1:13" ht="17.25" thickTop="1" thickBot="1" x14ac:dyDescent="0.3">
      <c r="E9" s="14"/>
      <c r="J9" s="9" t="s">
        <v>57</v>
      </c>
      <c r="M9" s="15">
        <f>'[3]Appendix A'!I14</f>
        <v>-111427</v>
      </c>
    </row>
    <row r="10" spans="1:13" ht="16.5" thickTop="1" x14ac:dyDescent="0.25">
      <c r="A10" s="9" t="s">
        <v>58</v>
      </c>
      <c r="E10" s="16">
        <f>'[3]Appendix A'!I18</f>
        <v>21378136</v>
      </c>
      <c r="J10" s="9" t="s">
        <v>100</v>
      </c>
      <c r="M10" s="17">
        <f>E36+F36</f>
        <v>-13694.739999999991</v>
      </c>
    </row>
    <row r="11" spans="1:13" x14ac:dyDescent="0.25">
      <c r="E11" s="14"/>
      <c r="J11" s="9" t="s">
        <v>59</v>
      </c>
      <c r="M11" s="17"/>
    </row>
    <row r="12" spans="1:13" x14ac:dyDescent="0.25">
      <c r="A12" s="9" t="s">
        <v>60</v>
      </c>
      <c r="E12" s="16">
        <f>'[3]Appendix A'!I31</f>
        <v>0</v>
      </c>
      <c r="J12" s="9" t="s">
        <v>61</v>
      </c>
      <c r="M12" s="18"/>
    </row>
    <row r="13" spans="1:13" ht="16.5" thickBot="1" x14ac:dyDescent="0.3">
      <c r="E13" s="14"/>
      <c r="J13" s="9" t="s">
        <v>62</v>
      </c>
      <c r="M13" s="15">
        <f>M9+M10-M11</f>
        <v>-125121.73999999999</v>
      </c>
    </row>
    <row r="14" spans="1:13" ht="17.25" thickTop="1" thickBot="1" x14ac:dyDescent="0.3">
      <c r="A14" s="9" t="s">
        <v>63</v>
      </c>
      <c r="E14" s="13">
        <f>E10+E12</f>
        <v>21378136</v>
      </c>
    </row>
    <row r="15" spans="1:13" ht="16.5" thickTop="1" x14ac:dyDescent="0.25">
      <c r="E15" s="14"/>
      <c r="J15" s="9" t="s">
        <v>64</v>
      </c>
      <c r="M15" s="16">
        <f>+'[3]Appendix A'!I12</f>
        <v>22833242</v>
      </c>
    </row>
    <row r="16" spans="1:13" x14ac:dyDescent="0.25">
      <c r="A16" s="9" t="s">
        <v>65</v>
      </c>
      <c r="E16" s="14"/>
    </row>
    <row r="17" spans="1:13" ht="16.5" thickBot="1" x14ac:dyDescent="0.3">
      <c r="A17" s="9" t="s">
        <v>66</v>
      </c>
      <c r="E17" s="13">
        <f>E8-E14</f>
        <v>1455106</v>
      </c>
      <c r="J17" s="9" t="s">
        <v>67</v>
      </c>
    </row>
    <row r="18" spans="1:13" ht="17.25" thickTop="1" thickBot="1" x14ac:dyDescent="0.3">
      <c r="J18" s="9" t="s">
        <v>68</v>
      </c>
      <c r="M18" s="19">
        <f>M9/M15</f>
        <v>-4.8800341186766207E-3</v>
      </c>
    </row>
    <row r="19" spans="1:13" ht="16.5" thickTop="1" x14ac:dyDescent="0.25">
      <c r="A19" s="4"/>
      <c r="B19" s="4"/>
      <c r="C19" s="4"/>
      <c r="D19" s="4"/>
      <c r="E19" s="4"/>
      <c r="H19" s="4"/>
      <c r="I19" s="4"/>
      <c r="J19" s="4"/>
      <c r="K19" s="4"/>
      <c r="L19" s="4"/>
      <c r="M19" s="4"/>
    </row>
    <row r="20" spans="1:13" x14ac:dyDescent="0.25">
      <c r="A20" s="4"/>
      <c r="B20" s="4"/>
      <c r="C20" s="4"/>
      <c r="D20" s="4"/>
      <c r="E20" s="4"/>
      <c r="H20" s="4"/>
      <c r="I20" s="4"/>
      <c r="J20" s="4"/>
      <c r="K20" s="4"/>
      <c r="L20" s="4"/>
      <c r="M20" s="4"/>
    </row>
    <row r="22" spans="1:13" x14ac:dyDescent="0.25">
      <c r="A22" s="11" t="s">
        <v>69</v>
      </c>
      <c r="E22" s="12" t="str">
        <f>+E6</f>
        <v>FEBRUARY 2021</v>
      </c>
      <c r="J22" s="11" t="s">
        <v>70</v>
      </c>
    </row>
    <row r="24" spans="1:13" x14ac:dyDescent="0.25">
      <c r="A24" s="9" t="s">
        <v>71</v>
      </c>
      <c r="E24" s="20">
        <v>-4.1669999999999997E-3</v>
      </c>
      <c r="J24" s="9" t="s">
        <v>72</v>
      </c>
      <c r="M24" s="21">
        <f>'[3]Appendix B'!G34</f>
        <v>5.3062191701265499E-2</v>
      </c>
    </row>
    <row r="26" spans="1:13" x14ac:dyDescent="0.25">
      <c r="A26" s="9" t="s">
        <v>73</v>
      </c>
      <c r="E26" s="16">
        <f>'[3]Appendix A'!I19</f>
        <v>24470896</v>
      </c>
      <c r="J26" s="9" t="s">
        <v>74</v>
      </c>
      <c r="M26" s="12" t="str">
        <f>+E6</f>
        <v>FEBRUARY 2021</v>
      </c>
    </row>
    <row r="27" spans="1:13" x14ac:dyDescent="0.25">
      <c r="E27" s="14"/>
    </row>
    <row r="28" spans="1:13" x14ac:dyDescent="0.25">
      <c r="A28" s="9" t="s">
        <v>75</v>
      </c>
      <c r="E28" s="16">
        <f>'[3]Appendix A'!I27</f>
        <v>-5465</v>
      </c>
      <c r="J28" s="9" t="s">
        <v>76</v>
      </c>
      <c r="M28" s="22">
        <f>(E17+F17)/(E8+F8)</f>
        <v>6.3727524983092629E-2</v>
      </c>
    </row>
    <row r="29" spans="1:13" x14ac:dyDescent="0.25">
      <c r="E29" s="14"/>
      <c r="J29" s="9" t="s">
        <v>77</v>
      </c>
    </row>
    <row r="30" spans="1:13" ht="16.5" thickBot="1" x14ac:dyDescent="0.3">
      <c r="A30" s="9" t="s">
        <v>78</v>
      </c>
      <c r="E30" s="13">
        <f>E26+E28</f>
        <v>24465431</v>
      </c>
      <c r="J30" s="11" t="s">
        <v>79</v>
      </c>
    </row>
    <row r="31" spans="1:13" ht="16.5" thickTop="1" x14ac:dyDescent="0.25">
      <c r="A31" s="9" t="s">
        <v>80</v>
      </c>
    </row>
    <row r="32" spans="1:13" x14ac:dyDescent="0.25">
      <c r="A32" s="9" t="s">
        <v>81</v>
      </c>
      <c r="E32" s="17">
        <v>-102729.45</v>
      </c>
      <c r="J32" s="9" t="s">
        <v>82</v>
      </c>
      <c r="M32" s="22">
        <f>1-M24</f>
        <v>0.94693780829873453</v>
      </c>
    </row>
    <row r="33" spans="1:13" x14ac:dyDescent="0.25">
      <c r="E33" s="18"/>
      <c r="J33" s="9" t="s">
        <v>83</v>
      </c>
    </row>
    <row r="34" spans="1:13" x14ac:dyDescent="0.25">
      <c r="A34" s="9" t="s">
        <v>84</v>
      </c>
      <c r="E34" s="17">
        <f>'[3]Appendix A'!I26+'[3]Appendix A'!I28</f>
        <v>-89034.71</v>
      </c>
      <c r="J34" s="9" t="s">
        <v>85</v>
      </c>
      <c r="M34" s="20">
        <f>M13/M15</f>
        <v>-5.4798061528012528E-3</v>
      </c>
    </row>
    <row r="35" spans="1:13" x14ac:dyDescent="0.25">
      <c r="A35" s="9" t="s">
        <v>86</v>
      </c>
      <c r="E35" s="18"/>
      <c r="J35" s="9" t="s">
        <v>87</v>
      </c>
      <c r="M35" s="20">
        <f>M34/M32</f>
        <v>-5.7868701669503038E-3</v>
      </c>
    </row>
    <row r="36" spans="1:13" ht="16.5" thickBot="1" x14ac:dyDescent="0.3">
      <c r="A36" s="9" t="s">
        <v>88</v>
      </c>
      <c r="E36" s="15">
        <f>E32-E34</f>
        <v>-13694.739999999991</v>
      </c>
      <c r="H36" t="s">
        <v>6</v>
      </c>
      <c r="J36" s="9" t="s">
        <v>89</v>
      </c>
      <c r="M36" s="23">
        <f>M35*100</f>
        <v>-0.57868701669503042</v>
      </c>
    </row>
    <row r="37" spans="1:13" ht="16.5" thickTop="1" x14ac:dyDescent="0.25"/>
    <row r="38" spans="1:13" x14ac:dyDescent="0.25">
      <c r="A38" s="4"/>
      <c r="B38" s="4"/>
      <c r="C38" s="4"/>
      <c r="D38" s="4"/>
      <c r="E38" s="4"/>
      <c r="H38" s="4"/>
      <c r="I38" s="4"/>
      <c r="J38" s="4"/>
      <c r="K38" s="4"/>
      <c r="L38" s="4"/>
      <c r="M38" s="4"/>
    </row>
    <row r="40" spans="1:13" x14ac:dyDescent="0.25">
      <c r="A40" s="9" t="s">
        <v>90</v>
      </c>
      <c r="H40" s="24"/>
      <c r="J40" s="9" t="s">
        <v>91</v>
      </c>
    </row>
    <row r="41" spans="1:13" x14ac:dyDescent="0.25">
      <c r="A41" s="25" t="s">
        <v>112</v>
      </c>
      <c r="J41" s="9" t="s">
        <v>92</v>
      </c>
      <c r="K41" s="43">
        <v>44270</v>
      </c>
      <c r="L41" s="43"/>
      <c r="M41" s="43"/>
    </row>
    <row r="42" spans="1:13" x14ac:dyDescent="0.25">
      <c r="A42" s="9" t="s">
        <v>93</v>
      </c>
      <c r="B42" s="9" t="s">
        <v>104</v>
      </c>
      <c r="J42" s="9" t="s">
        <v>94</v>
      </c>
      <c r="K42" s="9" t="s">
        <v>105</v>
      </c>
    </row>
    <row r="43" spans="1:13" x14ac:dyDescent="0.25">
      <c r="A43" s="9" t="s">
        <v>95</v>
      </c>
      <c r="B43" s="9" t="s">
        <v>96</v>
      </c>
      <c r="G43" t="s">
        <v>6</v>
      </c>
      <c r="J43" s="9" t="s">
        <v>97</v>
      </c>
      <c r="K43" s="9" t="s">
        <v>98</v>
      </c>
    </row>
    <row r="44" spans="1:13" x14ac:dyDescent="0.25">
      <c r="F44" t="s">
        <v>103</v>
      </c>
    </row>
    <row r="47" spans="1:13" x14ac:dyDescent="0.25">
      <c r="L47" t="s">
        <v>6</v>
      </c>
    </row>
  </sheetData>
  <mergeCells count="1">
    <mergeCell ref="K41:M4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I36"/>
  <sheetViews>
    <sheetView topLeftCell="A10" workbookViewId="0">
      <selection activeCell="K29" sqref="K29"/>
    </sheetView>
  </sheetViews>
  <sheetFormatPr defaultColWidth="11.44140625" defaultRowHeight="15.75" x14ac:dyDescent="0.25"/>
  <cols>
    <col min="5" max="5" width="12.77734375" customWidth="1"/>
    <col min="6" max="6" width="11.77734375" customWidth="1"/>
    <col min="7" max="7" width="8.5546875" customWidth="1"/>
    <col min="8" max="8" width="11.77734375" customWidth="1"/>
    <col min="9" max="9" width="22.77734375" bestFit="1" customWidth="1"/>
    <col min="11" max="11" width="12.77734375" customWidth="1"/>
    <col min="12" max="12" width="14.77734375" customWidth="1"/>
    <col min="13" max="13" width="17" customWidth="1"/>
    <col min="14" max="14" width="12.77734375" customWidth="1"/>
    <col min="15" max="15" width="11.77734375" customWidth="1"/>
  </cols>
  <sheetData>
    <row r="4" spans="2:9" ht="19.5" x14ac:dyDescent="0.35">
      <c r="D4" s="26" t="s">
        <v>0</v>
      </c>
      <c r="E4" s="1"/>
      <c r="F4" s="1"/>
    </row>
    <row r="6" spans="2:9" x14ac:dyDescent="0.25">
      <c r="D6" s="27" t="s">
        <v>2</v>
      </c>
      <c r="E6" s="1"/>
      <c r="F6" s="1"/>
    </row>
    <row r="8" spans="2:9" x14ac:dyDescent="0.25">
      <c r="B8" s="9" t="s">
        <v>4</v>
      </c>
      <c r="C8" s="28" t="str">
        <f>[3]FAR!E6</f>
        <v>FEBRUARY 2021</v>
      </c>
    </row>
    <row r="9" spans="2:9" x14ac:dyDescent="0.25">
      <c r="B9" s="29" t="s">
        <v>6</v>
      </c>
      <c r="C9" s="29" t="s">
        <v>6</v>
      </c>
      <c r="D9" s="29" t="s">
        <v>6</v>
      </c>
      <c r="E9" s="29" t="s">
        <v>6</v>
      </c>
      <c r="F9" s="29" t="s">
        <v>6</v>
      </c>
      <c r="G9" s="29" t="s">
        <v>6</v>
      </c>
      <c r="H9" s="29" t="s">
        <v>6</v>
      </c>
      <c r="I9" s="40" t="s">
        <v>6</v>
      </c>
    </row>
    <row r="11" spans="2:9" x14ac:dyDescent="0.25">
      <c r="B11" s="30" t="s">
        <v>8</v>
      </c>
    </row>
    <row r="12" spans="2:9" x14ac:dyDescent="0.25">
      <c r="C12" s="9" t="s">
        <v>14</v>
      </c>
      <c r="G12" s="2"/>
      <c r="H12" s="31">
        <v>14</v>
      </c>
      <c r="I12" s="16">
        <v>22833242</v>
      </c>
    </row>
    <row r="13" spans="2:9" x14ac:dyDescent="0.25">
      <c r="C13" s="9" t="s">
        <v>9</v>
      </c>
      <c r="G13" s="2"/>
      <c r="H13" s="31">
        <v>1</v>
      </c>
      <c r="I13" s="16">
        <v>26015120</v>
      </c>
    </row>
    <row r="14" spans="2:9" x14ac:dyDescent="0.25">
      <c r="C14" s="9" t="s">
        <v>19</v>
      </c>
      <c r="G14" s="2"/>
      <c r="H14" s="31" t="s">
        <v>20</v>
      </c>
      <c r="I14" s="16">
        <v>-111427</v>
      </c>
    </row>
    <row r="15" spans="2:9" x14ac:dyDescent="0.25">
      <c r="I15" s="14"/>
    </row>
    <row r="16" spans="2:9" x14ac:dyDescent="0.25">
      <c r="I16" s="14"/>
    </row>
    <row r="17" spans="2:9" x14ac:dyDescent="0.25">
      <c r="B17" s="30" t="s">
        <v>23</v>
      </c>
      <c r="I17" s="14"/>
    </row>
    <row r="18" spans="2:9" x14ac:dyDescent="0.25">
      <c r="C18" s="9" t="s">
        <v>24</v>
      </c>
      <c r="G18" s="2"/>
      <c r="H18" s="31" t="s">
        <v>25</v>
      </c>
      <c r="I18" s="16">
        <v>21378136</v>
      </c>
    </row>
    <row r="19" spans="2:9" x14ac:dyDescent="0.25">
      <c r="C19" s="9" t="s">
        <v>27</v>
      </c>
      <c r="G19" s="2"/>
      <c r="H19" s="31" t="s">
        <v>28</v>
      </c>
      <c r="I19" s="16">
        <v>24470896</v>
      </c>
    </row>
    <row r="20" spans="2:9" x14ac:dyDescent="0.25">
      <c r="F20" t="s">
        <v>6</v>
      </c>
      <c r="I20" s="14"/>
    </row>
    <row r="21" spans="2:9" x14ac:dyDescent="0.25">
      <c r="B21" s="30" t="s">
        <v>30</v>
      </c>
      <c r="I21" s="14"/>
    </row>
    <row r="22" spans="2:9" x14ac:dyDescent="0.25">
      <c r="C22" s="25" t="s">
        <v>99</v>
      </c>
      <c r="G22" s="2"/>
      <c r="H22" s="31" t="s">
        <v>32</v>
      </c>
      <c r="I22" s="20">
        <v>-4.1669999999999997E-3</v>
      </c>
    </row>
    <row r="23" spans="2:9" x14ac:dyDescent="0.25">
      <c r="C23" s="9" t="s">
        <v>33</v>
      </c>
      <c r="G23" s="2"/>
      <c r="H23" s="31" t="s">
        <v>34</v>
      </c>
      <c r="I23" s="17">
        <v>-102729.45</v>
      </c>
    </row>
    <row r="24" spans="2:9" x14ac:dyDescent="0.25">
      <c r="I24" s="18"/>
    </row>
    <row r="25" spans="2:9" x14ac:dyDescent="0.25">
      <c r="B25" s="30" t="s">
        <v>36</v>
      </c>
      <c r="I25" s="18"/>
    </row>
    <row r="26" spans="2:9" x14ac:dyDescent="0.25">
      <c r="C26" s="9" t="s">
        <v>37</v>
      </c>
      <c r="G26" s="2"/>
      <c r="H26" s="31" t="s">
        <v>38</v>
      </c>
      <c r="I26" s="17">
        <v>-89051.71</v>
      </c>
    </row>
    <row r="27" spans="2:9" x14ac:dyDescent="0.25">
      <c r="C27" s="9" t="s">
        <v>101</v>
      </c>
      <c r="G27" s="2"/>
      <c r="H27" s="31" t="s">
        <v>39</v>
      </c>
      <c r="I27" s="16">
        <v>-5465</v>
      </c>
    </row>
    <row r="28" spans="2:9" x14ac:dyDescent="0.25">
      <c r="C28" s="9" t="s">
        <v>102</v>
      </c>
      <c r="G28" s="2"/>
      <c r="H28" s="31" t="s">
        <v>38</v>
      </c>
      <c r="I28" s="17">
        <v>17</v>
      </c>
    </row>
    <row r="29" spans="2:9" x14ac:dyDescent="0.25">
      <c r="I29" s="14" t="s">
        <v>6</v>
      </c>
    </row>
    <row r="30" spans="2:9" x14ac:dyDescent="0.25">
      <c r="C30" s="9" t="s">
        <v>42</v>
      </c>
      <c r="G30" s="2"/>
      <c r="I30" s="41">
        <v>44257</v>
      </c>
    </row>
    <row r="31" spans="2:9" x14ac:dyDescent="0.25">
      <c r="C31" s="9" t="s">
        <v>43</v>
      </c>
      <c r="G31" s="2"/>
      <c r="H31" s="31" t="s">
        <v>44</v>
      </c>
      <c r="I31" s="16">
        <v>0</v>
      </c>
    </row>
    <row r="32" spans="2:9" x14ac:dyDescent="0.25">
      <c r="B32" s="31" t="s">
        <v>25</v>
      </c>
      <c r="C32" s="9" t="s">
        <v>45</v>
      </c>
      <c r="G32" s="2"/>
      <c r="I32" s="16">
        <f>+I12</f>
        <v>22833242</v>
      </c>
    </row>
    <row r="33" spans="2:9" x14ac:dyDescent="0.25">
      <c r="B33" s="31" t="s">
        <v>46</v>
      </c>
      <c r="C33" s="9" t="s">
        <v>47</v>
      </c>
      <c r="G33" s="2"/>
      <c r="I33" s="16">
        <f>+I18</f>
        <v>21378136</v>
      </c>
    </row>
    <row r="34" spans="2:9" x14ac:dyDescent="0.25">
      <c r="I34" s="14"/>
    </row>
    <row r="35" spans="2:9" x14ac:dyDescent="0.25">
      <c r="C35" s="9" t="s">
        <v>48</v>
      </c>
      <c r="G35" s="33">
        <f>I35/I32</f>
        <v>6.3727524983092629E-2</v>
      </c>
      <c r="I35" s="16">
        <f>I32-I31-I33</f>
        <v>1455106</v>
      </c>
    </row>
    <row r="36" spans="2:9" x14ac:dyDescent="0.25">
      <c r="G36" s="34" t="s">
        <v>6</v>
      </c>
      <c r="I36" s="2"/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4"/>
  <sheetViews>
    <sheetView workbookViewId="0">
      <selection activeCell="J30" sqref="J30"/>
    </sheetView>
  </sheetViews>
  <sheetFormatPr defaultRowHeight="15.75" x14ac:dyDescent="0.25"/>
  <cols>
    <col min="3" max="3" width="12.88671875" bestFit="1" customWidth="1"/>
    <col min="4" max="4" width="15.33203125" bestFit="1" customWidth="1"/>
    <col min="5" max="5" width="12.88671875" bestFit="1" customWidth="1"/>
    <col min="6" max="6" width="10.33203125" bestFit="1" customWidth="1"/>
    <col min="7" max="7" width="12" bestFit="1" customWidth="1"/>
  </cols>
  <sheetData>
    <row r="1" spans="1:7" x14ac:dyDescent="0.25">
      <c r="A1" t="s">
        <v>6</v>
      </c>
    </row>
    <row r="2" spans="1:7" x14ac:dyDescent="0.25">
      <c r="A2" t="s">
        <v>6</v>
      </c>
    </row>
    <row r="5" spans="1:7" x14ac:dyDescent="0.25">
      <c r="G5" s="9" t="s">
        <v>1</v>
      </c>
    </row>
    <row r="7" spans="1:7" x14ac:dyDescent="0.25">
      <c r="F7" s="1"/>
    </row>
    <row r="8" spans="1:7" x14ac:dyDescent="0.25">
      <c r="D8" s="1" t="s">
        <v>3</v>
      </c>
      <c r="E8" s="1"/>
    </row>
    <row r="9" spans="1:7" x14ac:dyDescent="0.25">
      <c r="B9" s="1" t="s">
        <v>5</v>
      </c>
      <c r="C9" s="1"/>
      <c r="D9" s="1"/>
      <c r="E9" s="1"/>
      <c r="F9" s="1"/>
      <c r="G9" s="1"/>
    </row>
    <row r="10" spans="1:7" x14ac:dyDescent="0.25">
      <c r="B10" s="1" t="s">
        <v>7</v>
      </c>
      <c r="C10" s="1"/>
      <c r="D10" s="1"/>
      <c r="E10" s="1"/>
      <c r="F10" s="1"/>
      <c r="G10" s="1"/>
    </row>
    <row r="11" spans="1:7" x14ac:dyDescent="0.25">
      <c r="D11" s="35" t="str">
        <f>[3]FAR!E6</f>
        <v>FEBRUARY 2021</v>
      </c>
      <c r="E11" s="3"/>
    </row>
    <row r="13" spans="1:7" x14ac:dyDescent="0.25">
      <c r="D13" s="31" t="s">
        <v>10</v>
      </c>
      <c r="E13" s="31" t="s">
        <v>11</v>
      </c>
      <c r="F13" s="31" t="s">
        <v>12</v>
      </c>
      <c r="G13" s="31" t="s">
        <v>13</v>
      </c>
    </row>
    <row r="14" spans="1:7" x14ac:dyDescent="0.25">
      <c r="D14" s="36" t="s">
        <v>15</v>
      </c>
      <c r="E14" s="37" t="s">
        <v>16</v>
      </c>
      <c r="F14" s="37" t="s">
        <v>17</v>
      </c>
      <c r="G14" s="37" t="s">
        <v>18</v>
      </c>
    </row>
    <row r="16" spans="1:7" x14ac:dyDescent="0.25">
      <c r="A16" s="9" t="s">
        <v>21</v>
      </c>
      <c r="D16" s="14">
        <v>225851350</v>
      </c>
      <c r="E16" s="14">
        <v>214017794</v>
      </c>
      <c r="F16" s="14">
        <v>0</v>
      </c>
      <c r="G16" s="14">
        <f>+D16-E16-F16</f>
        <v>11833556</v>
      </c>
    </row>
    <row r="17" spans="1:7" x14ac:dyDescent="0.25">
      <c r="A17" s="9" t="s">
        <v>22</v>
      </c>
      <c r="D17" s="14"/>
      <c r="E17" s="14"/>
      <c r="F17" s="14"/>
      <c r="G17" s="14"/>
    </row>
    <row r="18" spans="1:7" x14ac:dyDescent="0.25">
      <c r="D18" s="14"/>
      <c r="E18" s="14"/>
      <c r="F18" s="14"/>
      <c r="G18" s="14"/>
    </row>
    <row r="19" spans="1:7" x14ac:dyDescent="0.25">
      <c r="A19" s="9" t="s">
        <v>26</v>
      </c>
      <c r="D19" s="14">
        <v>21403818</v>
      </c>
      <c r="E19" s="14">
        <v>20175172</v>
      </c>
      <c r="F19" s="14">
        <v>0</v>
      </c>
      <c r="G19" s="14">
        <f>D19-E19-F19</f>
        <v>1228646</v>
      </c>
    </row>
    <row r="21" spans="1:7" x14ac:dyDescent="0.25">
      <c r="A21" s="9" t="s">
        <v>6</v>
      </c>
      <c r="D21" s="6"/>
      <c r="E21" s="6"/>
      <c r="F21" s="6"/>
      <c r="G21" s="14" t="s">
        <v>6</v>
      </c>
    </row>
    <row r="23" spans="1:7" x14ac:dyDescent="0.25">
      <c r="A23" s="9" t="s">
        <v>29</v>
      </c>
      <c r="D23" s="14"/>
      <c r="E23" s="14"/>
      <c r="F23" s="14"/>
      <c r="G23" s="14"/>
    </row>
    <row r="24" spans="1:7" x14ac:dyDescent="0.25">
      <c r="D24" s="14"/>
      <c r="E24" s="14"/>
      <c r="F24" s="14"/>
      <c r="G24" s="14"/>
    </row>
    <row r="25" spans="1:7" x14ac:dyDescent="0.25">
      <c r="A25" s="9" t="s">
        <v>31</v>
      </c>
      <c r="D25" s="14">
        <v>22833242</v>
      </c>
      <c r="E25" s="14">
        <v>21378136</v>
      </c>
      <c r="F25" s="14">
        <v>0</v>
      </c>
      <c r="G25" s="14">
        <f>+D25-E25-F25</f>
        <v>1455106</v>
      </c>
    </row>
    <row r="26" spans="1:7" x14ac:dyDescent="0.25">
      <c r="D26" s="14"/>
      <c r="E26" s="14"/>
      <c r="F26" s="14"/>
      <c r="G26" s="14"/>
    </row>
    <row r="27" spans="1:7" x14ac:dyDescent="0.25">
      <c r="A27" t="s">
        <v>6</v>
      </c>
      <c r="D27" s="6" t="s">
        <v>6</v>
      </c>
      <c r="E27" s="6" t="s">
        <v>6</v>
      </c>
      <c r="F27" s="6" t="s">
        <v>6</v>
      </c>
      <c r="G27" s="7" t="s">
        <v>6</v>
      </c>
    </row>
    <row r="29" spans="1:7" x14ac:dyDescent="0.25">
      <c r="A29" s="9" t="s">
        <v>35</v>
      </c>
      <c r="D29" s="14">
        <f>D16-D19+D25</f>
        <v>227280774</v>
      </c>
      <c r="E29" s="14">
        <f>E16-E19+E25</f>
        <v>215220758</v>
      </c>
      <c r="F29" s="14">
        <v>0</v>
      </c>
      <c r="G29" s="14">
        <f>G16-G19+G25</f>
        <v>12060016</v>
      </c>
    </row>
    <row r="34" spans="2:7" x14ac:dyDescent="0.25">
      <c r="B34" s="9" t="s">
        <v>13</v>
      </c>
      <c r="C34" s="18">
        <f>G29</f>
        <v>12060016</v>
      </c>
      <c r="D34" s="38" t="s">
        <v>40</v>
      </c>
      <c r="E34" s="14">
        <f>D29</f>
        <v>227280774</v>
      </c>
      <c r="F34" s="31" t="s">
        <v>41</v>
      </c>
      <c r="G34" s="39">
        <f>C34/E34</f>
        <v>5.3062191701265499E-2</v>
      </c>
    </row>
  </sheetData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sqref="A1:IV65536"/>
    </sheetView>
  </sheetViews>
  <sheetFormatPr defaultRowHeight="15.75" x14ac:dyDescent="0.25"/>
  <cols>
    <col min="1" max="1" width="12.88671875" customWidth="1"/>
    <col min="4" max="4" width="15.77734375" customWidth="1"/>
    <col min="5" max="5" width="16.5546875" bestFit="1" customWidth="1"/>
    <col min="10" max="10" width="40.44140625" bestFit="1" customWidth="1"/>
    <col min="11" max="11" width="1.88671875" customWidth="1"/>
    <col min="12" max="12" width="8.44140625" bestFit="1" customWidth="1"/>
    <col min="13" max="13" width="17" bestFit="1" customWidth="1"/>
  </cols>
  <sheetData>
    <row r="1" spans="1:13" ht="19.5" x14ac:dyDescent="0.35">
      <c r="A1" s="8"/>
    </row>
    <row r="4" spans="1:13" x14ac:dyDescent="0.25">
      <c r="A4" s="9" t="s">
        <v>49</v>
      </c>
      <c r="B4" s="10" t="s">
        <v>0</v>
      </c>
      <c r="C4" s="4"/>
      <c r="D4" s="4"/>
      <c r="E4" s="4"/>
      <c r="H4" s="9" t="s">
        <v>50</v>
      </c>
      <c r="J4" s="10" t="s">
        <v>51</v>
      </c>
      <c r="K4" s="4"/>
      <c r="L4" s="4"/>
      <c r="M4" s="4"/>
    </row>
    <row r="6" spans="1:13" x14ac:dyDescent="0.25">
      <c r="A6" s="11" t="s">
        <v>52</v>
      </c>
      <c r="B6" s="5"/>
      <c r="C6" s="5"/>
      <c r="D6" s="5"/>
      <c r="E6" s="12" t="s">
        <v>113</v>
      </c>
      <c r="J6" s="11" t="s">
        <v>53</v>
      </c>
      <c r="K6" s="5"/>
      <c r="L6" s="11" t="s">
        <v>54</v>
      </c>
      <c r="M6" s="12" t="str">
        <f>+E6</f>
        <v>MARCH 2021</v>
      </c>
    </row>
    <row r="8" spans="1:13" ht="16.5" thickBot="1" x14ac:dyDescent="0.3">
      <c r="A8" s="9" t="s">
        <v>55</v>
      </c>
      <c r="E8" s="13">
        <f>+'[4]Appendix A'!I12</f>
        <v>18354072</v>
      </c>
      <c r="J8" s="9" t="s">
        <v>56</v>
      </c>
    </row>
    <row r="9" spans="1:13" ht="17.25" thickTop="1" thickBot="1" x14ac:dyDescent="0.3">
      <c r="E9" s="14"/>
      <c r="J9" s="9" t="s">
        <v>57</v>
      </c>
      <c r="M9" s="15">
        <f>'[4]Appendix A'!I14</f>
        <v>39462</v>
      </c>
    </row>
    <row r="10" spans="1:13" ht="16.5" thickTop="1" x14ac:dyDescent="0.25">
      <c r="A10" s="9" t="s">
        <v>58</v>
      </c>
      <c r="E10" s="16">
        <f>'[4]Appendix A'!I18</f>
        <v>17729013</v>
      </c>
      <c r="J10" s="9" t="s">
        <v>100</v>
      </c>
      <c r="M10" s="17">
        <f>E36+F36</f>
        <v>-23117.150000000009</v>
      </c>
    </row>
    <row r="11" spans="1:13" x14ac:dyDescent="0.25">
      <c r="E11" s="14"/>
      <c r="J11" s="9" t="s">
        <v>59</v>
      </c>
      <c r="M11" s="17"/>
    </row>
    <row r="12" spans="1:13" x14ac:dyDescent="0.25">
      <c r="A12" s="9" t="s">
        <v>60</v>
      </c>
      <c r="E12" s="16">
        <f>'[4]Appendix A'!I31</f>
        <v>0</v>
      </c>
      <c r="J12" s="9" t="s">
        <v>61</v>
      </c>
      <c r="M12" s="18"/>
    </row>
    <row r="13" spans="1:13" ht="16.5" thickBot="1" x14ac:dyDescent="0.3">
      <c r="E13" s="14"/>
      <c r="J13" s="9" t="s">
        <v>62</v>
      </c>
      <c r="M13" s="15">
        <f>M9+M10-M11</f>
        <v>16344.849999999991</v>
      </c>
    </row>
    <row r="14" spans="1:13" ht="17.25" thickTop="1" thickBot="1" x14ac:dyDescent="0.3">
      <c r="A14" s="9" t="s">
        <v>63</v>
      </c>
      <c r="E14" s="13">
        <f>E10+E12</f>
        <v>17729013</v>
      </c>
    </row>
    <row r="15" spans="1:13" ht="16.5" thickTop="1" x14ac:dyDescent="0.25">
      <c r="E15" s="14"/>
      <c r="J15" s="9" t="s">
        <v>64</v>
      </c>
      <c r="M15" s="16">
        <f>+'[4]Appendix A'!I12</f>
        <v>18354072</v>
      </c>
    </row>
    <row r="16" spans="1:13" x14ac:dyDescent="0.25">
      <c r="A16" s="9" t="s">
        <v>65</v>
      </c>
      <c r="E16" s="14"/>
    </row>
    <row r="17" spans="1:13" ht="16.5" thickBot="1" x14ac:dyDescent="0.3">
      <c r="A17" s="9" t="s">
        <v>66</v>
      </c>
      <c r="E17" s="13">
        <f>E8-E14</f>
        <v>625059</v>
      </c>
      <c r="J17" s="9" t="s">
        <v>67</v>
      </c>
    </row>
    <row r="18" spans="1:13" ht="17.25" thickTop="1" thickBot="1" x14ac:dyDescent="0.3">
      <c r="J18" s="9" t="s">
        <v>68</v>
      </c>
      <c r="M18" s="19">
        <f>M9/M15</f>
        <v>2.1500406013444866E-3</v>
      </c>
    </row>
    <row r="19" spans="1:13" ht="16.5" thickTop="1" x14ac:dyDescent="0.25">
      <c r="A19" s="4"/>
      <c r="B19" s="4"/>
      <c r="C19" s="4"/>
      <c r="D19" s="4"/>
      <c r="E19" s="4"/>
      <c r="H19" s="4"/>
      <c r="I19" s="4"/>
      <c r="J19" s="4"/>
      <c r="K19" s="4"/>
      <c r="L19" s="4"/>
      <c r="M19" s="4"/>
    </row>
    <row r="20" spans="1:13" x14ac:dyDescent="0.25">
      <c r="A20" s="4"/>
      <c r="B20" s="4"/>
      <c r="C20" s="4"/>
      <c r="D20" s="4"/>
      <c r="E20" s="4"/>
      <c r="H20" s="4"/>
      <c r="I20" s="4"/>
      <c r="J20" s="4"/>
      <c r="K20" s="4"/>
      <c r="L20" s="4"/>
      <c r="M20" s="4"/>
    </row>
    <row r="22" spans="1:13" x14ac:dyDescent="0.25">
      <c r="A22" s="11" t="s">
        <v>69</v>
      </c>
      <c r="E22" s="12" t="str">
        <f>+E6</f>
        <v>MARCH 2021</v>
      </c>
      <c r="J22" s="11" t="s">
        <v>70</v>
      </c>
    </row>
    <row r="24" spans="1:13" x14ac:dyDescent="0.25">
      <c r="A24" s="9" t="s">
        <v>71</v>
      </c>
      <c r="E24" s="20">
        <v>-5.8190000000000004E-3</v>
      </c>
      <c r="J24" s="9" t="s">
        <v>72</v>
      </c>
      <c r="M24" s="21">
        <f>'[4]Appendix B'!G34</f>
        <v>4.9553935943064238E-2</v>
      </c>
    </row>
    <row r="26" spans="1:13" x14ac:dyDescent="0.25">
      <c r="A26" s="9" t="s">
        <v>73</v>
      </c>
      <c r="E26" s="16">
        <f>'[4]Appendix A'!I19</f>
        <v>21378136</v>
      </c>
      <c r="J26" s="9" t="s">
        <v>74</v>
      </c>
      <c r="M26" s="12" t="str">
        <f>+E6</f>
        <v>MARCH 2021</v>
      </c>
    </row>
    <row r="27" spans="1:13" x14ac:dyDescent="0.25">
      <c r="E27" s="14"/>
    </row>
    <row r="28" spans="1:13" x14ac:dyDescent="0.25">
      <c r="A28" s="9" t="s">
        <v>75</v>
      </c>
      <c r="E28" s="16">
        <f>'[4]Appendix A'!I27</f>
        <v>-101858</v>
      </c>
      <c r="J28" s="9" t="s">
        <v>76</v>
      </c>
      <c r="M28" s="22">
        <f>(E17+F17)/(E8+F8)</f>
        <v>3.4055603573964408E-2</v>
      </c>
    </row>
    <row r="29" spans="1:13" x14ac:dyDescent="0.25">
      <c r="E29" s="14"/>
      <c r="J29" s="9" t="s">
        <v>77</v>
      </c>
    </row>
    <row r="30" spans="1:13" ht="16.5" thickBot="1" x14ac:dyDescent="0.3">
      <c r="A30" s="9" t="s">
        <v>78</v>
      </c>
      <c r="E30" s="13">
        <f>E26+E28</f>
        <v>21276278</v>
      </c>
      <c r="J30" s="11" t="s">
        <v>79</v>
      </c>
    </row>
    <row r="31" spans="1:13" ht="16.5" thickTop="1" x14ac:dyDescent="0.25">
      <c r="A31" s="9" t="s">
        <v>80</v>
      </c>
    </row>
    <row r="32" spans="1:13" x14ac:dyDescent="0.25">
      <c r="A32" s="9" t="s">
        <v>81</v>
      </c>
      <c r="E32" s="17">
        <v>-125820.53</v>
      </c>
      <c r="J32" s="9" t="s">
        <v>82</v>
      </c>
      <c r="M32" s="22">
        <f>1-M24</f>
        <v>0.95044606405693577</v>
      </c>
    </row>
    <row r="33" spans="1:13" x14ac:dyDescent="0.25">
      <c r="E33" s="18"/>
      <c r="J33" s="9" t="s">
        <v>83</v>
      </c>
    </row>
    <row r="34" spans="1:13" x14ac:dyDescent="0.25">
      <c r="A34" s="9" t="s">
        <v>84</v>
      </c>
      <c r="E34" s="17">
        <f>'[4]Appendix A'!I26+'[4]Appendix A'!I28</f>
        <v>-102703.37999999999</v>
      </c>
      <c r="J34" s="9" t="s">
        <v>85</v>
      </c>
      <c r="M34" s="20">
        <f>M13/M15</f>
        <v>8.9052990529839868E-4</v>
      </c>
    </row>
    <row r="35" spans="1:13" x14ac:dyDescent="0.25">
      <c r="A35" s="9" t="s">
        <v>86</v>
      </c>
      <c r="E35" s="18"/>
      <c r="J35" s="9" t="s">
        <v>87</v>
      </c>
      <c r="M35" s="20">
        <f>M34/M32</f>
        <v>9.3695995909248372E-4</v>
      </c>
    </row>
    <row r="36" spans="1:13" ht="16.5" thickBot="1" x14ac:dyDescent="0.3">
      <c r="A36" s="9" t="s">
        <v>88</v>
      </c>
      <c r="E36" s="15">
        <f>E32-E34</f>
        <v>-23117.150000000009</v>
      </c>
      <c r="H36" t="s">
        <v>6</v>
      </c>
      <c r="J36" s="9" t="s">
        <v>89</v>
      </c>
      <c r="M36" s="23">
        <f>M35*100</f>
        <v>9.3695995909248375E-2</v>
      </c>
    </row>
    <row r="37" spans="1:13" ht="16.5" thickTop="1" x14ac:dyDescent="0.25"/>
    <row r="38" spans="1:13" x14ac:dyDescent="0.25">
      <c r="A38" s="4"/>
      <c r="B38" s="4"/>
      <c r="C38" s="4"/>
      <c r="D38" s="4"/>
      <c r="E38" s="4"/>
      <c r="H38" s="4"/>
      <c r="I38" s="4"/>
      <c r="J38" s="4"/>
      <c r="K38" s="4"/>
      <c r="L38" s="4"/>
      <c r="M38" s="4"/>
    </row>
    <row r="40" spans="1:13" x14ac:dyDescent="0.25">
      <c r="A40" s="9" t="s">
        <v>90</v>
      </c>
      <c r="H40" s="24"/>
      <c r="J40" s="9" t="s">
        <v>91</v>
      </c>
    </row>
    <row r="41" spans="1:13" x14ac:dyDescent="0.25">
      <c r="A41" s="25" t="s">
        <v>114</v>
      </c>
      <c r="J41" s="9" t="s">
        <v>92</v>
      </c>
      <c r="K41" s="43">
        <v>44301</v>
      </c>
      <c r="L41" s="43"/>
      <c r="M41" s="43"/>
    </row>
    <row r="42" spans="1:13" x14ac:dyDescent="0.25">
      <c r="A42" s="9" t="s">
        <v>93</v>
      </c>
      <c r="B42" s="9" t="s">
        <v>104</v>
      </c>
      <c r="J42" s="9" t="s">
        <v>94</v>
      </c>
      <c r="K42" s="9" t="s">
        <v>105</v>
      </c>
    </row>
    <row r="43" spans="1:13" x14ac:dyDescent="0.25">
      <c r="A43" s="9" t="s">
        <v>95</v>
      </c>
      <c r="B43" s="9" t="s">
        <v>96</v>
      </c>
      <c r="G43" t="s">
        <v>6</v>
      </c>
      <c r="J43" s="9" t="s">
        <v>97</v>
      </c>
      <c r="K43" s="9" t="s">
        <v>98</v>
      </c>
    </row>
    <row r="44" spans="1:13" x14ac:dyDescent="0.25">
      <c r="F44" t="s">
        <v>103</v>
      </c>
    </row>
    <row r="47" spans="1:13" x14ac:dyDescent="0.25">
      <c r="L47" t="s">
        <v>6</v>
      </c>
    </row>
  </sheetData>
  <mergeCells count="1">
    <mergeCell ref="K41:M4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I36"/>
  <sheetViews>
    <sheetView workbookViewId="0">
      <selection sqref="A1:IV65536"/>
    </sheetView>
  </sheetViews>
  <sheetFormatPr defaultColWidth="11.44140625" defaultRowHeight="15.75" x14ac:dyDescent="0.25"/>
  <cols>
    <col min="5" max="5" width="12.77734375" customWidth="1"/>
    <col min="6" max="6" width="11.77734375" customWidth="1"/>
    <col min="7" max="7" width="8.5546875" customWidth="1"/>
    <col min="8" max="8" width="11.77734375" customWidth="1"/>
    <col min="9" max="9" width="22.77734375" bestFit="1" customWidth="1"/>
    <col min="11" max="11" width="12.77734375" customWidth="1"/>
    <col min="12" max="12" width="14.77734375" customWidth="1"/>
    <col min="13" max="13" width="17" customWidth="1"/>
    <col min="14" max="14" width="12.77734375" customWidth="1"/>
    <col min="15" max="15" width="11.77734375" customWidth="1"/>
  </cols>
  <sheetData>
    <row r="4" spans="2:9" ht="19.5" x14ac:dyDescent="0.35">
      <c r="D4" s="26" t="s">
        <v>0</v>
      </c>
      <c r="E4" s="1"/>
      <c r="F4" s="1"/>
    </row>
    <row r="6" spans="2:9" x14ac:dyDescent="0.25">
      <c r="D6" s="27" t="s">
        <v>2</v>
      </c>
      <c r="E6" s="1"/>
      <c r="F6" s="1"/>
    </row>
    <row r="8" spans="2:9" x14ac:dyDescent="0.25">
      <c r="B8" s="9" t="s">
        <v>4</v>
      </c>
      <c r="C8" s="28" t="str">
        <f>[4]FAR!E6</f>
        <v>MARCH 2021</v>
      </c>
    </row>
    <row r="9" spans="2:9" x14ac:dyDescent="0.25">
      <c r="B9" s="29" t="s">
        <v>6</v>
      </c>
      <c r="C9" s="29" t="s">
        <v>6</v>
      </c>
      <c r="D9" s="29" t="s">
        <v>6</v>
      </c>
      <c r="E9" s="29" t="s">
        <v>6</v>
      </c>
      <c r="F9" s="29" t="s">
        <v>6</v>
      </c>
      <c r="G9" s="29" t="s">
        <v>6</v>
      </c>
      <c r="H9" s="29" t="s">
        <v>6</v>
      </c>
      <c r="I9" s="40" t="s">
        <v>6</v>
      </c>
    </row>
    <row r="11" spans="2:9" x14ac:dyDescent="0.25">
      <c r="B11" s="30" t="s">
        <v>8</v>
      </c>
    </row>
    <row r="12" spans="2:9" x14ac:dyDescent="0.25">
      <c r="C12" s="9" t="s">
        <v>14</v>
      </c>
      <c r="G12" s="2"/>
      <c r="H12" s="31">
        <v>14</v>
      </c>
      <c r="I12" s="16">
        <v>18354072</v>
      </c>
    </row>
    <row r="13" spans="2:9" x14ac:dyDescent="0.25">
      <c r="C13" s="9" t="s">
        <v>9</v>
      </c>
      <c r="G13" s="2"/>
      <c r="H13" s="31">
        <v>1</v>
      </c>
      <c r="I13" s="16">
        <v>22833242</v>
      </c>
    </row>
    <row r="14" spans="2:9" x14ac:dyDescent="0.25">
      <c r="C14" s="9" t="s">
        <v>19</v>
      </c>
      <c r="G14" s="2"/>
      <c r="H14" s="31" t="s">
        <v>20</v>
      </c>
      <c r="I14" s="16">
        <v>39462</v>
      </c>
    </row>
    <row r="15" spans="2:9" x14ac:dyDescent="0.25">
      <c r="I15" s="14"/>
    </row>
    <row r="16" spans="2:9" x14ac:dyDescent="0.25">
      <c r="I16" s="14"/>
    </row>
    <row r="17" spans="2:9" x14ac:dyDescent="0.25">
      <c r="B17" s="30" t="s">
        <v>23</v>
      </c>
      <c r="I17" s="14"/>
    </row>
    <row r="18" spans="2:9" x14ac:dyDescent="0.25">
      <c r="C18" s="9" t="s">
        <v>24</v>
      </c>
      <c r="G18" s="2"/>
      <c r="H18" s="31" t="s">
        <v>25</v>
      </c>
      <c r="I18" s="16">
        <v>17729013</v>
      </c>
    </row>
    <row r="19" spans="2:9" x14ac:dyDescent="0.25">
      <c r="C19" s="9" t="s">
        <v>27</v>
      </c>
      <c r="G19" s="2"/>
      <c r="H19" s="31" t="s">
        <v>28</v>
      </c>
      <c r="I19" s="16">
        <v>21378136</v>
      </c>
    </row>
    <row r="20" spans="2:9" x14ac:dyDescent="0.25">
      <c r="F20" t="s">
        <v>6</v>
      </c>
      <c r="I20" s="14"/>
    </row>
    <row r="21" spans="2:9" x14ac:dyDescent="0.25">
      <c r="B21" s="30" t="s">
        <v>30</v>
      </c>
      <c r="I21" s="14"/>
    </row>
    <row r="22" spans="2:9" x14ac:dyDescent="0.25">
      <c r="C22" s="25" t="s">
        <v>99</v>
      </c>
      <c r="G22" s="2"/>
      <c r="H22" s="31" t="s">
        <v>32</v>
      </c>
      <c r="I22" s="20">
        <v>-5.8190000000000004E-3</v>
      </c>
    </row>
    <row r="23" spans="2:9" x14ac:dyDescent="0.25">
      <c r="C23" s="9" t="s">
        <v>33</v>
      </c>
      <c r="G23" s="2"/>
      <c r="H23" s="31" t="s">
        <v>34</v>
      </c>
      <c r="I23" s="17">
        <v>-125820.53</v>
      </c>
    </row>
    <row r="24" spans="2:9" x14ac:dyDescent="0.25">
      <c r="I24" s="18"/>
    </row>
    <row r="25" spans="2:9" x14ac:dyDescent="0.25">
      <c r="B25" s="30" t="s">
        <v>36</v>
      </c>
      <c r="I25" s="18"/>
    </row>
    <row r="26" spans="2:9" x14ac:dyDescent="0.25">
      <c r="C26" s="9" t="s">
        <v>37</v>
      </c>
      <c r="G26" s="2"/>
      <c r="H26" s="31" t="s">
        <v>38</v>
      </c>
      <c r="I26" s="17">
        <v>-103130.34</v>
      </c>
    </row>
    <row r="27" spans="2:9" x14ac:dyDescent="0.25">
      <c r="C27" s="9" t="s">
        <v>101</v>
      </c>
      <c r="G27" s="2"/>
      <c r="H27" s="31" t="s">
        <v>39</v>
      </c>
      <c r="I27" s="16">
        <v>-101858</v>
      </c>
    </row>
    <row r="28" spans="2:9" x14ac:dyDescent="0.25">
      <c r="C28" s="9" t="s">
        <v>102</v>
      </c>
      <c r="G28" s="2"/>
      <c r="H28" s="31" t="s">
        <v>38</v>
      </c>
      <c r="I28" s="17">
        <v>426.96</v>
      </c>
    </row>
    <row r="29" spans="2:9" x14ac:dyDescent="0.25">
      <c r="I29" s="14" t="s">
        <v>6</v>
      </c>
    </row>
    <row r="30" spans="2:9" x14ac:dyDescent="0.25">
      <c r="C30" s="9" t="s">
        <v>42</v>
      </c>
      <c r="G30" s="2"/>
      <c r="I30" s="41">
        <v>44257</v>
      </c>
    </row>
    <row r="31" spans="2:9" x14ac:dyDescent="0.25">
      <c r="C31" s="9" t="s">
        <v>43</v>
      </c>
      <c r="G31" s="2"/>
      <c r="H31" s="31" t="s">
        <v>44</v>
      </c>
      <c r="I31" s="16">
        <v>0</v>
      </c>
    </row>
    <row r="32" spans="2:9" x14ac:dyDescent="0.25">
      <c r="B32" s="31" t="s">
        <v>25</v>
      </c>
      <c r="C32" s="9" t="s">
        <v>45</v>
      </c>
      <c r="G32" s="2"/>
      <c r="I32" s="16">
        <f>+I12</f>
        <v>18354072</v>
      </c>
    </row>
    <row r="33" spans="2:9" x14ac:dyDescent="0.25">
      <c r="B33" s="31" t="s">
        <v>46</v>
      </c>
      <c r="C33" s="9" t="s">
        <v>47</v>
      </c>
      <c r="G33" s="2"/>
      <c r="I33" s="16">
        <f>+I18</f>
        <v>17729013</v>
      </c>
    </row>
    <row r="34" spans="2:9" x14ac:dyDescent="0.25">
      <c r="I34" s="14"/>
    </row>
    <row r="35" spans="2:9" x14ac:dyDescent="0.25">
      <c r="C35" s="9" t="s">
        <v>48</v>
      </c>
      <c r="G35" s="33">
        <f>I35/I32</f>
        <v>3.4055603573964408E-2</v>
      </c>
      <c r="I35" s="16">
        <f>I32-I31-I33</f>
        <v>625059</v>
      </c>
    </row>
    <row r="36" spans="2:9" x14ac:dyDescent="0.25">
      <c r="G36" s="34" t="s">
        <v>6</v>
      </c>
      <c r="I36" s="2"/>
    </row>
  </sheetData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4"/>
  <sheetViews>
    <sheetView workbookViewId="0">
      <selection sqref="A1:IV65536"/>
    </sheetView>
  </sheetViews>
  <sheetFormatPr defaultRowHeight="15.75" x14ac:dyDescent="0.25"/>
  <cols>
    <col min="3" max="3" width="12.88671875" bestFit="1" customWidth="1"/>
    <col min="4" max="4" width="15.33203125" bestFit="1" customWidth="1"/>
    <col min="5" max="5" width="12.88671875" bestFit="1" customWidth="1"/>
    <col min="6" max="6" width="10.33203125" bestFit="1" customWidth="1"/>
    <col min="7" max="7" width="12" bestFit="1" customWidth="1"/>
  </cols>
  <sheetData>
    <row r="1" spans="1:7" x14ac:dyDescent="0.25">
      <c r="A1" t="s">
        <v>6</v>
      </c>
    </row>
    <row r="2" spans="1:7" x14ac:dyDescent="0.25">
      <c r="A2" t="s">
        <v>6</v>
      </c>
    </row>
    <row r="5" spans="1:7" x14ac:dyDescent="0.25">
      <c r="G5" s="9" t="s">
        <v>1</v>
      </c>
    </row>
    <row r="7" spans="1:7" x14ac:dyDescent="0.25">
      <c r="F7" s="1"/>
    </row>
    <row r="8" spans="1:7" x14ac:dyDescent="0.25">
      <c r="D8" s="1" t="s">
        <v>3</v>
      </c>
      <c r="E8" s="1"/>
    </row>
    <row r="9" spans="1:7" x14ac:dyDescent="0.25">
      <c r="B9" s="1" t="s">
        <v>5</v>
      </c>
      <c r="C9" s="1"/>
      <c r="D9" s="1"/>
      <c r="E9" s="1"/>
      <c r="F9" s="1"/>
      <c r="G9" s="1"/>
    </row>
    <row r="10" spans="1:7" x14ac:dyDescent="0.25">
      <c r="B10" s="1" t="s">
        <v>7</v>
      </c>
      <c r="C10" s="1"/>
      <c r="D10" s="1"/>
      <c r="E10" s="1"/>
      <c r="F10" s="1"/>
      <c r="G10" s="1"/>
    </row>
    <row r="11" spans="1:7" x14ac:dyDescent="0.25">
      <c r="D11" s="35" t="str">
        <f>[4]FAR!E6</f>
        <v>MARCH 2021</v>
      </c>
      <c r="E11" s="3"/>
    </row>
    <row r="13" spans="1:7" x14ac:dyDescent="0.25">
      <c r="D13" s="31" t="s">
        <v>10</v>
      </c>
      <c r="E13" s="31" t="s">
        <v>11</v>
      </c>
      <c r="F13" s="31" t="s">
        <v>12</v>
      </c>
      <c r="G13" s="31" t="s">
        <v>13</v>
      </c>
    </row>
    <row r="14" spans="1:7" x14ac:dyDescent="0.25">
      <c r="D14" s="36" t="s">
        <v>15</v>
      </c>
      <c r="E14" s="37" t="s">
        <v>16</v>
      </c>
      <c r="F14" s="37" t="s">
        <v>17</v>
      </c>
      <c r="G14" s="37" t="s">
        <v>18</v>
      </c>
    </row>
    <row r="16" spans="1:7" x14ac:dyDescent="0.25">
      <c r="A16" s="9" t="s">
        <v>21</v>
      </c>
      <c r="D16" s="14">
        <v>227280774</v>
      </c>
      <c r="E16" s="14">
        <v>215220758</v>
      </c>
      <c r="F16" s="14">
        <v>0</v>
      </c>
      <c r="G16" s="14">
        <f>+D16-E16-F16</f>
        <v>12060016</v>
      </c>
    </row>
    <row r="17" spans="1:7" x14ac:dyDescent="0.25">
      <c r="A17" s="9" t="s">
        <v>22</v>
      </c>
      <c r="D17" s="14"/>
      <c r="E17" s="14"/>
      <c r="F17" s="14"/>
      <c r="G17" s="14"/>
    </row>
    <row r="18" spans="1:7" x14ac:dyDescent="0.25">
      <c r="D18" s="14"/>
      <c r="E18" s="14"/>
      <c r="F18" s="14"/>
      <c r="G18" s="14"/>
    </row>
    <row r="19" spans="1:7" x14ac:dyDescent="0.25">
      <c r="A19" s="9" t="s">
        <v>26</v>
      </c>
      <c r="D19" s="14">
        <v>17157011</v>
      </c>
      <c r="E19" s="14">
        <v>15793912</v>
      </c>
      <c r="F19" s="14">
        <v>0</v>
      </c>
      <c r="G19" s="14">
        <f>D19-E19-F19</f>
        <v>1363099</v>
      </c>
    </row>
    <row r="21" spans="1:7" x14ac:dyDescent="0.25">
      <c r="A21" s="9" t="s">
        <v>6</v>
      </c>
      <c r="D21" s="6"/>
      <c r="E21" s="6"/>
      <c r="F21" s="6"/>
      <c r="G21" s="14" t="s">
        <v>6</v>
      </c>
    </row>
    <row r="23" spans="1:7" x14ac:dyDescent="0.25">
      <c r="A23" s="9" t="s">
        <v>29</v>
      </c>
      <c r="D23" s="14"/>
      <c r="E23" s="14"/>
      <c r="F23" s="14"/>
      <c r="G23" s="14"/>
    </row>
    <row r="24" spans="1:7" x14ac:dyDescent="0.25">
      <c r="D24" s="14"/>
      <c r="E24" s="14"/>
      <c r="F24" s="14"/>
      <c r="G24" s="14"/>
    </row>
    <row r="25" spans="1:7" x14ac:dyDescent="0.25">
      <c r="A25" s="9" t="s">
        <v>31</v>
      </c>
      <c r="D25" s="14">
        <v>18354072</v>
      </c>
      <c r="E25" s="14">
        <v>17729013</v>
      </c>
      <c r="F25" s="14">
        <v>0</v>
      </c>
      <c r="G25" s="14">
        <f>+D25-E25-F25</f>
        <v>625059</v>
      </c>
    </row>
    <row r="26" spans="1:7" x14ac:dyDescent="0.25">
      <c r="D26" s="14"/>
      <c r="E26" s="14"/>
      <c r="F26" s="14"/>
      <c r="G26" s="14"/>
    </row>
    <row r="27" spans="1:7" x14ac:dyDescent="0.25">
      <c r="A27" t="s">
        <v>6</v>
      </c>
      <c r="D27" s="6" t="s">
        <v>6</v>
      </c>
      <c r="E27" s="6" t="s">
        <v>6</v>
      </c>
      <c r="F27" s="6" t="s">
        <v>6</v>
      </c>
      <c r="G27" s="7" t="s">
        <v>6</v>
      </c>
    </row>
    <row r="29" spans="1:7" x14ac:dyDescent="0.25">
      <c r="A29" s="9" t="s">
        <v>35</v>
      </c>
      <c r="D29" s="14">
        <f>D16-D19+D25</f>
        <v>228477835</v>
      </c>
      <c r="E29" s="14">
        <f>E16-E19+E25</f>
        <v>217155859</v>
      </c>
      <c r="F29" s="14">
        <v>0</v>
      </c>
      <c r="G29" s="14">
        <f>G16-G19+G25</f>
        <v>11321976</v>
      </c>
    </row>
    <row r="34" spans="2:7" x14ac:dyDescent="0.25">
      <c r="B34" s="9" t="s">
        <v>13</v>
      </c>
      <c r="C34" s="18">
        <f>G29</f>
        <v>11321976</v>
      </c>
      <c r="D34" s="38" t="s">
        <v>40</v>
      </c>
      <c r="E34" s="14">
        <f>D29</f>
        <v>228477835</v>
      </c>
      <c r="F34" s="31" t="s">
        <v>41</v>
      </c>
      <c r="G34" s="39">
        <f>C34/E34</f>
        <v>4.9553935943064238E-2</v>
      </c>
    </row>
  </sheetData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opLeftCell="A10" workbookViewId="0">
      <selection activeCell="A10" sqref="A1:IV65536"/>
    </sheetView>
  </sheetViews>
  <sheetFormatPr defaultRowHeight="15.75" x14ac:dyDescent="0.25"/>
  <cols>
    <col min="1" max="1" width="12.88671875" customWidth="1"/>
    <col min="4" max="4" width="15.77734375" customWidth="1"/>
    <col min="5" max="5" width="16.5546875" bestFit="1" customWidth="1"/>
    <col min="10" max="10" width="40.44140625" bestFit="1" customWidth="1"/>
    <col min="11" max="11" width="1.88671875" customWidth="1"/>
    <col min="12" max="12" width="8.44140625" bestFit="1" customWidth="1"/>
    <col min="13" max="13" width="17" bestFit="1" customWidth="1"/>
  </cols>
  <sheetData>
    <row r="1" spans="1:13" ht="19.5" x14ac:dyDescent="0.35">
      <c r="A1" s="8"/>
    </row>
    <row r="4" spans="1:13" x14ac:dyDescent="0.25">
      <c r="A4" s="9" t="s">
        <v>49</v>
      </c>
      <c r="B4" s="10" t="s">
        <v>0</v>
      </c>
      <c r="C4" s="4"/>
      <c r="D4" s="4"/>
      <c r="E4" s="4"/>
      <c r="H4" s="9" t="s">
        <v>50</v>
      </c>
      <c r="J4" s="10" t="s">
        <v>51</v>
      </c>
      <c r="K4" s="4"/>
      <c r="L4" s="4"/>
      <c r="M4" s="4"/>
    </row>
    <row r="6" spans="1:13" x14ac:dyDescent="0.25">
      <c r="A6" s="11" t="s">
        <v>52</v>
      </c>
      <c r="B6" s="5"/>
      <c r="C6" s="5"/>
      <c r="D6" s="5"/>
      <c r="E6" s="12" t="s">
        <v>115</v>
      </c>
      <c r="J6" s="11" t="s">
        <v>53</v>
      </c>
      <c r="K6" s="5"/>
      <c r="L6" s="11" t="s">
        <v>54</v>
      </c>
      <c r="M6" s="12" t="str">
        <f>+E6</f>
        <v>APRIL  2021</v>
      </c>
    </row>
    <row r="8" spans="1:13" ht="16.5" thickBot="1" x14ac:dyDescent="0.3">
      <c r="A8" s="9" t="s">
        <v>55</v>
      </c>
      <c r="E8" s="13">
        <f>+'[5]Appendix A'!I12</f>
        <v>15514472</v>
      </c>
      <c r="J8" s="9" t="s">
        <v>56</v>
      </c>
    </row>
    <row r="9" spans="1:13" ht="17.25" thickTop="1" thickBot="1" x14ac:dyDescent="0.3">
      <c r="E9" s="14"/>
      <c r="J9" s="9" t="s">
        <v>57</v>
      </c>
      <c r="M9" s="15">
        <f>'[5]Appendix A'!I14</f>
        <v>-65006</v>
      </c>
    </row>
    <row r="10" spans="1:13" ht="16.5" thickTop="1" x14ac:dyDescent="0.25">
      <c r="A10" s="9" t="s">
        <v>58</v>
      </c>
      <c r="E10" s="16">
        <f>'[5]Appendix A'!I18</f>
        <v>14634358</v>
      </c>
      <c r="J10" s="9" t="s">
        <v>100</v>
      </c>
      <c r="M10" s="17">
        <f>E36+F36</f>
        <v>30077.729999999989</v>
      </c>
    </row>
    <row r="11" spans="1:13" x14ac:dyDescent="0.25">
      <c r="E11" s="14"/>
      <c r="J11" s="9" t="s">
        <v>59</v>
      </c>
      <c r="M11" s="17"/>
    </row>
    <row r="12" spans="1:13" x14ac:dyDescent="0.25">
      <c r="A12" s="9" t="s">
        <v>60</v>
      </c>
      <c r="E12" s="16">
        <f>'[5]Appendix A'!I31</f>
        <v>0</v>
      </c>
      <c r="J12" s="9" t="s">
        <v>61</v>
      </c>
      <c r="M12" s="18"/>
    </row>
    <row r="13" spans="1:13" ht="16.5" thickBot="1" x14ac:dyDescent="0.3">
      <c r="E13" s="14"/>
      <c r="J13" s="9" t="s">
        <v>62</v>
      </c>
      <c r="M13" s="15">
        <f>M9+M10-M11</f>
        <v>-34928.270000000011</v>
      </c>
    </row>
    <row r="14" spans="1:13" ht="17.25" thickTop="1" thickBot="1" x14ac:dyDescent="0.3">
      <c r="A14" s="9" t="s">
        <v>63</v>
      </c>
      <c r="E14" s="13">
        <f>E10+E12</f>
        <v>14634358</v>
      </c>
    </row>
    <row r="15" spans="1:13" ht="16.5" thickTop="1" x14ac:dyDescent="0.25">
      <c r="E15" s="14"/>
      <c r="J15" s="9" t="s">
        <v>64</v>
      </c>
      <c r="M15" s="16">
        <f>+'[5]Appendix A'!I12</f>
        <v>15514472</v>
      </c>
    </row>
    <row r="16" spans="1:13" x14ac:dyDescent="0.25">
      <c r="A16" s="9" t="s">
        <v>65</v>
      </c>
      <c r="E16" s="14"/>
    </row>
    <row r="17" spans="1:13" ht="16.5" thickBot="1" x14ac:dyDescent="0.3">
      <c r="A17" s="9" t="s">
        <v>66</v>
      </c>
      <c r="E17" s="13">
        <f>E8-E14</f>
        <v>880114</v>
      </c>
      <c r="J17" s="9" t="s">
        <v>67</v>
      </c>
    </row>
    <row r="18" spans="1:13" ht="17.25" thickTop="1" thickBot="1" x14ac:dyDescent="0.3">
      <c r="J18" s="9" t="s">
        <v>68</v>
      </c>
      <c r="M18" s="19">
        <f>M9/M15</f>
        <v>-4.190023353679068E-3</v>
      </c>
    </row>
    <row r="19" spans="1:13" ht="16.5" thickTop="1" x14ac:dyDescent="0.25">
      <c r="A19" s="4"/>
      <c r="B19" s="4"/>
      <c r="C19" s="4"/>
      <c r="D19" s="4"/>
      <c r="E19" s="4"/>
      <c r="H19" s="4"/>
      <c r="I19" s="4"/>
      <c r="J19" s="4"/>
      <c r="K19" s="4"/>
      <c r="L19" s="4"/>
      <c r="M19" s="4"/>
    </row>
    <row r="20" spans="1:13" x14ac:dyDescent="0.25">
      <c r="A20" s="4"/>
      <c r="B20" s="4"/>
      <c r="C20" s="4"/>
      <c r="D20" s="4"/>
      <c r="E20" s="4"/>
      <c r="H20" s="4"/>
      <c r="I20" s="4"/>
      <c r="J20" s="4"/>
      <c r="K20" s="4"/>
      <c r="L20" s="4"/>
      <c r="M20" s="4"/>
    </row>
    <row r="22" spans="1:13" x14ac:dyDescent="0.25">
      <c r="A22" s="11" t="s">
        <v>69</v>
      </c>
      <c r="E22" s="12" t="str">
        <f>+E6</f>
        <v>APRIL  2021</v>
      </c>
      <c r="J22" s="11" t="s">
        <v>70</v>
      </c>
    </row>
    <row r="24" spans="1:13" x14ac:dyDescent="0.25">
      <c r="A24" s="9" t="s">
        <v>71</v>
      </c>
      <c r="E24" s="20">
        <v>9.3695995909248372E-4</v>
      </c>
      <c r="J24" s="9" t="s">
        <v>72</v>
      </c>
      <c r="M24" s="21">
        <f>'[5]Appendix B'!G34</f>
        <v>5.1866241827753318E-2</v>
      </c>
    </row>
    <row r="26" spans="1:13" x14ac:dyDescent="0.25">
      <c r="A26" s="9" t="s">
        <v>73</v>
      </c>
      <c r="E26" s="16">
        <f>'[5]Appendix A'!I19</f>
        <v>17729013</v>
      </c>
      <c r="J26" s="9" t="s">
        <v>74</v>
      </c>
      <c r="M26" s="12" t="str">
        <f>+E6</f>
        <v>APRIL  2021</v>
      </c>
    </row>
    <row r="27" spans="1:13" x14ac:dyDescent="0.25">
      <c r="E27" s="14"/>
    </row>
    <row r="28" spans="1:13" x14ac:dyDescent="0.25">
      <c r="A28" s="9" t="s">
        <v>75</v>
      </c>
      <c r="E28" s="16">
        <f>'[5]Appendix A'!I27</f>
        <v>-3350</v>
      </c>
      <c r="J28" s="9" t="s">
        <v>76</v>
      </c>
      <c r="M28" s="22">
        <f>(E17+F17)/(E8+F8)</f>
        <v>5.6728582190873143E-2</v>
      </c>
    </row>
    <row r="29" spans="1:13" x14ac:dyDescent="0.25">
      <c r="E29" s="14"/>
      <c r="J29" s="9" t="s">
        <v>77</v>
      </c>
    </row>
    <row r="30" spans="1:13" ht="16.5" thickBot="1" x14ac:dyDescent="0.3">
      <c r="A30" s="9" t="s">
        <v>78</v>
      </c>
      <c r="E30" s="13">
        <f>E26+E28</f>
        <v>17725663</v>
      </c>
      <c r="J30" s="11" t="s">
        <v>79</v>
      </c>
    </row>
    <row r="31" spans="1:13" ht="16.5" thickTop="1" x14ac:dyDescent="0.25">
      <c r="A31" s="9" t="s">
        <v>80</v>
      </c>
    </row>
    <row r="32" spans="1:13" x14ac:dyDescent="0.25">
      <c r="A32" s="9" t="s">
        <v>81</v>
      </c>
      <c r="E32" s="17">
        <v>16344.849999999991</v>
      </c>
      <c r="J32" s="9" t="s">
        <v>82</v>
      </c>
      <c r="M32" s="22">
        <f>1-M24</f>
        <v>0.94813375817224665</v>
      </c>
    </row>
    <row r="33" spans="1:13" x14ac:dyDescent="0.25">
      <c r="E33" s="18"/>
      <c r="J33" s="9" t="s">
        <v>83</v>
      </c>
    </row>
    <row r="34" spans="1:13" x14ac:dyDescent="0.25">
      <c r="A34" s="9" t="s">
        <v>84</v>
      </c>
      <c r="E34" s="17">
        <f>'[5]Appendix A'!I26+'[5]Appendix A'!I28</f>
        <v>-13732.88</v>
      </c>
      <c r="J34" s="9" t="s">
        <v>85</v>
      </c>
      <c r="M34" s="20">
        <f>M13/M15</f>
        <v>-2.2513347537705449E-3</v>
      </c>
    </row>
    <row r="35" spans="1:13" x14ac:dyDescent="0.25">
      <c r="A35" s="9" t="s">
        <v>86</v>
      </c>
      <c r="E35" s="18"/>
      <c r="J35" s="9" t="s">
        <v>87</v>
      </c>
      <c r="M35" s="20">
        <f>M34/M32</f>
        <v>-2.374490660590472E-3</v>
      </c>
    </row>
    <row r="36" spans="1:13" ht="16.5" thickBot="1" x14ac:dyDescent="0.3">
      <c r="A36" s="9" t="s">
        <v>88</v>
      </c>
      <c r="E36" s="15">
        <f>E32-E34</f>
        <v>30077.729999999989</v>
      </c>
      <c r="H36" t="s">
        <v>6</v>
      </c>
      <c r="J36" s="9" t="s">
        <v>89</v>
      </c>
      <c r="M36" s="23">
        <f>M35*100</f>
        <v>-0.2374490660590472</v>
      </c>
    </row>
    <row r="37" spans="1:13" ht="16.5" thickTop="1" x14ac:dyDescent="0.25"/>
    <row r="38" spans="1:13" x14ac:dyDescent="0.25">
      <c r="A38" s="4"/>
      <c r="B38" s="4"/>
      <c r="C38" s="4"/>
      <c r="D38" s="4"/>
      <c r="E38" s="4"/>
      <c r="H38" s="4"/>
      <c r="I38" s="4"/>
      <c r="J38" s="4"/>
      <c r="K38" s="4"/>
      <c r="L38" s="4"/>
      <c r="M38" s="4"/>
    </row>
    <row r="40" spans="1:13" x14ac:dyDescent="0.25">
      <c r="A40" s="9" t="s">
        <v>90</v>
      </c>
      <c r="H40" s="24"/>
      <c r="J40" s="9" t="s">
        <v>91</v>
      </c>
    </row>
    <row r="41" spans="1:13" x14ac:dyDescent="0.25">
      <c r="A41" s="25" t="s">
        <v>116</v>
      </c>
      <c r="J41" s="9" t="s">
        <v>92</v>
      </c>
      <c r="K41" s="43">
        <v>44331</v>
      </c>
      <c r="L41" s="43"/>
      <c r="M41" s="43"/>
    </row>
    <row r="42" spans="1:13" x14ac:dyDescent="0.25">
      <c r="A42" s="9" t="s">
        <v>93</v>
      </c>
      <c r="B42" s="9" t="s">
        <v>104</v>
      </c>
      <c r="J42" s="9" t="s">
        <v>94</v>
      </c>
      <c r="K42" s="9" t="s">
        <v>105</v>
      </c>
    </row>
    <row r="43" spans="1:13" x14ac:dyDescent="0.25">
      <c r="A43" s="9" t="s">
        <v>95</v>
      </c>
      <c r="B43" s="9" t="s">
        <v>96</v>
      </c>
      <c r="G43" t="s">
        <v>6</v>
      </c>
      <c r="J43" s="9" t="s">
        <v>97</v>
      </c>
      <c r="K43" s="9" t="s">
        <v>98</v>
      </c>
    </row>
    <row r="44" spans="1:13" x14ac:dyDescent="0.25">
      <c r="F44" t="s">
        <v>103</v>
      </c>
    </row>
    <row r="47" spans="1:13" x14ac:dyDescent="0.25">
      <c r="L47" t="s">
        <v>6</v>
      </c>
    </row>
  </sheetData>
  <mergeCells count="1">
    <mergeCell ref="K41:M4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I36"/>
  <sheetViews>
    <sheetView workbookViewId="0">
      <selection sqref="A1:IV65536"/>
    </sheetView>
  </sheetViews>
  <sheetFormatPr defaultColWidth="11.44140625" defaultRowHeight="15.75" x14ac:dyDescent="0.25"/>
  <cols>
    <col min="5" max="5" width="12.77734375" customWidth="1"/>
    <col min="6" max="6" width="11.77734375" customWidth="1"/>
    <col min="7" max="7" width="8.5546875" customWidth="1"/>
    <col min="8" max="8" width="11.77734375" customWidth="1"/>
    <col min="9" max="9" width="22.77734375" bestFit="1" customWidth="1"/>
    <col min="11" max="11" width="12.77734375" customWidth="1"/>
    <col min="12" max="12" width="14.77734375" customWidth="1"/>
    <col min="13" max="13" width="17" customWidth="1"/>
    <col min="14" max="14" width="12.77734375" customWidth="1"/>
    <col min="15" max="15" width="11.77734375" customWidth="1"/>
  </cols>
  <sheetData>
    <row r="4" spans="2:9" ht="19.5" x14ac:dyDescent="0.35">
      <c r="D4" s="26" t="s">
        <v>0</v>
      </c>
      <c r="E4" s="1"/>
      <c r="F4" s="1"/>
    </row>
    <row r="6" spans="2:9" x14ac:dyDescent="0.25">
      <c r="D6" s="27" t="s">
        <v>2</v>
      </c>
      <c r="E6" s="1"/>
      <c r="F6" s="1"/>
    </row>
    <row r="8" spans="2:9" x14ac:dyDescent="0.25">
      <c r="B8" s="9" t="s">
        <v>4</v>
      </c>
      <c r="C8" s="28" t="str">
        <f>[5]FAR!E6</f>
        <v>APRIL  2021</v>
      </c>
    </row>
    <row r="9" spans="2:9" x14ac:dyDescent="0.25">
      <c r="B9" s="29" t="s">
        <v>6</v>
      </c>
      <c r="C9" s="29" t="s">
        <v>6</v>
      </c>
      <c r="D9" s="29" t="s">
        <v>6</v>
      </c>
      <c r="E9" s="29" t="s">
        <v>6</v>
      </c>
      <c r="F9" s="29" t="s">
        <v>6</v>
      </c>
      <c r="G9" s="29" t="s">
        <v>6</v>
      </c>
      <c r="H9" s="29" t="s">
        <v>6</v>
      </c>
      <c r="I9" s="40" t="s">
        <v>6</v>
      </c>
    </row>
    <row r="11" spans="2:9" x14ac:dyDescent="0.25">
      <c r="B11" s="30" t="s">
        <v>8</v>
      </c>
    </row>
    <row r="12" spans="2:9" x14ac:dyDescent="0.25">
      <c r="C12" s="9" t="s">
        <v>14</v>
      </c>
      <c r="G12" s="2"/>
      <c r="H12" s="31">
        <v>14</v>
      </c>
      <c r="I12" s="16">
        <v>15514472</v>
      </c>
    </row>
    <row r="13" spans="2:9" x14ac:dyDescent="0.25">
      <c r="C13" s="9" t="s">
        <v>9</v>
      </c>
      <c r="G13" s="2"/>
      <c r="H13" s="31">
        <v>1</v>
      </c>
      <c r="I13" s="16">
        <v>18354072</v>
      </c>
    </row>
    <row r="14" spans="2:9" x14ac:dyDescent="0.25">
      <c r="C14" s="9" t="s">
        <v>19</v>
      </c>
      <c r="G14" s="2"/>
      <c r="H14" s="31" t="s">
        <v>20</v>
      </c>
      <c r="I14" s="16">
        <v>-65006</v>
      </c>
    </row>
    <row r="15" spans="2:9" x14ac:dyDescent="0.25">
      <c r="I15" s="14"/>
    </row>
    <row r="16" spans="2:9" x14ac:dyDescent="0.25">
      <c r="I16" s="14"/>
    </row>
    <row r="17" spans="2:9" x14ac:dyDescent="0.25">
      <c r="B17" s="30" t="s">
        <v>23</v>
      </c>
      <c r="I17" s="14"/>
    </row>
    <row r="18" spans="2:9" x14ac:dyDescent="0.25">
      <c r="C18" s="9" t="s">
        <v>24</v>
      </c>
      <c r="G18" s="2"/>
      <c r="H18" s="31" t="s">
        <v>25</v>
      </c>
      <c r="I18" s="16">
        <v>14634358</v>
      </c>
    </row>
    <row r="19" spans="2:9" x14ac:dyDescent="0.25">
      <c r="C19" s="9" t="s">
        <v>27</v>
      </c>
      <c r="G19" s="2"/>
      <c r="H19" s="31" t="s">
        <v>28</v>
      </c>
      <c r="I19" s="16">
        <v>17729013</v>
      </c>
    </row>
    <row r="20" spans="2:9" x14ac:dyDescent="0.25">
      <c r="F20" t="s">
        <v>6</v>
      </c>
      <c r="I20" s="14"/>
    </row>
    <row r="21" spans="2:9" x14ac:dyDescent="0.25">
      <c r="B21" s="30" t="s">
        <v>30</v>
      </c>
      <c r="I21" s="14"/>
    </row>
    <row r="22" spans="2:9" x14ac:dyDescent="0.25">
      <c r="C22" s="25" t="s">
        <v>99</v>
      </c>
      <c r="G22" s="2"/>
      <c r="H22" s="31" t="s">
        <v>32</v>
      </c>
      <c r="I22" s="20">
        <v>9.3695995909248372E-4</v>
      </c>
    </row>
    <row r="23" spans="2:9" x14ac:dyDescent="0.25">
      <c r="C23" s="9" t="s">
        <v>33</v>
      </c>
      <c r="G23" s="2"/>
      <c r="H23" s="31" t="s">
        <v>34</v>
      </c>
      <c r="I23" s="17">
        <v>16344.849999999991</v>
      </c>
    </row>
    <row r="24" spans="2:9" x14ac:dyDescent="0.25">
      <c r="I24" s="18"/>
    </row>
    <row r="25" spans="2:9" x14ac:dyDescent="0.25">
      <c r="B25" s="30" t="s">
        <v>36</v>
      </c>
      <c r="I25" s="18"/>
    </row>
    <row r="26" spans="2:9" x14ac:dyDescent="0.25">
      <c r="C26" s="9" t="s">
        <v>37</v>
      </c>
      <c r="G26" s="2"/>
      <c r="H26" s="31" t="s">
        <v>38</v>
      </c>
      <c r="I26" s="17">
        <v>-13752.96</v>
      </c>
    </row>
    <row r="27" spans="2:9" x14ac:dyDescent="0.25">
      <c r="C27" s="9" t="s">
        <v>101</v>
      </c>
      <c r="G27" s="2"/>
      <c r="H27" s="31" t="s">
        <v>39</v>
      </c>
      <c r="I27" s="16">
        <v>-3350</v>
      </c>
    </row>
    <row r="28" spans="2:9" x14ac:dyDescent="0.25">
      <c r="C28" s="9" t="s">
        <v>102</v>
      </c>
      <c r="G28" s="2"/>
      <c r="H28" s="31" t="s">
        <v>38</v>
      </c>
      <c r="I28" s="17">
        <v>20.079999999999998</v>
      </c>
    </row>
    <row r="29" spans="2:9" x14ac:dyDescent="0.25">
      <c r="I29" s="14" t="s">
        <v>6</v>
      </c>
    </row>
    <row r="30" spans="2:9" x14ac:dyDescent="0.25">
      <c r="C30" s="9" t="s">
        <v>42</v>
      </c>
      <c r="G30" s="2"/>
      <c r="I30" s="41">
        <v>44287</v>
      </c>
    </row>
    <row r="31" spans="2:9" x14ac:dyDescent="0.25">
      <c r="C31" s="9" t="s">
        <v>43</v>
      </c>
      <c r="G31" s="2"/>
      <c r="H31" s="31" t="s">
        <v>44</v>
      </c>
      <c r="I31" s="16">
        <v>0</v>
      </c>
    </row>
    <row r="32" spans="2:9" x14ac:dyDescent="0.25">
      <c r="B32" s="31" t="s">
        <v>25</v>
      </c>
      <c r="C32" s="9" t="s">
        <v>45</v>
      </c>
      <c r="G32" s="2"/>
      <c r="I32" s="16">
        <f>+I12</f>
        <v>15514472</v>
      </c>
    </row>
    <row r="33" spans="2:9" x14ac:dyDescent="0.25">
      <c r="B33" s="31" t="s">
        <v>46</v>
      </c>
      <c r="C33" s="9" t="s">
        <v>47</v>
      </c>
      <c r="G33" s="2"/>
      <c r="I33" s="16">
        <f>+I18</f>
        <v>14634358</v>
      </c>
    </row>
    <row r="34" spans="2:9" x14ac:dyDescent="0.25">
      <c r="I34" s="14"/>
    </row>
    <row r="35" spans="2:9" x14ac:dyDescent="0.25">
      <c r="C35" s="9" t="s">
        <v>48</v>
      </c>
      <c r="G35" s="33">
        <f>I35/I32</f>
        <v>5.6728582190873143E-2</v>
      </c>
      <c r="I35" s="16">
        <f>I32-I31-I33</f>
        <v>880114</v>
      </c>
    </row>
    <row r="36" spans="2:9" x14ac:dyDescent="0.25">
      <c r="G36" s="34" t="s">
        <v>6</v>
      </c>
      <c r="I36" s="2"/>
    </row>
  </sheetData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sqref="A1:IV65536"/>
    </sheetView>
  </sheetViews>
  <sheetFormatPr defaultColWidth="12.21875" defaultRowHeight="15.75" x14ac:dyDescent="0.25"/>
  <sheetData>
    <row r="1" spans="1:7" x14ac:dyDescent="0.25">
      <c r="A1" t="s">
        <v>6</v>
      </c>
    </row>
    <row r="2" spans="1:7" x14ac:dyDescent="0.25">
      <c r="A2" t="s">
        <v>6</v>
      </c>
    </row>
    <row r="5" spans="1:7" x14ac:dyDescent="0.25">
      <c r="G5" t="s">
        <v>1</v>
      </c>
    </row>
    <row r="8" spans="1:7" x14ac:dyDescent="0.25">
      <c r="D8" t="s">
        <v>3</v>
      </c>
    </row>
    <row r="9" spans="1:7" x14ac:dyDescent="0.25">
      <c r="B9" t="s">
        <v>5</v>
      </c>
    </row>
    <row r="10" spans="1:7" x14ac:dyDescent="0.25">
      <c r="B10" t="s">
        <v>7</v>
      </c>
    </row>
    <row r="11" spans="1:7" x14ac:dyDescent="0.25">
      <c r="D11" t="s">
        <v>115</v>
      </c>
    </row>
    <row r="13" spans="1:7" x14ac:dyDescent="0.25">
      <c r="D13" t="s">
        <v>10</v>
      </c>
      <c r="E13" t="s">
        <v>11</v>
      </c>
      <c r="F13" t="s">
        <v>12</v>
      </c>
      <c r="G13" t="s">
        <v>13</v>
      </c>
    </row>
    <row r="14" spans="1:7" x14ac:dyDescent="0.25">
      <c r="D14" t="s">
        <v>15</v>
      </c>
      <c r="E14" t="s">
        <v>16</v>
      </c>
      <c r="F14" t="s">
        <v>17</v>
      </c>
      <c r="G14" t="s">
        <v>18</v>
      </c>
    </row>
    <row r="16" spans="1:7" x14ac:dyDescent="0.25">
      <c r="A16" t="s">
        <v>21</v>
      </c>
      <c r="D16">
        <v>228477835</v>
      </c>
      <c r="E16">
        <v>217155859</v>
      </c>
      <c r="F16">
        <v>0</v>
      </c>
      <c r="G16">
        <v>11321976</v>
      </c>
    </row>
    <row r="17" spans="1:7" x14ac:dyDescent="0.25">
      <c r="A17" t="s">
        <v>22</v>
      </c>
    </row>
    <row r="19" spans="1:7" x14ac:dyDescent="0.25">
      <c r="A19" t="s">
        <v>26</v>
      </c>
      <c r="D19">
        <v>15167380</v>
      </c>
      <c r="E19">
        <v>14833579</v>
      </c>
      <c r="F19">
        <v>0</v>
      </c>
      <c r="G19">
        <v>333801</v>
      </c>
    </row>
    <row r="21" spans="1:7" x14ac:dyDescent="0.25">
      <c r="A21" t="s">
        <v>6</v>
      </c>
      <c r="G21" t="s">
        <v>6</v>
      </c>
    </row>
    <row r="23" spans="1:7" x14ac:dyDescent="0.25">
      <c r="A23" t="s">
        <v>29</v>
      </c>
    </row>
    <row r="25" spans="1:7" x14ac:dyDescent="0.25">
      <c r="A25" t="s">
        <v>31</v>
      </c>
      <c r="D25">
        <v>15514472</v>
      </c>
      <c r="E25">
        <v>14634358</v>
      </c>
      <c r="F25">
        <v>0</v>
      </c>
      <c r="G25">
        <v>880114</v>
      </c>
    </row>
    <row r="27" spans="1:7" x14ac:dyDescent="0.25">
      <c r="A27" t="s">
        <v>6</v>
      </c>
      <c r="D27" t="s">
        <v>6</v>
      </c>
      <c r="E27" t="s">
        <v>6</v>
      </c>
      <c r="F27" t="s">
        <v>6</v>
      </c>
      <c r="G27" t="s">
        <v>6</v>
      </c>
    </row>
    <row r="29" spans="1:7" x14ac:dyDescent="0.25">
      <c r="A29" t="s">
        <v>35</v>
      </c>
      <c r="D29">
        <v>228824927</v>
      </c>
      <c r="E29">
        <v>216956638</v>
      </c>
      <c r="F29">
        <v>0</v>
      </c>
      <c r="G29">
        <v>11868289</v>
      </c>
    </row>
    <row r="34" spans="2:7" x14ac:dyDescent="0.25">
      <c r="B34" t="s">
        <v>13</v>
      </c>
      <c r="C34">
        <v>11868289</v>
      </c>
      <c r="D34" t="s">
        <v>40</v>
      </c>
      <c r="E34">
        <v>228824927</v>
      </c>
      <c r="F34" t="s">
        <v>41</v>
      </c>
      <c r="G34">
        <v>5.1866241827753318E-2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sqref="A1:IV65536"/>
    </sheetView>
  </sheetViews>
  <sheetFormatPr defaultRowHeight="15.75" x14ac:dyDescent="0.25"/>
  <cols>
    <col min="1" max="1" width="12.88671875" customWidth="1"/>
    <col min="4" max="4" width="15.77734375" customWidth="1"/>
    <col min="5" max="5" width="16.5546875" bestFit="1" customWidth="1"/>
    <col min="10" max="10" width="40.44140625" bestFit="1" customWidth="1"/>
    <col min="11" max="11" width="1.88671875" customWidth="1"/>
    <col min="12" max="12" width="8.44140625" bestFit="1" customWidth="1"/>
    <col min="13" max="13" width="17" bestFit="1" customWidth="1"/>
  </cols>
  <sheetData>
    <row r="1" spans="1:13" ht="19.5" x14ac:dyDescent="0.35">
      <c r="A1" s="8"/>
    </row>
    <row r="4" spans="1:13" x14ac:dyDescent="0.25">
      <c r="A4" s="9" t="s">
        <v>49</v>
      </c>
      <c r="B4" s="10" t="s">
        <v>0</v>
      </c>
      <c r="C4" s="4"/>
      <c r="D4" s="4"/>
      <c r="E4" s="4"/>
      <c r="H4" s="9" t="s">
        <v>50</v>
      </c>
      <c r="J4" s="10" t="s">
        <v>51</v>
      </c>
      <c r="K4" s="4"/>
      <c r="L4" s="4"/>
      <c r="M4" s="4"/>
    </row>
    <row r="6" spans="1:13" x14ac:dyDescent="0.25">
      <c r="A6" s="11" t="s">
        <v>52</v>
      </c>
      <c r="B6" s="5"/>
      <c r="C6" s="5"/>
      <c r="D6" s="5"/>
      <c r="E6" s="12" t="s">
        <v>117</v>
      </c>
      <c r="J6" s="11" t="s">
        <v>53</v>
      </c>
      <c r="K6" s="5"/>
      <c r="L6" s="11" t="s">
        <v>54</v>
      </c>
      <c r="M6" s="12" t="str">
        <f>+E6</f>
        <v>MAY  2021</v>
      </c>
    </row>
    <row r="8" spans="1:13" ht="16.5" thickBot="1" x14ac:dyDescent="0.3">
      <c r="A8" s="9" t="s">
        <v>55</v>
      </c>
      <c r="E8" s="13">
        <f>+'[6]Appendix A'!I12</f>
        <v>14590246</v>
      </c>
      <c r="J8" s="9" t="s">
        <v>56</v>
      </c>
    </row>
    <row r="9" spans="1:13" ht="17.25" thickTop="1" thickBot="1" x14ac:dyDescent="0.3">
      <c r="E9" s="14"/>
      <c r="J9" s="9" t="s">
        <v>57</v>
      </c>
      <c r="M9" s="15">
        <f>'[6]Appendix A'!I14</f>
        <v>-103154</v>
      </c>
    </row>
    <row r="10" spans="1:13" ht="16.5" thickTop="1" x14ac:dyDescent="0.25">
      <c r="A10" s="9" t="s">
        <v>58</v>
      </c>
      <c r="E10" s="16">
        <f>'[6]Appendix A'!I18</f>
        <v>13792973</v>
      </c>
      <c r="J10" s="9" t="s">
        <v>100</v>
      </c>
      <c r="M10" s="17">
        <f>E36+F36</f>
        <v>-2253.1699999999946</v>
      </c>
    </row>
    <row r="11" spans="1:13" x14ac:dyDescent="0.25">
      <c r="E11" s="14"/>
      <c r="J11" s="9" t="s">
        <v>59</v>
      </c>
      <c r="M11" s="17"/>
    </row>
    <row r="12" spans="1:13" x14ac:dyDescent="0.25">
      <c r="A12" s="9" t="s">
        <v>60</v>
      </c>
      <c r="E12" s="16">
        <f>'[6]Appendix A'!I31</f>
        <v>0</v>
      </c>
      <c r="J12" s="9" t="s">
        <v>61</v>
      </c>
      <c r="M12" s="18"/>
    </row>
    <row r="13" spans="1:13" ht="16.5" thickBot="1" x14ac:dyDescent="0.3">
      <c r="E13" s="14"/>
      <c r="J13" s="9" t="s">
        <v>62</v>
      </c>
      <c r="M13" s="15">
        <f>M9+M10-M11</f>
        <v>-105407.17</v>
      </c>
    </row>
    <row r="14" spans="1:13" ht="17.25" thickTop="1" thickBot="1" x14ac:dyDescent="0.3">
      <c r="A14" s="9" t="s">
        <v>63</v>
      </c>
      <c r="E14" s="13">
        <f>E10+E12</f>
        <v>13792973</v>
      </c>
    </row>
    <row r="15" spans="1:13" ht="16.5" thickTop="1" x14ac:dyDescent="0.25">
      <c r="E15" s="14"/>
      <c r="J15" s="9" t="s">
        <v>64</v>
      </c>
      <c r="M15" s="16">
        <f>+'[6]Appendix A'!I12</f>
        <v>14590246</v>
      </c>
    </row>
    <row r="16" spans="1:13" x14ac:dyDescent="0.25">
      <c r="A16" s="9" t="s">
        <v>65</v>
      </c>
      <c r="E16" s="14"/>
    </row>
    <row r="17" spans="1:13" ht="16.5" thickBot="1" x14ac:dyDescent="0.3">
      <c r="A17" s="9" t="s">
        <v>66</v>
      </c>
      <c r="E17" s="13">
        <f>E8-E14</f>
        <v>797273</v>
      </c>
      <c r="J17" s="9" t="s">
        <v>67</v>
      </c>
    </row>
    <row r="18" spans="1:13" ht="17.25" thickTop="1" thickBot="1" x14ac:dyDescent="0.3">
      <c r="J18" s="9" t="s">
        <v>68</v>
      </c>
      <c r="M18" s="19">
        <f>M9/M15</f>
        <v>-7.0700658508430908E-3</v>
      </c>
    </row>
    <row r="19" spans="1:13" ht="16.5" thickTop="1" x14ac:dyDescent="0.25">
      <c r="A19" s="4"/>
      <c r="B19" s="4"/>
      <c r="C19" s="4"/>
      <c r="D19" s="4"/>
      <c r="E19" s="4"/>
      <c r="H19" s="4"/>
      <c r="I19" s="4"/>
      <c r="J19" s="4"/>
      <c r="K19" s="4"/>
      <c r="L19" s="4"/>
      <c r="M19" s="4"/>
    </row>
    <row r="20" spans="1:13" x14ac:dyDescent="0.25">
      <c r="A20" s="4"/>
      <c r="B20" s="4"/>
      <c r="C20" s="4"/>
      <c r="D20" s="4"/>
      <c r="E20" s="4"/>
      <c r="H20" s="4"/>
      <c r="I20" s="4"/>
      <c r="J20" s="4"/>
      <c r="K20" s="4"/>
      <c r="L20" s="4"/>
      <c r="M20" s="4"/>
    </row>
    <row r="22" spans="1:13" x14ac:dyDescent="0.25">
      <c r="A22" s="11" t="s">
        <v>69</v>
      </c>
      <c r="E22" s="12" t="str">
        <f>+E6</f>
        <v>MAY  2021</v>
      </c>
      <c r="J22" s="11" t="s">
        <v>70</v>
      </c>
    </row>
    <row r="24" spans="1:13" x14ac:dyDescent="0.25">
      <c r="A24" s="9" t="s">
        <v>71</v>
      </c>
      <c r="E24" s="20">
        <v>-2.3739999999999998E-3</v>
      </c>
      <c r="J24" s="9" t="s">
        <v>72</v>
      </c>
      <c r="M24" s="21">
        <f>'[6]Appendix B'!G34</f>
        <v>5.1463223572385156E-2</v>
      </c>
    </row>
    <row r="26" spans="1:13" x14ac:dyDescent="0.25">
      <c r="A26" s="9" t="s">
        <v>73</v>
      </c>
      <c r="E26" s="16">
        <f>'[6]Appendix A'!I19</f>
        <v>14634358</v>
      </c>
      <c r="J26" s="9" t="s">
        <v>74</v>
      </c>
      <c r="M26" s="12" t="str">
        <f>+E6</f>
        <v>MAY  2021</v>
      </c>
    </row>
    <row r="27" spans="1:13" x14ac:dyDescent="0.25">
      <c r="E27" s="14"/>
    </row>
    <row r="28" spans="1:13" x14ac:dyDescent="0.25">
      <c r="A28" s="9" t="s">
        <v>75</v>
      </c>
      <c r="E28" s="16">
        <f>'[6]Appendix A'!I27</f>
        <v>-1218</v>
      </c>
      <c r="J28" s="9" t="s">
        <v>76</v>
      </c>
      <c r="M28" s="22">
        <f>(E17+F17)/(E8+F8)</f>
        <v>5.4644246574046797E-2</v>
      </c>
    </row>
    <row r="29" spans="1:13" x14ac:dyDescent="0.25">
      <c r="E29" s="14"/>
      <c r="J29" s="9" t="s">
        <v>77</v>
      </c>
    </row>
    <row r="30" spans="1:13" ht="16.5" thickBot="1" x14ac:dyDescent="0.3">
      <c r="A30" s="9" t="s">
        <v>78</v>
      </c>
      <c r="E30" s="13">
        <f>E26+E28</f>
        <v>14633140</v>
      </c>
      <c r="J30" s="11" t="s">
        <v>79</v>
      </c>
    </row>
    <row r="31" spans="1:13" ht="16.5" thickTop="1" x14ac:dyDescent="0.25">
      <c r="A31" s="9" t="s">
        <v>80</v>
      </c>
    </row>
    <row r="32" spans="1:13" x14ac:dyDescent="0.25">
      <c r="A32" s="9" t="s">
        <v>81</v>
      </c>
      <c r="E32" s="17">
        <v>-34928.269999999997</v>
      </c>
      <c r="J32" s="9" t="s">
        <v>82</v>
      </c>
      <c r="M32" s="22">
        <f>1-M24</f>
        <v>0.9485367764276148</v>
      </c>
    </row>
    <row r="33" spans="1:13" x14ac:dyDescent="0.25">
      <c r="E33" s="18"/>
      <c r="J33" s="9" t="s">
        <v>83</v>
      </c>
    </row>
    <row r="34" spans="1:13" x14ac:dyDescent="0.25">
      <c r="A34" s="9" t="s">
        <v>84</v>
      </c>
      <c r="E34" s="17">
        <f>'[6]Appendix A'!I26+'[6]Appendix A'!I28</f>
        <v>-32675.100000000002</v>
      </c>
      <c r="J34" s="9" t="s">
        <v>85</v>
      </c>
      <c r="M34" s="20">
        <f>M13/M15</f>
        <v>-7.2244957350273602E-3</v>
      </c>
    </row>
    <row r="35" spans="1:13" x14ac:dyDescent="0.25">
      <c r="A35" s="9" t="s">
        <v>86</v>
      </c>
      <c r="E35" s="18"/>
      <c r="J35" s="9" t="s">
        <v>87</v>
      </c>
      <c r="M35" s="20">
        <f>M34/M32</f>
        <v>-7.6164634989022793E-3</v>
      </c>
    </row>
    <row r="36" spans="1:13" ht="16.5" thickBot="1" x14ac:dyDescent="0.3">
      <c r="A36" s="9" t="s">
        <v>88</v>
      </c>
      <c r="E36" s="15">
        <f>E32-E34</f>
        <v>-2253.1699999999946</v>
      </c>
      <c r="H36" t="s">
        <v>6</v>
      </c>
      <c r="J36" s="9" t="s">
        <v>89</v>
      </c>
      <c r="M36" s="23">
        <f>M35*100</f>
        <v>-0.76164634989022795</v>
      </c>
    </row>
    <row r="37" spans="1:13" ht="16.5" thickTop="1" x14ac:dyDescent="0.25"/>
    <row r="38" spans="1:13" x14ac:dyDescent="0.25">
      <c r="A38" s="4"/>
      <c r="B38" s="4"/>
      <c r="C38" s="4"/>
      <c r="D38" s="4"/>
      <c r="E38" s="4"/>
      <c r="H38" s="4"/>
      <c r="I38" s="4"/>
      <c r="J38" s="4"/>
      <c r="K38" s="4"/>
      <c r="L38" s="4"/>
      <c r="M38" s="4"/>
    </row>
    <row r="40" spans="1:13" x14ac:dyDescent="0.25">
      <c r="A40" s="9" t="s">
        <v>90</v>
      </c>
      <c r="H40" s="24"/>
      <c r="J40" s="9" t="s">
        <v>91</v>
      </c>
    </row>
    <row r="41" spans="1:13" x14ac:dyDescent="0.25">
      <c r="A41" s="25" t="s">
        <v>118</v>
      </c>
      <c r="J41" s="9" t="s">
        <v>92</v>
      </c>
      <c r="K41" s="43">
        <v>44362</v>
      </c>
      <c r="L41" s="43"/>
      <c r="M41" s="43"/>
    </row>
    <row r="42" spans="1:13" x14ac:dyDescent="0.25">
      <c r="A42" s="9" t="s">
        <v>93</v>
      </c>
      <c r="B42" s="9" t="s">
        <v>104</v>
      </c>
      <c r="J42" s="9" t="s">
        <v>94</v>
      </c>
      <c r="K42" s="9" t="s">
        <v>105</v>
      </c>
    </row>
    <row r="43" spans="1:13" x14ac:dyDescent="0.25">
      <c r="A43" s="9" t="s">
        <v>95</v>
      </c>
      <c r="B43" s="9" t="s">
        <v>96</v>
      </c>
      <c r="G43" t="s">
        <v>6</v>
      </c>
      <c r="J43" s="9" t="s">
        <v>97</v>
      </c>
      <c r="K43" s="9" t="s">
        <v>98</v>
      </c>
    </row>
    <row r="44" spans="1:13" x14ac:dyDescent="0.25">
      <c r="F44" t="s">
        <v>103</v>
      </c>
    </row>
    <row r="47" spans="1:13" x14ac:dyDescent="0.25">
      <c r="L47" t="s">
        <v>6</v>
      </c>
    </row>
  </sheetData>
  <mergeCells count="1">
    <mergeCell ref="K41:M4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I36"/>
  <sheetViews>
    <sheetView workbookViewId="0">
      <selection sqref="A1:IV65536"/>
    </sheetView>
  </sheetViews>
  <sheetFormatPr defaultColWidth="11.44140625" defaultRowHeight="15.75" x14ac:dyDescent="0.25"/>
  <cols>
    <col min="5" max="5" width="12.77734375" customWidth="1"/>
    <col min="6" max="6" width="11.77734375" customWidth="1"/>
    <col min="7" max="7" width="8.5546875" customWidth="1"/>
    <col min="8" max="8" width="11.77734375" customWidth="1"/>
    <col min="9" max="9" width="22.77734375" bestFit="1" customWidth="1"/>
    <col min="11" max="11" width="12.77734375" customWidth="1"/>
    <col min="12" max="12" width="14.77734375" customWidth="1"/>
    <col min="13" max="13" width="17" customWidth="1"/>
    <col min="14" max="14" width="12.77734375" customWidth="1"/>
    <col min="15" max="15" width="11.77734375" customWidth="1"/>
  </cols>
  <sheetData>
    <row r="4" spans="2:9" ht="19.5" x14ac:dyDescent="0.35">
      <c r="D4" s="26" t="s">
        <v>0</v>
      </c>
      <c r="E4" s="1"/>
      <c r="F4" s="1"/>
    </row>
    <row r="6" spans="2:9" x14ac:dyDescent="0.25">
      <c r="D6" s="27" t="s">
        <v>2</v>
      </c>
      <c r="E6" s="1"/>
      <c r="F6" s="1"/>
    </row>
    <row r="8" spans="2:9" x14ac:dyDescent="0.25">
      <c r="B8" s="9" t="s">
        <v>4</v>
      </c>
      <c r="C8" s="28" t="str">
        <f>[1]FAR!E6</f>
        <v>NOVEMBER 2020</v>
      </c>
    </row>
    <row r="9" spans="2:9" x14ac:dyDescent="0.25">
      <c r="B9" s="29" t="s">
        <v>6</v>
      </c>
      <c r="C9" s="29" t="s">
        <v>6</v>
      </c>
      <c r="D9" s="29" t="s">
        <v>6</v>
      </c>
      <c r="E9" s="29" t="s">
        <v>6</v>
      </c>
      <c r="F9" s="29" t="s">
        <v>6</v>
      </c>
      <c r="G9" s="29" t="s">
        <v>6</v>
      </c>
      <c r="H9" s="29" t="s">
        <v>6</v>
      </c>
      <c r="I9" s="29" t="s">
        <v>6</v>
      </c>
    </row>
    <row r="11" spans="2:9" x14ac:dyDescent="0.25">
      <c r="B11" s="30" t="s">
        <v>8</v>
      </c>
    </row>
    <row r="12" spans="2:9" x14ac:dyDescent="0.25">
      <c r="C12" s="9" t="s">
        <v>14</v>
      </c>
      <c r="G12" s="2"/>
      <c r="H12" s="31">
        <v>14</v>
      </c>
      <c r="I12" s="16">
        <v>17833925</v>
      </c>
    </row>
    <row r="13" spans="2:9" x14ac:dyDescent="0.25">
      <c r="C13" s="9" t="s">
        <v>9</v>
      </c>
      <c r="G13" s="2"/>
      <c r="H13" s="31">
        <v>1</v>
      </c>
      <c r="I13" s="16">
        <v>13966253</v>
      </c>
    </row>
    <row r="14" spans="2:9" x14ac:dyDescent="0.25">
      <c r="C14" s="9" t="s">
        <v>19</v>
      </c>
      <c r="G14" s="2"/>
      <c r="H14" s="31" t="s">
        <v>20</v>
      </c>
      <c r="I14" s="16">
        <v>-93807</v>
      </c>
    </row>
    <row r="15" spans="2:9" x14ac:dyDescent="0.25">
      <c r="I15" s="14"/>
    </row>
    <row r="16" spans="2:9" x14ac:dyDescent="0.25">
      <c r="I16" s="14"/>
    </row>
    <row r="17" spans="2:9" x14ac:dyDescent="0.25">
      <c r="B17" s="30" t="s">
        <v>23</v>
      </c>
      <c r="I17" s="14"/>
    </row>
    <row r="18" spans="2:9" x14ac:dyDescent="0.25">
      <c r="C18" s="9" t="s">
        <v>24</v>
      </c>
      <c r="G18" s="2"/>
      <c r="H18" s="31" t="s">
        <v>25</v>
      </c>
      <c r="I18" s="16">
        <v>16849143</v>
      </c>
    </row>
    <row r="19" spans="2:9" x14ac:dyDescent="0.25">
      <c r="C19" s="9" t="s">
        <v>27</v>
      </c>
      <c r="G19" s="2"/>
      <c r="H19" s="31" t="s">
        <v>28</v>
      </c>
      <c r="I19" s="16">
        <v>13052220</v>
      </c>
    </row>
    <row r="20" spans="2:9" x14ac:dyDescent="0.25">
      <c r="F20" t="s">
        <v>6</v>
      </c>
      <c r="I20" s="14"/>
    </row>
    <row r="21" spans="2:9" x14ac:dyDescent="0.25">
      <c r="B21" s="30" t="s">
        <v>30</v>
      </c>
      <c r="I21" s="14"/>
    </row>
    <row r="22" spans="2:9" x14ac:dyDescent="0.25">
      <c r="C22" s="25" t="s">
        <v>99</v>
      </c>
      <c r="G22" s="2"/>
      <c r="H22" s="31" t="s">
        <v>32</v>
      </c>
      <c r="I22" s="20">
        <v>-8.5889999999999994E-3</v>
      </c>
    </row>
    <row r="23" spans="2:9" x14ac:dyDescent="0.25">
      <c r="C23" s="9" t="s">
        <v>33</v>
      </c>
      <c r="G23" s="2"/>
      <c r="H23" s="31" t="s">
        <v>34</v>
      </c>
      <c r="I23" s="17">
        <v>-113698.1</v>
      </c>
    </row>
    <row r="24" spans="2:9" x14ac:dyDescent="0.25">
      <c r="I24" s="18"/>
    </row>
    <row r="25" spans="2:9" x14ac:dyDescent="0.25">
      <c r="B25" s="30" t="s">
        <v>36</v>
      </c>
      <c r="I25" s="18"/>
    </row>
    <row r="26" spans="2:9" x14ac:dyDescent="0.25">
      <c r="C26" s="9" t="s">
        <v>37</v>
      </c>
      <c r="G26" s="2"/>
      <c r="H26" s="31" t="s">
        <v>38</v>
      </c>
      <c r="I26" s="17">
        <v>-144717.22</v>
      </c>
    </row>
    <row r="27" spans="2:9" x14ac:dyDescent="0.25">
      <c r="C27" s="9" t="s">
        <v>101</v>
      </c>
      <c r="G27" s="2"/>
      <c r="H27" s="31" t="s">
        <v>39</v>
      </c>
      <c r="I27" s="16">
        <v>-2227</v>
      </c>
    </row>
    <row r="28" spans="2:9" x14ac:dyDescent="0.25">
      <c r="C28" s="9" t="s">
        <v>102</v>
      </c>
      <c r="G28" s="2"/>
      <c r="H28" s="31" t="s">
        <v>38</v>
      </c>
      <c r="I28" s="17">
        <v>21.25</v>
      </c>
    </row>
    <row r="29" spans="2:9" x14ac:dyDescent="0.25">
      <c r="I29" s="14" t="s">
        <v>6</v>
      </c>
    </row>
    <row r="30" spans="2:9" x14ac:dyDescent="0.25">
      <c r="C30" s="9" t="s">
        <v>42</v>
      </c>
      <c r="G30" s="2"/>
      <c r="I30" s="32" t="s">
        <v>108</v>
      </c>
    </row>
    <row r="31" spans="2:9" x14ac:dyDescent="0.25">
      <c r="C31" s="9" t="s">
        <v>43</v>
      </c>
      <c r="G31" s="2"/>
      <c r="H31" s="31" t="s">
        <v>44</v>
      </c>
      <c r="I31" s="16">
        <v>0</v>
      </c>
    </row>
    <row r="32" spans="2:9" x14ac:dyDescent="0.25">
      <c r="B32" s="31" t="s">
        <v>25</v>
      </c>
      <c r="C32" s="9" t="s">
        <v>45</v>
      </c>
      <c r="G32" s="2"/>
      <c r="I32" s="16">
        <f>+I12</f>
        <v>17833925</v>
      </c>
    </row>
    <row r="33" spans="2:9" x14ac:dyDescent="0.25">
      <c r="B33" s="31" t="s">
        <v>46</v>
      </c>
      <c r="C33" s="9" t="s">
        <v>47</v>
      </c>
      <c r="G33" s="2"/>
      <c r="I33" s="16">
        <f>+I18</f>
        <v>16849143</v>
      </c>
    </row>
    <row r="34" spans="2:9" x14ac:dyDescent="0.25">
      <c r="I34" s="14"/>
    </row>
    <row r="35" spans="2:9" x14ac:dyDescent="0.25">
      <c r="C35" s="9" t="s">
        <v>48</v>
      </c>
      <c r="G35" s="33">
        <f>I35/I32</f>
        <v>5.5219588508979373E-2</v>
      </c>
      <c r="I35" s="16">
        <f>I32-I31-I33</f>
        <v>984782</v>
      </c>
    </row>
    <row r="36" spans="2:9" x14ac:dyDescent="0.25">
      <c r="G36" s="34" t="s">
        <v>6</v>
      </c>
      <c r="I36" s="2"/>
    </row>
  </sheetData>
  <pageMargins left="0.7" right="0.7" top="0.75" bottom="0.75" header="0.3" footer="0.3"/>
  <legacy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I36"/>
  <sheetViews>
    <sheetView workbookViewId="0">
      <selection sqref="A1:IV65536"/>
    </sheetView>
  </sheetViews>
  <sheetFormatPr defaultColWidth="11.44140625" defaultRowHeight="15.75" x14ac:dyDescent="0.25"/>
  <cols>
    <col min="5" max="5" width="12.77734375" customWidth="1"/>
    <col min="6" max="6" width="11.77734375" customWidth="1"/>
    <col min="7" max="7" width="8.5546875" customWidth="1"/>
    <col min="8" max="8" width="11.77734375" customWidth="1"/>
    <col min="9" max="9" width="22.77734375" bestFit="1" customWidth="1"/>
    <col min="11" max="11" width="12.77734375" customWidth="1"/>
    <col min="12" max="12" width="14.77734375" customWidth="1"/>
    <col min="13" max="13" width="17" customWidth="1"/>
    <col min="14" max="14" width="12.77734375" customWidth="1"/>
    <col min="15" max="15" width="11.77734375" customWidth="1"/>
  </cols>
  <sheetData>
    <row r="4" spans="2:9" ht="19.5" x14ac:dyDescent="0.35">
      <c r="D4" s="26" t="s">
        <v>0</v>
      </c>
      <c r="E4" s="1"/>
      <c r="F4" s="1"/>
    </row>
    <row r="6" spans="2:9" x14ac:dyDescent="0.25">
      <c r="D6" s="27" t="s">
        <v>2</v>
      </c>
      <c r="E6" s="1"/>
      <c r="F6" s="1"/>
    </row>
    <row r="8" spans="2:9" x14ac:dyDescent="0.25">
      <c r="B8" s="9" t="s">
        <v>4</v>
      </c>
      <c r="C8" s="28" t="str">
        <f>[6]FAR!E6</f>
        <v>MAY  2021</v>
      </c>
    </row>
    <row r="9" spans="2:9" x14ac:dyDescent="0.25">
      <c r="B9" s="29" t="s">
        <v>6</v>
      </c>
      <c r="C9" s="29" t="s">
        <v>6</v>
      </c>
      <c r="D9" s="29" t="s">
        <v>6</v>
      </c>
      <c r="E9" s="29" t="s">
        <v>6</v>
      </c>
      <c r="F9" s="29" t="s">
        <v>6</v>
      </c>
      <c r="G9" s="29" t="s">
        <v>6</v>
      </c>
      <c r="H9" s="29" t="s">
        <v>6</v>
      </c>
      <c r="I9" s="40" t="s">
        <v>6</v>
      </c>
    </row>
    <row r="11" spans="2:9" x14ac:dyDescent="0.25">
      <c r="B11" s="30" t="s">
        <v>8</v>
      </c>
    </row>
    <row r="12" spans="2:9" x14ac:dyDescent="0.25">
      <c r="C12" s="9" t="s">
        <v>14</v>
      </c>
      <c r="G12" s="2"/>
      <c r="H12" s="31">
        <v>14</v>
      </c>
      <c r="I12" s="16">
        <v>14590246</v>
      </c>
    </row>
    <row r="13" spans="2:9" x14ac:dyDescent="0.25">
      <c r="C13" s="9" t="s">
        <v>9</v>
      </c>
      <c r="G13" s="2"/>
      <c r="H13" s="31">
        <v>1</v>
      </c>
      <c r="I13" s="16">
        <v>15514472</v>
      </c>
    </row>
    <row r="14" spans="2:9" x14ac:dyDescent="0.25">
      <c r="C14" s="9" t="s">
        <v>19</v>
      </c>
      <c r="G14" s="2"/>
      <c r="H14" s="31" t="s">
        <v>20</v>
      </c>
      <c r="I14" s="16">
        <v>-103154</v>
      </c>
    </row>
    <row r="15" spans="2:9" x14ac:dyDescent="0.25">
      <c r="I15" s="14"/>
    </row>
    <row r="16" spans="2:9" x14ac:dyDescent="0.25">
      <c r="I16" s="14"/>
    </row>
    <row r="17" spans="2:9" x14ac:dyDescent="0.25">
      <c r="B17" s="30" t="s">
        <v>23</v>
      </c>
      <c r="I17" s="14"/>
    </row>
    <row r="18" spans="2:9" x14ac:dyDescent="0.25">
      <c r="C18" s="9" t="s">
        <v>24</v>
      </c>
      <c r="G18" s="2"/>
      <c r="H18" s="31" t="s">
        <v>25</v>
      </c>
      <c r="I18" s="16">
        <v>13792973</v>
      </c>
    </row>
    <row r="19" spans="2:9" x14ac:dyDescent="0.25">
      <c r="C19" s="9" t="s">
        <v>27</v>
      </c>
      <c r="G19" s="2"/>
      <c r="H19" s="31" t="s">
        <v>28</v>
      </c>
      <c r="I19" s="16">
        <v>14634358</v>
      </c>
    </row>
    <row r="20" spans="2:9" x14ac:dyDescent="0.25">
      <c r="F20" t="s">
        <v>6</v>
      </c>
      <c r="I20" s="14"/>
    </row>
    <row r="21" spans="2:9" x14ac:dyDescent="0.25">
      <c r="B21" s="30" t="s">
        <v>30</v>
      </c>
      <c r="I21" s="14"/>
    </row>
    <row r="22" spans="2:9" x14ac:dyDescent="0.25">
      <c r="C22" s="25" t="s">
        <v>99</v>
      </c>
      <c r="G22" s="2"/>
      <c r="H22" s="31" t="s">
        <v>32</v>
      </c>
      <c r="I22" s="20">
        <v>-2.3739999999999998E-3</v>
      </c>
    </row>
    <row r="23" spans="2:9" x14ac:dyDescent="0.25">
      <c r="C23" s="9" t="s">
        <v>33</v>
      </c>
      <c r="G23" s="2"/>
      <c r="H23" s="31" t="s">
        <v>34</v>
      </c>
      <c r="I23" s="17">
        <v>-34928.269999999997</v>
      </c>
    </row>
    <row r="24" spans="2:9" x14ac:dyDescent="0.25">
      <c r="I24" s="18"/>
    </row>
    <row r="25" spans="2:9" x14ac:dyDescent="0.25">
      <c r="B25" s="30" t="s">
        <v>36</v>
      </c>
      <c r="I25" s="18"/>
    </row>
    <row r="26" spans="2:9" x14ac:dyDescent="0.25">
      <c r="C26" s="9" t="s">
        <v>37</v>
      </c>
      <c r="G26" s="2"/>
      <c r="H26" s="31" t="s">
        <v>38</v>
      </c>
      <c r="I26" s="17">
        <v>-32678.2</v>
      </c>
    </row>
    <row r="27" spans="2:9" x14ac:dyDescent="0.25">
      <c r="C27" s="9" t="s">
        <v>101</v>
      </c>
      <c r="G27" s="2"/>
      <c r="H27" s="31" t="s">
        <v>39</v>
      </c>
      <c r="I27" s="16">
        <v>-1218</v>
      </c>
    </row>
    <row r="28" spans="2:9" x14ac:dyDescent="0.25">
      <c r="C28" s="9" t="s">
        <v>102</v>
      </c>
      <c r="G28" s="2"/>
      <c r="H28" s="31" t="s">
        <v>38</v>
      </c>
      <c r="I28" s="17">
        <v>3.1</v>
      </c>
    </row>
    <row r="29" spans="2:9" x14ac:dyDescent="0.25">
      <c r="I29" s="14" t="s">
        <v>6</v>
      </c>
    </row>
    <row r="30" spans="2:9" x14ac:dyDescent="0.25">
      <c r="C30" s="9" t="s">
        <v>42</v>
      </c>
      <c r="G30" s="2"/>
      <c r="I30" s="41">
        <v>44349</v>
      </c>
    </row>
    <row r="31" spans="2:9" x14ac:dyDescent="0.25">
      <c r="C31" s="9" t="s">
        <v>43</v>
      </c>
      <c r="G31" s="2"/>
      <c r="H31" s="31" t="s">
        <v>44</v>
      </c>
      <c r="I31" s="16">
        <v>0</v>
      </c>
    </row>
    <row r="32" spans="2:9" x14ac:dyDescent="0.25">
      <c r="B32" s="31" t="s">
        <v>25</v>
      </c>
      <c r="C32" s="9" t="s">
        <v>45</v>
      </c>
      <c r="G32" s="2"/>
      <c r="I32" s="16">
        <f>+I12</f>
        <v>14590246</v>
      </c>
    </row>
    <row r="33" spans="2:9" x14ac:dyDescent="0.25">
      <c r="B33" s="31" t="s">
        <v>46</v>
      </c>
      <c r="C33" s="9" t="s">
        <v>47</v>
      </c>
      <c r="G33" s="2"/>
      <c r="I33" s="16">
        <f>+I18</f>
        <v>13792973</v>
      </c>
    </row>
    <row r="34" spans="2:9" x14ac:dyDescent="0.25">
      <c r="I34" s="14"/>
    </row>
    <row r="35" spans="2:9" x14ac:dyDescent="0.25">
      <c r="C35" s="9" t="s">
        <v>48</v>
      </c>
      <c r="G35" s="33">
        <f>I35/I32</f>
        <v>5.4644246574046797E-2</v>
      </c>
      <c r="I35" s="16">
        <f>I32-I31-I33</f>
        <v>797273</v>
      </c>
    </row>
    <row r="36" spans="2:9" x14ac:dyDescent="0.25">
      <c r="G36" s="34" t="s">
        <v>6</v>
      </c>
      <c r="I36" s="2"/>
    </row>
  </sheetData>
  <pageMargins left="0.7" right="0.7" top="0.75" bottom="0.75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sqref="A1:IV65536"/>
    </sheetView>
  </sheetViews>
  <sheetFormatPr defaultRowHeight="15.75" x14ac:dyDescent="0.25"/>
  <cols>
    <col min="1" max="1" width="12.88671875" customWidth="1"/>
    <col min="4" max="4" width="15.77734375" customWidth="1"/>
    <col min="5" max="5" width="16.5546875" bestFit="1" customWidth="1"/>
    <col min="10" max="10" width="40.44140625" bestFit="1" customWidth="1"/>
    <col min="11" max="11" width="1.88671875" customWidth="1"/>
    <col min="12" max="12" width="8.44140625" bestFit="1" customWidth="1"/>
    <col min="13" max="13" width="17" bestFit="1" customWidth="1"/>
  </cols>
  <sheetData>
    <row r="1" spans="1:13" ht="19.5" x14ac:dyDescent="0.35">
      <c r="A1" s="8"/>
    </row>
    <row r="4" spans="1:13" x14ac:dyDescent="0.25">
      <c r="A4" s="9" t="s">
        <v>49</v>
      </c>
      <c r="B4" s="10" t="s">
        <v>0</v>
      </c>
      <c r="C4" s="4"/>
      <c r="D4" s="4"/>
      <c r="E4" s="4"/>
      <c r="H4" s="9" t="s">
        <v>50</v>
      </c>
      <c r="J4" s="10" t="s">
        <v>51</v>
      </c>
      <c r="K4" s="4"/>
      <c r="L4" s="4"/>
      <c r="M4" s="4"/>
    </row>
    <row r="6" spans="1:13" x14ac:dyDescent="0.25">
      <c r="A6" s="11" t="s">
        <v>52</v>
      </c>
      <c r="B6" s="5"/>
      <c r="C6" s="5"/>
      <c r="D6" s="5"/>
      <c r="E6" s="12" t="s">
        <v>119</v>
      </c>
      <c r="J6" s="11" t="s">
        <v>53</v>
      </c>
      <c r="K6" s="5"/>
      <c r="L6" s="11" t="s">
        <v>54</v>
      </c>
      <c r="M6" s="12" t="str">
        <f>+E6</f>
        <v>JUNE  2021</v>
      </c>
    </row>
    <row r="8" spans="1:13" ht="16.5" thickBot="1" x14ac:dyDescent="0.3">
      <c r="A8" s="9" t="s">
        <v>55</v>
      </c>
      <c r="E8" s="13">
        <f>+'[7]Appendix A'!I12</f>
        <v>16917175</v>
      </c>
      <c r="J8" s="9" t="s">
        <v>56</v>
      </c>
    </row>
    <row r="9" spans="1:13" ht="17.25" thickTop="1" thickBot="1" x14ac:dyDescent="0.3">
      <c r="E9" s="14"/>
      <c r="J9" s="9" t="s">
        <v>57</v>
      </c>
      <c r="M9" s="15">
        <f>'[7]Appendix A'!I14</f>
        <v>-78835</v>
      </c>
    </row>
    <row r="10" spans="1:13" ht="16.5" thickTop="1" x14ac:dyDescent="0.25">
      <c r="A10" s="9" t="s">
        <v>58</v>
      </c>
      <c r="E10" s="16">
        <f>'[7]Appendix A'!I18</f>
        <v>16004030</v>
      </c>
      <c r="J10" s="9" t="s">
        <v>100</v>
      </c>
      <c r="M10" s="17">
        <f>E36+F36</f>
        <v>16414.080000000002</v>
      </c>
    </row>
    <row r="11" spans="1:13" x14ac:dyDescent="0.25">
      <c r="E11" s="14"/>
      <c r="J11" s="9" t="s">
        <v>59</v>
      </c>
      <c r="M11" s="17"/>
    </row>
    <row r="12" spans="1:13" x14ac:dyDescent="0.25">
      <c r="A12" s="9" t="s">
        <v>60</v>
      </c>
      <c r="E12" s="16">
        <f>'[7]Appendix A'!I31</f>
        <v>0</v>
      </c>
      <c r="J12" s="9" t="s">
        <v>61</v>
      </c>
      <c r="M12" s="18"/>
    </row>
    <row r="13" spans="1:13" ht="16.5" thickBot="1" x14ac:dyDescent="0.3">
      <c r="E13" s="14"/>
      <c r="J13" s="9" t="s">
        <v>62</v>
      </c>
      <c r="M13" s="15">
        <f>M9+M10-M11</f>
        <v>-62420.92</v>
      </c>
    </row>
    <row r="14" spans="1:13" ht="17.25" thickTop="1" thickBot="1" x14ac:dyDescent="0.3">
      <c r="A14" s="9" t="s">
        <v>63</v>
      </c>
      <c r="E14" s="13">
        <f>E10+E12</f>
        <v>16004030</v>
      </c>
    </row>
    <row r="15" spans="1:13" ht="16.5" thickTop="1" x14ac:dyDescent="0.25">
      <c r="E15" s="14"/>
      <c r="J15" s="9" t="s">
        <v>64</v>
      </c>
      <c r="M15" s="16">
        <f>+'[7]Appendix A'!I12</f>
        <v>16917175</v>
      </c>
    </row>
    <row r="16" spans="1:13" x14ac:dyDescent="0.25">
      <c r="A16" s="9" t="s">
        <v>65</v>
      </c>
      <c r="E16" s="14"/>
    </row>
    <row r="17" spans="1:13" ht="16.5" thickBot="1" x14ac:dyDescent="0.3">
      <c r="A17" s="9" t="s">
        <v>66</v>
      </c>
      <c r="E17" s="13">
        <f>E8-E14</f>
        <v>913145</v>
      </c>
      <c r="J17" s="9" t="s">
        <v>67</v>
      </c>
    </row>
    <row r="18" spans="1:13" ht="17.25" thickTop="1" thickBot="1" x14ac:dyDescent="0.3">
      <c r="J18" s="9" t="s">
        <v>68</v>
      </c>
      <c r="M18" s="19">
        <f>M9/M15</f>
        <v>-4.6600570130651249E-3</v>
      </c>
    </row>
    <row r="19" spans="1:13" ht="16.5" thickTop="1" x14ac:dyDescent="0.25">
      <c r="A19" s="4"/>
      <c r="B19" s="4"/>
      <c r="C19" s="4"/>
      <c r="D19" s="4"/>
      <c r="E19" s="4"/>
      <c r="H19" s="4"/>
      <c r="I19" s="4"/>
      <c r="J19" s="4"/>
      <c r="K19" s="4"/>
      <c r="L19" s="4"/>
      <c r="M19" s="4"/>
    </row>
    <row r="20" spans="1:13" x14ac:dyDescent="0.25">
      <c r="A20" s="4"/>
      <c r="B20" s="4"/>
      <c r="C20" s="4"/>
      <c r="D20" s="4"/>
      <c r="E20" s="4"/>
      <c r="H20" s="4"/>
      <c r="I20" s="4"/>
      <c r="J20" s="4"/>
      <c r="K20" s="4"/>
      <c r="L20" s="4"/>
      <c r="M20" s="4"/>
    </row>
    <row r="22" spans="1:13" x14ac:dyDescent="0.25">
      <c r="A22" s="11" t="s">
        <v>69</v>
      </c>
      <c r="E22" s="12" t="str">
        <f>+E6</f>
        <v>JUNE  2021</v>
      </c>
      <c r="J22" s="11" t="s">
        <v>70</v>
      </c>
    </row>
    <row r="24" spans="1:13" x14ac:dyDescent="0.25">
      <c r="A24" s="9" t="s">
        <v>71</v>
      </c>
      <c r="E24" s="20">
        <v>-7.6160000000000004E-3</v>
      </c>
      <c r="J24" s="9" t="s">
        <v>72</v>
      </c>
      <c r="M24" s="21">
        <f>'[7]Appendix B'!G34</f>
        <v>4.9865973570974859E-2</v>
      </c>
    </row>
    <row r="26" spans="1:13" x14ac:dyDescent="0.25">
      <c r="A26" s="9" t="s">
        <v>73</v>
      </c>
      <c r="E26" s="16">
        <f>'[7]Appendix A'!I19</f>
        <v>13792973</v>
      </c>
      <c r="J26" s="9" t="s">
        <v>74</v>
      </c>
      <c r="M26" s="12" t="str">
        <f>+E6</f>
        <v>JUNE  2021</v>
      </c>
    </row>
    <row r="27" spans="1:13" x14ac:dyDescent="0.25">
      <c r="E27" s="14"/>
    </row>
    <row r="28" spans="1:13" x14ac:dyDescent="0.25">
      <c r="A28" s="9" t="s">
        <v>75</v>
      </c>
      <c r="E28" s="16">
        <f>'[7]Appendix A'!I27</f>
        <v>38930</v>
      </c>
      <c r="J28" s="9" t="s">
        <v>76</v>
      </c>
      <c r="M28" s="22">
        <f>(E17+F17)/(E8+F8)</f>
        <v>5.3977392797556333E-2</v>
      </c>
    </row>
    <row r="29" spans="1:13" x14ac:dyDescent="0.25">
      <c r="E29" s="14"/>
      <c r="J29" s="9" t="s">
        <v>77</v>
      </c>
    </row>
    <row r="30" spans="1:13" ht="16.5" thickBot="1" x14ac:dyDescent="0.3">
      <c r="A30" s="9" t="s">
        <v>78</v>
      </c>
      <c r="E30" s="13">
        <f>E26+E28</f>
        <v>13831903</v>
      </c>
      <c r="J30" s="11" t="s">
        <v>79</v>
      </c>
    </row>
    <row r="31" spans="1:13" ht="16.5" thickTop="1" x14ac:dyDescent="0.25">
      <c r="A31" s="9" t="s">
        <v>80</v>
      </c>
    </row>
    <row r="32" spans="1:13" x14ac:dyDescent="0.25">
      <c r="A32" s="9" t="s">
        <v>81</v>
      </c>
      <c r="E32" s="17">
        <v>-105407.17</v>
      </c>
      <c r="J32" s="9" t="s">
        <v>82</v>
      </c>
      <c r="M32" s="22">
        <f>1-M24</f>
        <v>0.95013402642902511</v>
      </c>
    </row>
    <row r="33" spans="1:13" x14ac:dyDescent="0.25">
      <c r="E33" s="18"/>
      <c r="J33" s="9" t="s">
        <v>83</v>
      </c>
    </row>
    <row r="34" spans="1:13" x14ac:dyDescent="0.25">
      <c r="A34" s="9" t="s">
        <v>84</v>
      </c>
      <c r="E34" s="17">
        <f>'[7]Appendix A'!I26+'[7]Appendix A'!I28</f>
        <v>-121821.25</v>
      </c>
      <c r="J34" s="9" t="s">
        <v>85</v>
      </c>
      <c r="M34" s="20">
        <f>M13/M15</f>
        <v>-3.6897957253501246E-3</v>
      </c>
    </row>
    <row r="35" spans="1:13" x14ac:dyDescent="0.25">
      <c r="A35" s="9" t="s">
        <v>86</v>
      </c>
      <c r="E35" s="18"/>
      <c r="J35" s="9" t="s">
        <v>87</v>
      </c>
      <c r="M35" s="20">
        <f>M34/M32</f>
        <v>-3.8834476218242795E-3</v>
      </c>
    </row>
    <row r="36" spans="1:13" ht="16.5" thickBot="1" x14ac:dyDescent="0.3">
      <c r="A36" s="9" t="s">
        <v>88</v>
      </c>
      <c r="E36" s="15">
        <f>E32-E34</f>
        <v>16414.080000000002</v>
      </c>
      <c r="H36" t="s">
        <v>6</v>
      </c>
      <c r="J36" s="9" t="s">
        <v>89</v>
      </c>
      <c r="M36" s="23">
        <f>M35*100</f>
        <v>-0.38834476218242797</v>
      </c>
    </row>
    <row r="37" spans="1:13" ht="16.5" thickTop="1" x14ac:dyDescent="0.25"/>
    <row r="38" spans="1:13" x14ac:dyDescent="0.25">
      <c r="A38" s="4"/>
      <c r="B38" s="4"/>
      <c r="C38" s="4"/>
      <c r="D38" s="4"/>
      <c r="E38" s="4"/>
      <c r="H38" s="4"/>
      <c r="I38" s="4"/>
      <c r="J38" s="4"/>
      <c r="K38" s="4"/>
      <c r="L38" s="4"/>
      <c r="M38" s="4"/>
    </row>
    <row r="40" spans="1:13" x14ac:dyDescent="0.25">
      <c r="A40" s="9" t="s">
        <v>90</v>
      </c>
      <c r="H40" s="24"/>
      <c r="J40" s="9" t="s">
        <v>91</v>
      </c>
    </row>
    <row r="41" spans="1:13" x14ac:dyDescent="0.25">
      <c r="A41" s="25" t="s">
        <v>120</v>
      </c>
      <c r="J41" s="9" t="s">
        <v>92</v>
      </c>
      <c r="K41" s="43">
        <v>44392</v>
      </c>
      <c r="L41" s="43"/>
      <c r="M41" s="43"/>
    </row>
    <row r="42" spans="1:13" x14ac:dyDescent="0.25">
      <c r="A42" s="9" t="s">
        <v>93</v>
      </c>
      <c r="B42" s="9" t="s">
        <v>104</v>
      </c>
      <c r="J42" s="9" t="s">
        <v>94</v>
      </c>
      <c r="K42" s="9" t="s">
        <v>105</v>
      </c>
    </row>
    <row r="43" spans="1:13" x14ac:dyDescent="0.25">
      <c r="A43" s="9" t="s">
        <v>95</v>
      </c>
      <c r="B43" s="9" t="s">
        <v>96</v>
      </c>
      <c r="G43" t="s">
        <v>6</v>
      </c>
      <c r="J43" s="9" t="s">
        <v>97</v>
      </c>
      <c r="K43" s="9" t="s">
        <v>98</v>
      </c>
    </row>
    <row r="44" spans="1:13" x14ac:dyDescent="0.25">
      <c r="F44" t="s">
        <v>103</v>
      </c>
    </row>
    <row r="46" spans="1:13" x14ac:dyDescent="0.25">
      <c r="C46" t="s">
        <v>121</v>
      </c>
    </row>
    <row r="47" spans="1:13" x14ac:dyDescent="0.25">
      <c r="L47" t="s">
        <v>6</v>
      </c>
    </row>
  </sheetData>
  <mergeCells count="1">
    <mergeCell ref="K41:M4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4"/>
  <sheetViews>
    <sheetView workbookViewId="0">
      <selection activeCell="I14" sqref="I14"/>
    </sheetView>
  </sheetViews>
  <sheetFormatPr defaultRowHeight="15.75" x14ac:dyDescent="0.25"/>
  <cols>
    <col min="3" max="3" width="12.88671875" bestFit="1" customWidth="1"/>
    <col min="4" max="4" width="15.33203125" bestFit="1" customWidth="1"/>
    <col min="5" max="5" width="12.88671875" bestFit="1" customWidth="1"/>
    <col min="6" max="6" width="10.33203125" bestFit="1" customWidth="1"/>
    <col min="7" max="7" width="12" bestFit="1" customWidth="1"/>
  </cols>
  <sheetData>
    <row r="1" spans="1:7" x14ac:dyDescent="0.25">
      <c r="A1" t="s">
        <v>6</v>
      </c>
    </row>
    <row r="2" spans="1:7" x14ac:dyDescent="0.25">
      <c r="A2" t="s">
        <v>6</v>
      </c>
    </row>
    <row r="5" spans="1:7" x14ac:dyDescent="0.25">
      <c r="G5" s="9" t="s">
        <v>1</v>
      </c>
    </row>
    <row r="7" spans="1:7" x14ac:dyDescent="0.25">
      <c r="F7" s="1"/>
    </row>
    <row r="8" spans="1:7" x14ac:dyDescent="0.25">
      <c r="D8" s="1" t="s">
        <v>3</v>
      </c>
      <c r="E8" s="1"/>
    </row>
    <row r="9" spans="1:7" x14ac:dyDescent="0.25">
      <c r="B9" s="1" t="s">
        <v>5</v>
      </c>
      <c r="C9" s="1"/>
      <c r="D9" s="1"/>
      <c r="E9" s="1"/>
      <c r="F9" s="1"/>
      <c r="G9" s="1"/>
    </row>
    <row r="10" spans="1:7" x14ac:dyDescent="0.25">
      <c r="B10" s="1" t="s">
        <v>7</v>
      </c>
      <c r="C10" s="1"/>
      <c r="D10" s="1"/>
      <c r="E10" s="1"/>
      <c r="F10" s="1"/>
      <c r="G10" s="1"/>
    </row>
    <row r="11" spans="1:7" x14ac:dyDescent="0.25">
      <c r="D11" s="35" t="str">
        <f>[6]FAR!E6</f>
        <v>MAY  2021</v>
      </c>
      <c r="E11" s="3"/>
    </row>
    <row r="13" spans="1:7" x14ac:dyDescent="0.25">
      <c r="D13" s="31" t="s">
        <v>10</v>
      </c>
      <c r="E13" s="31" t="s">
        <v>11</v>
      </c>
      <c r="F13" s="31" t="s">
        <v>12</v>
      </c>
      <c r="G13" s="31" t="s">
        <v>13</v>
      </c>
    </row>
    <row r="14" spans="1:7" x14ac:dyDescent="0.25">
      <c r="D14" s="36" t="s">
        <v>15</v>
      </c>
      <c r="E14" s="37" t="s">
        <v>16</v>
      </c>
      <c r="F14" s="37" t="s">
        <v>17</v>
      </c>
      <c r="G14" s="37" t="s">
        <v>18</v>
      </c>
    </row>
    <row r="16" spans="1:7" x14ac:dyDescent="0.25">
      <c r="A16" s="9" t="s">
        <v>21</v>
      </c>
      <c r="D16" s="14">
        <v>228824927</v>
      </c>
      <c r="E16" s="14">
        <v>216956638</v>
      </c>
      <c r="F16" s="14">
        <v>0</v>
      </c>
      <c r="G16" s="14">
        <f>+D16-E16-F16</f>
        <v>11868289</v>
      </c>
    </row>
    <row r="17" spans="1:7" x14ac:dyDescent="0.25">
      <c r="A17" s="9" t="s">
        <v>22</v>
      </c>
      <c r="D17" s="14"/>
      <c r="E17" s="14"/>
      <c r="F17" s="14"/>
      <c r="G17" s="14"/>
    </row>
    <row r="18" spans="1:7" x14ac:dyDescent="0.25">
      <c r="D18" s="14"/>
      <c r="E18" s="14"/>
      <c r="F18" s="14"/>
      <c r="G18" s="14"/>
    </row>
    <row r="19" spans="1:7" x14ac:dyDescent="0.25">
      <c r="A19" s="9" t="s">
        <v>26</v>
      </c>
      <c r="D19" s="14">
        <v>15685210</v>
      </c>
      <c r="E19" s="14">
        <v>14739366</v>
      </c>
      <c r="F19" s="14">
        <v>0</v>
      </c>
      <c r="G19" s="14">
        <f>D19-E19-F19</f>
        <v>945844</v>
      </c>
    </row>
    <row r="21" spans="1:7" x14ac:dyDescent="0.25">
      <c r="A21" s="9" t="s">
        <v>6</v>
      </c>
      <c r="D21" s="6"/>
      <c r="E21" s="6"/>
      <c r="F21" s="6"/>
      <c r="G21" s="14" t="s">
        <v>6</v>
      </c>
    </row>
    <row r="23" spans="1:7" x14ac:dyDescent="0.25">
      <c r="A23" s="9" t="s">
        <v>29</v>
      </c>
      <c r="D23" s="14"/>
      <c r="E23" s="14"/>
      <c r="F23" s="14"/>
      <c r="G23" s="14"/>
    </row>
    <row r="24" spans="1:7" x14ac:dyDescent="0.25">
      <c r="D24" s="14"/>
      <c r="E24" s="14"/>
      <c r="F24" s="14"/>
      <c r="G24" s="14"/>
    </row>
    <row r="25" spans="1:7" x14ac:dyDescent="0.25">
      <c r="A25" s="9" t="s">
        <v>31</v>
      </c>
      <c r="D25" s="14">
        <v>14590246</v>
      </c>
      <c r="E25" s="14">
        <v>13792973</v>
      </c>
      <c r="F25" s="14">
        <v>0</v>
      </c>
      <c r="G25" s="14">
        <f>+D25-E25-F25</f>
        <v>797273</v>
      </c>
    </row>
    <row r="26" spans="1:7" x14ac:dyDescent="0.25">
      <c r="D26" s="14"/>
      <c r="E26" s="14"/>
      <c r="F26" s="14"/>
      <c r="G26" s="14"/>
    </row>
    <row r="27" spans="1:7" x14ac:dyDescent="0.25">
      <c r="A27" t="s">
        <v>6</v>
      </c>
      <c r="D27" s="6" t="s">
        <v>6</v>
      </c>
      <c r="E27" s="6" t="s">
        <v>6</v>
      </c>
      <c r="F27" s="6" t="s">
        <v>6</v>
      </c>
      <c r="G27" s="7" t="s">
        <v>6</v>
      </c>
    </row>
    <row r="29" spans="1:7" x14ac:dyDescent="0.25">
      <c r="A29" s="9" t="s">
        <v>35</v>
      </c>
      <c r="D29" s="14">
        <f>D16-D19+D25</f>
        <v>227729963</v>
      </c>
      <c r="E29" s="14">
        <f>E16-E19+E25</f>
        <v>216010245</v>
      </c>
      <c r="F29" s="14">
        <v>0</v>
      </c>
      <c r="G29" s="14">
        <f>G16-G19+G25</f>
        <v>11719718</v>
      </c>
    </row>
    <row r="34" spans="2:7" x14ac:dyDescent="0.25">
      <c r="B34" s="9" t="s">
        <v>13</v>
      </c>
      <c r="C34" s="18">
        <f>G29</f>
        <v>11719718</v>
      </c>
      <c r="D34" s="38" t="s">
        <v>40</v>
      </c>
      <c r="E34" s="14">
        <f>D29</f>
        <v>227729963</v>
      </c>
      <c r="F34" s="31" t="s">
        <v>41</v>
      </c>
      <c r="G34" s="39">
        <f>C34/E34</f>
        <v>5.1463223572385156E-2</v>
      </c>
    </row>
  </sheetData>
  <pageMargins left="0.7" right="0.7" top="0.75" bottom="0.75" header="0.3" footer="0.3"/>
  <legacy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I36"/>
  <sheetViews>
    <sheetView workbookViewId="0">
      <selection sqref="A1:IV65536"/>
    </sheetView>
  </sheetViews>
  <sheetFormatPr defaultColWidth="11.44140625" defaultRowHeight="15.75" x14ac:dyDescent="0.25"/>
  <cols>
    <col min="5" max="5" width="12.77734375" customWidth="1"/>
    <col min="6" max="6" width="11.77734375" customWidth="1"/>
    <col min="7" max="7" width="8.5546875" customWidth="1"/>
    <col min="8" max="8" width="11.77734375" customWidth="1"/>
    <col min="9" max="9" width="22.77734375" bestFit="1" customWidth="1"/>
    <col min="11" max="11" width="12.77734375" customWidth="1"/>
    <col min="12" max="12" width="14.77734375" customWidth="1"/>
    <col min="13" max="13" width="17" customWidth="1"/>
    <col min="14" max="14" width="12.77734375" customWidth="1"/>
    <col min="15" max="15" width="11.77734375" customWidth="1"/>
  </cols>
  <sheetData>
    <row r="4" spans="2:9" ht="19.5" x14ac:dyDescent="0.35">
      <c r="D4" s="26" t="s">
        <v>0</v>
      </c>
      <c r="E4" s="1"/>
      <c r="F4" s="1"/>
    </row>
    <row r="6" spans="2:9" x14ac:dyDescent="0.25">
      <c r="D6" s="27" t="s">
        <v>2</v>
      </c>
      <c r="E6" s="1"/>
      <c r="F6" s="1"/>
    </row>
    <row r="8" spans="2:9" x14ac:dyDescent="0.25">
      <c r="B8" s="9" t="s">
        <v>4</v>
      </c>
      <c r="C8" s="28" t="str">
        <f>[7]FAR!E6</f>
        <v>JUNE  2021</v>
      </c>
    </row>
    <row r="9" spans="2:9" x14ac:dyDescent="0.25">
      <c r="B9" s="29" t="s">
        <v>6</v>
      </c>
      <c r="C9" s="29" t="s">
        <v>6</v>
      </c>
      <c r="D9" s="29" t="s">
        <v>6</v>
      </c>
      <c r="E9" s="29" t="s">
        <v>6</v>
      </c>
      <c r="F9" s="29" t="s">
        <v>6</v>
      </c>
      <c r="G9" s="29" t="s">
        <v>6</v>
      </c>
      <c r="H9" s="29" t="s">
        <v>6</v>
      </c>
      <c r="I9" s="40" t="s">
        <v>6</v>
      </c>
    </row>
    <row r="11" spans="2:9" x14ac:dyDescent="0.25">
      <c r="B11" s="30" t="s">
        <v>8</v>
      </c>
    </row>
    <row r="12" spans="2:9" x14ac:dyDescent="0.25">
      <c r="C12" s="9" t="s">
        <v>14</v>
      </c>
      <c r="G12" s="2"/>
      <c r="H12" s="31">
        <v>14</v>
      </c>
      <c r="I12" s="16">
        <v>16917175</v>
      </c>
    </row>
    <row r="13" spans="2:9" x14ac:dyDescent="0.25">
      <c r="C13" s="9" t="s">
        <v>9</v>
      </c>
      <c r="G13" s="2"/>
      <c r="H13" s="31">
        <v>1</v>
      </c>
      <c r="I13" s="16">
        <v>14590246</v>
      </c>
    </row>
    <row r="14" spans="2:9" x14ac:dyDescent="0.25">
      <c r="C14" s="9" t="s">
        <v>19</v>
      </c>
      <c r="G14" s="2"/>
      <c r="H14" s="31" t="s">
        <v>20</v>
      </c>
      <c r="I14" s="16">
        <v>-78835</v>
      </c>
    </row>
    <row r="15" spans="2:9" x14ac:dyDescent="0.25">
      <c r="I15" s="14"/>
    </row>
    <row r="16" spans="2:9" x14ac:dyDescent="0.25">
      <c r="I16" s="14"/>
    </row>
    <row r="17" spans="2:9" x14ac:dyDescent="0.25">
      <c r="B17" s="30" t="s">
        <v>23</v>
      </c>
      <c r="I17" s="14"/>
    </row>
    <row r="18" spans="2:9" x14ac:dyDescent="0.25">
      <c r="C18" s="9" t="s">
        <v>24</v>
      </c>
      <c r="G18" s="2"/>
      <c r="H18" s="31" t="s">
        <v>25</v>
      </c>
      <c r="I18" s="16">
        <v>16004030</v>
      </c>
    </row>
    <row r="19" spans="2:9" x14ac:dyDescent="0.25">
      <c r="C19" s="9" t="s">
        <v>27</v>
      </c>
      <c r="G19" s="2"/>
      <c r="H19" s="31" t="s">
        <v>28</v>
      </c>
      <c r="I19" s="16">
        <v>13792973</v>
      </c>
    </row>
    <row r="20" spans="2:9" x14ac:dyDescent="0.25">
      <c r="F20" t="s">
        <v>6</v>
      </c>
      <c r="I20" s="14"/>
    </row>
    <row r="21" spans="2:9" x14ac:dyDescent="0.25">
      <c r="B21" s="30" t="s">
        <v>30</v>
      </c>
      <c r="I21" s="14"/>
    </row>
    <row r="22" spans="2:9" x14ac:dyDescent="0.25">
      <c r="C22" s="25" t="s">
        <v>99</v>
      </c>
      <c r="G22" s="2"/>
      <c r="H22" s="31" t="s">
        <v>32</v>
      </c>
      <c r="I22" s="20">
        <v>-7.6160000000000004E-3</v>
      </c>
    </row>
    <row r="23" spans="2:9" x14ac:dyDescent="0.25">
      <c r="C23" s="9" t="s">
        <v>33</v>
      </c>
      <c r="G23" s="2"/>
      <c r="H23" s="31" t="s">
        <v>34</v>
      </c>
      <c r="I23" s="17">
        <v>-105407.17</v>
      </c>
    </row>
    <row r="24" spans="2:9" x14ac:dyDescent="0.25">
      <c r="I24" s="18"/>
    </row>
    <row r="25" spans="2:9" x14ac:dyDescent="0.25">
      <c r="B25" s="30" t="s">
        <v>36</v>
      </c>
      <c r="I25" s="18"/>
    </row>
    <row r="26" spans="2:9" x14ac:dyDescent="0.25">
      <c r="C26" s="9" t="s">
        <v>37</v>
      </c>
      <c r="G26" s="2"/>
      <c r="H26" s="31" t="s">
        <v>38</v>
      </c>
      <c r="I26" s="17">
        <v>-121673.82</v>
      </c>
    </row>
    <row r="27" spans="2:9" x14ac:dyDescent="0.25">
      <c r="C27" s="9" t="s">
        <v>101</v>
      </c>
      <c r="G27" s="2"/>
      <c r="H27" s="31" t="s">
        <v>39</v>
      </c>
      <c r="I27" s="16">
        <v>38930</v>
      </c>
    </row>
    <row r="28" spans="2:9" x14ac:dyDescent="0.25">
      <c r="C28" s="9" t="s">
        <v>102</v>
      </c>
      <c r="G28" s="2"/>
      <c r="H28" s="31" t="s">
        <v>38</v>
      </c>
      <c r="I28" s="17">
        <v>-147.43</v>
      </c>
    </row>
    <row r="29" spans="2:9" x14ac:dyDescent="0.25">
      <c r="I29" s="14" t="s">
        <v>6</v>
      </c>
    </row>
    <row r="30" spans="2:9" x14ac:dyDescent="0.25">
      <c r="C30" s="9" t="s">
        <v>42</v>
      </c>
      <c r="G30" s="2"/>
      <c r="I30" s="41">
        <v>44378</v>
      </c>
    </row>
    <row r="31" spans="2:9" x14ac:dyDescent="0.25">
      <c r="C31" s="9" t="s">
        <v>43</v>
      </c>
      <c r="G31" s="2"/>
      <c r="H31" s="31" t="s">
        <v>44</v>
      </c>
      <c r="I31" s="16">
        <v>0</v>
      </c>
    </row>
    <row r="32" spans="2:9" x14ac:dyDescent="0.25">
      <c r="B32" s="31" t="s">
        <v>25</v>
      </c>
      <c r="C32" s="9" t="s">
        <v>45</v>
      </c>
      <c r="G32" s="2"/>
      <c r="I32" s="16">
        <f>+I12</f>
        <v>16917175</v>
      </c>
    </row>
    <row r="33" spans="2:9" x14ac:dyDescent="0.25">
      <c r="B33" s="31" t="s">
        <v>46</v>
      </c>
      <c r="C33" s="9" t="s">
        <v>47</v>
      </c>
      <c r="G33" s="2"/>
      <c r="I33" s="16">
        <f>+I18</f>
        <v>16004030</v>
      </c>
    </row>
    <row r="34" spans="2:9" x14ac:dyDescent="0.25">
      <c r="I34" s="14"/>
    </row>
    <row r="35" spans="2:9" x14ac:dyDescent="0.25">
      <c r="C35" s="9" t="s">
        <v>48</v>
      </c>
      <c r="G35" s="33">
        <f>I35/I32</f>
        <v>5.3977392797556333E-2</v>
      </c>
      <c r="I35" s="16">
        <f>I32-I31-I33</f>
        <v>913145</v>
      </c>
    </row>
    <row r="36" spans="2:9" x14ac:dyDescent="0.25">
      <c r="G36" s="34" t="s">
        <v>6</v>
      </c>
      <c r="I36" s="2"/>
    </row>
  </sheetData>
  <pageMargins left="0.7" right="0.7" top="0.75" bottom="0.75" header="0.3" footer="0.3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4"/>
  <sheetViews>
    <sheetView workbookViewId="0">
      <selection sqref="A1:IV65536"/>
    </sheetView>
  </sheetViews>
  <sheetFormatPr defaultRowHeight="15.75" x14ac:dyDescent="0.25"/>
  <cols>
    <col min="3" max="3" width="12.88671875" bestFit="1" customWidth="1"/>
    <col min="4" max="4" width="15.33203125" bestFit="1" customWidth="1"/>
    <col min="5" max="5" width="12.88671875" bestFit="1" customWidth="1"/>
    <col min="6" max="6" width="10.33203125" bestFit="1" customWidth="1"/>
    <col min="7" max="7" width="12" bestFit="1" customWidth="1"/>
  </cols>
  <sheetData>
    <row r="1" spans="1:7" x14ac:dyDescent="0.25">
      <c r="A1" t="s">
        <v>6</v>
      </c>
    </row>
    <row r="2" spans="1:7" x14ac:dyDescent="0.25">
      <c r="A2" t="s">
        <v>6</v>
      </c>
    </row>
    <row r="5" spans="1:7" x14ac:dyDescent="0.25">
      <c r="G5" s="9" t="s">
        <v>1</v>
      </c>
    </row>
    <row r="7" spans="1:7" x14ac:dyDescent="0.25">
      <c r="F7" s="1"/>
    </row>
    <row r="8" spans="1:7" x14ac:dyDescent="0.25">
      <c r="D8" s="1" t="s">
        <v>3</v>
      </c>
      <c r="E8" s="1"/>
    </row>
    <row r="9" spans="1:7" x14ac:dyDescent="0.25">
      <c r="B9" s="1" t="s">
        <v>5</v>
      </c>
      <c r="C9" s="1"/>
      <c r="D9" s="1"/>
      <c r="E9" s="1"/>
      <c r="F9" s="1"/>
      <c r="G9" s="1"/>
    </row>
    <row r="10" spans="1:7" x14ac:dyDescent="0.25">
      <c r="B10" s="1" t="s">
        <v>7</v>
      </c>
      <c r="C10" s="1"/>
      <c r="D10" s="1"/>
      <c r="E10" s="1"/>
      <c r="F10" s="1"/>
      <c r="G10" s="1"/>
    </row>
    <row r="11" spans="1:7" x14ac:dyDescent="0.25">
      <c r="D11" s="35" t="str">
        <f>[7]FAR!E6</f>
        <v>JUNE  2021</v>
      </c>
      <c r="E11" s="3"/>
    </row>
    <row r="13" spans="1:7" x14ac:dyDescent="0.25">
      <c r="D13" s="31" t="s">
        <v>10</v>
      </c>
      <c r="E13" s="31" t="s">
        <v>11</v>
      </c>
      <c r="F13" s="31" t="s">
        <v>12</v>
      </c>
      <c r="G13" s="31" t="s">
        <v>13</v>
      </c>
    </row>
    <row r="14" spans="1:7" x14ac:dyDescent="0.25">
      <c r="D14" s="36" t="s">
        <v>15</v>
      </c>
      <c r="E14" s="37" t="s">
        <v>16</v>
      </c>
      <c r="F14" s="37" t="s">
        <v>17</v>
      </c>
      <c r="G14" s="37" t="s">
        <v>18</v>
      </c>
    </row>
    <row r="16" spans="1:7" x14ac:dyDescent="0.25">
      <c r="A16" s="9" t="s">
        <v>21</v>
      </c>
      <c r="D16" s="14">
        <v>227729963</v>
      </c>
      <c r="E16" s="14">
        <v>216010245</v>
      </c>
      <c r="F16" s="14">
        <v>0</v>
      </c>
      <c r="G16" s="14">
        <f>+D16-E16-F16</f>
        <v>11719718</v>
      </c>
    </row>
    <row r="17" spans="1:7" x14ac:dyDescent="0.25">
      <c r="A17" s="9" t="s">
        <v>22</v>
      </c>
      <c r="D17" s="14"/>
      <c r="E17" s="14"/>
      <c r="F17" s="14"/>
      <c r="G17" s="14"/>
    </row>
    <row r="18" spans="1:7" x14ac:dyDescent="0.25">
      <c r="D18" s="14"/>
      <c r="E18" s="14"/>
      <c r="F18" s="14"/>
      <c r="G18" s="14"/>
    </row>
    <row r="19" spans="1:7" x14ac:dyDescent="0.25">
      <c r="A19" s="9" t="s">
        <v>26</v>
      </c>
      <c r="D19" s="14">
        <v>16422375</v>
      </c>
      <c r="E19" s="14">
        <v>15170162</v>
      </c>
      <c r="F19" s="14">
        <v>0</v>
      </c>
      <c r="G19" s="14">
        <f>D19-E19-F19</f>
        <v>1252213</v>
      </c>
    </row>
    <row r="21" spans="1:7" x14ac:dyDescent="0.25">
      <c r="A21" s="9" t="s">
        <v>6</v>
      </c>
      <c r="D21" s="6"/>
      <c r="E21" s="6"/>
      <c r="F21" s="6"/>
      <c r="G21" s="14" t="s">
        <v>6</v>
      </c>
    </row>
    <row r="23" spans="1:7" x14ac:dyDescent="0.25">
      <c r="A23" s="9" t="s">
        <v>29</v>
      </c>
      <c r="D23" s="14"/>
      <c r="E23" s="14"/>
      <c r="F23" s="14"/>
      <c r="G23" s="14"/>
    </row>
    <row r="24" spans="1:7" x14ac:dyDescent="0.25">
      <c r="D24" s="14"/>
      <c r="E24" s="14"/>
      <c r="F24" s="14"/>
      <c r="G24" s="14"/>
    </row>
    <row r="25" spans="1:7" x14ac:dyDescent="0.25">
      <c r="A25" s="9" t="s">
        <v>31</v>
      </c>
      <c r="D25" s="14">
        <v>16917175</v>
      </c>
      <c r="E25" s="14">
        <v>16004030</v>
      </c>
      <c r="F25" s="14">
        <v>0</v>
      </c>
      <c r="G25" s="14">
        <f>+D25-E25-F25</f>
        <v>913145</v>
      </c>
    </row>
    <row r="26" spans="1:7" x14ac:dyDescent="0.25">
      <c r="D26" s="14"/>
      <c r="E26" s="14"/>
      <c r="F26" s="14"/>
      <c r="G26" s="14"/>
    </row>
    <row r="27" spans="1:7" x14ac:dyDescent="0.25">
      <c r="A27" t="s">
        <v>6</v>
      </c>
      <c r="D27" s="6" t="s">
        <v>6</v>
      </c>
      <c r="E27" s="6" t="s">
        <v>6</v>
      </c>
      <c r="F27" s="6" t="s">
        <v>6</v>
      </c>
      <c r="G27" s="7" t="s">
        <v>6</v>
      </c>
    </row>
    <row r="29" spans="1:7" x14ac:dyDescent="0.25">
      <c r="A29" s="9" t="s">
        <v>35</v>
      </c>
      <c r="D29" s="14">
        <f>D16-D19+D25</f>
        <v>228224763</v>
      </c>
      <c r="E29" s="14">
        <f>E16-E19+E25</f>
        <v>216844113</v>
      </c>
      <c r="F29" s="14">
        <v>0</v>
      </c>
      <c r="G29" s="14">
        <f>G16-G19+G25</f>
        <v>11380650</v>
      </c>
    </row>
    <row r="34" spans="2:7" x14ac:dyDescent="0.25">
      <c r="B34" s="9" t="s">
        <v>13</v>
      </c>
      <c r="C34" s="18">
        <f>G29</f>
        <v>11380650</v>
      </c>
      <c r="D34" s="38" t="s">
        <v>40</v>
      </c>
      <c r="E34" s="14">
        <f>D29</f>
        <v>228224763</v>
      </c>
      <c r="F34" s="31" t="s">
        <v>41</v>
      </c>
      <c r="G34" s="39">
        <f>C34/E34</f>
        <v>4.9865973570974859E-2</v>
      </c>
    </row>
  </sheetData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sqref="A1:IV65536"/>
    </sheetView>
  </sheetViews>
  <sheetFormatPr defaultRowHeight="15.75" x14ac:dyDescent="0.25"/>
  <cols>
    <col min="1" max="1" width="12.88671875" customWidth="1"/>
    <col min="4" max="4" width="15.77734375" customWidth="1"/>
    <col min="5" max="5" width="16.5546875" bestFit="1" customWidth="1"/>
    <col min="10" max="10" width="40.44140625" bestFit="1" customWidth="1"/>
    <col min="11" max="11" width="1.88671875" customWidth="1"/>
    <col min="12" max="12" width="8.44140625" bestFit="1" customWidth="1"/>
    <col min="13" max="13" width="17" bestFit="1" customWidth="1"/>
  </cols>
  <sheetData>
    <row r="1" spans="1:13" ht="19.5" x14ac:dyDescent="0.35">
      <c r="A1" s="8"/>
    </row>
    <row r="4" spans="1:13" x14ac:dyDescent="0.25">
      <c r="A4" s="9" t="s">
        <v>49</v>
      </c>
      <c r="B4" s="10" t="s">
        <v>0</v>
      </c>
      <c r="C4" s="4"/>
      <c r="D4" s="4"/>
      <c r="E4" s="4"/>
      <c r="H4" s="9" t="s">
        <v>50</v>
      </c>
      <c r="J4" s="10" t="s">
        <v>51</v>
      </c>
      <c r="K4" s="4"/>
      <c r="L4" s="4"/>
      <c r="M4" s="4"/>
    </row>
    <row r="6" spans="1:13" x14ac:dyDescent="0.25">
      <c r="A6" s="11" t="s">
        <v>52</v>
      </c>
      <c r="B6" s="5"/>
      <c r="C6" s="5"/>
      <c r="D6" s="5"/>
      <c r="E6" s="12" t="s">
        <v>122</v>
      </c>
      <c r="J6" s="11" t="s">
        <v>53</v>
      </c>
      <c r="K6" s="5"/>
      <c r="L6" s="11" t="s">
        <v>54</v>
      </c>
      <c r="M6" s="12" t="str">
        <f>+E6</f>
        <v>JULY  2021</v>
      </c>
    </row>
    <row r="8" spans="1:13" ht="16.5" thickBot="1" x14ac:dyDescent="0.3">
      <c r="A8" s="9" t="s">
        <v>55</v>
      </c>
      <c r="E8" s="13">
        <f>+'[8]Appendix A'!I12</f>
        <v>19069822</v>
      </c>
      <c r="J8" s="9" t="s">
        <v>56</v>
      </c>
    </row>
    <row r="9" spans="1:13" ht="17.25" thickTop="1" thickBot="1" x14ac:dyDescent="0.3">
      <c r="E9" s="14"/>
      <c r="J9" s="9" t="s">
        <v>57</v>
      </c>
      <c r="M9" s="15">
        <f>'[8]Appendix A'!I14</f>
        <v>-76850</v>
      </c>
    </row>
    <row r="10" spans="1:13" ht="16.5" thickTop="1" x14ac:dyDescent="0.25">
      <c r="A10" s="9" t="s">
        <v>58</v>
      </c>
      <c r="E10" s="16">
        <f>'[8]Appendix A'!I18</f>
        <v>17989641</v>
      </c>
      <c r="J10" s="9" t="s">
        <v>100</v>
      </c>
      <c r="M10" s="17">
        <f>E36+F36</f>
        <v>7572.25</v>
      </c>
    </row>
    <row r="11" spans="1:13" x14ac:dyDescent="0.25">
      <c r="E11" s="14"/>
      <c r="J11" s="9" t="s">
        <v>59</v>
      </c>
      <c r="M11" s="17"/>
    </row>
    <row r="12" spans="1:13" x14ac:dyDescent="0.25">
      <c r="A12" s="9" t="s">
        <v>60</v>
      </c>
      <c r="E12" s="16">
        <f>'[8]Appendix A'!I31</f>
        <v>0</v>
      </c>
      <c r="J12" s="9" t="s">
        <v>61</v>
      </c>
      <c r="M12" s="18"/>
    </row>
    <row r="13" spans="1:13" ht="16.5" thickBot="1" x14ac:dyDescent="0.3">
      <c r="E13" s="14"/>
      <c r="J13" s="9" t="s">
        <v>62</v>
      </c>
      <c r="M13" s="15">
        <f>M9+M10-M11</f>
        <v>-69277.75</v>
      </c>
    </row>
    <row r="14" spans="1:13" ht="17.25" thickTop="1" thickBot="1" x14ac:dyDescent="0.3">
      <c r="A14" s="9" t="s">
        <v>63</v>
      </c>
      <c r="E14" s="13">
        <f>E10+E12</f>
        <v>17989641</v>
      </c>
    </row>
    <row r="15" spans="1:13" ht="16.5" thickTop="1" x14ac:dyDescent="0.25">
      <c r="E15" s="14"/>
      <c r="J15" s="9" t="s">
        <v>64</v>
      </c>
      <c r="M15" s="16">
        <f>+'[8]Appendix A'!I12</f>
        <v>19069822</v>
      </c>
    </row>
    <row r="16" spans="1:13" x14ac:dyDescent="0.25">
      <c r="A16" s="9" t="s">
        <v>65</v>
      </c>
      <c r="E16" s="14"/>
    </row>
    <row r="17" spans="1:13" ht="16.5" thickBot="1" x14ac:dyDescent="0.3">
      <c r="A17" s="9" t="s">
        <v>66</v>
      </c>
      <c r="E17" s="13">
        <f>E8-E14</f>
        <v>1080181</v>
      </c>
      <c r="J17" s="9" t="s">
        <v>67</v>
      </c>
    </row>
    <row r="18" spans="1:13" ht="17.25" thickTop="1" thickBot="1" x14ac:dyDescent="0.3">
      <c r="J18" s="9" t="s">
        <v>68</v>
      </c>
      <c r="M18" s="19">
        <f>M9/M15</f>
        <v>-4.029927494865972E-3</v>
      </c>
    </row>
    <row r="19" spans="1:13" ht="16.5" thickTop="1" x14ac:dyDescent="0.25">
      <c r="A19" s="4"/>
      <c r="B19" s="4"/>
      <c r="C19" s="4"/>
      <c r="D19" s="4"/>
      <c r="E19" s="4"/>
      <c r="H19" s="4"/>
      <c r="I19" s="4"/>
      <c r="J19" s="4"/>
      <c r="K19" s="4"/>
      <c r="L19" s="4"/>
      <c r="M19" s="4"/>
    </row>
    <row r="20" spans="1:13" x14ac:dyDescent="0.25">
      <c r="A20" s="4"/>
      <c r="B20" s="4"/>
      <c r="C20" s="4"/>
      <c r="D20" s="4"/>
      <c r="E20" s="4"/>
      <c r="H20" s="4"/>
      <c r="I20" s="4"/>
      <c r="J20" s="4"/>
      <c r="K20" s="4"/>
      <c r="L20" s="4"/>
      <c r="M20" s="4"/>
    </row>
    <row r="22" spans="1:13" x14ac:dyDescent="0.25">
      <c r="A22" s="11" t="s">
        <v>69</v>
      </c>
      <c r="E22" s="12" t="str">
        <f>+E6</f>
        <v>JULY  2021</v>
      </c>
      <c r="J22" s="11" t="s">
        <v>70</v>
      </c>
    </row>
    <row r="24" spans="1:13" x14ac:dyDescent="0.25">
      <c r="A24" s="9" t="s">
        <v>71</v>
      </c>
      <c r="E24" s="20">
        <v>-3.8830000000000002E-3</v>
      </c>
      <c r="J24" s="9" t="s">
        <v>72</v>
      </c>
      <c r="M24" s="21">
        <f>'[8]Appendix B'!G34</f>
        <v>5.2913290430375202E-2</v>
      </c>
    </row>
    <row r="26" spans="1:13" x14ac:dyDescent="0.25">
      <c r="A26" s="9" t="s">
        <v>73</v>
      </c>
      <c r="E26" s="16">
        <f>'[8]Appendix A'!I19</f>
        <v>16004030</v>
      </c>
      <c r="J26" s="9" t="s">
        <v>74</v>
      </c>
      <c r="M26" s="12" t="str">
        <f>+E6</f>
        <v>JULY  2021</v>
      </c>
    </row>
    <row r="27" spans="1:13" x14ac:dyDescent="0.25">
      <c r="E27" s="14"/>
    </row>
    <row r="28" spans="1:13" x14ac:dyDescent="0.25">
      <c r="A28" s="9" t="s">
        <v>75</v>
      </c>
      <c r="E28" s="16">
        <f>'[8]Appendix A'!I27</f>
        <v>4082</v>
      </c>
      <c r="J28" s="9" t="s">
        <v>76</v>
      </c>
      <c r="M28" s="22">
        <f>(E17+F17)/(E8+F8)</f>
        <v>5.6643475749275481E-2</v>
      </c>
    </row>
    <row r="29" spans="1:13" x14ac:dyDescent="0.25">
      <c r="E29" s="14"/>
      <c r="J29" s="9" t="s">
        <v>77</v>
      </c>
    </row>
    <row r="30" spans="1:13" ht="16.5" thickBot="1" x14ac:dyDescent="0.3">
      <c r="A30" s="9" t="s">
        <v>78</v>
      </c>
      <c r="E30" s="13">
        <f>E26+E28</f>
        <v>16008112</v>
      </c>
      <c r="J30" s="11" t="s">
        <v>79</v>
      </c>
    </row>
    <row r="31" spans="1:13" ht="16.5" thickTop="1" x14ac:dyDescent="0.25">
      <c r="A31" s="9" t="s">
        <v>80</v>
      </c>
    </row>
    <row r="32" spans="1:13" x14ac:dyDescent="0.25">
      <c r="A32" s="9" t="s">
        <v>81</v>
      </c>
      <c r="E32" s="17">
        <v>-62420.92</v>
      </c>
      <c r="J32" s="9" t="s">
        <v>82</v>
      </c>
      <c r="M32" s="22">
        <f>1-M24</f>
        <v>0.94708670956962482</v>
      </c>
    </row>
    <row r="33" spans="1:13" x14ac:dyDescent="0.25">
      <c r="E33" s="18"/>
      <c r="J33" s="9" t="s">
        <v>83</v>
      </c>
    </row>
    <row r="34" spans="1:13" x14ac:dyDescent="0.25">
      <c r="A34" s="9" t="s">
        <v>84</v>
      </c>
      <c r="E34" s="17">
        <f>'[8]Appendix A'!I26+'[8]Appendix A'!I28</f>
        <v>-69993.17</v>
      </c>
      <c r="J34" s="9" t="s">
        <v>85</v>
      </c>
      <c r="M34" s="20">
        <f>M13/M15</f>
        <v>-3.6328472284639047E-3</v>
      </c>
    </row>
    <row r="35" spans="1:13" x14ac:dyDescent="0.25">
      <c r="A35" s="9" t="s">
        <v>86</v>
      </c>
      <c r="E35" s="18"/>
      <c r="J35" s="9" t="s">
        <v>87</v>
      </c>
      <c r="M35" s="20">
        <f>M34/M32</f>
        <v>-3.8358126998896892E-3</v>
      </c>
    </row>
    <row r="36" spans="1:13" ht="16.5" thickBot="1" x14ac:dyDescent="0.3">
      <c r="A36" s="9" t="s">
        <v>88</v>
      </c>
      <c r="E36" s="15">
        <f>E32-E34</f>
        <v>7572.25</v>
      </c>
      <c r="H36" t="s">
        <v>6</v>
      </c>
      <c r="J36" s="9" t="s">
        <v>89</v>
      </c>
      <c r="M36" s="23">
        <f>M35*100</f>
        <v>-0.38358126998896891</v>
      </c>
    </row>
    <row r="37" spans="1:13" ht="16.5" thickTop="1" x14ac:dyDescent="0.25"/>
    <row r="38" spans="1:13" x14ac:dyDescent="0.25">
      <c r="A38" s="4"/>
      <c r="B38" s="4"/>
      <c r="C38" s="4"/>
      <c r="D38" s="4"/>
      <c r="E38" s="4"/>
      <c r="H38" s="4"/>
      <c r="I38" s="4"/>
      <c r="J38" s="4"/>
      <c r="K38" s="4"/>
      <c r="L38" s="4"/>
      <c r="M38" s="4"/>
    </row>
    <row r="40" spans="1:13" x14ac:dyDescent="0.25">
      <c r="A40" s="9" t="s">
        <v>90</v>
      </c>
      <c r="H40" s="24"/>
      <c r="J40" s="9" t="s">
        <v>91</v>
      </c>
    </row>
    <row r="41" spans="1:13" x14ac:dyDescent="0.25">
      <c r="A41" s="25" t="s">
        <v>123</v>
      </c>
      <c r="J41" s="9" t="s">
        <v>92</v>
      </c>
      <c r="K41" s="43">
        <v>44423</v>
      </c>
      <c r="L41" s="43"/>
      <c r="M41" s="43"/>
    </row>
    <row r="42" spans="1:13" x14ac:dyDescent="0.25">
      <c r="A42" s="9" t="s">
        <v>93</v>
      </c>
      <c r="B42" s="9" t="s">
        <v>104</v>
      </c>
      <c r="J42" s="9" t="s">
        <v>94</v>
      </c>
      <c r="K42" s="9" t="s">
        <v>105</v>
      </c>
    </row>
    <row r="43" spans="1:13" x14ac:dyDescent="0.25">
      <c r="A43" s="9" t="s">
        <v>95</v>
      </c>
      <c r="B43" s="9" t="s">
        <v>96</v>
      </c>
      <c r="G43" t="s">
        <v>6</v>
      </c>
      <c r="J43" s="9" t="s">
        <v>97</v>
      </c>
      <c r="K43" s="9" t="s">
        <v>98</v>
      </c>
    </row>
    <row r="44" spans="1:13" x14ac:dyDescent="0.25">
      <c r="F44" t="s">
        <v>103</v>
      </c>
    </row>
    <row r="46" spans="1:13" x14ac:dyDescent="0.25">
      <c r="C46" t="s">
        <v>121</v>
      </c>
    </row>
    <row r="47" spans="1:13" x14ac:dyDescent="0.25">
      <c r="L47" t="s">
        <v>6</v>
      </c>
    </row>
  </sheetData>
  <mergeCells count="1">
    <mergeCell ref="K41:M4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I36"/>
  <sheetViews>
    <sheetView workbookViewId="0">
      <selection sqref="A1:IV65536"/>
    </sheetView>
  </sheetViews>
  <sheetFormatPr defaultColWidth="11.44140625" defaultRowHeight="15.75" x14ac:dyDescent="0.25"/>
  <cols>
    <col min="5" max="5" width="12.77734375" customWidth="1"/>
    <col min="6" max="6" width="11.77734375" customWidth="1"/>
    <col min="7" max="7" width="8.5546875" customWidth="1"/>
    <col min="8" max="8" width="11.77734375" customWidth="1"/>
    <col min="9" max="9" width="22.77734375" bestFit="1" customWidth="1"/>
    <col min="11" max="11" width="12.77734375" customWidth="1"/>
    <col min="12" max="12" width="14.77734375" customWidth="1"/>
    <col min="13" max="13" width="17" customWidth="1"/>
    <col min="14" max="14" width="12.77734375" customWidth="1"/>
    <col min="15" max="15" width="11.77734375" customWidth="1"/>
  </cols>
  <sheetData>
    <row r="4" spans="2:9" ht="19.5" x14ac:dyDescent="0.35">
      <c r="D4" s="26" t="s">
        <v>0</v>
      </c>
      <c r="E4" s="1"/>
      <c r="F4" s="1"/>
    </row>
    <row r="6" spans="2:9" x14ac:dyDescent="0.25">
      <c r="D6" s="27" t="s">
        <v>2</v>
      </c>
      <c r="E6" s="1"/>
      <c r="F6" s="1"/>
    </row>
    <row r="8" spans="2:9" x14ac:dyDescent="0.25">
      <c r="B8" s="9" t="s">
        <v>4</v>
      </c>
      <c r="C8" s="28" t="str">
        <f>[8]FAR!E6</f>
        <v>JULY  2021</v>
      </c>
    </row>
    <row r="9" spans="2:9" x14ac:dyDescent="0.25">
      <c r="B9" s="29" t="s">
        <v>6</v>
      </c>
      <c r="C9" s="29" t="s">
        <v>6</v>
      </c>
      <c r="D9" s="29" t="s">
        <v>6</v>
      </c>
      <c r="E9" s="29" t="s">
        <v>6</v>
      </c>
      <c r="F9" s="29" t="s">
        <v>6</v>
      </c>
      <c r="G9" s="29" t="s">
        <v>6</v>
      </c>
      <c r="H9" s="29" t="s">
        <v>6</v>
      </c>
      <c r="I9" s="40" t="s">
        <v>6</v>
      </c>
    </row>
    <row r="11" spans="2:9" x14ac:dyDescent="0.25">
      <c r="B11" s="30" t="s">
        <v>8</v>
      </c>
    </row>
    <row r="12" spans="2:9" x14ac:dyDescent="0.25">
      <c r="C12" s="9" t="s">
        <v>14</v>
      </c>
      <c r="G12" s="2"/>
      <c r="H12" s="31">
        <v>14</v>
      </c>
      <c r="I12" s="16">
        <v>19069822</v>
      </c>
    </row>
    <row r="13" spans="2:9" x14ac:dyDescent="0.25">
      <c r="C13" s="9" t="s">
        <v>9</v>
      </c>
      <c r="G13" s="2"/>
      <c r="H13" s="31">
        <v>1</v>
      </c>
      <c r="I13" s="16">
        <v>16917175</v>
      </c>
    </row>
    <row r="14" spans="2:9" x14ac:dyDescent="0.25">
      <c r="C14" s="9" t="s">
        <v>19</v>
      </c>
      <c r="G14" s="2"/>
      <c r="H14" s="31" t="s">
        <v>20</v>
      </c>
      <c r="I14" s="16">
        <v>-76850</v>
      </c>
    </row>
    <row r="15" spans="2:9" x14ac:dyDescent="0.25">
      <c r="I15" s="14"/>
    </row>
    <row r="16" spans="2:9" x14ac:dyDescent="0.25">
      <c r="I16" s="14"/>
    </row>
    <row r="17" spans="2:9" x14ac:dyDescent="0.25">
      <c r="B17" s="30" t="s">
        <v>23</v>
      </c>
      <c r="I17" s="14"/>
    </row>
    <row r="18" spans="2:9" x14ac:dyDescent="0.25">
      <c r="C18" s="9" t="s">
        <v>24</v>
      </c>
      <c r="G18" s="2"/>
      <c r="H18" s="31" t="s">
        <v>25</v>
      </c>
      <c r="I18" s="16">
        <v>17989641</v>
      </c>
    </row>
    <row r="19" spans="2:9" x14ac:dyDescent="0.25">
      <c r="C19" s="9" t="s">
        <v>27</v>
      </c>
      <c r="G19" s="2"/>
      <c r="H19" s="31" t="s">
        <v>28</v>
      </c>
      <c r="I19" s="16">
        <v>16004030</v>
      </c>
    </row>
    <row r="20" spans="2:9" x14ac:dyDescent="0.25">
      <c r="F20" t="s">
        <v>6</v>
      </c>
      <c r="I20" s="14"/>
    </row>
    <row r="21" spans="2:9" x14ac:dyDescent="0.25">
      <c r="B21" s="30" t="s">
        <v>30</v>
      </c>
      <c r="I21" s="14"/>
    </row>
    <row r="22" spans="2:9" x14ac:dyDescent="0.25">
      <c r="C22" s="25" t="s">
        <v>99</v>
      </c>
      <c r="G22" s="2"/>
      <c r="H22" s="31" t="s">
        <v>32</v>
      </c>
      <c r="I22" s="20">
        <v>-3.8830000000000002E-3</v>
      </c>
    </row>
    <row r="23" spans="2:9" x14ac:dyDescent="0.25">
      <c r="C23" s="9" t="s">
        <v>33</v>
      </c>
      <c r="G23" s="2"/>
      <c r="H23" s="31" t="s">
        <v>34</v>
      </c>
      <c r="I23" s="17">
        <v>-62420.92</v>
      </c>
    </row>
    <row r="24" spans="2:9" x14ac:dyDescent="0.25">
      <c r="I24" s="18"/>
    </row>
    <row r="25" spans="2:9" x14ac:dyDescent="0.25">
      <c r="B25" s="30" t="s">
        <v>36</v>
      </c>
      <c r="I25" s="18"/>
    </row>
    <row r="26" spans="2:9" x14ac:dyDescent="0.25">
      <c r="C26" s="9" t="s">
        <v>37</v>
      </c>
      <c r="G26" s="2"/>
      <c r="H26" s="31" t="s">
        <v>38</v>
      </c>
      <c r="I26" s="17">
        <v>-69965.62</v>
      </c>
    </row>
    <row r="27" spans="2:9" x14ac:dyDescent="0.25">
      <c r="C27" s="9" t="s">
        <v>101</v>
      </c>
      <c r="G27" s="2"/>
      <c r="H27" s="31" t="s">
        <v>39</v>
      </c>
      <c r="I27" s="16">
        <v>4082</v>
      </c>
    </row>
    <row r="28" spans="2:9" x14ac:dyDescent="0.25">
      <c r="C28" s="9" t="s">
        <v>102</v>
      </c>
      <c r="G28" s="2"/>
      <c r="H28" s="31" t="s">
        <v>38</v>
      </c>
      <c r="I28" s="17">
        <v>-27.55</v>
      </c>
    </row>
    <row r="29" spans="2:9" x14ac:dyDescent="0.25">
      <c r="I29" s="14" t="s">
        <v>6</v>
      </c>
    </row>
    <row r="30" spans="2:9" x14ac:dyDescent="0.25">
      <c r="C30" s="9" t="s">
        <v>42</v>
      </c>
      <c r="G30" s="2"/>
      <c r="I30" s="41">
        <v>44378</v>
      </c>
    </row>
    <row r="31" spans="2:9" x14ac:dyDescent="0.25">
      <c r="C31" s="9" t="s">
        <v>43</v>
      </c>
      <c r="G31" s="2"/>
      <c r="H31" s="31" t="s">
        <v>44</v>
      </c>
      <c r="I31" s="16">
        <v>0</v>
      </c>
    </row>
    <row r="32" spans="2:9" x14ac:dyDescent="0.25">
      <c r="B32" s="31" t="s">
        <v>25</v>
      </c>
      <c r="C32" s="9" t="s">
        <v>45</v>
      </c>
      <c r="G32" s="2"/>
      <c r="I32" s="16">
        <f>+I12</f>
        <v>19069822</v>
      </c>
    </row>
    <row r="33" spans="2:9" x14ac:dyDescent="0.25">
      <c r="B33" s="31" t="s">
        <v>46</v>
      </c>
      <c r="C33" s="9" t="s">
        <v>47</v>
      </c>
      <c r="G33" s="2"/>
      <c r="I33" s="16">
        <f>+I18</f>
        <v>17989641</v>
      </c>
    </row>
    <row r="34" spans="2:9" x14ac:dyDescent="0.25">
      <c r="I34" s="14"/>
    </row>
    <row r="35" spans="2:9" x14ac:dyDescent="0.25">
      <c r="C35" s="9" t="s">
        <v>48</v>
      </c>
      <c r="G35" s="33">
        <f>I35/I32</f>
        <v>5.6643475749275481E-2</v>
      </c>
      <c r="I35" s="16">
        <f>I32-I31-I33</f>
        <v>1080181</v>
      </c>
    </row>
    <row r="36" spans="2:9" x14ac:dyDescent="0.25">
      <c r="G36" s="34" t="s">
        <v>6</v>
      </c>
      <c r="I36" s="2"/>
    </row>
  </sheetData>
  <pageMargins left="0.7" right="0.7" top="0.75" bottom="0.75" header="0.3" footer="0.3"/>
  <legacy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4"/>
  <sheetViews>
    <sheetView workbookViewId="0">
      <selection activeCell="I25" sqref="I25"/>
    </sheetView>
  </sheetViews>
  <sheetFormatPr defaultRowHeight="15.75" x14ac:dyDescent="0.25"/>
  <cols>
    <col min="3" max="3" width="12.88671875" bestFit="1" customWidth="1"/>
    <col min="4" max="4" width="15.33203125" bestFit="1" customWidth="1"/>
    <col min="5" max="5" width="12.88671875" bestFit="1" customWidth="1"/>
    <col min="6" max="6" width="10.33203125" bestFit="1" customWidth="1"/>
    <col min="7" max="7" width="12" bestFit="1" customWidth="1"/>
  </cols>
  <sheetData>
    <row r="1" spans="1:7" x14ac:dyDescent="0.25">
      <c r="A1" t="s">
        <v>6</v>
      </c>
    </row>
    <row r="2" spans="1:7" x14ac:dyDescent="0.25">
      <c r="A2" t="s">
        <v>6</v>
      </c>
    </row>
    <row r="5" spans="1:7" x14ac:dyDescent="0.25">
      <c r="G5" s="9" t="s">
        <v>1</v>
      </c>
    </row>
    <row r="7" spans="1:7" x14ac:dyDescent="0.25">
      <c r="F7" s="1"/>
    </row>
    <row r="8" spans="1:7" x14ac:dyDescent="0.25">
      <c r="D8" s="1" t="s">
        <v>3</v>
      </c>
      <c r="E8" s="1"/>
    </row>
    <row r="9" spans="1:7" x14ac:dyDescent="0.25">
      <c r="B9" s="1" t="s">
        <v>5</v>
      </c>
      <c r="C9" s="1"/>
      <c r="D9" s="1"/>
      <c r="E9" s="1"/>
      <c r="F9" s="1"/>
      <c r="G9" s="1"/>
    </row>
    <row r="10" spans="1:7" x14ac:dyDescent="0.25">
      <c r="B10" s="1" t="s">
        <v>7</v>
      </c>
      <c r="C10" s="1"/>
      <c r="D10" s="1"/>
      <c r="E10" s="1"/>
      <c r="F10" s="1"/>
      <c r="G10" s="1"/>
    </row>
    <row r="11" spans="1:7" x14ac:dyDescent="0.25">
      <c r="D11" s="35" t="str">
        <f>[8]FAR!E6</f>
        <v>JULY  2021</v>
      </c>
      <c r="E11" s="3"/>
    </row>
    <row r="13" spans="1:7" x14ac:dyDescent="0.25">
      <c r="D13" s="31" t="s">
        <v>10</v>
      </c>
      <c r="E13" s="31" t="s">
        <v>11</v>
      </c>
      <c r="F13" s="31" t="s">
        <v>12</v>
      </c>
      <c r="G13" s="31" t="s">
        <v>13</v>
      </c>
    </row>
    <row r="14" spans="1:7" x14ac:dyDescent="0.25">
      <c r="D14" s="36" t="s">
        <v>15</v>
      </c>
      <c r="E14" s="37" t="s">
        <v>16</v>
      </c>
      <c r="F14" s="37" t="s">
        <v>17</v>
      </c>
      <c r="G14" s="37" t="s">
        <v>18</v>
      </c>
    </row>
    <row r="16" spans="1:7" x14ac:dyDescent="0.25">
      <c r="A16" s="9" t="s">
        <v>21</v>
      </c>
      <c r="D16" s="14">
        <v>228224763</v>
      </c>
      <c r="E16" s="14">
        <v>216844113</v>
      </c>
      <c r="F16" s="14">
        <v>0</v>
      </c>
      <c r="G16" s="14">
        <f>+D16-E16-F16</f>
        <v>11380650</v>
      </c>
    </row>
    <row r="17" spans="1:7" x14ac:dyDescent="0.25">
      <c r="A17" s="9" t="s">
        <v>22</v>
      </c>
      <c r="D17" s="14"/>
      <c r="E17" s="14"/>
      <c r="F17" s="14"/>
      <c r="G17" s="14"/>
    </row>
    <row r="18" spans="1:7" x14ac:dyDescent="0.25">
      <c r="D18" s="14"/>
      <c r="E18" s="14"/>
      <c r="F18" s="14"/>
      <c r="G18" s="14"/>
    </row>
    <row r="19" spans="1:7" x14ac:dyDescent="0.25">
      <c r="A19" s="9" t="s">
        <v>26</v>
      </c>
      <c r="D19" s="14">
        <v>21306749</v>
      </c>
      <c r="E19" s="14">
        <v>20803678</v>
      </c>
      <c r="F19" s="14">
        <v>0</v>
      </c>
      <c r="G19" s="14">
        <f>D19-E19-F19</f>
        <v>503071</v>
      </c>
    </row>
    <row r="21" spans="1:7" x14ac:dyDescent="0.25">
      <c r="A21" s="9" t="s">
        <v>6</v>
      </c>
      <c r="D21" s="6"/>
      <c r="E21" s="6"/>
      <c r="F21" s="6"/>
      <c r="G21" s="14" t="s">
        <v>6</v>
      </c>
    </row>
    <row r="23" spans="1:7" x14ac:dyDescent="0.25">
      <c r="A23" s="9" t="s">
        <v>29</v>
      </c>
      <c r="D23" s="14"/>
      <c r="E23" s="14"/>
      <c r="F23" s="14"/>
      <c r="G23" s="14"/>
    </row>
    <row r="24" spans="1:7" x14ac:dyDescent="0.25">
      <c r="D24" s="14"/>
      <c r="E24" s="14"/>
      <c r="F24" s="14"/>
      <c r="G24" s="14"/>
    </row>
    <row r="25" spans="1:7" x14ac:dyDescent="0.25">
      <c r="A25" s="9" t="s">
        <v>31</v>
      </c>
      <c r="D25" s="14">
        <v>19069822</v>
      </c>
      <c r="E25" s="14">
        <v>17989641</v>
      </c>
      <c r="F25" s="14">
        <v>0</v>
      </c>
      <c r="G25" s="14">
        <f>+D25-E25-F25</f>
        <v>1080181</v>
      </c>
    </row>
    <row r="26" spans="1:7" x14ac:dyDescent="0.25">
      <c r="D26" s="14"/>
      <c r="E26" s="14"/>
      <c r="F26" s="14"/>
      <c r="G26" s="14"/>
    </row>
    <row r="27" spans="1:7" x14ac:dyDescent="0.25">
      <c r="A27" t="s">
        <v>6</v>
      </c>
      <c r="D27" s="6" t="s">
        <v>6</v>
      </c>
      <c r="E27" s="6" t="s">
        <v>6</v>
      </c>
      <c r="F27" s="6" t="s">
        <v>6</v>
      </c>
      <c r="G27" s="7" t="s">
        <v>6</v>
      </c>
    </row>
    <row r="29" spans="1:7" x14ac:dyDescent="0.25">
      <c r="A29" s="9" t="s">
        <v>35</v>
      </c>
      <c r="D29" s="14">
        <f>D16-D19+D25</f>
        <v>225987836</v>
      </c>
      <c r="E29" s="14">
        <f>E16-E19+E25</f>
        <v>214030076</v>
      </c>
      <c r="F29" s="14">
        <v>0</v>
      </c>
      <c r="G29" s="14">
        <f>G16-G19+G25</f>
        <v>11957760</v>
      </c>
    </row>
    <row r="34" spans="2:7" x14ac:dyDescent="0.25">
      <c r="B34" s="9" t="s">
        <v>13</v>
      </c>
      <c r="C34" s="18">
        <f>G29</f>
        <v>11957760</v>
      </c>
      <c r="D34" s="38" t="s">
        <v>40</v>
      </c>
      <c r="E34" s="14">
        <f>D29</f>
        <v>225987836</v>
      </c>
      <c r="F34" s="31" t="s">
        <v>41</v>
      </c>
      <c r="G34" s="39">
        <f>C34/E34</f>
        <v>5.2913290430375202E-2</v>
      </c>
    </row>
  </sheetData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H33" sqref="H33"/>
    </sheetView>
  </sheetViews>
  <sheetFormatPr defaultRowHeight="15.75" x14ac:dyDescent="0.25"/>
  <cols>
    <col min="1" max="1" width="12.88671875" customWidth="1"/>
    <col min="4" max="4" width="15.77734375" customWidth="1"/>
    <col min="5" max="5" width="16.5546875" bestFit="1" customWidth="1"/>
    <col min="10" max="10" width="40.44140625" bestFit="1" customWidth="1"/>
    <col min="11" max="11" width="1.88671875" customWidth="1"/>
    <col min="12" max="12" width="8.44140625" bestFit="1" customWidth="1"/>
    <col min="13" max="13" width="17" bestFit="1" customWidth="1"/>
  </cols>
  <sheetData>
    <row r="1" spans="1:13" ht="19.5" x14ac:dyDescent="0.35">
      <c r="A1" s="8"/>
    </row>
    <row r="4" spans="1:13" x14ac:dyDescent="0.25">
      <c r="A4" s="9" t="s">
        <v>49</v>
      </c>
      <c r="B4" s="10" t="s">
        <v>0</v>
      </c>
      <c r="C4" s="4"/>
      <c r="D4" s="4"/>
      <c r="E4" s="4"/>
      <c r="H4" s="9" t="s">
        <v>50</v>
      </c>
      <c r="J4" s="10" t="s">
        <v>51</v>
      </c>
      <c r="K4" s="4"/>
      <c r="L4" s="4"/>
      <c r="M4" s="4"/>
    </row>
    <row r="6" spans="1:13" x14ac:dyDescent="0.25">
      <c r="A6" s="11" t="s">
        <v>52</v>
      </c>
      <c r="B6" s="5"/>
      <c r="C6" s="5"/>
      <c r="D6" s="5"/>
      <c r="E6" s="12" t="s">
        <v>124</v>
      </c>
      <c r="J6" s="11" t="s">
        <v>53</v>
      </c>
      <c r="K6" s="5"/>
      <c r="L6" s="11" t="s">
        <v>54</v>
      </c>
      <c r="M6" s="12" t="str">
        <f>+E6</f>
        <v>AUGUST  2021</v>
      </c>
    </row>
    <row r="8" spans="1:13" ht="16.5" thickBot="1" x14ac:dyDescent="0.3">
      <c r="A8" s="9" t="s">
        <v>55</v>
      </c>
      <c r="E8" s="13">
        <f>+'[9]Appendix A'!I12</f>
        <v>19297141</v>
      </c>
      <c r="J8" s="9" t="s">
        <v>56</v>
      </c>
    </row>
    <row r="9" spans="1:13" ht="17.25" thickTop="1" thickBot="1" x14ac:dyDescent="0.3">
      <c r="E9" s="14"/>
      <c r="J9" s="9" t="s">
        <v>57</v>
      </c>
      <c r="M9" s="15">
        <f>'[9]Appendix A'!I14</f>
        <v>-67154</v>
      </c>
    </row>
    <row r="10" spans="1:13" ht="16.5" thickTop="1" x14ac:dyDescent="0.25">
      <c r="A10" s="9" t="s">
        <v>58</v>
      </c>
      <c r="E10" s="16">
        <f>'[9]Appendix A'!I18</f>
        <v>18388446</v>
      </c>
      <c r="J10" s="9" t="s">
        <v>100</v>
      </c>
      <c r="M10" s="17">
        <f>E36+F36</f>
        <v>143687.94</v>
      </c>
    </row>
    <row r="11" spans="1:13" x14ac:dyDescent="0.25">
      <c r="E11" s="14"/>
      <c r="J11" s="9" t="s">
        <v>59</v>
      </c>
      <c r="M11" s="17"/>
    </row>
    <row r="12" spans="1:13" x14ac:dyDescent="0.25">
      <c r="A12" s="9" t="s">
        <v>60</v>
      </c>
      <c r="E12" s="16">
        <f>'[9]Appendix A'!I31</f>
        <v>0</v>
      </c>
      <c r="J12" s="9" t="s">
        <v>61</v>
      </c>
      <c r="M12" s="18"/>
    </row>
    <row r="13" spans="1:13" ht="16.5" thickBot="1" x14ac:dyDescent="0.3">
      <c r="E13" s="14"/>
      <c r="J13" s="9" t="s">
        <v>62</v>
      </c>
      <c r="M13" s="15">
        <f>M9+M10-M11</f>
        <v>76533.94</v>
      </c>
    </row>
    <row r="14" spans="1:13" ht="17.25" thickTop="1" thickBot="1" x14ac:dyDescent="0.3">
      <c r="A14" s="9" t="s">
        <v>63</v>
      </c>
      <c r="E14" s="13">
        <f>E10+E12</f>
        <v>18388446</v>
      </c>
    </row>
    <row r="15" spans="1:13" ht="16.5" thickTop="1" x14ac:dyDescent="0.25">
      <c r="E15" s="14"/>
      <c r="J15" s="9" t="s">
        <v>64</v>
      </c>
      <c r="M15" s="16">
        <f>+'[9]Appendix A'!I12</f>
        <v>19297141</v>
      </c>
    </row>
    <row r="16" spans="1:13" x14ac:dyDescent="0.25">
      <c r="A16" s="9" t="s">
        <v>65</v>
      </c>
      <c r="E16" s="14"/>
    </row>
    <row r="17" spans="1:13" ht="16.5" thickBot="1" x14ac:dyDescent="0.3">
      <c r="A17" s="9" t="s">
        <v>66</v>
      </c>
      <c r="E17" s="13">
        <f>E8-E14</f>
        <v>908695</v>
      </c>
      <c r="J17" s="9" t="s">
        <v>67</v>
      </c>
    </row>
    <row r="18" spans="1:13" ht="17.25" thickTop="1" thickBot="1" x14ac:dyDescent="0.3">
      <c r="J18" s="9" t="s">
        <v>68</v>
      </c>
      <c r="M18" s="19">
        <f>M9/M15</f>
        <v>-3.4799973737042185E-3</v>
      </c>
    </row>
    <row r="19" spans="1:13" ht="16.5" thickTop="1" x14ac:dyDescent="0.25">
      <c r="A19" s="4"/>
      <c r="B19" s="4"/>
      <c r="C19" s="4"/>
      <c r="D19" s="4"/>
      <c r="E19" s="4"/>
      <c r="H19" s="4"/>
      <c r="I19" s="4"/>
      <c r="J19" s="4"/>
      <c r="K19" s="4"/>
      <c r="L19" s="4"/>
      <c r="M19" s="4"/>
    </row>
    <row r="20" spans="1:13" x14ac:dyDescent="0.25">
      <c r="A20" s="4"/>
      <c r="B20" s="4"/>
      <c r="C20" s="4"/>
      <c r="D20" s="4"/>
      <c r="E20" s="4"/>
      <c r="H20" s="4"/>
      <c r="I20" s="4"/>
      <c r="J20" s="4"/>
      <c r="K20" s="4"/>
      <c r="L20" s="4"/>
      <c r="M20" s="4"/>
    </row>
    <row r="22" spans="1:13" x14ac:dyDescent="0.25">
      <c r="A22" s="11" t="s">
        <v>69</v>
      </c>
      <c r="E22" s="12" t="str">
        <f>+E6</f>
        <v>AUGUST  2021</v>
      </c>
      <c r="J22" s="11" t="s">
        <v>70</v>
      </c>
    </row>
    <row r="24" spans="1:13" x14ac:dyDescent="0.25">
      <c r="A24" s="9" t="s">
        <v>71</v>
      </c>
      <c r="E24" s="20">
        <v>-3.836E-3</v>
      </c>
      <c r="J24" s="9" t="s">
        <v>72</v>
      </c>
      <c r="M24" s="21">
        <f>'[9]Appendix B'!G34</f>
        <v>5.2471559274275596E-2</v>
      </c>
    </row>
    <row r="26" spans="1:13" x14ac:dyDescent="0.25">
      <c r="A26" s="9" t="s">
        <v>73</v>
      </c>
      <c r="E26" s="16">
        <f>'[9]Appendix A'!I19</f>
        <v>17989641</v>
      </c>
      <c r="J26" s="9" t="s">
        <v>74</v>
      </c>
      <c r="M26" s="12" t="str">
        <f>+E6</f>
        <v>AUGUST  2021</v>
      </c>
    </row>
    <row r="27" spans="1:13" x14ac:dyDescent="0.25">
      <c r="E27" s="14"/>
    </row>
    <row r="28" spans="1:13" x14ac:dyDescent="0.25">
      <c r="A28" s="9" t="s">
        <v>75</v>
      </c>
      <c r="E28" s="16">
        <f>'[9]Appendix A'!I27</f>
        <v>-360</v>
      </c>
      <c r="J28" s="9" t="s">
        <v>76</v>
      </c>
      <c r="M28" s="22">
        <f>(E17+F17)/(E8+F8)</f>
        <v>4.7089618094203693E-2</v>
      </c>
    </row>
    <row r="29" spans="1:13" x14ac:dyDescent="0.25">
      <c r="E29" s="14"/>
      <c r="J29" s="9" t="s">
        <v>77</v>
      </c>
    </row>
    <row r="30" spans="1:13" ht="16.5" thickBot="1" x14ac:dyDescent="0.3">
      <c r="A30" s="9" t="s">
        <v>78</v>
      </c>
      <c r="E30" s="13">
        <f>E26+E28</f>
        <v>17989281</v>
      </c>
      <c r="J30" s="11" t="s">
        <v>79</v>
      </c>
    </row>
    <row r="31" spans="1:13" ht="16.5" thickTop="1" x14ac:dyDescent="0.25">
      <c r="A31" s="9" t="s">
        <v>80</v>
      </c>
    </row>
    <row r="32" spans="1:13" x14ac:dyDescent="0.25">
      <c r="A32" s="9" t="s">
        <v>81</v>
      </c>
      <c r="E32" s="17">
        <v>-69277.75</v>
      </c>
      <c r="J32" s="9" t="s">
        <v>82</v>
      </c>
      <c r="M32" s="22">
        <f>1-M24</f>
        <v>0.9475284407257244</v>
      </c>
    </row>
    <row r="33" spans="1:13" x14ac:dyDescent="0.25">
      <c r="E33" s="18"/>
      <c r="J33" s="9" t="s">
        <v>83</v>
      </c>
    </row>
    <row r="34" spans="1:13" x14ac:dyDescent="0.25">
      <c r="A34" s="9" t="s">
        <v>84</v>
      </c>
      <c r="E34" s="17">
        <f>'[9]Appendix A'!I26+'[9]Appendix A'!I28</f>
        <v>-212965.69</v>
      </c>
      <c r="J34" s="9" t="s">
        <v>85</v>
      </c>
      <c r="M34" s="20">
        <f>M13/M15</f>
        <v>3.9660766328027553E-3</v>
      </c>
    </row>
    <row r="35" spans="1:13" x14ac:dyDescent="0.25">
      <c r="A35" s="9" t="s">
        <v>86</v>
      </c>
      <c r="E35" s="18"/>
      <c r="J35" s="9" t="s">
        <v>87</v>
      </c>
      <c r="M35" s="20">
        <f>M34/M32</f>
        <v>4.1857072171523268E-3</v>
      </c>
    </row>
    <row r="36" spans="1:13" ht="16.5" thickBot="1" x14ac:dyDescent="0.3">
      <c r="A36" s="9" t="s">
        <v>88</v>
      </c>
      <c r="E36" s="15">
        <f>E32-E34</f>
        <v>143687.94</v>
      </c>
      <c r="H36" t="s">
        <v>6</v>
      </c>
      <c r="J36" s="9" t="s">
        <v>89</v>
      </c>
      <c r="M36" s="23">
        <f>M35*100</f>
        <v>0.41857072171523269</v>
      </c>
    </row>
    <row r="37" spans="1:13" ht="16.5" thickTop="1" x14ac:dyDescent="0.25"/>
    <row r="38" spans="1:13" x14ac:dyDescent="0.25">
      <c r="A38" s="4"/>
      <c r="B38" s="4"/>
      <c r="C38" s="4"/>
      <c r="D38" s="4"/>
      <c r="E38" s="4"/>
      <c r="H38" s="4"/>
      <c r="I38" s="4"/>
      <c r="J38" s="4"/>
      <c r="K38" s="4"/>
      <c r="L38" s="4"/>
      <c r="M38" s="4"/>
    </row>
    <row r="40" spans="1:13" x14ac:dyDescent="0.25">
      <c r="A40" s="9" t="s">
        <v>90</v>
      </c>
      <c r="H40" s="24"/>
      <c r="J40" s="9" t="s">
        <v>91</v>
      </c>
    </row>
    <row r="41" spans="1:13" x14ac:dyDescent="0.25">
      <c r="A41" s="25" t="s">
        <v>125</v>
      </c>
      <c r="J41" s="9" t="s">
        <v>92</v>
      </c>
      <c r="K41" s="43">
        <v>44454</v>
      </c>
      <c r="L41" s="43"/>
      <c r="M41" s="43"/>
    </row>
    <row r="42" spans="1:13" x14ac:dyDescent="0.25">
      <c r="A42" s="9" t="s">
        <v>93</v>
      </c>
      <c r="B42" s="9" t="s">
        <v>104</v>
      </c>
      <c r="J42" s="9" t="s">
        <v>94</v>
      </c>
      <c r="K42" s="9" t="s">
        <v>105</v>
      </c>
    </row>
    <row r="43" spans="1:13" x14ac:dyDescent="0.25">
      <c r="A43" s="9" t="s">
        <v>95</v>
      </c>
      <c r="B43" s="9" t="s">
        <v>96</v>
      </c>
      <c r="G43" t="s">
        <v>6</v>
      </c>
      <c r="J43" s="9" t="s">
        <v>97</v>
      </c>
      <c r="K43" s="9" t="s">
        <v>98</v>
      </c>
    </row>
    <row r="44" spans="1:13" x14ac:dyDescent="0.25">
      <c r="F44" t="s">
        <v>103</v>
      </c>
    </row>
    <row r="46" spans="1:13" x14ac:dyDescent="0.25">
      <c r="C46" t="s">
        <v>121</v>
      </c>
    </row>
    <row r="47" spans="1:13" x14ac:dyDescent="0.25">
      <c r="L47" t="s">
        <v>6</v>
      </c>
    </row>
  </sheetData>
  <mergeCells count="1">
    <mergeCell ref="K41:M4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36"/>
  <sheetViews>
    <sheetView workbookViewId="0"/>
  </sheetViews>
  <sheetFormatPr defaultRowHeight="15.75" x14ac:dyDescent="0.25"/>
  <cols>
    <col min="9" max="9" width="11" bestFit="1" customWidth="1"/>
  </cols>
  <sheetData>
    <row r="4" spans="2:9" ht="19.5" x14ac:dyDescent="0.35">
      <c r="D4" s="26" t="s">
        <v>0</v>
      </c>
      <c r="E4" s="1"/>
      <c r="F4" s="1"/>
    </row>
    <row r="6" spans="2:9" x14ac:dyDescent="0.25">
      <c r="D6" s="27" t="s">
        <v>2</v>
      </c>
      <c r="E6" s="1"/>
      <c r="F6" s="1"/>
    </row>
    <row r="8" spans="2:9" x14ac:dyDescent="0.25">
      <c r="B8" s="9" t="s">
        <v>4</v>
      </c>
      <c r="C8" s="28" t="str">
        <f>[9]FAR!E6</f>
        <v>AUGUST  2021</v>
      </c>
    </row>
    <row r="9" spans="2:9" x14ac:dyDescent="0.25">
      <c r="B9" s="29" t="s">
        <v>6</v>
      </c>
      <c r="C9" s="29" t="s">
        <v>6</v>
      </c>
      <c r="D9" s="29" t="s">
        <v>6</v>
      </c>
      <c r="E9" s="29" t="s">
        <v>6</v>
      </c>
      <c r="F9" s="29" t="s">
        <v>6</v>
      </c>
      <c r="G9" s="29" t="s">
        <v>6</v>
      </c>
      <c r="H9" s="29" t="s">
        <v>6</v>
      </c>
      <c r="I9" s="40" t="s">
        <v>6</v>
      </c>
    </row>
    <row r="11" spans="2:9" x14ac:dyDescent="0.25">
      <c r="B11" s="30" t="s">
        <v>8</v>
      </c>
    </row>
    <row r="12" spans="2:9" x14ac:dyDescent="0.25">
      <c r="C12" s="9" t="s">
        <v>14</v>
      </c>
      <c r="G12" s="2"/>
      <c r="H12" s="31">
        <v>14</v>
      </c>
      <c r="I12" s="16">
        <v>19297141</v>
      </c>
    </row>
    <row r="13" spans="2:9" x14ac:dyDescent="0.25">
      <c r="C13" s="9" t="s">
        <v>9</v>
      </c>
      <c r="G13" s="2"/>
      <c r="H13" s="31">
        <v>1</v>
      </c>
      <c r="I13" s="16">
        <v>19069822</v>
      </c>
    </row>
    <row r="14" spans="2:9" x14ac:dyDescent="0.25">
      <c r="C14" s="9" t="s">
        <v>19</v>
      </c>
      <c r="G14" s="2"/>
      <c r="H14" s="31" t="s">
        <v>20</v>
      </c>
      <c r="I14" s="16">
        <v>-67154</v>
      </c>
    </row>
    <row r="15" spans="2:9" x14ac:dyDescent="0.25">
      <c r="I15" s="14"/>
    </row>
    <row r="16" spans="2:9" x14ac:dyDescent="0.25">
      <c r="I16" s="14"/>
    </row>
    <row r="17" spans="2:9" x14ac:dyDescent="0.25">
      <c r="B17" s="30" t="s">
        <v>23</v>
      </c>
      <c r="I17" s="14"/>
    </row>
    <row r="18" spans="2:9" x14ac:dyDescent="0.25">
      <c r="C18" s="9" t="s">
        <v>24</v>
      </c>
      <c r="G18" s="2"/>
      <c r="H18" s="31" t="s">
        <v>25</v>
      </c>
      <c r="I18" s="16">
        <v>18388446</v>
      </c>
    </row>
    <row r="19" spans="2:9" x14ac:dyDescent="0.25">
      <c r="C19" s="9" t="s">
        <v>27</v>
      </c>
      <c r="G19" s="2"/>
      <c r="H19" s="31" t="s">
        <v>28</v>
      </c>
      <c r="I19" s="16">
        <v>17989641</v>
      </c>
    </row>
    <row r="20" spans="2:9" x14ac:dyDescent="0.25">
      <c r="F20" t="s">
        <v>6</v>
      </c>
      <c r="I20" s="14"/>
    </row>
    <row r="21" spans="2:9" x14ac:dyDescent="0.25">
      <c r="B21" s="30" t="s">
        <v>30</v>
      </c>
      <c r="I21" s="14"/>
    </row>
    <row r="22" spans="2:9" x14ac:dyDescent="0.25">
      <c r="C22" s="25" t="s">
        <v>99</v>
      </c>
      <c r="G22" s="2"/>
      <c r="H22" s="31" t="s">
        <v>32</v>
      </c>
      <c r="I22" s="20">
        <v>-3.836E-3</v>
      </c>
    </row>
    <row r="23" spans="2:9" x14ac:dyDescent="0.25">
      <c r="C23" s="9" t="s">
        <v>33</v>
      </c>
      <c r="G23" s="2"/>
      <c r="H23" s="31" t="s">
        <v>34</v>
      </c>
      <c r="I23" s="17">
        <v>-69277.75</v>
      </c>
    </row>
    <row r="24" spans="2:9" x14ac:dyDescent="0.25">
      <c r="I24" s="18"/>
    </row>
    <row r="25" spans="2:9" x14ac:dyDescent="0.25">
      <c r="B25" s="30" t="s">
        <v>36</v>
      </c>
      <c r="I25" s="18"/>
    </row>
    <row r="26" spans="2:9" x14ac:dyDescent="0.25">
      <c r="C26" s="9" t="s">
        <v>37</v>
      </c>
      <c r="G26" s="2"/>
      <c r="H26" s="31" t="s">
        <v>38</v>
      </c>
      <c r="I26" s="17">
        <v>-212932.49</v>
      </c>
    </row>
    <row r="27" spans="2:9" x14ac:dyDescent="0.25">
      <c r="C27" s="9" t="s">
        <v>101</v>
      </c>
      <c r="G27" s="2"/>
      <c r="H27" s="31" t="s">
        <v>39</v>
      </c>
      <c r="I27" s="16">
        <v>-360</v>
      </c>
    </row>
    <row r="28" spans="2:9" x14ac:dyDescent="0.25">
      <c r="C28" s="9" t="s">
        <v>102</v>
      </c>
      <c r="G28" s="2"/>
      <c r="H28" s="31" t="s">
        <v>38</v>
      </c>
      <c r="I28" s="17">
        <v>-33.200000000000003</v>
      </c>
    </row>
    <row r="29" spans="2:9" x14ac:dyDescent="0.25">
      <c r="I29" s="14" t="s">
        <v>6</v>
      </c>
    </row>
    <row r="30" spans="2:9" x14ac:dyDescent="0.25">
      <c r="C30" s="9" t="s">
        <v>42</v>
      </c>
      <c r="G30" s="2"/>
      <c r="I30" s="41">
        <v>44409</v>
      </c>
    </row>
    <row r="31" spans="2:9" x14ac:dyDescent="0.25">
      <c r="C31" s="9" t="s">
        <v>43</v>
      </c>
      <c r="G31" s="2"/>
      <c r="H31" s="31" t="s">
        <v>44</v>
      </c>
      <c r="I31" s="16">
        <v>0</v>
      </c>
    </row>
    <row r="32" spans="2:9" x14ac:dyDescent="0.25">
      <c r="B32" s="31" t="s">
        <v>25</v>
      </c>
      <c r="C32" s="9" t="s">
        <v>45</v>
      </c>
      <c r="G32" s="2"/>
      <c r="I32" s="16">
        <f>+I12</f>
        <v>19297141</v>
      </c>
    </row>
    <row r="33" spans="2:9" x14ac:dyDescent="0.25">
      <c r="B33" s="31" t="s">
        <v>46</v>
      </c>
      <c r="C33" s="9" t="s">
        <v>47</v>
      </c>
      <c r="G33" s="2"/>
      <c r="I33" s="16">
        <f>+I18</f>
        <v>18388446</v>
      </c>
    </row>
    <row r="34" spans="2:9" x14ac:dyDescent="0.25">
      <c r="I34" s="14"/>
    </row>
    <row r="35" spans="2:9" x14ac:dyDescent="0.25">
      <c r="C35" s="9" t="s">
        <v>48</v>
      </c>
      <c r="G35" s="33">
        <f>I35/I32</f>
        <v>4.7089618094203693E-2</v>
      </c>
      <c r="I35" s="16">
        <f>I32-I31-I33</f>
        <v>908695</v>
      </c>
    </row>
    <row r="36" spans="2:9" x14ac:dyDescent="0.25">
      <c r="G36" s="34" t="s">
        <v>6</v>
      </c>
      <c r="I36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4"/>
  <sheetViews>
    <sheetView workbookViewId="0">
      <selection sqref="A1:IV65536"/>
    </sheetView>
  </sheetViews>
  <sheetFormatPr defaultRowHeight="15.75" x14ac:dyDescent="0.25"/>
  <cols>
    <col min="3" max="3" width="12.88671875" bestFit="1" customWidth="1"/>
    <col min="4" max="4" width="15.33203125" bestFit="1" customWidth="1"/>
    <col min="5" max="5" width="12.88671875" bestFit="1" customWidth="1"/>
    <col min="6" max="6" width="10.33203125" bestFit="1" customWidth="1"/>
    <col min="7" max="7" width="12" bestFit="1" customWidth="1"/>
  </cols>
  <sheetData>
    <row r="1" spans="1:7" x14ac:dyDescent="0.25">
      <c r="A1" t="s">
        <v>6</v>
      </c>
    </row>
    <row r="2" spans="1:7" x14ac:dyDescent="0.25">
      <c r="A2" t="s">
        <v>6</v>
      </c>
    </row>
    <row r="5" spans="1:7" x14ac:dyDescent="0.25">
      <c r="G5" s="9" t="s">
        <v>1</v>
      </c>
    </row>
    <row r="7" spans="1:7" x14ac:dyDescent="0.25">
      <c r="F7" s="1"/>
    </row>
    <row r="8" spans="1:7" x14ac:dyDescent="0.25">
      <c r="D8" s="1" t="s">
        <v>3</v>
      </c>
      <c r="E8" s="1"/>
    </row>
    <row r="9" spans="1:7" x14ac:dyDescent="0.25">
      <c r="B9" s="1" t="s">
        <v>5</v>
      </c>
      <c r="C9" s="1"/>
      <c r="D9" s="1"/>
      <c r="E9" s="1"/>
      <c r="F9" s="1"/>
      <c r="G9" s="1"/>
    </row>
    <row r="10" spans="1:7" x14ac:dyDescent="0.25">
      <c r="B10" s="1" t="s">
        <v>7</v>
      </c>
      <c r="C10" s="1"/>
      <c r="D10" s="1"/>
      <c r="E10" s="1"/>
      <c r="F10" s="1"/>
      <c r="G10" s="1"/>
    </row>
    <row r="11" spans="1:7" x14ac:dyDescent="0.25">
      <c r="D11" s="35" t="str">
        <f>[1]FAR!E6</f>
        <v>NOVEMBER 2020</v>
      </c>
      <c r="E11" s="3"/>
    </row>
    <row r="13" spans="1:7" x14ac:dyDescent="0.25">
      <c r="D13" s="31" t="s">
        <v>10</v>
      </c>
      <c r="E13" s="31" t="s">
        <v>11</v>
      </c>
      <c r="F13" s="31" t="s">
        <v>12</v>
      </c>
      <c r="G13" s="31" t="s">
        <v>13</v>
      </c>
    </row>
    <row r="14" spans="1:7" x14ac:dyDescent="0.25">
      <c r="D14" s="36" t="s">
        <v>15</v>
      </c>
      <c r="E14" s="37" t="s">
        <v>16</v>
      </c>
      <c r="F14" s="37" t="s">
        <v>17</v>
      </c>
      <c r="G14" s="37" t="s">
        <v>18</v>
      </c>
    </row>
    <row r="16" spans="1:7" x14ac:dyDescent="0.25">
      <c r="A16" s="9" t="s">
        <v>21</v>
      </c>
      <c r="D16" s="14">
        <v>223198184</v>
      </c>
      <c r="E16" s="14">
        <v>211542648</v>
      </c>
      <c r="F16" s="14">
        <v>0</v>
      </c>
      <c r="G16" s="14">
        <f>+D16-E16-F16</f>
        <v>11655536</v>
      </c>
    </row>
    <row r="17" spans="1:7" x14ac:dyDescent="0.25">
      <c r="A17" s="9" t="s">
        <v>22</v>
      </c>
      <c r="D17" s="14"/>
      <c r="E17" s="14"/>
      <c r="F17" s="14"/>
      <c r="G17" s="14"/>
    </row>
    <row r="18" spans="1:7" x14ac:dyDescent="0.25">
      <c r="D18" s="14"/>
      <c r="E18" s="14"/>
      <c r="F18" s="14"/>
      <c r="G18" s="14"/>
    </row>
    <row r="19" spans="1:7" x14ac:dyDescent="0.25">
      <c r="A19" s="9" t="s">
        <v>26</v>
      </c>
      <c r="D19" s="14">
        <v>21102052</v>
      </c>
      <c r="E19" s="14">
        <v>19737718</v>
      </c>
      <c r="F19" s="14">
        <v>0</v>
      </c>
      <c r="G19" s="14">
        <f>D19-E19-F19</f>
        <v>1364334</v>
      </c>
    </row>
    <row r="21" spans="1:7" x14ac:dyDescent="0.25">
      <c r="A21" s="9" t="s">
        <v>6</v>
      </c>
      <c r="D21" s="6"/>
      <c r="E21" s="6"/>
      <c r="F21" s="6"/>
      <c r="G21" s="14" t="s">
        <v>6</v>
      </c>
    </row>
    <row r="23" spans="1:7" x14ac:dyDescent="0.25">
      <c r="A23" s="9" t="s">
        <v>29</v>
      </c>
      <c r="D23" s="14"/>
      <c r="E23" s="14"/>
      <c r="F23" s="14"/>
      <c r="G23" s="14"/>
    </row>
    <row r="24" spans="1:7" x14ac:dyDescent="0.25">
      <c r="D24" s="14"/>
      <c r="E24" s="14"/>
      <c r="F24" s="14"/>
      <c r="G24" s="14"/>
    </row>
    <row r="25" spans="1:7" x14ac:dyDescent="0.25">
      <c r="A25" s="9" t="s">
        <v>31</v>
      </c>
      <c r="D25" s="14">
        <v>17833925</v>
      </c>
      <c r="E25" s="14">
        <v>16849143</v>
      </c>
      <c r="F25" s="14">
        <v>0</v>
      </c>
      <c r="G25" s="14">
        <f>+D25-E25-F25</f>
        <v>984782</v>
      </c>
    </row>
    <row r="26" spans="1:7" x14ac:dyDescent="0.25">
      <c r="D26" s="14"/>
      <c r="E26" s="14"/>
      <c r="F26" s="14"/>
      <c r="G26" s="14"/>
    </row>
    <row r="27" spans="1:7" x14ac:dyDescent="0.25">
      <c r="A27" t="s">
        <v>6</v>
      </c>
      <c r="D27" s="6" t="s">
        <v>6</v>
      </c>
      <c r="E27" s="6" t="s">
        <v>6</v>
      </c>
      <c r="F27" s="6" t="s">
        <v>6</v>
      </c>
      <c r="G27" s="7" t="s">
        <v>6</v>
      </c>
    </row>
    <row r="29" spans="1:7" x14ac:dyDescent="0.25">
      <c r="A29" s="9" t="s">
        <v>35</v>
      </c>
      <c r="D29" s="14">
        <f>D16-D19+D25</f>
        <v>219930057</v>
      </c>
      <c r="E29" s="14">
        <f>E16-E19+E25</f>
        <v>208654073</v>
      </c>
      <c r="F29" s="14">
        <v>0</v>
      </c>
      <c r="G29" s="14">
        <f>G16-G19+G25</f>
        <v>11275984</v>
      </c>
    </row>
    <row r="34" spans="2:7" x14ac:dyDescent="0.25">
      <c r="B34" s="9" t="s">
        <v>13</v>
      </c>
      <c r="C34" s="18">
        <f>G29</f>
        <v>11275984</v>
      </c>
      <c r="D34" s="38" t="s">
        <v>40</v>
      </c>
      <c r="E34" s="14">
        <f>D29</f>
        <v>219930057</v>
      </c>
      <c r="F34" s="31" t="s">
        <v>41</v>
      </c>
      <c r="G34" s="39">
        <f>C34/E34</f>
        <v>5.1270772871213323E-2</v>
      </c>
    </row>
  </sheetData>
  <pageMargins left="0.7" right="0.7" top="0.75" bottom="0.75" header="0.3" footer="0.3"/>
  <legacy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4"/>
  <sheetViews>
    <sheetView workbookViewId="0">
      <selection sqref="A1:IV65536"/>
    </sheetView>
  </sheetViews>
  <sheetFormatPr defaultRowHeight="15.75" x14ac:dyDescent="0.25"/>
  <cols>
    <col min="3" max="3" width="12.88671875" bestFit="1" customWidth="1"/>
    <col min="4" max="4" width="15.33203125" bestFit="1" customWidth="1"/>
    <col min="5" max="5" width="12.88671875" bestFit="1" customWidth="1"/>
    <col min="6" max="6" width="10.33203125" bestFit="1" customWidth="1"/>
    <col min="7" max="7" width="12" bestFit="1" customWidth="1"/>
  </cols>
  <sheetData>
    <row r="1" spans="1:7" x14ac:dyDescent="0.25">
      <c r="A1" t="s">
        <v>6</v>
      </c>
    </row>
    <row r="2" spans="1:7" x14ac:dyDescent="0.25">
      <c r="A2" t="s">
        <v>6</v>
      </c>
    </row>
    <row r="5" spans="1:7" x14ac:dyDescent="0.25">
      <c r="G5" s="9" t="s">
        <v>1</v>
      </c>
    </row>
    <row r="7" spans="1:7" x14ac:dyDescent="0.25">
      <c r="F7" s="1"/>
    </row>
    <row r="8" spans="1:7" x14ac:dyDescent="0.25">
      <c r="D8" s="1" t="s">
        <v>3</v>
      </c>
      <c r="E8" s="1"/>
    </row>
    <row r="9" spans="1:7" x14ac:dyDescent="0.25">
      <c r="B9" s="1" t="s">
        <v>5</v>
      </c>
      <c r="C9" s="1"/>
      <c r="D9" s="1"/>
      <c r="E9" s="1"/>
      <c r="F9" s="1"/>
      <c r="G9" s="1"/>
    </row>
    <row r="10" spans="1:7" x14ac:dyDescent="0.25">
      <c r="B10" s="1" t="s">
        <v>7</v>
      </c>
      <c r="C10" s="1"/>
      <c r="D10" s="1"/>
      <c r="E10" s="1"/>
      <c r="F10" s="1"/>
      <c r="G10" s="1"/>
    </row>
    <row r="11" spans="1:7" x14ac:dyDescent="0.25">
      <c r="D11" s="35" t="str">
        <f>[9]FAR!E6</f>
        <v>AUGUST  2021</v>
      </c>
      <c r="E11" s="3"/>
    </row>
    <row r="13" spans="1:7" x14ac:dyDescent="0.25">
      <c r="D13" s="31" t="s">
        <v>10</v>
      </c>
      <c r="E13" s="31" t="s">
        <v>11</v>
      </c>
      <c r="F13" s="31" t="s">
        <v>12</v>
      </c>
      <c r="G13" s="31" t="s">
        <v>13</v>
      </c>
    </row>
    <row r="14" spans="1:7" x14ac:dyDescent="0.25">
      <c r="D14" s="36" t="s">
        <v>15</v>
      </c>
      <c r="E14" s="37" t="s">
        <v>16</v>
      </c>
      <c r="F14" s="37" t="s">
        <v>17</v>
      </c>
      <c r="G14" s="37" t="s">
        <v>18</v>
      </c>
    </row>
    <row r="16" spans="1:7" x14ac:dyDescent="0.25">
      <c r="A16" s="9" t="s">
        <v>21</v>
      </c>
      <c r="D16" s="14">
        <v>225987836</v>
      </c>
      <c r="E16" s="14">
        <v>214030076</v>
      </c>
      <c r="F16" s="14">
        <v>0</v>
      </c>
      <c r="G16" s="14">
        <f>+D16-E16-F16</f>
        <v>11957760</v>
      </c>
    </row>
    <row r="17" spans="1:7" x14ac:dyDescent="0.25">
      <c r="A17" s="9" t="s">
        <v>22</v>
      </c>
      <c r="D17" s="14"/>
      <c r="E17" s="14"/>
      <c r="F17" s="14"/>
      <c r="G17" s="14"/>
    </row>
    <row r="18" spans="1:7" x14ac:dyDescent="0.25">
      <c r="D18" s="14"/>
      <c r="E18" s="14"/>
      <c r="F18" s="14"/>
      <c r="G18" s="14"/>
    </row>
    <row r="19" spans="1:7" x14ac:dyDescent="0.25">
      <c r="A19" s="9" t="s">
        <v>26</v>
      </c>
      <c r="D19" s="14">
        <v>19093052</v>
      </c>
      <c r="E19" s="14">
        <v>18095240</v>
      </c>
      <c r="F19" s="14">
        <v>0</v>
      </c>
      <c r="G19" s="14">
        <f>D19-E19-F19</f>
        <v>997812</v>
      </c>
    </row>
    <row r="21" spans="1:7" x14ac:dyDescent="0.25">
      <c r="A21" s="9" t="s">
        <v>6</v>
      </c>
      <c r="D21" s="6"/>
      <c r="E21" s="6"/>
      <c r="F21" s="6"/>
      <c r="G21" s="14" t="s">
        <v>6</v>
      </c>
    </row>
    <row r="23" spans="1:7" x14ac:dyDescent="0.25">
      <c r="A23" s="9" t="s">
        <v>29</v>
      </c>
      <c r="D23" s="14"/>
      <c r="E23" s="14"/>
      <c r="F23" s="14"/>
      <c r="G23" s="14"/>
    </row>
    <row r="24" spans="1:7" x14ac:dyDescent="0.25">
      <c r="D24" s="14"/>
      <c r="E24" s="14"/>
      <c r="F24" s="14"/>
      <c r="G24" s="14"/>
    </row>
    <row r="25" spans="1:7" x14ac:dyDescent="0.25">
      <c r="A25" s="9" t="s">
        <v>31</v>
      </c>
      <c r="D25" s="14">
        <v>19297141</v>
      </c>
      <c r="E25" s="14">
        <v>18388446</v>
      </c>
      <c r="F25" s="14">
        <v>0</v>
      </c>
      <c r="G25" s="14">
        <f>+D25-E25-F25</f>
        <v>908695</v>
      </c>
    </row>
    <row r="26" spans="1:7" x14ac:dyDescent="0.25">
      <c r="D26" s="14"/>
      <c r="E26" s="14"/>
      <c r="F26" s="14"/>
      <c r="G26" s="14"/>
    </row>
    <row r="27" spans="1:7" x14ac:dyDescent="0.25">
      <c r="A27" t="s">
        <v>6</v>
      </c>
      <c r="D27" s="6" t="s">
        <v>6</v>
      </c>
      <c r="E27" s="6" t="s">
        <v>6</v>
      </c>
      <c r="F27" s="6" t="s">
        <v>6</v>
      </c>
      <c r="G27" s="7" t="s">
        <v>6</v>
      </c>
    </row>
    <row r="29" spans="1:7" x14ac:dyDescent="0.25">
      <c r="A29" s="9" t="s">
        <v>35</v>
      </c>
      <c r="D29" s="14">
        <f>D16-D19+D25</f>
        <v>226191925</v>
      </c>
      <c r="E29" s="14">
        <f>E16-E19+E25</f>
        <v>214323282</v>
      </c>
      <c r="F29" s="14">
        <v>0</v>
      </c>
      <c r="G29" s="14">
        <f>G16-G19+G25</f>
        <v>11868643</v>
      </c>
    </row>
    <row r="34" spans="2:7" x14ac:dyDescent="0.25">
      <c r="B34" s="9" t="s">
        <v>13</v>
      </c>
      <c r="C34" s="18">
        <f>G29</f>
        <v>11868643</v>
      </c>
      <c r="D34" s="38" t="s">
        <v>40</v>
      </c>
      <c r="E34" s="14">
        <f>D29</f>
        <v>226191925</v>
      </c>
      <c r="F34" s="31" t="s">
        <v>41</v>
      </c>
      <c r="G34" s="39">
        <f>C34/E34</f>
        <v>5.2471559274275596E-2</v>
      </c>
    </row>
  </sheetData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sqref="A1:IV65536"/>
    </sheetView>
  </sheetViews>
  <sheetFormatPr defaultRowHeight="15.75" x14ac:dyDescent="0.25"/>
  <cols>
    <col min="1" max="1" width="12.88671875" customWidth="1"/>
    <col min="4" max="4" width="15.77734375" customWidth="1"/>
    <col min="5" max="5" width="16.5546875" bestFit="1" customWidth="1"/>
    <col min="10" max="10" width="40.44140625" bestFit="1" customWidth="1"/>
    <col min="11" max="11" width="1.88671875" customWidth="1"/>
    <col min="12" max="12" width="8.44140625" bestFit="1" customWidth="1"/>
    <col min="13" max="13" width="17" bestFit="1" customWidth="1"/>
  </cols>
  <sheetData>
    <row r="1" spans="1:13" ht="19.5" x14ac:dyDescent="0.35">
      <c r="A1" s="8"/>
    </row>
    <row r="4" spans="1:13" x14ac:dyDescent="0.25">
      <c r="A4" s="9" t="s">
        <v>49</v>
      </c>
      <c r="B4" s="10" t="s">
        <v>0</v>
      </c>
      <c r="C4" s="4"/>
      <c r="D4" s="4"/>
      <c r="E4" s="4"/>
      <c r="H4" s="9" t="s">
        <v>50</v>
      </c>
      <c r="J4" s="10" t="s">
        <v>51</v>
      </c>
      <c r="K4" s="4"/>
      <c r="L4" s="4"/>
      <c r="M4" s="4"/>
    </row>
    <row r="6" spans="1:13" x14ac:dyDescent="0.25">
      <c r="A6" s="11" t="s">
        <v>52</v>
      </c>
      <c r="B6" s="5"/>
      <c r="C6" s="5"/>
      <c r="D6" s="5"/>
      <c r="E6" s="12" t="s">
        <v>126</v>
      </c>
      <c r="J6" s="11" t="s">
        <v>53</v>
      </c>
      <c r="K6" s="5"/>
      <c r="L6" s="11" t="s">
        <v>54</v>
      </c>
      <c r="M6" s="12" t="str">
        <f>+E6</f>
        <v>SEPTEMBER  2021</v>
      </c>
    </row>
    <row r="8" spans="1:13" ht="16.5" thickBot="1" x14ac:dyDescent="0.3">
      <c r="A8" s="9" t="s">
        <v>55</v>
      </c>
      <c r="E8" s="13">
        <f>+'[10]Appendix A'!I12</f>
        <v>14837875</v>
      </c>
      <c r="J8" s="9" t="s">
        <v>56</v>
      </c>
    </row>
    <row r="9" spans="1:13" ht="17.25" thickTop="1" thickBot="1" x14ac:dyDescent="0.3">
      <c r="E9" s="14"/>
      <c r="J9" s="9" t="s">
        <v>57</v>
      </c>
      <c r="M9" s="15">
        <f>'[10]Appendix A'!I14</f>
        <v>-39615</v>
      </c>
    </row>
    <row r="10" spans="1:13" ht="16.5" thickTop="1" x14ac:dyDescent="0.25">
      <c r="A10" s="9" t="s">
        <v>58</v>
      </c>
      <c r="E10" s="16">
        <f>'[10]Appendix A'!I18</f>
        <v>13958402</v>
      </c>
      <c r="J10" s="9" t="s">
        <v>100</v>
      </c>
      <c r="M10" s="17">
        <f>E36+F36</f>
        <v>18452.86</v>
      </c>
    </row>
    <row r="11" spans="1:13" x14ac:dyDescent="0.25">
      <c r="E11" s="14"/>
      <c r="J11" s="9" t="s">
        <v>59</v>
      </c>
      <c r="M11" s="17"/>
    </row>
    <row r="12" spans="1:13" x14ac:dyDescent="0.25">
      <c r="A12" s="9" t="s">
        <v>60</v>
      </c>
      <c r="E12" s="16">
        <f>'[10]Appendix A'!I31</f>
        <v>0</v>
      </c>
      <c r="J12" s="9" t="s">
        <v>61</v>
      </c>
      <c r="M12" s="18"/>
    </row>
    <row r="13" spans="1:13" ht="16.5" thickBot="1" x14ac:dyDescent="0.3">
      <c r="E13" s="14"/>
      <c r="J13" s="9" t="s">
        <v>62</v>
      </c>
      <c r="M13" s="15">
        <f>M9+M10-M11</f>
        <v>-21162.14</v>
      </c>
    </row>
    <row r="14" spans="1:13" ht="17.25" thickTop="1" thickBot="1" x14ac:dyDescent="0.3">
      <c r="A14" s="9" t="s">
        <v>63</v>
      </c>
      <c r="E14" s="13">
        <f>E10+E12</f>
        <v>13958402</v>
      </c>
    </row>
    <row r="15" spans="1:13" ht="16.5" thickTop="1" x14ac:dyDescent="0.25">
      <c r="E15" s="14"/>
      <c r="J15" s="9" t="s">
        <v>64</v>
      </c>
      <c r="M15" s="16">
        <f>+'[10]Appendix A'!I12</f>
        <v>14837875</v>
      </c>
    </row>
    <row r="16" spans="1:13" x14ac:dyDescent="0.25">
      <c r="A16" s="9" t="s">
        <v>65</v>
      </c>
      <c r="E16" s="14"/>
    </row>
    <row r="17" spans="1:13" ht="16.5" thickBot="1" x14ac:dyDescent="0.3">
      <c r="A17" s="9" t="s">
        <v>66</v>
      </c>
      <c r="E17" s="13">
        <f>E8-E14</f>
        <v>879473</v>
      </c>
      <c r="J17" s="9" t="s">
        <v>67</v>
      </c>
    </row>
    <row r="18" spans="1:13" ht="17.25" thickTop="1" thickBot="1" x14ac:dyDescent="0.3">
      <c r="J18" s="9" t="s">
        <v>68</v>
      </c>
      <c r="M18" s="19">
        <f>M9/M15</f>
        <v>-2.6698567011785718E-3</v>
      </c>
    </row>
    <row r="19" spans="1:13" ht="16.5" thickTop="1" x14ac:dyDescent="0.25">
      <c r="A19" s="4"/>
      <c r="B19" s="4"/>
      <c r="C19" s="4"/>
      <c r="D19" s="4"/>
      <c r="E19" s="4"/>
      <c r="H19" s="4"/>
      <c r="I19" s="4"/>
      <c r="J19" s="4"/>
      <c r="K19" s="4"/>
      <c r="L19" s="4"/>
      <c r="M19" s="4"/>
    </row>
    <row r="20" spans="1:13" x14ac:dyDescent="0.25">
      <c r="A20" s="4"/>
      <c r="B20" s="4"/>
      <c r="C20" s="4"/>
      <c r="D20" s="4"/>
      <c r="E20" s="4"/>
      <c r="H20" s="4"/>
      <c r="I20" s="4"/>
      <c r="J20" s="4"/>
      <c r="K20" s="4"/>
      <c r="L20" s="4"/>
      <c r="M20" s="4"/>
    </row>
    <row r="22" spans="1:13" x14ac:dyDescent="0.25">
      <c r="A22" s="11" t="s">
        <v>69</v>
      </c>
      <c r="E22" s="12" t="str">
        <f>+E6</f>
        <v>SEPTEMBER  2021</v>
      </c>
      <c r="J22" s="11" t="s">
        <v>70</v>
      </c>
    </row>
    <row r="24" spans="1:13" x14ac:dyDescent="0.25">
      <c r="A24" s="9" t="s">
        <v>71</v>
      </c>
      <c r="E24" s="20">
        <v>3.9659999999999999E-3</v>
      </c>
      <c r="J24" s="9" t="s">
        <v>72</v>
      </c>
      <c r="M24" s="21">
        <f>'[10]Appendix B'!G34</f>
        <v>5.2127326101467697E-2</v>
      </c>
    </row>
    <row r="26" spans="1:13" x14ac:dyDescent="0.25">
      <c r="A26" s="9" t="s">
        <v>73</v>
      </c>
      <c r="E26" s="16">
        <f>'[10]Appendix A'!I19</f>
        <v>18388446</v>
      </c>
      <c r="J26" s="9" t="s">
        <v>74</v>
      </c>
      <c r="M26" s="12" t="str">
        <f>+E6</f>
        <v>SEPTEMBER  2021</v>
      </c>
    </row>
    <row r="27" spans="1:13" x14ac:dyDescent="0.25">
      <c r="E27" s="14"/>
    </row>
    <row r="28" spans="1:13" x14ac:dyDescent="0.25">
      <c r="A28" s="9" t="s">
        <v>75</v>
      </c>
      <c r="E28" s="16">
        <f>'[10]Appendix A'!I27</f>
        <v>-722</v>
      </c>
      <c r="J28" s="9" t="s">
        <v>76</v>
      </c>
      <c r="M28" s="22">
        <f>(E17+F17)/(E8+F8)</f>
        <v>5.9272166668070732E-2</v>
      </c>
    </row>
    <row r="29" spans="1:13" x14ac:dyDescent="0.25">
      <c r="E29" s="14"/>
      <c r="J29" s="9" t="s">
        <v>77</v>
      </c>
    </row>
    <row r="30" spans="1:13" ht="16.5" thickBot="1" x14ac:dyDescent="0.3">
      <c r="A30" s="9" t="s">
        <v>78</v>
      </c>
      <c r="E30" s="13">
        <f>E26+E28</f>
        <v>18387724</v>
      </c>
      <c r="J30" s="11" t="s">
        <v>79</v>
      </c>
    </row>
    <row r="31" spans="1:13" ht="16.5" thickTop="1" x14ac:dyDescent="0.25">
      <c r="A31" s="9" t="s">
        <v>80</v>
      </c>
    </row>
    <row r="32" spans="1:13" x14ac:dyDescent="0.25">
      <c r="A32" s="9" t="s">
        <v>81</v>
      </c>
      <c r="E32" s="17">
        <v>76533.94</v>
      </c>
      <c r="J32" s="9" t="s">
        <v>82</v>
      </c>
      <c r="M32" s="22">
        <f>1-M24</f>
        <v>0.94787267389853236</v>
      </c>
    </row>
    <row r="33" spans="1:13" x14ac:dyDescent="0.25">
      <c r="E33" s="18"/>
      <c r="J33" s="9" t="s">
        <v>83</v>
      </c>
    </row>
    <row r="34" spans="1:13" x14ac:dyDescent="0.25">
      <c r="A34" s="9" t="s">
        <v>84</v>
      </c>
      <c r="E34" s="17">
        <f>'[10]Appendix A'!I26+'[10]Appendix A'!I28</f>
        <v>58081.08</v>
      </c>
      <c r="J34" s="9" t="s">
        <v>85</v>
      </c>
      <c r="M34" s="20">
        <f>M13/M15</f>
        <v>-1.4262244425161958E-3</v>
      </c>
    </row>
    <row r="35" spans="1:13" x14ac:dyDescent="0.25">
      <c r="A35" s="9" t="s">
        <v>86</v>
      </c>
      <c r="E35" s="18"/>
      <c r="J35" s="9" t="s">
        <v>87</v>
      </c>
      <c r="M35" s="20">
        <f>M34/M32</f>
        <v>-1.5046582539933733E-3</v>
      </c>
    </row>
    <row r="36" spans="1:13" ht="16.5" thickBot="1" x14ac:dyDescent="0.3">
      <c r="A36" s="9" t="s">
        <v>88</v>
      </c>
      <c r="E36" s="15">
        <f>E32-E34</f>
        <v>18452.86</v>
      </c>
      <c r="H36" t="s">
        <v>6</v>
      </c>
      <c r="J36" s="9" t="s">
        <v>89</v>
      </c>
      <c r="M36" s="23">
        <f>M35*100</f>
        <v>-0.15046582539933734</v>
      </c>
    </row>
    <row r="37" spans="1:13" ht="16.5" thickTop="1" x14ac:dyDescent="0.25"/>
    <row r="38" spans="1:13" x14ac:dyDescent="0.25">
      <c r="A38" s="4"/>
      <c r="B38" s="4"/>
      <c r="C38" s="4"/>
      <c r="D38" s="4"/>
      <c r="E38" s="4"/>
      <c r="H38" s="4"/>
      <c r="I38" s="4"/>
      <c r="J38" s="4"/>
      <c r="K38" s="4"/>
      <c r="L38" s="4"/>
      <c r="M38" s="4"/>
    </row>
    <row r="40" spans="1:13" x14ac:dyDescent="0.25">
      <c r="A40" s="9" t="s">
        <v>90</v>
      </c>
      <c r="H40" s="24"/>
      <c r="J40" s="9" t="s">
        <v>91</v>
      </c>
    </row>
    <row r="41" spans="1:13" x14ac:dyDescent="0.25">
      <c r="A41" s="25" t="s">
        <v>127</v>
      </c>
      <c r="J41" s="9" t="s">
        <v>92</v>
      </c>
      <c r="K41" s="43">
        <v>44484</v>
      </c>
      <c r="L41" s="43"/>
      <c r="M41" s="43"/>
    </row>
    <row r="42" spans="1:13" x14ac:dyDescent="0.25">
      <c r="A42" s="9" t="s">
        <v>93</v>
      </c>
      <c r="B42" s="9" t="s">
        <v>104</v>
      </c>
      <c r="J42" s="9" t="s">
        <v>94</v>
      </c>
      <c r="K42" s="9" t="s">
        <v>105</v>
      </c>
    </row>
    <row r="43" spans="1:13" x14ac:dyDescent="0.25">
      <c r="A43" s="9" t="s">
        <v>95</v>
      </c>
      <c r="B43" s="9" t="s">
        <v>96</v>
      </c>
      <c r="G43" t="s">
        <v>6</v>
      </c>
      <c r="J43" s="9" t="s">
        <v>97</v>
      </c>
      <c r="K43" s="9" t="s">
        <v>98</v>
      </c>
    </row>
    <row r="44" spans="1:13" x14ac:dyDescent="0.25">
      <c r="F44" t="s">
        <v>103</v>
      </c>
    </row>
    <row r="46" spans="1:13" x14ac:dyDescent="0.25">
      <c r="C46" t="s">
        <v>6</v>
      </c>
    </row>
    <row r="47" spans="1:13" x14ac:dyDescent="0.25">
      <c r="L47" t="s">
        <v>6</v>
      </c>
    </row>
  </sheetData>
  <mergeCells count="1">
    <mergeCell ref="K41:M4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I36"/>
  <sheetViews>
    <sheetView workbookViewId="0">
      <selection sqref="A1:IV65536"/>
    </sheetView>
  </sheetViews>
  <sheetFormatPr defaultColWidth="11.44140625" defaultRowHeight="15.75" x14ac:dyDescent="0.25"/>
  <cols>
    <col min="5" max="5" width="12.77734375" customWidth="1"/>
    <col min="6" max="6" width="11.77734375" customWidth="1"/>
    <col min="7" max="7" width="8.5546875" customWidth="1"/>
    <col min="8" max="8" width="11.77734375" customWidth="1"/>
    <col min="9" max="9" width="22.77734375" bestFit="1" customWidth="1"/>
    <col min="11" max="11" width="12.77734375" customWidth="1"/>
    <col min="12" max="12" width="14.77734375" customWidth="1"/>
    <col min="13" max="13" width="17" customWidth="1"/>
    <col min="14" max="14" width="12.77734375" customWidth="1"/>
    <col min="15" max="15" width="11.77734375" customWidth="1"/>
  </cols>
  <sheetData>
    <row r="4" spans="2:9" ht="19.5" x14ac:dyDescent="0.35">
      <c r="D4" s="26" t="s">
        <v>0</v>
      </c>
      <c r="E4" s="1"/>
      <c r="F4" s="1"/>
    </row>
    <row r="6" spans="2:9" x14ac:dyDescent="0.25">
      <c r="D6" s="27" t="s">
        <v>2</v>
      </c>
      <c r="E6" s="1"/>
      <c r="F6" s="1"/>
    </row>
    <row r="8" spans="2:9" x14ac:dyDescent="0.25">
      <c r="B8" s="9" t="s">
        <v>4</v>
      </c>
      <c r="C8" s="28" t="str">
        <f>[10]FAR!E6</f>
        <v>SEPTEMBER  2021</v>
      </c>
    </row>
    <row r="9" spans="2:9" x14ac:dyDescent="0.25">
      <c r="B9" s="29" t="s">
        <v>6</v>
      </c>
      <c r="C9" s="29" t="s">
        <v>6</v>
      </c>
      <c r="D9" s="29" t="s">
        <v>6</v>
      </c>
      <c r="E9" s="29" t="s">
        <v>6</v>
      </c>
      <c r="F9" s="29" t="s">
        <v>6</v>
      </c>
      <c r="G9" s="29" t="s">
        <v>6</v>
      </c>
      <c r="H9" s="29" t="s">
        <v>6</v>
      </c>
      <c r="I9" s="40" t="s">
        <v>6</v>
      </c>
    </row>
    <row r="11" spans="2:9" x14ac:dyDescent="0.25">
      <c r="B11" s="30" t="s">
        <v>8</v>
      </c>
    </row>
    <row r="12" spans="2:9" x14ac:dyDescent="0.25">
      <c r="C12" s="9" t="s">
        <v>14</v>
      </c>
      <c r="G12" s="2"/>
      <c r="H12" s="31">
        <v>14</v>
      </c>
      <c r="I12" s="16">
        <v>14837875</v>
      </c>
    </row>
    <row r="13" spans="2:9" x14ac:dyDescent="0.25">
      <c r="C13" s="9" t="s">
        <v>9</v>
      </c>
      <c r="G13" s="2"/>
      <c r="H13" s="31">
        <v>1</v>
      </c>
      <c r="I13" s="16">
        <v>19297141</v>
      </c>
    </row>
    <row r="14" spans="2:9" x14ac:dyDescent="0.25">
      <c r="C14" s="9" t="s">
        <v>19</v>
      </c>
      <c r="G14" s="2"/>
      <c r="H14" s="31" t="s">
        <v>20</v>
      </c>
      <c r="I14" s="16">
        <v>-39615</v>
      </c>
    </row>
    <row r="15" spans="2:9" x14ac:dyDescent="0.25">
      <c r="I15" s="14"/>
    </row>
    <row r="16" spans="2:9" x14ac:dyDescent="0.25">
      <c r="I16" s="14"/>
    </row>
    <row r="17" spans="2:9" x14ac:dyDescent="0.25">
      <c r="B17" s="30" t="s">
        <v>23</v>
      </c>
      <c r="I17" s="14"/>
    </row>
    <row r="18" spans="2:9" x14ac:dyDescent="0.25">
      <c r="C18" s="9" t="s">
        <v>24</v>
      </c>
      <c r="G18" s="2"/>
      <c r="H18" s="31" t="s">
        <v>25</v>
      </c>
      <c r="I18" s="16">
        <v>13958402</v>
      </c>
    </row>
    <row r="19" spans="2:9" x14ac:dyDescent="0.25">
      <c r="C19" s="9" t="s">
        <v>27</v>
      </c>
      <c r="G19" s="2"/>
      <c r="H19" s="31" t="s">
        <v>28</v>
      </c>
      <c r="I19" s="16">
        <v>18388446</v>
      </c>
    </row>
    <row r="20" spans="2:9" x14ac:dyDescent="0.25">
      <c r="F20" t="s">
        <v>6</v>
      </c>
      <c r="I20" s="14"/>
    </row>
    <row r="21" spans="2:9" x14ac:dyDescent="0.25">
      <c r="B21" s="30" t="s">
        <v>30</v>
      </c>
      <c r="I21" s="14"/>
    </row>
    <row r="22" spans="2:9" x14ac:dyDescent="0.25">
      <c r="C22" s="25" t="s">
        <v>99</v>
      </c>
      <c r="G22" s="2"/>
      <c r="H22" s="31" t="s">
        <v>32</v>
      </c>
      <c r="I22" s="20">
        <v>3.9659999999999999E-3</v>
      </c>
    </row>
    <row r="23" spans="2:9" x14ac:dyDescent="0.25">
      <c r="C23" s="9" t="s">
        <v>33</v>
      </c>
      <c r="G23" s="2"/>
      <c r="H23" s="31" t="s">
        <v>34</v>
      </c>
      <c r="I23" s="17">
        <v>76533.94</v>
      </c>
    </row>
    <row r="24" spans="2:9" x14ac:dyDescent="0.25">
      <c r="I24" s="18"/>
    </row>
    <row r="25" spans="2:9" x14ac:dyDescent="0.25">
      <c r="B25" s="30" t="s">
        <v>36</v>
      </c>
      <c r="I25" s="18"/>
    </row>
    <row r="26" spans="2:9" x14ac:dyDescent="0.25">
      <c r="C26" s="9" t="s">
        <v>37</v>
      </c>
      <c r="G26" s="2"/>
      <c r="H26" s="31" t="s">
        <v>38</v>
      </c>
      <c r="I26" s="17">
        <v>58072.639999999999</v>
      </c>
    </row>
    <row r="27" spans="2:9" x14ac:dyDescent="0.25">
      <c r="C27" s="9" t="s">
        <v>101</v>
      </c>
      <c r="G27" s="2"/>
      <c r="H27" s="31" t="s">
        <v>39</v>
      </c>
      <c r="I27" s="16">
        <v>-722</v>
      </c>
    </row>
    <row r="28" spans="2:9" x14ac:dyDescent="0.25">
      <c r="C28" s="9" t="s">
        <v>102</v>
      </c>
      <c r="G28" s="2"/>
      <c r="H28" s="31" t="s">
        <v>38</v>
      </c>
      <c r="I28" s="17">
        <v>8.44</v>
      </c>
    </row>
    <row r="29" spans="2:9" x14ac:dyDescent="0.25">
      <c r="I29" s="14" t="s">
        <v>6</v>
      </c>
    </row>
    <row r="30" spans="2:9" x14ac:dyDescent="0.25">
      <c r="C30" s="9" t="s">
        <v>42</v>
      </c>
      <c r="G30" s="2"/>
      <c r="I30" s="41">
        <v>44440</v>
      </c>
    </row>
    <row r="31" spans="2:9" x14ac:dyDescent="0.25">
      <c r="C31" s="9" t="s">
        <v>43</v>
      </c>
      <c r="G31" s="2"/>
      <c r="H31" s="31" t="s">
        <v>44</v>
      </c>
      <c r="I31" s="16">
        <v>0</v>
      </c>
    </row>
    <row r="32" spans="2:9" x14ac:dyDescent="0.25">
      <c r="B32" s="31" t="s">
        <v>25</v>
      </c>
      <c r="C32" s="9" t="s">
        <v>45</v>
      </c>
      <c r="G32" s="2"/>
      <c r="I32" s="16">
        <f>+I12</f>
        <v>14837875</v>
      </c>
    </row>
    <row r="33" spans="2:9" x14ac:dyDescent="0.25">
      <c r="B33" s="31" t="s">
        <v>46</v>
      </c>
      <c r="C33" s="9" t="s">
        <v>47</v>
      </c>
      <c r="G33" s="2"/>
      <c r="I33" s="16">
        <f>+I18</f>
        <v>13958402</v>
      </c>
    </row>
    <row r="34" spans="2:9" x14ac:dyDescent="0.25">
      <c r="I34" s="14"/>
    </row>
    <row r="35" spans="2:9" x14ac:dyDescent="0.25">
      <c r="C35" s="9" t="s">
        <v>48</v>
      </c>
      <c r="G35" s="33">
        <f>I35/I32</f>
        <v>5.9272166668070732E-2</v>
      </c>
      <c r="I35" s="16">
        <f>I32-I31-I33</f>
        <v>879473</v>
      </c>
    </row>
    <row r="36" spans="2:9" x14ac:dyDescent="0.25">
      <c r="G36" s="34" t="s">
        <v>6</v>
      </c>
      <c r="I36" s="2"/>
    </row>
  </sheetData>
  <pageMargins left="0.7" right="0.7" top="0.75" bottom="0.75" header="0.3" footer="0.3"/>
  <legacy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7" workbookViewId="0">
      <selection activeCell="K31" sqref="K31"/>
    </sheetView>
  </sheetViews>
  <sheetFormatPr defaultRowHeight="15.75" x14ac:dyDescent="0.25"/>
  <cols>
    <col min="4" max="5" width="12.44140625" style="42" bestFit="1" customWidth="1"/>
  </cols>
  <sheetData>
    <row r="1" spans="1:7" x14ac:dyDescent="0.25">
      <c r="A1" t="s">
        <v>6</v>
      </c>
    </row>
    <row r="2" spans="1:7" x14ac:dyDescent="0.25">
      <c r="A2" t="s">
        <v>6</v>
      </c>
    </row>
    <row r="5" spans="1:7" x14ac:dyDescent="0.25">
      <c r="G5" t="s">
        <v>1</v>
      </c>
    </row>
    <row r="8" spans="1:7" x14ac:dyDescent="0.25">
      <c r="D8" s="42" t="s">
        <v>3</v>
      </c>
    </row>
    <row r="9" spans="1:7" x14ac:dyDescent="0.25">
      <c r="B9" t="s">
        <v>5</v>
      </c>
    </row>
    <row r="10" spans="1:7" x14ac:dyDescent="0.25">
      <c r="B10" t="s">
        <v>7</v>
      </c>
    </row>
    <row r="11" spans="1:7" x14ac:dyDescent="0.25">
      <c r="D11" s="42" t="s">
        <v>126</v>
      </c>
    </row>
    <row r="13" spans="1:7" x14ac:dyDescent="0.25">
      <c r="D13" s="42" t="s">
        <v>10</v>
      </c>
      <c r="E13" s="42" t="s">
        <v>11</v>
      </c>
      <c r="F13" t="s">
        <v>12</v>
      </c>
      <c r="G13" t="s">
        <v>13</v>
      </c>
    </row>
    <row r="14" spans="1:7" x14ac:dyDescent="0.25">
      <c r="D14" s="42" t="s">
        <v>15</v>
      </c>
      <c r="E14" s="42" t="s">
        <v>16</v>
      </c>
      <c r="F14" t="s">
        <v>17</v>
      </c>
      <c r="G14" t="s">
        <v>18</v>
      </c>
    </row>
    <row r="16" spans="1:7" x14ac:dyDescent="0.25">
      <c r="A16" t="s">
        <v>21</v>
      </c>
      <c r="D16" s="42">
        <v>226191925</v>
      </c>
      <c r="E16" s="42">
        <v>214323282</v>
      </c>
      <c r="F16">
        <v>0</v>
      </c>
      <c r="G16">
        <v>11868643</v>
      </c>
    </row>
    <row r="17" spans="1:7" x14ac:dyDescent="0.25">
      <c r="A17" t="s">
        <v>22</v>
      </c>
    </row>
    <row r="19" spans="1:7" x14ac:dyDescent="0.25">
      <c r="A19" t="s">
        <v>26</v>
      </c>
      <c r="D19" s="42">
        <v>15084046</v>
      </c>
      <c r="E19" s="42">
        <v>14113878</v>
      </c>
      <c r="F19">
        <v>0</v>
      </c>
      <c r="G19">
        <v>970168</v>
      </c>
    </row>
    <row r="21" spans="1:7" x14ac:dyDescent="0.25">
      <c r="A21" t="s">
        <v>6</v>
      </c>
      <c r="G21" t="s">
        <v>6</v>
      </c>
    </row>
    <row r="23" spans="1:7" x14ac:dyDescent="0.25">
      <c r="A23" t="s">
        <v>29</v>
      </c>
    </row>
    <row r="25" spans="1:7" x14ac:dyDescent="0.25">
      <c r="A25" t="s">
        <v>31</v>
      </c>
      <c r="D25" s="42">
        <v>14837875</v>
      </c>
      <c r="E25" s="42">
        <v>13958402</v>
      </c>
      <c r="F25">
        <v>0</v>
      </c>
      <c r="G25">
        <v>879473</v>
      </c>
    </row>
    <row r="27" spans="1:7" x14ac:dyDescent="0.25">
      <c r="A27" t="s">
        <v>6</v>
      </c>
      <c r="D27" s="42" t="s">
        <v>6</v>
      </c>
      <c r="E27" s="42" t="s">
        <v>6</v>
      </c>
      <c r="F27" t="s">
        <v>6</v>
      </c>
      <c r="G27" t="s">
        <v>6</v>
      </c>
    </row>
    <row r="29" spans="1:7" x14ac:dyDescent="0.25">
      <c r="A29" t="s">
        <v>35</v>
      </c>
      <c r="D29" s="42">
        <v>225945754</v>
      </c>
      <c r="E29" s="42">
        <v>214167806</v>
      </c>
      <c r="F29">
        <v>0</v>
      </c>
      <c r="G29">
        <v>11777948</v>
      </c>
    </row>
    <row r="34" spans="2:7" x14ac:dyDescent="0.25">
      <c r="B34" t="s">
        <v>13</v>
      </c>
      <c r="C34">
        <v>11777948</v>
      </c>
      <c r="D34" s="42" t="s">
        <v>40</v>
      </c>
      <c r="E34" s="42">
        <v>225945754</v>
      </c>
      <c r="F34" t="s">
        <v>41</v>
      </c>
      <c r="G34">
        <v>5.2127326101467697E-2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sqref="A1:IV65536"/>
    </sheetView>
  </sheetViews>
  <sheetFormatPr defaultRowHeight="15.75" x14ac:dyDescent="0.25"/>
  <cols>
    <col min="1" max="1" width="12.88671875" customWidth="1"/>
    <col min="4" max="4" width="15.77734375" customWidth="1"/>
    <col min="5" max="5" width="16.5546875" bestFit="1" customWidth="1"/>
    <col min="10" max="10" width="40.44140625" bestFit="1" customWidth="1"/>
    <col min="11" max="11" width="1.88671875" customWidth="1"/>
    <col min="12" max="12" width="8.44140625" bestFit="1" customWidth="1"/>
    <col min="13" max="13" width="17" bestFit="1" customWidth="1"/>
  </cols>
  <sheetData>
    <row r="1" spans="1:13" ht="19.5" x14ac:dyDescent="0.35">
      <c r="A1" s="8"/>
    </row>
    <row r="4" spans="1:13" x14ac:dyDescent="0.25">
      <c r="A4" s="9" t="s">
        <v>49</v>
      </c>
      <c r="B4" s="10" t="s">
        <v>0</v>
      </c>
      <c r="C4" s="4"/>
      <c r="D4" s="4"/>
      <c r="E4" s="4"/>
      <c r="H4" s="9" t="s">
        <v>50</v>
      </c>
      <c r="J4" s="10" t="s">
        <v>51</v>
      </c>
      <c r="K4" s="4"/>
      <c r="L4" s="4"/>
      <c r="M4" s="4"/>
    </row>
    <row r="6" spans="1:13" x14ac:dyDescent="0.25">
      <c r="A6" s="11" t="s">
        <v>52</v>
      </c>
      <c r="B6" s="5"/>
      <c r="C6" s="5"/>
      <c r="D6" s="5"/>
      <c r="E6" s="12" t="s">
        <v>128</v>
      </c>
      <c r="J6" s="11" t="s">
        <v>53</v>
      </c>
      <c r="K6" s="5"/>
      <c r="L6" s="11" t="s">
        <v>54</v>
      </c>
      <c r="M6" s="12" t="str">
        <f>+E6</f>
        <v>OCTOBER  2021</v>
      </c>
    </row>
    <row r="8" spans="1:13" ht="16.5" thickBot="1" x14ac:dyDescent="0.3">
      <c r="A8" s="9" t="s">
        <v>55</v>
      </c>
      <c r="E8" s="13">
        <f>+'[11]Appendix A'!I12</f>
        <v>20590467</v>
      </c>
      <c r="J8" s="9" t="s">
        <v>56</v>
      </c>
    </row>
    <row r="9" spans="1:13" ht="17.25" thickTop="1" thickBot="1" x14ac:dyDescent="0.3">
      <c r="E9" s="14"/>
      <c r="J9" s="9" t="s">
        <v>57</v>
      </c>
      <c r="M9" s="15">
        <f>'[11]Appendix A'!I14</f>
        <v>231642</v>
      </c>
    </row>
    <row r="10" spans="1:13" ht="16.5" thickTop="1" x14ac:dyDescent="0.25">
      <c r="A10" s="9" t="s">
        <v>58</v>
      </c>
      <c r="E10" s="16">
        <f>'[11]Appendix A'!I18</f>
        <v>18918530</v>
      </c>
      <c r="J10" s="9" t="s">
        <v>100</v>
      </c>
      <c r="M10" s="17">
        <f>E36+F36</f>
        <v>-1353.9099999999999</v>
      </c>
    </row>
    <row r="11" spans="1:13" x14ac:dyDescent="0.25">
      <c r="E11" s="14"/>
      <c r="J11" s="9" t="s">
        <v>59</v>
      </c>
      <c r="M11" s="17"/>
    </row>
    <row r="12" spans="1:13" x14ac:dyDescent="0.25">
      <c r="A12" s="9" t="s">
        <v>60</v>
      </c>
      <c r="E12" s="16">
        <f>'[11]Appendix A'!I31</f>
        <v>0</v>
      </c>
      <c r="J12" s="9" t="s">
        <v>61</v>
      </c>
      <c r="M12" s="18"/>
    </row>
    <row r="13" spans="1:13" ht="16.5" thickBot="1" x14ac:dyDescent="0.3">
      <c r="E13" s="14"/>
      <c r="J13" s="9" t="s">
        <v>62</v>
      </c>
      <c r="M13" s="15">
        <f>M9+M10-M11</f>
        <v>230288.09</v>
      </c>
    </row>
    <row r="14" spans="1:13" ht="17.25" thickTop="1" thickBot="1" x14ac:dyDescent="0.3">
      <c r="A14" s="9" t="s">
        <v>63</v>
      </c>
      <c r="E14" s="13">
        <f>E10+E12</f>
        <v>18918530</v>
      </c>
    </row>
    <row r="15" spans="1:13" ht="16.5" thickTop="1" x14ac:dyDescent="0.25">
      <c r="E15" s="14"/>
      <c r="J15" s="9" t="s">
        <v>64</v>
      </c>
      <c r="M15" s="16">
        <f>+'[11]Appendix A'!I12</f>
        <v>20590467</v>
      </c>
    </row>
    <row r="16" spans="1:13" x14ac:dyDescent="0.25">
      <c r="A16" s="9" t="s">
        <v>65</v>
      </c>
      <c r="E16" s="14"/>
    </row>
    <row r="17" spans="1:13" ht="16.5" thickBot="1" x14ac:dyDescent="0.3">
      <c r="A17" s="9" t="s">
        <v>66</v>
      </c>
      <c r="E17" s="13">
        <f>E8-E14</f>
        <v>1671937</v>
      </c>
      <c r="J17" s="9" t="s">
        <v>67</v>
      </c>
    </row>
    <row r="18" spans="1:13" ht="17.25" thickTop="1" thickBot="1" x14ac:dyDescent="0.3">
      <c r="J18" s="9" t="s">
        <v>68</v>
      </c>
      <c r="M18" s="19">
        <f>M9/M15</f>
        <v>1.124996339325378E-2</v>
      </c>
    </row>
    <row r="19" spans="1:13" ht="16.5" thickTop="1" x14ac:dyDescent="0.25">
      <c r="A19" s="4"/>
      <c r="B19" s="4"/>
      <c r="C19" s="4"/>
      <c r="D19" s="4"/>
      <c r="E19" s="4"/>
      <c r="H19" s="4"/>
      <c r="I19" s="4"/>
      <c r="J19" s="4"/>
      <c r="K19" s="4"/>
      <c r="L19" s="4"/>
      <c r="M19" s="4"/>
    </row>
    <row r="20" spans="1:13" x14ac:dyDescent="0.25">
      <c r="A20" s="4"/>
      <c r="B20" s="4"/>
      <c r="C20" s="4"/>
      <c r="D20" s="4"/>
      <c r="E20" s="4"/>
      <c r="H20" s="4"/>
      <c r="I20" s="4"/>
      <c r="J20" s="4"/>
      <c r="K20" s="4"/>
      <c r="L20" s="4"/>
      <c r="M20" s="4"/>
    </row>
    <row r="22" spans="1:13" x14ac:dyDescent="0.25">
      <c r="A22" s="11" t="s">
        <v>69</v>
      </c>
      <c r="E22" s="12" t="str">
        <f>+E6</f>
        <v>OCTOBER  2021</v>
      </c>
      <c r="J22" s="11" t="s">
        <v>70</v>
      </c>
    </row>
    <row r="24" spans="1:13" x14ac:dyDescent="0.25">
      <c r="A24" s="9" t="s">
        <v>71</v>
      </c>
      <c r="E24" s="20">
        <v>-1.505E-3</v>
      </c>
      <c r="J24" s="9" t="s">
        <v>72</v>
      </c>
      <c r="M24" s="21">
        <f>'[11]Appendix B'!G34</f>
        <v>5.4719416914678021E-2</v>
      </c>
    </row>
    <row r="26" spans="1:13" x14ac:dyDescent="0.25">
      <c r="A26" s="9" t="s">
        <v>73</v>
      </c>
      <c r="E26" s="16">
        <f>'[11]Appendix A'!I19</f>
        <v>13276274</v>
      </c>
      <c r="J26" s="9" t="s">
        <v>74</v>
      </c>
      <c r="M26" s="12" t="str">
        <f>+E6</f>
        <v>OCTOBER  2021</v>
      </c>
    </row>
    <row r="27" spans="1:13" x14ac:dyDescent="0.25">
      <c r="E27" s="14"/>
    </row>
    <row r="28" spans="1:13" x14ac:dyDescent="0.25">
      <c r="A28" s="9" t="s">
        <v>75</v>
      </c>
      <c r="E28" s="16">
        <f>'[11]Appendix A'!I27</f>
        <v>8278</v>
      </c>
      <c r="J28" s="9" t="s">
        <v>76</v>
      </c>
      <c r="M28" s="22">
        <f>(E17+F17)/(E8+F8)</f>
        <v>8.119956677038942E-2</v>
      </c>
    </row>
    <row r="29" spans="1:13" x14ac:dyDescent="0.25">
      <c r="E29" s="14"/>
      <c r="J29" s="9" t="s">
        <v>77</v>
      </c>
    </row>
    <row r="30" spans="1:13" ht="16.5" thickBot="1" x14ac:dyDescent="0.3">
      <c r="A30" s="9" t="s">
        <v>78</v>
      </c>
      <c r="E30" s="13">
        <f>E26+E28</f>
        <v>13284552</v>
      </c>
      <c r="J30" s="11" t="s">
        <v>79</v>
      </c>
    </row>
    <row r="31" spans="1:13" ht="16.5" thickTop="1" x14ac:dyDescent="0.25">
      <c r="A31" s="9" t="s">
        <v>80</v>
      </c>
    </row>
    <row r="32" spans="1:13" x14ac:dyDescent="0.25">
      <c r="A32" s="9" t="s">
        <v>81</v>
      </c>
      <c r="E32" s="17">
        <v>-21162.14</v>
      </c>
      <c r="J32" s="9" t="s">
        <v>82</v>
      </c>
      <c r="M32" s="22">
        <f>1-M24</f>
        <v>0.94528058308532192</v>
      </c>
    </row>
    <row r="33" spans="1:13" x14ac:dyDescent="0.25">
      <c r="E33" s="18"/>
      <c r="J33" s="9" t="s">
        <v>83</v>
      </c>
    </row>
    <row r="34" spans="1:13" x14ac:dyDescent="0.25">
      <c r="A34" s="9" t="s">
        <v>84</v>
      </c>
      <c r="E34" s="17">
        <f>'[11]Appendix A'!I26+'[11]Appendix A'!I28</f>
        <v>-19808.23</v>
      </c>
      <c r="J34" s="9" t="s">
        <v>85</v>
      </c>
      <c r="M34" s="20">
        <f>M13/M15</f>
        <v>1.1184209177965705E-2</v>
      </c>
    </row>
    <row r="35" spans="1:13" x14ac:dyDescent="0.25">
      <c r="A35" s="9" t="s">
        <v>86</v>
      </c>
      <c r="E35" s="18"/>
      <c r="J35" s="9" t="s">
        <v>87</v>
      </c>
      <c r="M35" s="20">
        <f>M34/M32</f>
        <v>1.1831629019038264E-2</v>
      </c>
    </row>
    <row r="36" spans="1:13" ht="16.5" thickBot="1" x14ac:dyDescent="0.3">
      <c r="A36" s="9" t="s">
        <v>88</v>
      </c>
      <c r="E36" s="15">
        <f>E32-E34</f>
        <v>-1353.9099999999999</v>
      </c>
      <c r="H36" t="s">
        <v>6</v>
      </c>
      <c r="J36" s="9" t="s">
        <v>89</v>
      </c>
      <c r="M36" s="23">
        <f>M35*100</f>
        <v>1.1831629019038263</v>
      </c>
    </row>
    <row r="37" spans="1:13" ht="16.5" thickTop="1" x14ac:dyDescent="0.25"/>
    <row r="38" spans="1:13" x14ac:dyDescent="0.25">
      <c r="A38" s="4"/>
      <c r="B38" s="4"/>
      <c r="C38" s="4"/>
      <c r="D38" s="4"/>
      <c r="E38" s="4"/>
      <c r="H38" s="4"/>
      <c r="I38" s="4"/>
      <c r="J38" s="4"/>
      <c r="K38" s="4"/>
      <c r="L38" s="4"/>
      <c r="M38" s="4"/>
    </row>
    <row r="40" spans="1:13" x14ac:dyDescent="0.25">
      <c r="A40" s="9" t="s">
        <v>90</v>
      </c>
      <c r="H40" s="24"/>
      <c r="J40" s="9" t="s">
        <v>91</v>
      </c>
    </row>
    <row r="41" spans="1:13" x14ac:dyDescent="0.25">
      <c r="A41" s="25" t="s">
        <v>129</v>
      </c>
      <c r="J41" s="9" t="s">
        <v>92</v>
      </c>
      <c r="K41" s="43">
        <v>44515</v>
      </c>
      <c r="L41" s="43"/>
      <c r="M41" s="43"/>
    </row>
    <row r="42" spans="1:13" x14ac:dyDescent="0.25">
      <c r="A42" s="9" t="s">
        <v>93</v>
      </c>
      <c r="B42" s="9" t="s">
        <v>104</v>
      </c>
      <c r="J42" s="9" t="s">
        <v>94</v>
      </c>
      <c r="K42" s="9" t="s">
        <v>105</v>
      </c>
    </row>
    <row r="43" spans="1:13" x14ac:dyDescent="0.25">
      <c r="A43" s="9" t="s">
        <v>95</v>
      </c>
      <c r="B43" s="9" t="s">
        <v>96</v>
      </c>
      <c r="G43" t="s">
        <v>6</v>
      </c>
      <c r="J43" s="9" t="s">
        <v>97</v>
      </c>
      <c r="K43" s="9" t="s">
        <v>98</v>
      </c>
    </row>
    <row r="44" spans="1:13" x14ac:dyDescent="0.25">
      <c r="F44" t="s">
        <v>103</v>
      </c>
    </row>
    <row r="46" spans="1:13" x14ac:dyDescent="0.25">
      <c r="C46" t="s">
        <v>6</v>
      </c>
    </row>
    <row r="47" spans="1:13" x14ac:dyDescent="0.25">
      <c r="L47" t="s">
        <v>6</v>
      </c>
    </row>
  </sheetData>
  <mergeCells count="1">
    <mergeCell ref="K41:M4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I36"/>
  <sheetViews>
    <sheetView workbookViewId="0">
      <selection sqref="A1:IV65536"/>
    </sheetView>
  </sheetViews>
  <sheetFormatPr defaultColWidth="11.44140625" defaultRowHeight="15.75" x14ac:dyDescent="0.25"/>
  <cols>
    <col min="5" max="5" width="12.77734375" customWidth="1"/>
    <col min="6" max="6" width="11.77734375" customWidth="1"/>
    <col min="7" max="7" width="8.5546875" customWidth="1"/>
    <col min="8" max="8" width="11.77734375" customWidth="1"/>
    <col min="9" max="9" width="22.77734375" bestFit="1" customWidth="1"/>
    <col min="11" max="11" width="12.77734375" customWidth="1"/>
    <col min="12" max="12" width="14.77734375" customWidth="1"/>
    <col min="13" max="13" width="17" customWidth="1"/>
    <col min="14" max="14" width="12.77734375" customWidth="1"/>
    <col min="15" max="15" width="11.77734375" customWidth="1"/>
  </cols>
  <sheetData>
    <row r="4" spans="2:9" ht="19.5" x14ac:dyDescent="0.35">
      <c r="D4" s="26" t="s">
        <v>0</v>
      </c>
      <c r="E4" s="1"/>
      <c r="F4" s="1"/>
    </row>
    <row r="6" spans="2:9" x14ac:dyDescent="0.25">
      <c r="D6" s="27" t="s">
        <v>2</v>
      </c>
      <c r="E6" s="1"/>
      <c r="F6" s="1"/>
    </row>
    <row r="8" spans="2:9" x14ac:dyDescent="0.25">
      <c r="B8" s="9" t="s">
        <v>4</v>
      </c>
      <c r="C8" s="28" t="str">
        <f>[11]FAR!E6</f>
        <v>NOVEMBER  2021</v>
      </c>
    </row>
    <row r="9" spans="2:9" x14ac:dyDescent="0.25">
      <c r="B9" s="29" t="s">
        <v>6</v>
      </c>
      <c r="C9" s="29" t="s">
        <v>6</v>
      </c>
      <c r="D9" s="29" t="s">
        <v>6</v>
      </c>
      <c r="E9" s="29" t="s">
        <v>6</v>
      </c>
      <c r="F9" s="29" t="s">
        <v>6</v>
      </c>
      <c r="G9" s="29" t="s">
        <v>6</v>
      </c>
      <c r="H9" s="29" t="s">
        <v>6</v>
      </c>
      <c r="I9" s="40" t="s">
        <v>6</v>
      </c>
    </row>
    <row r="11" spans="2:9" x14ac:dyDescent="0.25">
      <c r="B11" s="30" t="s">
        <v>8</v>
      </c>
    </row>
    <row r="12" spans="2:9" x14ac:dyDescent="0.25">
      <c r="C12" s="9" t="s">
        <v>14</v>
      </c>
      <c r="G12" s="2"/>
      <c r="H12" s="31">
        <v>14</v>
      </c>
      <c r="I12" s="16">
        <v>14255487</v>
      </c>
    </row>
    <row r="13" spans="2:9" x14ac:dyDescent="0.25">
      <c r="C13" s="9" t="s">
        <v>9</v>
      </c>
      <c r="G13" s="2"/>
      <c r="H13" s="31">
        <v>1</v>
      </c>
      <c r="I13" s="16">
        <v>14837875</v>
      </c>
    </row>
    <row r="14" spans="2:9" x14ac:dyDescent="0.25">
      <c r="C14" s="9" t="s">
        <v>19</v>
      </c>
      <c r="G14" s="2"/>
      <c r="H14" s="31" t="s">
        <v>20</v>
      </c>
      <c r="I14" s="16">
        <v>-12831</v>
      </c>
    </row>
    <row r="15" spans="2:9" x14ac:dyDescent="0.25">
      <c r="I15" s="14"/>
    </row>
    <row r="16" spans="2:9" x14ac:dyDescent="0.25">
      <c r="I16" s="14"/>
    </row>
    <row r="17" spans="2:9" x14ac:dyDescent="0.25">
      <c r="B17" s="30" t="s">
        <v>23</v>
      </c>
      <c r="I17" s="14"/>
    </row>
    <row r="18" spans="2:9" x14ac:dyDescent="0.25">
      <c r="C18" s="9" t="s">
        <v>24</v>
      </c>
      <c r="G18" s="2"/>
      <c r="H18" s="31" t="s">
        <v>25</v>
      </c>
      <c r="I18" s="16">
        <v>13276274</v>
      </c>
    </row>
    <row r="19" spans="2:9" x14ac:dyDescent="0.25">
      <c r="C19" s="9" t="s">
        <v>27</v>
      </c>
      <c r="G19" s="2"/>
      <c r="H19" s="31" t="s">
        <v>28</v>
      </c>
      <c r="I19" s="16">
        <v>13958402</v>
      </c>
    </row>
    <row r="20" spans="2:9" x14ac:dyDescent="0.25">
      <c r="F20" t="s">
        <v>6</v>
      </c>
      <c r="I20" s="14"/>
    </row>
    <row r="21" spans="2:9" x14ac:dyDescent="0.25">
      <c r="B21" s="30" t="s">
        <v>30</v>
      </c>
      <c r="I21" s="14"/>
    </row>
    <row r="22" spans="2:9" x14ac:dyDescent="0.25">
      <c r="C22" s="25" t="s">
        <v>99</v>
      </c>
      <c r="G22" s="2"/>
      <c r="H22" s="31" t="s">
        <v>32</v>
      </c>
      <c r="I22" s="20">
        <v>-1.505E-3</v>
      </c>
    </row>
    <row r="23" spans="2:9" x14ac:dyDescent="0.25">
      <c r="C23" s="9" t="s">
        <v>33</v>
      </c>
      <c r="G23" s="2"/>
      <c r="H23" s="31" t="s">
        <v>34</v>
      </c>
      <c r="I23" s="17">
        <v>-21162.14</v>
      </c>
    </row>
    <row r="24" spans="2:9" x14ac:dyDescent="0.25">
      <c r="I24" s="18"/>
    </row>
    <row r="25" spans="2:9" x14ac:dyDescent="0.25">
      <c r="B25" s="30" t="s">
        <v>36</v>
      </c>
      <c r="I25" s="18"/>
    </row>
    <row r="26" spans="2:9" x14ac:dyDescent="0.25">
      <c r="C26" s="9" t="s">
        <v>37</v>
      </c>
      <c r="G26" s="2"/>
      <c r="H26" s="31" t="s">
        <v>38</v>
      </c>
      <c r="I26" s="17">
        <v>-19891.41</v>
      </c>
    </row>
    <row r="27" spans="2:9" x14ac:dyDescent="0.25">
      <c r="C27" s="9" t="s">
        <v>101</v>
      </c>
      <c r="G27" s="2"/>
      <c r="H27" s="31" t="s">
        <v>39</v>
      </c>
      <c r="I27" s="16">
        <v>8734</v>
      </c>
    </row>
    <row r="28" spans="2:9" x14ac:dyDescent="0.25">
      <c r="C28" s="9" t="s">
        <v>102</v>
      </c>
      <c r="G28" s="2"/>
      <c r="H28" s="31" t="s">
        <v>38</v>
      </c>
      <c r="I28" s="17">
        <v>-0.4</v>
      </c>
    </row>
    <row r="29" spans="2:9" x14ac:dyDescent="0.25">
      <c r="I29" s="14" t="s">
        <v>6</v>
      </c>
    </row>
    <row r="30" spans="2:9" x14ac:dyDescent="0.25">
      <c r="C30" s="9" t="s">
        <v>42</v>
      </c>
      <c r="G30" s="2"/>
      <c r="I30" s="41">
        <v>44470</v>
      </c>
    </row>
    <row r="31" spans="2:9" x14ac:dyDescent="0.25">
      <c r="C31" s="9" t="s">
        <v>43</v>
      </c>
      <c r="G31" s="2"/>
      <c r="H31" s="31" t="s">
        <v>44</v>
      </c>
      <c r="I31" s="16">
        <v>0</v>
      </c>
    </row>
    <row r="32" spans="2:9" x14ac:dyDescent="0.25">
      <c r="B32" s="31" t="s">
        <v>25</v>
      </c>
      <c r="C32" s="9" t="s">
        <v>45</v>
      </c>
      <c r="G32" s="2"/>
      <c r="I32" s="16">
        <f>+I12</f>
        <v>14255487</v>
      </c>
    </row>
    <row r="33" spans="2:9" x14ac:dyDescent="0.25">
      <c r="B33" s="31" t="s">
        <v>46</v>
      </c>
      <c r="C33" s="9" t="s">
        <v>47</v>
      </c>
      <c r="G33" s="2"/>
      <c r="I33" s="16">
        <f>+I18</f>
        <v>13276274</v>
      </c>
    </row>
    <row r="34" spans="2:9" x14ac:dyDescent="0.25">
      <c r="I34" s="14"/>
    </row>
    <row r="35" spans="2:9" x14ac:dyDescent="0.25">
      <c r="C35" s="9" t="s">
        <v>48</v>
      </c>
      <c r="G35" s="33">
        <f>I35/I32</f>
        <v>6.8690252391938628E-2</v>
      </c>
      <c r="I35" s="16">
        <f>I32-I31-I33</f>
        <v>979213</v>
      </c>
    </row>
    <row r="36" spans="2:9" x14ac:dyDescent="0.25">
      <c r="G36" s="34" t="s">
        <v>6</v>
      </c>
      <c r="I36" s="2"/>
    </row>
  </sheetData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4"/>
  <sheetViews>
    <sheetView workbookViewId="0">
      <selection sqref="A1:IV65536"/>
    </sheetView>
  </sheetViews>
  <sheetFormatPr defaultRowHeight="15.75" x14ac:dyDescent="0.25"/>
  <cols>
    <col min="3" max="3" width="12.88671875" bestFit="1" customWidth="1"/>
    <col min="4" max="4" width="15.33203125" bestFit="1" customWidth="1"/>
    <col min="5" max="5" width="12.88671875" bestFit="1" customWidth="1"/>
    <col min="6" max="6" width="10.33203125" bestFit="1" customWidth="1"/>
    <col min="7" max="7" width="12" bestFit="1" customWidth="1"/>
  </cols>
  <sheetData>
    <row r="1" spans="1:7" x14ac:dyDescent="0.25">
      <c r="A1" t="s">
        <v>6</v>
      </c>
    </row>
    <row r="2" spans="1:7" x14ac:dyDescent="0.25">
      <c r="A2" t="s">
        <v>6</v>
      </c>
    </row>
    <row r="5" spans="1:7" x14ac:dyDescent="0.25">
      <c r="G5" s="9" t="s">
        <v>1</v>
      </c>
    </row>
    <row r="7" spans="1:7" x14ac:dyDescent="0.25">
      <c r="F7" s="1"/>
    </row>
    <row r="8" spans="1:7" x14ac:dyDescent="0.25">
      <c r="D8" s="1" t="s">
        <v>3</v>
      </c>
      <c r="E8" s="1"/>
    </row>
    <row r="9" spans="1:7" x14ac:dyDescent="0.25">
      <c r="B9" s="1" t="s">
        <v>5</v>
      </c>
      <c r="C9" s="1"/>
      <c r="D9" s="1"/>
      <c r="E9" s="1"/>
      <c r="F9" s="1"/>
      <c r="G9" s="1"/>
    </row>
    <row r="10" spans="1:7" x14ac:dyDescent="0.25">
      <c r="B10" s="1" t="s">
        <v>7</v>
      </c>
      <c r="C10" s="1"/>
      <c r="D10" s="1"/>
      <c r="E10" s="1"/>
      <c r="F10" s="1"/>
      <c r="G10" s="1"/>
    </row>
    <row r="11" spans="1:7" x14ac:dyDescent="0.25">
      <c r="D11" s="35" t="str">
        <f>[11]FAR!E6</f>
        <v>NOVEMBER  2021</v>
      </c>
      <c r="E11" s="3"/>
    </row>
    <row r="13" spans="1:7" x14ac:dyDescent="0.25">
      <c r="D13" s="31" t="s">
        <v>10</v>
      </c>
      <c r="E13" s="31" t="s">
        <v>11</v>
      </c>
      <c r="F13" s="31" t="s">
        <v>12</v>
      </c>
      <c r="G13" s="31" t="s">
        <v>13</v>
      </c>
    </row>
    <row r="14" spans="1:7" x14ac:dyDescent="0.25">
      <c r="D14" s="36" t="s">
        <v>15</v>
      </c>
      <c r="E14" s="37" t="s">
        <v>16</v>
      </c>
      <c r="F14" s="37" t="s">
        <v>17</v>
      </c>
      <c r="G14" s="37" t="s">
        <v>18</v>
      </c>
    </row>
    <row r="16" spans="1:7" x14ac:dyDescent="0.25">
      <c r="A16" s="9" t="s">
        <v>21</v>
      </c>
      <c r="D16" s="14">
        <v>225945754</v>
      </c>
      <c r="E16" s="14">
        <v>214167806</v>
      </c>
      <c r="F16" s="14">
        <v>0</v>
      </c>
      <c r="G16" s="14">
        <f>+D16-E16-F16</f>
        <v>11777948</v>
      </c>
    </row>
    <row r="17" spans="1:7" x14ac:dyDescent="0.25">
      <c r="A17" s="9" t="s">
        <v>22</v>
      </c>
      <c r="D17" s="14"/>
      <c r="E17" s="14"/>
      <c r="F17" s="14"/>
      <c r="G17" s="14"/>
    </row>
    <row r="18" spans="1:7" x14ac:dyDescent="0.25">
      <c r="D18" s="14"/>
      <c r="E18" s="14"/>
      <c r="F18" s="14"/>
      <c r="G18" s="14"/>
    </row>
    <row r="19" spans="1:7" x14ac:dyDescent="0.25">
      <c r="A19" s="9" t="s">
        <v>26</v>
      </c>
      <c r="D19" s="14">
        <v>13966253</v>
      </c>
      <c r="E19" s="14">
        <v>13052220</v>
      </c>
      <c r="F19" s="14">
        <v>0</v>
      </c>
      <c r="G19" s="14">
        <f>D19-E19-F19</f>
        <v>914033</v>
      </c>
    </row>
    <row r="21" spans="1:7" x14ac:dyDescent="0.25">
      <c r="A21" s="9" t="s">
        <v>6</v>
      </c>
      <c r="D21" s="6"/>
      <c r="E21" s="6"/>
      <c r="F21" s="6"/>
      <c r="G21" s="14" t="s">
        <v>6</v>
      </c>
    </row>
    <row r="23" spans="1:7" x14ac:dyDescent="0.25">
      <c r="A23" s="9" t="s">
        <v>29</v>
      </c>
      <c r="D23" s="14"/>
      <c r="E23" s="14"/>
      <c r="F23" s="14"/>
      <c r="G23" s="14"/>
    </row>
    <row r="24" spans="1:7" x14ac:dyDescent="0.25">
      <c r="D24" s="14"/>
      <c r="E24" s="14"/>
      <c r="F24" s="14"/>
      <c r="G24" s="14"/>
    </row>
    <row r="25" spans="1:7" x14ac:dyDescent="0.25">
      <c r="A25" s="9" t="s">
        <v>31</v>
      </c>
      <c r="D25" s="14">
        <v>14255487</v>
      </c>
      <c r="E25" s="14">
        <v>13276274</v>
      </c>
      <c r="F25" s="14">
        <v>0</v>
      </c>
      <c r="G25" s="14">
        <f>+D25-E25-F25</f>
        <v>979213</v>
      </c>
    </row>
    <row r="26" spans="1:7" x14ac:dyDescent="0.25">
      <c r="D26" s="14"/>
      <c r="E26" s="14"/>
      <c r="F26" s="14"/>
      <c r="G26" s="14"/>
    </row>
    <row r="27" spans="1:7" x14ac:dyDescent="0.25">
      <c r="A27" t="s">
        <v>6</v>
      </c>
      <c r="D27" s="6" t="s">
        <v>6</v>
      </c>
      <c r="E27" s="6" t="s">
        <v>6</v>
      </c>
      <c r="F27" s="6" t="s">
        <v>6</v>
      </c>
      <c r="G27" s="7" t="s">
        <v>6</v>
      </c>
    </row>
    <row r="29" spans="1:7" x14ac:dyDescent="0.25">
      <c r="A29" s="9" t="s">
        <v>35</v>
      </c>
      <c r="D29" s="14">
        <f>D16-D19+D25</f>
        <v>226234988</v>
      </c>
      <c r="E29" s="14">
        <f>E16-E19+E25</f>
        <v>214391860</v>
      </c>
      <c r="F29" s="14">
        <v>0</v>
      </c>
      <c r="G29" s="14">
        <f>G16-G19+G25</f>
        <v>11843128</v>
      </c>
    </row>
    <row r="34" spans="2:7" x14ac:dyDescent="0.25">
      <c r="B34" s="9" t="s">
        <v>13</v>
      </c>
      <c r="C34" s="18">
        <f>G29</f>
        <v>11843128</v>
      </c>
      <c r="D34" s="38" t="s">
        <v>40</v>
      </c>
      <c r="E34" s="14">
        <f>D29</f>
        <v>226234988</v>
      </c>
      <c r="F34" s="31" t="s">
        <v>41</v>
      </c>
      <c r="G34" s="39">
        <f>C34/E34</f>
        <v>5.234879054162922E-2</v>
      </c>
    </row>
  </sheetData>
  <pageMargins left="0.7" right="0.7" top="0.75" bottom="0.75" header="0.3" footer="0.3"/>
  <legacy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opLeftCell="A13" workbookViewId="0">
      <selection activeCell="P29" sqref="P29"/>
    </sheetView>
  </sheetViews>
  <sheetFormatPr defaultRowHeight="15.75" x14ac:dyDescent="0.25"/>
  <cols>
    <col min="1" max="1" width="12.88671875" customWidth="1"/>
    <col min="4" max="4" width="15.77734375" customWidth="1"/>
    <col min="5" max="5" width="16.5546875" bestFit="1" customWidth="1"/>
    <col min="10" max="10" width="40.44140625" bestFit="1" customWidth="1"/>
    <col min="11" max="11" width="1.88671875" customWidth="1"/>
    <col min="12" max="12" width="8.44140625" bestFit="1" customWidth="1"/>
    <col min="13" max="13" width="17" bestFit="1" customWidth="1"/>
  </cols>
  <sheetData>
    <row r="1" spans="1:13" ht="19.5" x14ac:dyDescent="0.35">
      <c r="A1" s="6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4" spans="1:13" x14ac:dyDescent="0.25">
      <c r="A4" s="46" t="s">
        <v>49</v>
      </c>
      <c r="B4" s="55" t="s">
        <v>0</v>
      </c>
      <c r="C4" s="50"/>
      <c r="D4" s="50"/>
      <c r="E4" s="50"/>
      <c r="F4" s="45"/>
      <c r="G4" s="45"/>
      <c r="H4" s="46" t="s">
        <v>50</v>
      </c>
      <c r="I4" s="45"/>
      <c r="J4" s="55" t="s">
        <v>51</v>
      </c>
      <c r="K4" s="50"/>
      <c r="L4" s="50"/>
      <c r="M4" s="50"/>
    </row>
    <row r="6" spans="1:13" x14ac:dyDescent="0.25">
      <c r="A6" s="56" t="s">
        <v>52</v>
      </c>
      <c r="B6" s="51"/>
      <c r="C6" s="51"/>
      <c r="D6" s="51"/>
      <c r="E6" s="64" t="s">
        <v>133</v>
      </c>
      <c r="F6" s="45"/>
      <c r="G6" s="45"/>
      <c r="H6" s="45"/>
      <c r="I6" s="45"/>
      <c r="J6" s="56" t="s">
        <v>53</v>
      </c>
      <c r="K6" s="51"/>
      <c r="L6" s="56" t="s">
        <v>54</v>
      </c>
      <c r="M6" s="64" t="s">
        <v>133</v>
      </c>
    </row>
    <row r="8" spans="1:13" ht="16.5" thickBot="1" x14ac:dyDescent="0.3">
      <c r="A8" s="46" t="s">
        <v>55</v>
      </c>
      <c r="B8" s="45"/>
      <c r="C8" s="45"/>
      <c r="D8" s="45"/>
      <c r="E8" s="57">
        <v>20590467</v>
      </c>
      <c r="F8" s="45"/>
      <c r="G8" s="45"/>
      <c r="H8" s="45"/>
      <c r="I8" s="45"/>
      <c r="J8" s="46" t="s">
        <v>56</v>
      </c>
      <c r="K8" s="45"/>
      <c r="L8" s="45"/>
      <c r="M8" s="45"/>
    </row>
    <row r="9" spans="1:13" ht="17.25" thickTop="1" thickBot="1" x14ac:dyDescent="0.3">
      <c r="A9" s="45"/>
      <c r="B9" s="45"/>
      <c r="C9" s="45"/>
      <c r="D9" s="45"/>
      <c r="E9" s="47"/>
      <c r="F9" s="45"/>
      <c r="G9" s="45"/>
      <c r="H9" s="45"/>
      <c r="I9" s="45"/>
      <c r="J9" s="46" t="s">
        <v>57</v>
      </c>
      <c r="K9" s="45"/>
      <c r="L9" s="45"/>
      <c r="M9" s="58">
        <v>231642</v>
      </c>
    </row>
    <row r="10" spans="1:13" ht="16.5" thickTop="1" x14ac:dyDescent="0.25">
      <c r="A10" s="46" t="s">
        <v>58</v>
      </c>
      <c r="B10" s="45"/>
      <c r="C10" s="45"/>
      <c r="D10" s="45"/>
      <c r="E10" s="52">
        <v>18918530</v>
      </c>
      <c r="F10" s="45"/>
      <c r="G10" s="45"/>
      <c r="H10" s="45"/>
      <c r="I10" s="45"/>
      <c r="J10" s="46" t="s">
        <v>100</v>
      </c>
      <c r="K10" s="45"/>
      <c r="L10" s="45"/>
      <c r="M10" s="54">
        <v>5706.9</v>
      </c>
    </row>
    <row r="11" spans="1:13" x14ac:dyDescent="0.25">
      <c r="A11" s="45"/>
      <c r="B11" s="45"/>
      <c r="C11" s="45"/>
      <c r="D11" s="45"/>
      <c r="E11" s="47"/>
      <c r="F11" s="45"/>
      <c r="G11" s="45"/>
      <c r="H11" s="45"/>
      <c r="I11" s="45"/>
      <c r="J11" s="46" t="s">
        <v>59</v>
      </c>
      <c r="K11" s="45"/>
      <c r="L11" s="45"/>
      <c r="M11" s="54"/>
    </row>
    <row r="12" spans="1:13" x14ac:dyDescent="0.25">
      <c r="A12" s="46" t="s">
        <v>60</v>
      </c>
      <c r="B12" s="45"/>
      <c r="C12" s="45"/>
      <c r="D12" s="45"/>
      <c r="E12" s="52">
        <v>0</v>
      </c>
      <c r="F12" s="45"/>
      <c r="G12" s="45"/>
      <c r="H12" s="45"/>
      <c r="I12" s="45"/>
      <c r="J12" s="46" t="s">
        <v>61</v>
      </c>
      <c r="K12" s="45"/>
      <c r="L12" s="45"/>
      <c r="M12" s="48"/>
    </row>
    <row r="13" spans="1:13" ht="16.5" thickBot="1" x14ac:dyDescent="0.3">
      <c r="A13" s="45"/>
      <c r="B13" s="45"/>
      <c r="C13" s="45"/>
      <c r="D13" s="45"/>
      <c r="E13" s="47"/>
      <c r="F13" s="45"/>
      <c r="G13" s="45"/>
      <c r="H13" s="45"/>
      <c r="I13" s="45"/>
      <c r="J13" s="46" t="s">
        <v>62</v>
      </c>
      <c r="K13" s="45"/>
      <c r="L13" s="45"/>
      <c r="M13" s="58">
        <v>237348.9</v>
      </c>
    </row>
    <row r="14" spans="1:13" ht="17.25" thickTop="1" thickBot="1" x14ac:dyDescent="0.3">
      <c r="A14" s="46" t="s">
        <v>63</v>
      </c>
      <c r="B14" s="45"/>
      <c r="C14" s="45"/>
      <c r="D14" s="45"/>
      <c r="E14" s="57">
        <v>18918530</v>
      </c>
      <c r="F14" s="45"/>
      <c r="G14" s="45"/>
      <c r="H14" s="45"/>
      <c r="I14" s="45"/>
      <c r="J14" s="45"/>
      <c r="K14" s="45"/>
      <c r="L14" s="45"/>
      <c r="M14" s="45"/>
    </row>
    <row r="15" spans="1:13" ht="16.5" thickTop="1" x14ac:dyDescent="0.25">
      <c r="A15" s="45"/>
      <c r="B15" s="45"/>
      <c r="C15" s="45"/>
      <c r="D15" s="45"/>
      <c r="E15" s="47"/>
      <c r="F15" s="45"/>
      <c r="G15" s="45"/>
      <c r="H15" s="45"/>
      <c r="I15" s="45"/>
      <c r="J15" s="46" t="s">
        <v>64</v>
      </c>
      <c r="K15" s="45"/>
      <c r="L15" s="45"/>
      <c r="M15" s="52">
        <v>20590467</v>
      </c>
    </row>
    <row r="16" spans="1:13" x14ac:dyDescent="0.25">
      <c r="A16" s="46" t="s">
        <v>65</v>
      </c>
      <c r="B16" s="45"/>
      <c r="C16" s="45"/>
      <c r="D16" s="45"/>
      <c r="E16" s="47"/>
      <c r="F16" s="45"/>
      <c r="G16" s="45"/>
      <c r="H16" s="45"/>
      <c r="I16" s="45"/>
      <c r="J16" s="45"/>
      <c r="K16" s="45"/>
      <c r="L16" s="45"/>
      <c r="M16" s="45"/>
    </row>
    <row r="17" spans="1:13" ht="16.5" thickBot="1" x14ac:dyDescent="0.3">
      <c r="A17" s="46" t="s">
        <v>66</v>
      </c>
      <c r="B17" s="45"/>
      <c r="C17" s="45"/>
      <c r="D17" s="45"/>
      <c r="E17" s="57">
        <v>1671937</v>
      </c>
      <c r="F17" s="45"/>
      <c r="G17" s="45"/>
      <c r="H17" s="45"/>
      <c r="I17" s="45"/>
      <c r="J17" s="46" t="s">
        <v>67</v>
      </c>
      <c r="K17" s="45"/>
      <c r="L17" s="45"/>
      <c r="M17" s="45"/>
    </row>
    <row r="18" spans="1:13" ht="17.25" thickTop="1" thickBot="1" x14ac:dyDescent="0.3">
      <c r="A18" s="45"/>
      <c r="B18" s="45"/>
      <c r="C18" s="45"/>
      <c r="D18" s="45"/>
      <c r="E18" s="45"/>
      <c r="F18" s="45"/>
      <c r="G18" s="45"/>
      <c r="H18" s="45"/>
      <c r="I18" s="45"/>
      <c r="J18" s="46" t="s">
        <v>68</v>
      </c>
      <c r="K18" s="45"/>
      <c r="L18" s="45"/>
      <c r="M18" s="59">
        <v>1.124996339325378E-2</v>
      </c>
    </row>
    <row r="19" spans="1:13" ht="16.5" thickTop="1" x14ac:dyDescent="0.25">
      <c r="A19" s="50"/>
      <c r="B19" s="50"/>
      <c r="C19" s="50"/>
      <c r="D19" s="50"/>
      <c r="E19" s="50"/>
      <c r="F19" s="45"/>
      <c r="G19" s="45"/>
      <c r="H19" s="50"/>
      <c r="I19" s="50"/>
      <c r="J19" s="50"/>
      <c r="K19" s="50"/>
      <c r="L19" s="50"/>
      <c r="M19" s="50"/>
    </row>
    <row r="20" spans="1:13" x14ac:dyDescent="0.25">
      <c r="A20" s="50"/>
      <c r="B20" s="50"/>
      <c r="C20" s="50"/>
      <c r="D20" s="50"/>
      <c r="E20" s="50"/>
      <c r="F20" s="45"/>
      <c r="G20" s="45"/>
      <c r="H20" s="50"/>
      <c r="I20" s="50"/>
      <c r="J20" s="50"/>
      <c r="K20" s="50"/>
      <c r="L20" s="50"/>
      <c r="M20" s="50"/>
    </row>
    <row r="22" spans="1:13" x14ac:dyDescent="0.25">
      <c r="A22" s="56" t="s">
        <v>69</v>
      </c>
      <c r="B22" s="45"/>
      <c r="C22" s="45"/>
      <c r="D22" s="45"/>
      <c r="E22" s="64" t="s">
        <v>133</v>
      </c>
      <c r="F22" s="45"/>
      <c r="G22" s="45"/>
      <c r="H22" s="45"/>
      <c r="I22" s="45"/>
      <c r="J22" s="56" t="s">
        <v>70</v>
      </c>
      <c r="K22" s="45"/>
      <c r="L22" s="45"/>
      <c r="M22" s="45"/>
    </row>
    <row r="24" spans="1:13" x14ac:dyDescent="0.25">
      <c r="A24" s="46" t="s">
        <v>71</v>
      </c>
      <c r="B24" s="45"/>
      <c r="C24" s="45"/>
      <c r="D24" s="45"/>
      <c r="E24" s="53">
        <v>-1.044E-3</v>
      </c>
      <c r="F24" s="45"/>
      <c r="G24" s="45"/>
      <c r="H24" s="45"/>
      <c r="I24" s="45"/>
      <c r="J24" s="46" t="s">
        <v>72</v>
      </c>
      <c r="K24" s="45"/>
      <c r="L24" s="45"/>
      <c r="M24" s="49">
        <v>5.4719416914678021E-2</v>
      </c>
    </row>
    <row r="26" spans="1:13" x14ac:dyDescent="0.25">
      <c r="A26" s="46" t="s">
        <v>73</v>
      </c>
      <c r="B26" s="45"/>
      <c r="C26" s="45"/>
      <c r="D26" s="45"/>
      <c r="E26" s="52">
        <v>13276274</v>
      </c>
      <c r="F26" s="45"/>
      <c r="G26" s="45"/>
      <c r="H26" s="45"/>
      <c r="I26" s="45"/>
      <c r="J26" s="46" t="s">
        <v>74</v>
      </c>
      <c r="K26" s="45"/>
      <c r="L26" s="45"/>
      <c r="M26" s="64" t="s">
        <v>133</v>
      </c>
    </row>
    <row r="27" spans="1:13" x14ac:dyDescent="0.25">
      <c r="A27" s="45"/>
      <c r="B27" s="45"/>
      <c r="C27" s="45"/>
      <c r="D27" s="45"/>
      <c r="E27" s="47"/>
      <c r="F27" s="45"/>
      <c r="G27" s="45"/>
      <c r="H27" s="45"/>
      <c r="I27" s="45"/>
      <c r="J27" s="45"/>
      <c r="K27" s="45"/>
      <c r="L27" s="45"/>
      <c r="M27" s="45"/>
    </row>
    <row r="28" spans="1:13" x14ac:dyDescent="0.25">
      <c r="A28" s="46" t="s">
        <v>75</v>
      </c>
      <c r="B28" s="45"/>
      <c r="C28" s="45"/>
      <c r="D28" s="45"/>
      <c r="E28" s="52">
        <v>8278</v>
      </c>
      <c r="F28" s="45"/>
      <c r="G28" s="45"/>
      <c r="H28" s="45"/>
      <c r="I28" s="45"/>
      <c r="J28" s="46" t="s">
        <v>76</v>
      </c>
      <c r="K28" s="45"/>
      <c r="L28" s="45"/>
      <c r="M28" s="60">
        <v>8.119956677038942E-2</v>
      </c>
    </row>
    <row r="29" spans="1:13" x14ac:dyDescent="0.25">
      <c r="A29" s="45"/>
      <c r="B29" s="45"/>
      <c r="C29" s="45"/>
      <c r="D29" s="45"/>
      <c r="E29" s="47"/>
      <c r="F29" s="45"/>
      <c r="G29" s="45"/>
      <c r="H29" s="45"/>
      <c r="I29" s="45"/>
      <c r="J29" s="46" t="s">
        <v>77</v>
      </c>
      <c r="K29" s="45"/>
      <c r="L29" s="45"/>
      <c r="M29" s="45"/>
    </row>
    <row r="30" spans="1:13" ht="16.5" thickBot="1" x14ac:dyDescent="0.3">
      <c r="A30" s="46" t="s">
        <v>78</v>
      </c>
      <c r="B30" s="45"/>
      <c r="C30" s="45"/>
      <c r="D30" s="45"/>
      <c r="E30" s="57">
        <v>13284552</v>
      </c>
      <c r="F30" s="45"/>
      <c r="G30" s="45"/>
      <c r="H30" s="45"/>
      <c r="I30" s="45"/>
      <c r="J30" s="56" t="s">
        <v>79</v>
      </c>
      <c r="K30" s="45"/>
      <c r="L30" s="45"/>
      <c r="M30" s="45"/>
    </row>
    <row r="31" spans="1:13" ht="16.5" thickTop="1" x14ac:dyDescent="0.25">
      <c r="A31" s="46" t="s">
        <v>80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</row>
    <row r="32" spans="1:13" x14ac:dyDescent="0.25">
      <c r="A32" s="46" t="s">
        <v>81</v>
      </c>
      <c r="B32" s="45"/>
      <c r="C32" s="45"/>
      <c r="D32" s="45"/>
      <c r="E32" s="54">
        <v>-14101.33</v>
      </c>
      <c r="F32" s="45"/>
      <c r="G32" s="45"/>
      <c r="H32" s="45"/>
      <c r="I32" s="45"/>
      <c r="J32" s="46" t="s">
        <v>82</v>
      </c>
      <c r="K32" s="45"/>
      <c r="L32" s="45"/>
      <c r="M32" s="60">
        <v>0.94528058308532192</v>
      </c>
    </row>
    <row r="33" spans="1:13" x14ac:dyDescent="0.25">
      <c r="A33" s="45"/>
      <c r="B33" s="45"/>
      <c r="C33" s="45"/>
      <c r="D33" s="45"/>
      <c r="E33" s="48"/>
      <c r="F33" s="45"/>
      <c r="G33" s="45"/>
      <c r="H33" s="45"/>
      <c r="I33" s="45"/>
      <c r="J33" s="46" t="s">
        <v>83</v>
      </c>
      <c r="K33" s="45"/>
      <c r="L33" s="45"/>
      <c r="M33" s="45"/>
    </row>
    <row r="34" spans="1:13" x14ac:dyDescent="0.25">
      <c r="A34" s="46" t="s">
        <v>84</v>
      </c>
      <c r="B34" s="45"/>
      <c r="C34" s="45"/>
      <c r="D34" s="45"/>
      <c r="E34" s="54">
        <v>-19808.23</v>
      </c>
      <c r="F34" s="45"/>
      <c r="G34" s="45"/>
      <c r="H34" s="45"/>
      <c r="I34" s="45"/>
      <c r="J34" s="46" t="s">
        <v>85</v>
      </c>
      <c r="K34" s="45"/>
      <c r="L34" s="45"/>
      <c r="M34" s="53">
        <v>1.1527125635372913E-2</v>
      </c>
    </row>
    <row r="35" spans="1:13" x14ac:dyDescent="0.25">
      <c r="A35" s="46" t="s">
        <v>86</v>
      </c>
      <c r="B35" s="45"/>
      <c r="C35" s="45"/>
      <c r="D35" s="45"/>
      <c r="E35" s="48"/>
      <c r="F35" s="45"/>
      <c r="G35" s="45"/>
      <c r="H35" s="45"/>
      <c r="I35" s="45"/>
      <c r="J35" s="46" t="s">
        <v>87</v>
      </c>
      <c r="K35" s="45"/>
      <c r="L35" s="45"/>
      <c r="M35" s="53">
        <v>1.2194395866832762E-2</v>
      </c>
    </row>
    <row r="36" spans="1:13" ht="16.5" thickBot="1" x14ac:dyDescent="0.3">
      <c r="A36" s="46" t="s">
        <v>88</v>
      </c>
      <c r="B36" s="45"/>
      <c r="C36" s="45"/>
      <c r="D36" s="45"/>
      <c r="E36" s="58">
        <v>5706.9</v>
      </c>
      <c r="F36" s="45"/>
      <c r="G36" s="45"/>
      <c r="H36" s="45" t="s">
        <v>6</v>
      </c>
      <c r="I36" s="45"/>
      <c r="J36" s="46" t="s">
        <v>89</v>
      </c>
      <c r="K36" s="45"/>
      <c r="L36" s="45"/>
      <c r="M36" s="61">
        <v>1.2194395866832761</v>
      </c>
    </row>
    <row r="37" spans="1:13" ht="16.5" thickTop="1" x14ac:dyDescent="0.25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</row>
    <row r="38" spans="1:13" x14ac:dyDescent="0.25">
      <c r="A38" s="50"/>
      <c r="B38" s="50"/>
      <c r="C38" s="50"/>
      <c r="D38" s="50"/>
      <c r="E38" s="50"/>
      <c r="F38" s="45"/>
      <c r="G38" s="45"/>
      <c r="H38" s="50"/>
      <c r="I38" s="50"/>
      <c r="J38" s="50"/>
      <c r="K38" s="50"/>
      <c r="L38" s="50"/>
      <c r="M38" s="50"/>
    </row>
    <row r="40" spans="1:13" x14ac:dyDescent="0.25">
      <c r="A40" s="46" t="s">
        <v>90</v>
      </c>
      <c r="B40" s="45"/>
      <c r="C40" s="45"/>
      <c r="D40" s="45"/>
      <c r="E40" s="45"/>
      <c r="F40" s="45"/>
      <c r="G40" s="45"/>
      <c r="H40" s="62"/>
      <c r="I40" s="45"/>
      <c r="J40" s="46" t="s">
        <v>91</v>
      </c>
      <c r="K40" s="45"/>
      <c r="L40" s="45"/>
      <c r="M40" s="45"/>
    </row>
    <row r="41" spans="1:13" x14ac:dyDescent="0.25">
      <c r="A41" s="63" t="s">
        <v>130</v>
      </c>
      <c r="B41" s="45"/>
      <c r="C41" s="45"/>
      <c r="D41" s="45"/>
      <c r="E41" s="45"/>
      <c r="F41" s="45"/>
      <c r="G41" s="45"/>
      <c r="H41" s="45"/>
      <c r="I41" s="45"/>
      <c r="J41" s="46" t="s">
        <v>92</v>
      </c>
      <c r="K41" s="44">
        <v>44545</v>
      </c>
      <c r="L41" s="44"/>
      <c r="M41" s="44"/>
    </row>
    <row r="42" spans="1:13" x14ac:dyDescent="0.25">
      <c r="A42" s="46" t="s">
        <v>93</v>
      </c>
      <c r="B42" s="46" t="s">
        <v>104</v>
      </c>
      <c r="C42" s="45"/>
      <c r="D42" s="45"/>
      <c r="E42" s="45"/>
      <c r="F42" s="45"/>
      <c r="G42" s="45"/>
      <c r="H42" s="45"/>
      <c r="I42" s="45"/>
      <c r="J42" s="46" t="s">
        <v>94</v>
      </c>
      <c r="K42" s="46" t="s">
        <v>105</v>
      </c>
      <c r="L42" s="45"/>
      <c r="M42" s="45"/>
    </row>
    <row r="43" spans="1:13" x14ac:dyDescent="0.25">
      <c r="A43" s="46" t="s">
        <v>95</v>
      </c>
      <c r="B43" s="46" t="s">
        <v>96</v>
      </c>
      <c r="C43" s="45"/>
      <c r="D43" s="45"/>
      <c r="E43" s="45"/>
      <c r="F43" s="45"/>
      <c r="G43" s="45" t="s">
        <v>6</v>
      </c>
      <c r="H43" s="45"/>
      <c r="I43" s="45"/>
      <c r="J43" s="46" t="s">
        <v>97</v>
      </c>
      <c r="K43" s="46" t="s">
        <v>98</v>
      </c>
      <c r="L43" s="45"/>
      <c r="M43" s="45"/>
    </row>
    <row r="44" spans="1:13" x14ac:dyDescent="0.25">
      <c r="A44" s="45"/>
      <c r="B44" s="45"/>
      <c r="C44" s="45"/>
      <c r="D44" s="45"/>
      <c r="E44" s="45"/>
      <c r="F44" s="45" t="s">
        <v>103</v>
      </c>
      <c r="G44" s="45"/>
      <c r="H44" s="45"/>
      <c r="I44" s="45"/>
      <c r="J44" s="45"/>
      <c r="K44" s="45"/>
      <c r="L44" s="45"/>
      <c r="M44" s="45"/>
    </row>
    <row r="46" spans="1:13" x14ac:dyDescent="0.25">
      <c r="A46" s="45"/>
      <c r="B46" s="45"/>
      <c r="C46" s="45" t="s">
        <v>6</v>
      </c>
      <c r="D46" s="45"/>
      <c r="E46" s="45"/>
      <c r="F46" s="45"/>
      <c r="G46" s="45"/>
      <c r="H46" s="45"/>
      <c r="I46" s="45"/>
      <c r="J46" s="45"/>
      <c r="K46" s="45"/>
      <c r="L46" s="45"/>
      <c r="M46" s="45"/>
    </row>
    <row r="47" spans="1:13" x14ac:dyDescent="0.25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 t="s">
        <v>6</v>
      </c>
      <c r="M47" s="45"/>
    </row>
  </sheetData>
  <mergeCells count="1">
    <mergeCell ref="K41:M4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I36"/>
  <sheetViews>
    <sheetView topLeftCell="A10" workbookViewId="0">
      <selection activeCell="K25" sqref="K25"/>
    </sheetView>
  </sheetViews>
  <sheetFormatPr defaultColWidth="11.44140625" defaultRowHeight="15.75" x14ac:dyDescent="0.25"/>
  <cols>
    <col min="5" max="5" width="12.77734375" customWidth="1"/>
    <col min="6" max="6" width="11.77734375" customWidth="1"/>
    <col min="7" max="7" width="8.5546875" customWidth="1"/>
    <col min="8" max="8" width="11.77734375" customWidth="1"/>
    <col min="9" max="9" width="22.77734375" bestFit="1" customWidth="1"/>
    <col min="11" max="11" width="12.77734375" customWidth="1"/>
    <col min="12" max="12" width="14.77734375" customWidth="1"/>
    <col min="13" max="13" width="17" customWidth="1"/>
    <col min="14" max="14" width="12.77734375" customWidth="1"/>
    <col min="15" max="15" width="11.77734375" customWidth="1"/>
  </cols>
  <sheetData>
    <row r="4" spans="2:9" ht="19.5" x14ac:dyDescent="0.35">
      <c r="B4" s="66"/>
      <c r="C4" s="66"/>
      <c r="D4" s="73" t="s">
        <v>0</v>
      </c>
      <c r="E4" s="71"/>
      <c r="F4" s="71"/>
      <c r="G4" s="66"/>
      <c r="H4" s="66"/>
      <c r="I4" s="66"/>
    </row>
    <row r="6" spans="2:9" x14ac:dyDescent="0.25">
      <c r="B6" s="66"/>
      <c r="C6" s="66"/>
      <c r="D6" s="74" t="s">
        <v>2</v>
      </c>
      <c r="E6" s="71"/>
      <c r="F6" s="71"/>
      <c r="G6" s="66"/>
      <c r="H6" s="66"/>
      <c r="I6" s="66"/>
    </row>
    <row r="8" spans="2:9" x14ac:dyDescent="0.25">
      <c r="B8" s="68" t="s">
        <v>4</v>
      </c>
      <c r="C8" s="85" t="s">
        <v>133</v>
      </c>
      <c r="D8" s="66"/>
      <c r="E8" s="66"/>
      <c r="F8" s="66"/>
      <c r="G8" s="66"/>
      <c r="H8" s="66"/>
      <c r="I8" s="66"/>
    </row>
    <row r="9" spans="2:9" x14ac:dyDescent="0.25">
      <c r="B9" s="75" t="s">
        <v>6</v>
      </c>
      <c r="C9" s="75" t="s">
        <v>6</v>
      </c>
      <c r="D9" s="75" t="s">
        <v>6</v>
      </c>
      <c r="E9" s="75" t="s">
        <v>6</v>
      </c>
      <c r="F9" s="75" t="s">
        <v>6</v>
      </c>
      <c r="G9" s="75" t="s">
        <v>6</v>
      </c>
      <c r="H9" s="75" t="s">
        <v>6</v>
      </c>
      <c r="I9" s="86" t="s">
        <v>6</v>
      </c>
    </row>
    <row r="11" spans="2:9" x14ac:dyDescent="0.25">
      <c r="B11" s="84" t="s">
        <v>8</v>
      </c>
      <c r="C11" s="66"/>
      <c r="D11" s="66"/>
      <c r="E11" s="66"/>
      <c r="F11" s="66"/>
      <c r="G11" s="66"/>
      <c r="H11" s="66"/>
      <c r="I11" s="66"/>
    </row>
    <row r="12" spans="2:9" x14ac:dyDescent="0.25">
      <c r="B12" s="66"/>
      <c r="C12" s="68" t="s">
        <v>14</v>
      </c>
      <c r="D12" s="66"/>
      <c r="E12" s="66"/>
      <c r="F12" s="66"/>
      <c r="G12" s="72"/>
      <c r="H12" s="67">
        <v>14</v>
      </c>
      <c r="I12" s="76">
        <v>20590467</v>
      </c>
    </row>
    <row r="13" spans="2:9" x14ac:dyDescent="0.25">
      <c r="B13" s="66"/>
      <c r="C13" s="68" t="s">
        <v>9</v>
      </c>
      <c r="D13" s="66"/>
      <c r="E13" s="66"/>
      <c r="F13" s="66"/>
      <c r="G13" s="72"/>
      <c r="H13" s="67">
        <v>1</v>
      </c>
      <c r="I13" s="88">
        <v>14255487</v>
      </c>
    </row>
    <row r="14" spans="2:9" x14ac:dyDescent="0.25">
      <c r="B14" s="66"/>
      <c r="C14" s="68" t="s">
        <v>19</v>
      </c>
      <c r="D14" s="66"/>
      <c r="E14" s="66"/>
      <c r="F14" s="66"/>
      <c r="G14" s="72"/>
      <c r="H14" s="67" t="s">
        <v>20</v>
      </c>
      <c r="I14" s="82">
        <v>231642</v>
      </c>
    </row>
    <row r="15" spans="2:9" x14ac:dyDescent="0.25">
      <c r="B15" s="66"/>
      <c r="C15" s="66"/>
      <c r="D15" s="66"/>
      <c r="E15" s="66"/>
      <c r="F15" s="66"/>
      <c r="G15" s="66"/>
      <c r="H15" s="66"/>
      <c r="I15" s="69"/>
    </row>
    <row r="16" spans="2:9" x14ac:dyDescent="0.25">
      <c r="B16" s="66"/>
      <c r="C16" s="66"/>
      <c r="D16" s="66"/>
      <c r="E16" s="66"/>
      <c r="F16" s="66"/>
      <c r="G16" s="66"/>
      <c r="H16" s="66"/>
      <c r="I16" s="69"/>
    </row>
    <row r="17" spans="2:9" x14ac:dyDescent="0.25">
      <c r="B17" s="84" t="s">
        <v>23</v>
      </c>
      <c r="C17" s="66"/>
      <c r="D17" s="66"/>
      <c r="E17" s="66"/>
      <c r="F17" s="66"/>
      <c r="G17" s="66"/>
      <c r="H17" s="66"/>
      <c r="I17" s="69"/>
    </row>
    <row r="18" spans="2:9" x14ac:dyDescent="0.25">
      <c r="B18" s="66"/>
      <c r="C18" s="68" t="s">
        <v>24</v>
      </c>
      <c r="D18" s="66"/>
      <c r="E18" s="66"/>
      <c r="F18" s="66"/>
      <c r="G18" s="72"/>
      <c r="H18" s="67" t="s">
        <v>25</v>
      </c>
      <c r="I18" s="76">
        <v>18918530</v>
      </c>
    </row>
    <row r="19" spans="2:9" x14ac:dyDescent="0.25">
      <c r="B19" s="66"/>
      <c r="C19" s="68" t="s">
        <v>27</v>
      </c>
      <c r="D19" s="66"/>
      <c r="E19" s="66"/>
      <c r="F19" s="66"/>
      <c r="G19" s="72"/>
      <c r="H19" s="67" t="s">
        <v>28</v>
      </c>
      <c r="I19" s="76">
        <v>13276274</v>
      </c>
    </row>
    <row r="20" spans="2:9" x14ac:dyDescent="0.25">
      <c r="B20" s="66"/>
      <c r="C20" s="66"/>
      <c r="D20" s="66"/>
      <c r="E20" s="66"/>
      <c r="F20" s="66" t="s">
        <v>6</v>
      </c>
      <c r="G20" s="66"/>
      <c r="H20" s="66"/>
      <c r="I20" s="69"/>
    </row>
    <row r="21" spans="2:9" x14ac:dyDescent="0.25">
      <c r="B21" s="84" t="s">
        <v>30</v>
      </c>
      <c r="C21" s="66"/>
      <c r="D21" s="66"/>
      <c r="E21" s="66"/>
      <c r="F21" s="66"/>
      <c r="G21" s="66"/>
      <c r="H21" s="66"/>
      <c r="I21" s="69"/>
    </row>
    <row r="22" spans="2:9" x14ac:dyDescent="0.25">
      <c r="B22" s="66"/>
      <c r="C22" s="81" t="s">
        <v>99</v>
      </c>
      <c r="D22" s="66"/>
      <c r="E22" s="66"/>
      <c r="F22" s="66"/>
      <c r="G22" s="72"/>
      <c r="H22" s="67" t="s">
        <v>32</v>
      </c>
      <c r="I22" s="77">
        <v>-1.044E-3</v>
      </c>
    </row>
    <row r="23" spans="2:9" x14ac:dyDescent="0.25">
      <c r="B23" s="66"/>
      <c r="C23" s="68" t="s">
        <v>33</v>
      </c>
      <c r="D23" s="66"/>
      <c r="E23" s="66"/>
      <c r="F23" s="66"/>
      <c r="G23" s="72"/>
      <c r="H23" s="67" t="s">
        <v>34</v>
      </c>
      <c r="I23" s="78">
        <v>-14101.33</v>
      </c>
    </row>
    <row r="24" spans="2:9" x14ac:dyDescent="0.25">
      <c r="B24" s="66"/>
      <c r="C24" s="66"/>
      <c r="D24" s="66"/>
      <c r="E24" s="66"/>
      <c r="F24" s="66"/>
      <c r="G24" s="66"/>
      <c r="H24" s="66"/>
      <c r="I24" s="70"/>
    </row>
    <row r="25" spans="2:9" x14ac:dyDescent="0.25">
      <c r="B25" s="84" t="s">
        <v>36</v>
      </c>
      <c r="C25" s="66"/>
      <c r="D25" s="66"/>
      <c r="E25" s="66"/>
      <c r="F25" s="66"/>
      <c r="G25" s="66"/>
      <c r="H25" s="66"/>
      <c r="I25" s="70"/>
    </row>
    <row r="26" spans="2:9" x14ac:dyDescent="0.25">
      <c r="B26" s="66"/>
      <c r="C26" s="68" t="s">
        <v>37</v>
      </c>
      <c r="D26" s="66"/>
      <c r="E26" s="66"/>
      <c r="F26" s="66"/>
      <c r="G26" s="72"/>
      <c r="H26" s="67" t="s">
        <v>38</v>
      </c>
      <c r="I26" s="83">
        <v>-19773.919999999998</v>
      </c>
    </row>
    <row r="27" spans="2:9" x14ac:dyDescent="0.25">
      <c r="B27" s="66"/>
      <c r="C27" s="68" t="s">
        <v>101</v>
      </c>
      <c r="D27" s="66"/>
      <c r="E27" s="66"/>
      <c r="F27" s="66"/>
      <c r="G27" s="72"/>
      <c r="H27" s="67" t="s">
        <v>39</v>
      </c>
      <c r="I27" s="82">
        <v>8278</v>
      </c>
    </row>
    <row r="28" spans="2:9" x14ac:dyDescent="0.25">
      <c r="B28" s="66"/>
      <c r="C28" s="68" t="s">
        <v>102</v>
      </c>
      <c r="D28" s="66"/>
      <c r="E28" s="66"/>
      <c r="F28" s="66"/>
      <c r="G28" s="72"/>
      <c r="H28" s="67" t="s">
        <v>38</v>
      </c>
      <c r="I28" s="83">
        <v>-34.31</v>
      </c>
    </row>
    <row r="29" spans="2:9" x14ac:dyDescent="0.25">
      <c r="B29" s="66"/>
      <c r="C29" s="66"/>
      <c r="D29" s="66"/>
      <c r="E29" s="66"/>
      <c r="F29" s="66"/>
      <c r="G29" s="66"/>
      <c r="H29" s="66"/>
      <c r="I29" s="69" t="s">
        <v>6</v>
      </c>
    </row>
    <row r="30" spans="2:9" x14ac:dyDescent="0.25">
      <c r="B30" s="66"/>
      <c r="C30" s="68" t="s">
        <v>42</v>
      </c>
      <c r="D30" s="66"/>
      <c r="E30" s="66"/>
      <c r="F30" s="66"/>
      <c r="G30" s="72"/>
      <c r="H30" s="66"/>
      <c r="I30" s="87">
        <v>44531</v>
      </c>
    </row>
    <row r="31" spans="2:9" x14ac:dyDescent="0.25">
      <c r="B31" s="66"/>
      <c r="C31" s="68" t="s">
        <v>43</v>
      </c>
      <c r="D31" s="66"/>
      <c r="E31" s="66"/>
      <c r="F31" s="66"/>
      <c r="G31" s="72"/>
      <c r="H31" s="67" t="s">
        <v>44</v>
      </c>
      <c r="I31" s="76">
        <v>0</v>
      </c>
    </row>
    <row r="32" spans="2:9" x14ac:dyDescent="0.25">
      <c r="B32" s="67" t="s">
        <v>25</v>
      </c>
      <c r="C32" s="68" t="s">
        <v>45</v>
      </c>
      <c r="D32" s="66"/>
      <c r="E32" s="66"/>
      <c r="F32" s="66"/>
      <c r="G32" s="72"/>
      <c r="H32" s="66"/>
      <c r="I32" s="76">
        <v>20590467</v>
      </c>
    </row>
    <row r="33" spans="2:9" x14ac:dyDescent="0.25">
      <c r="B33" s="67" t="s">
        <v>46</v>
      </c>
      <c r="C33" s="68" t="s">
        <v>47</v>
      </c>
      <c r="D33" s="66"/>
      <c r="E33" s="66"/>
      <c r="F33" s="66"/>
      <c r="G33" s="72"/>
      <c r="H33" s="66"/>
      <c r="I33" s="76">
        <v>18918530</v>
      </c>
    </row>
    <row r="34" spans="2:9" x14ac:dyDescent="0.25">
      <c r="B34" s="66"/>
      <c r="C34" s="66"/>
      <c r="D34" s="66"/>
      <c r="E34" s="66"/>
      <c r="F34" s="66"/>
      <c r="G34" s="66"/>
      <c r="H34" s="66"/>
      <c r="I34" s="69"/>
    </row>
    <row r="35" spans="2:9" x14ac:dyDescent="0.25">
      <c r="B35" s="66"/>
      <c r="C35" s="68" t="s">
        <v>48</v>
      </c>
      <c r="D35" s="66"/>
      <c r="E35" s="66"/>
      <c r="F35" s="66"/>
      <c r="G35" s="79">
        <v>8.119956677038942E-2</v>
      </c>
      <c r="H35" s="66"/>
      <c r="I35" s="76">
        <v>1671937</v>
      </c>
    </row>
    <row r="36" spans="2:9" x14ac:dyDescent="0.25">
      <c r="B36" s="66"/>
      <c r="C36" s="66"/>
      <c r="D36" s="66"/>
      <c r="E36" s="66"/>
      <c r="F36" s="66"/>
      <c r="G36" s="80" t="s">
        <v>6</v>
      </c>
      <c r="H36" s="66"/>
      <c r="I36" s="72"/>
    </row>
  </sheetData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4"/>
  <sheetViews>
    <sheetView workbookViewId="0">
      <selection activeCell="L32" sqref="L32"/>
    </sheetView>
  </sheetViews>
  <sheetFormatPr defaultRowHeight="15.75" x14ac:dyDescent="0.25"/>
  <cols>
    <col min="3" max="3" width="12.88671875" bestFit="1" customWidth="1"/>
    <col min="4" max="4" width="15.33203125" bestFit="1" customWidth="1"/>
    <col min="5" max="5" width="12.88671875" bestFit="1" customWidth="1"/>
    <col min="6" max="6" width="10.33203125" bestFit="1" customWidth="1"/>
    <col min="7" max="7" width="12" bestFit="1" customWidth="1"/>
  </cols>
  <sheetData>
    <row r="1" spans="1:7" x14ac:dyDescent="0.25">
      <c r="A1" s="89" t="s">
        <v>6</v>
      </c>
      <c r="B1" s="89"/>
      <c r="C1" s="89"/>
      <c r="D1" s="89"/>
      <c r="E1" s="89"/>
      <c r="F1" s="89"/>
      <c r="G1" s="89"/>
    </row>
    <row r="2" spans="1:7" x14ac:dyDescent="0.25">
      <c r="A2" s="89" t="s">
        <v>6</v>
      </c>
      <c r="B2" s="89"/>
      <c r="C2" s="89"/>
      <c r="D2" s="89"/>
      <c r="E2" s="89"/>
      <c r="F2" s="89"/>
      <c r="G2" s="89"/>
    </row>
    <row r="5" spans="1:7" x14ac:dyDescent="0.25">
      <c r="A5" s="89"/>
      <c r="B5" s="89"/>
      <c r="C5" s="89"/>
      <c r="D5" s="89"/>
      <c r="E5" s="89"/>
      <c r="F5" s="89"/>
      <c r="G5" s="91" t="s">
        <v>1</v>
      </c>
    </row>
    <row r="7" spans="1:7" x14ac:dyDescent="0.25">
      <c r="A7" s="89"/>
      <c r="B7" s="89"/>
      <c r="C7" s="89"/>
      <c r="D7" s="89"/>
      <c r="E7" s="89"/>
      <c r="F7" s="95"/>
      <c r="G7" s="89"/>
    </row>
    <row r="8" spans="1:7" x14ac:dyDescent="0.25">
      <c r="A8" s="89"/>
      <c r="B8" s="89"/>
      <c r="C8" s="89"/>
      <c r="D8" s="97" t="s">
        <v>3</v>
      </c>
      <c r="E8" s="95"/>
      <c r="F8" s="89"/>
      <c r="G8" s="89"/>
    </row>
    <row r="9" spans="1:7" x14ac:dyDescent="0.25">
      <c r="A9" s="89"/>
      <c r="B9" s="97" t="s">
        <v>5</v>
      </c>
      <c r="C9" s="95"/>
      <c r="D9" s="95"/>
      <c r="E9" s="95"/>
      <c r="F9" s="95"/>
      <c r="G9" s="95"/>
    </row>
    <row r="10" spans="1:7" x14ac:dyDescent="0.25">
      <c r="A10" s="89"/>
      <c r="B10" s="97" t="s">
        <v>7</v>
      </c>
      <c r="C10" s="95"/>
      <c r="D10" s="95"/>
      <c r="E10" s="95"/>
      <c r="F10" s="95"/>
      <c r="G10" s="95"/>
    </row>
    <row r="11" spans="1:7" x14ac:dyDescent="0.25">
      <c r="A11" s="89"/>
      <c r="B11" s="89"/>
      <c r="C11" s="89"/>
      <c r="D11" s="104" t="s">
        <v>133</v>
      </c>
      <c r="E11" s="96"/>
      <c r="F11" s="89"/>
      <c r="G11" s="89"/>
    </row>
    <row r="13" spans="1:7" x14ac:dyDescent="0.25">
      <c r="A13" s="89"/>
      <c r="B13" s="89"/>
      <c r="C13" s="89"/>
      <c r="D13" s="90" t="s">
        <v>10</v>
      </c>
      <c r="E13" s="90" t="s">
        <v>11</v>
      </c>
      <c r="F13" s="90" t="s">
        <v>12</v>
      </c>
      <c r="G13" s="90" t="s">
        <v>13</v>
      </c>
    </row>
    <row r="14" spans="1:7" x14ac:dyDescent="0.25">
      <c r="A14" s="89"/>
      <c r="B14" s="89"/>
      <c r="C14" s="89"/>
      <c r="D14" s="98" t="s">
        <v>15</v>
      </c>
      <c r="E14" s="99" t="s">
        <v>16</v>
      </c>
      <c r="F14" s="99" t="s">
        <v>17</v>
      </c>
      <c r="G14" s="99" t="s">
        <v>18</v>
      </c>
    </row>
    <row r="16" spans="1:7" x14ac:dyDescent="0.25">
      <c r="A16" s="91" t="s">
        <v>21</v>
      </c>
      <c r="B16" s="89"/>
      <c r="C16" s="89"/>
      <c r="D16" s="92">
        <v>226234988</v>
      </c>
      <c r="E16" s="92">
        <v>214391860</v>
      </c>
      <c r="F16" s="92">
        <v>0</v>
      </c>
      <c r="G16" s="92">
        <v>11843128</v>
      </c>
    </row>
    <row r="17" spans="1:7" x14ac:dyDescent="0.25">
      <c r="A17" s="91" t="s">
        <v>22</v>
      </c>
      <c r="B17" s="89"/>
      <c r="C17" s="89"/>
      <c r="D17" s="92"/>
      <c r="E17" s="92"/>
      <c r="F17" s="92"/>
      <c r="G17" s="92"/>
    </row>
    <row r="18" spans="1:7" x14ac:dyDescent="0.25">
      <c r="A18" s="89"/>
      <c r="B18" s="89"/>
      <c r="C18" s="89"/>
      <c r="D18" s="92"/>
      <c r="E18" s="92"/>
      <c r="F18" s="92"/>
      <c r="G18" s="92"/>
    </row>
    <row r="19" spans="1:7" x14ac:dyDescent="0.25">
      <c r="A19" s="91" t="s">
        <v>26</v>
      </c>
      <c r="B19" s="89"/>
      <c r="C19" s="89"/>
      <c r="D19" s="92">
        <v>17833925</v>
      </c>
      <c r="E19" s="92">
        <v>16849143</v>
      </c>
      <c r="F19" s="92">
        <v>0</v>
      </c>
      <c r="G19" s="92">
        <v>984782</v>
      </c>
    </row>
    <row r="21" spans="1:7" x14ac:dyDescent="0.25">
      <c r="A21" s="91" t="s">
        <v>6</v>
      </c>
      <c r="B21" s="89"/>
      <c r="C21" s="89"/>
      <c r="D21" s="101"/>
      <c r="E21" s="101"/>
      <c r="F21" s="101"/>
      <c r="G21" s="92" t="s">
        <v>6</v>
      </c>
    </row>
    <row r="23" spans="1:7" x14ac:dyDescent="0.25">
      <c r="A23" s="91" t="s">
        <v>29</v>
      </c>
      <c r="B23" s="89"/>
      <c r="C23" s="89"/>
      <c r="D23" s="92"/>
      <c r="E23" s="92"/>
      <c r="F23" s="92"/>
      <c r="G23" s="92"/>
    </row>
    <row r="24" spans="1:7" x14ac:dyDescent="0.25">
      <c r="A24" s="89"/>
      <c r="B24" s="89"/>
      <c r="C24" s="89"/>
      <c r="D24" s="92"/>
      <c r="E24" s="92"/>
      <c r="F24" s="92"/>
      <c r="G24" s="92"/>
    </row>
    <row r="25" spans="1:7" x14ac:dyDescent="0.25">
      <c r="A25" s="91" t="s">
        <v>31</v>
      </c>
      <c r="B25" s="89"/>
      <c r="C25" s="89"/>
      <c r="D25" s="103">
        <v>20590467</v>
      </c>
      <c r="E25" s="103">
        <v>18918530</v>
      </c>
      <c r="F25" s="103">
        <v>0</v>
      </c>
      <c r="G25" s="103">
        <v>1671937</v>
      </c>
    </row>
    <row r="26" spans="1:7" x14ac:dyDescent="0.25">
      <c r="A26" s="89"/>
      <c r="B26" s="89"/>
      <c r="C26" s="89"/>
      <c r="D26" s="92"/>
      <c r="E26" s="92"/>
      <c r="F26" s="92"/>
      <c r="G26" s="92"/>
    </row>
    <row r="27" spans="1:7" x14ac:dyDescent="0.25">
      <c r="A27" s="89" t="s">
        <v>6</v>
      </c>
      <c r="B27" s="89"/>
      <c r="C27" s="89"/>
      <c r="D27" s="101" t="s">
        <v>6</v>
      </c>
      <c r="E27" s="101" t="s">
        <v>6</v>
      </c>
      <c r="F27" s="101" t="s">
        <v>6</v>
      </c>
      <c r="G27" s="102" t="s">
        <v>6</v>
      </c>
    </row>
    <row r="29" spans="1:7" x14ac:dyDescent="0.25">
      <c r="A29" s="91" t="s">
        <v>35</v>
      </c>
      <c r="B29" s="89"/>
      <c r="C29" s="89"/>
      <c r="D29" s="92">
        <v>228991530</v>
      </c>
      <c r="E29" s="92">
        <v>216461247</v>
      </c>
      <c r="F29" s="92">
        <v>0</v>
      </c>
      <c r="G29" s="92">
        <v>12530283</v>
      </c>
    </row>
    <row r="34" spans="2:7" x14ac:dyDescent="0.25">
      <c r="B34" s="91" t="s">
        <v>13</v>
      </c>
      <c r="C34" s="93">
        <v>12530283</v>
      </c>
      <c r="D34" s="94" t="s">
        <v>40</v>
      </c>
      <c r="E34" s="92">
        <v>228991530</v>
      </c>
      <c r="F34" s="90" t="s">
        <v>41</v>
      </c>
      <c r="G34" s="100">
        <v>5.4719416914678021E-2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47"/>
  <sheetViews>
    <sheetView topLeftCell="A3" zoomScale="85" zoomScaleNormal="85" workbookViewId="0">
      <selection activeCell="A10" sqref="A1:IV65536"/>
    </sheetView>
  </sheetViews>
  <sheetFormatPr defaultRowHeight="15.75" x14ac:dyDescent="0.25"/>
  <cols>
    <col min="1" max="1" width="12.88671875" customWidth="1"/>
    <col min="4" max="4" width="15.77734375" customWidth="1"/>
    <col min="5" max="5" width="16.5546875" bestFit="1" customWidth="1"/>
    <col min="10" max="10" width="40.44140625" bestFit="1" customWidth="1"/>
    <col min="11" max="11" width="1.88671875" customWidth="1"/>
    <col min="12" max="12" width="8.44140625" bestFit="1" customWidth="1"/>
    <col min="13" max="13" width="17" bestFit="1" customWidth="1"/>
  </cols>
  <sheetData>
    <row r="1" spans="1:13" ht="19.5" x14ac:dyDescent="0.35">
      <c r="A1" s="8"/>
    </row>
    <row r="4" spans="1:13" x14ac:dyDescent="0.25">
      <c r="A4" s="9" t="s">
        <v>49</v>
      </c>
      <c r="B4" s="10" t="s">
        <v>0</v>
      </c>
      <c r="C4" s="4"/>
      <c r="D4" s="4"/>
      <c r="E4" s="4"/>
      <c r="H4" s="9" t="s">
        <v>50</v>
      </c>
      <c r="J4" s="10" t="s">
        <v>51</v>
      </c>
      <c r="K4" s="4"/>
      <c r="L4" s="4"/>
      <c r="M4" s="4"/>
    </row>
    <row r="6" spans="1:13" x14ac:dyDescent="0.25">
      <c r="A6" s="11" t="s">
        <v>52</v>
      </c>
      <c r="B6" s="5"/>
      <c r="C6" s="5"/>
      <c r="D6" s="5"/>
      <c r="E6" s="12" t="s">
        <v>106</v>
      </c>
      <c r="J6" s="11" t="s">
        <v>53</v>
      </c>
      <c r="K6" s="5"/>
      <c r="L6" s="11" t="s">
        <v>54</v>
      </c>
      <c r="M6" s="12" t="str">
        <f>+E6</f>
        <v>NOVEMBER 2020</v>
      </c>
    </row>
    <row r="8" spans="1:13" ht="16.5" thickBot="1" x14ac:dyDescent="0.3">
      <c r="A8" s="9" t="s">
        <v>55</v>
      </c>
      <c r="E8" s="13">
        <f>+'[1]Appendix A'!I12</f>
        <v>17833925</v>
      </c>
      <c r="J8" s="9" t="s">
        <v>56</v>
      </c>
    </row>
    <row r="9" spans="1:13" ht="17.25" thickTop="1" thickBot="1" x14ac:dyDescent="0.3">
      <c r="E9" s="14"/>
      <c r="J9" s="9" t="s">
        <v>57</v>
      </c>
      <c r="M9" s="15">
        <f>'[1]Appendix A'!I14</f>
        <v>-93807</v>
      </c>
    </row>
    <row r="10" spans="1:13" ht="16.5" thickTop="1" x14ac:dyDescent="0.25">
      <c r="A10" s="9" t="s">
        <v>58</v>
      </c>
      <c r="E10" s="16">
        <f>'[1]Appendix A'!I18</f>
        <v>16849143</v>
      </c>
      <c r="J10" s="9" t="s">
        <v>100</v>
      </c>
      <c r="M10" s="17">
        <f>E36+F36</f>
        <v>30997.869999999995</v>
      </c>
    </row>
    <row r="11" spans="1:13" x14ac:dyDescent="0.25">
      <c r="E11" s="14"/>
      <c r="J11" s="9" t="s">
        <v>59</v>
      </c>
      <c r="M11" s="17"/>
    </row>
    <row r="12" spans="1:13" x14ac:dyDescent="0.25">
      <c r="A12" s="9" t="s">
        <v>60</v>
      </c>
      <c r="E12" s="16">
        <f>'[1]Appendix A'!I31</f>
        <v>0</v>
      </c>
      <c r="J12" s="9" t="s">
        <v>61</v>
      </c>
      <c r="M12" s="18"/>
    </row>
    <row r="13" spans="1:13" ht="16.5" thickBot="1" x14ac:dyDescent="0.3">
      <c r="E13" s="14"/>
      <c r="J13" s="9" t="s">
        <v>62</v>
      </c>
      <c r="M13" s="15">
        <f>M9+M10-M11</f>
        <v>-62809.130000000005</v>
      </c>
    </row>
    <row r="14" spans="1:13" ht="17.25" thickTop="1" thickBot="1" x14ac:dyDescent="0.3">
      <c r="A14" s="9" t="s">
        <v>63</v>
      </c>
      <c r="E14" s="13">
        <f>E10+E12</f>
        <v>16849143</v>
      </c>
    </row>
    <row r="15" spans="1:13" ht="16.5" thickTop="1" x14ac:dyDescent="0.25">
      <c r="E15" s="14"/>
      <c r="J15" s="9" t="s">
        <v>64</v>
      </c>
      <c r="M15" s="16">
        <f>+'[1]Appendix A'!I12</f>
        <v>17833925</v>
      </c>
    </row>
    <row r="16" spans="1:13" x14ac:dyDescent="0.25">
      <c r="A16" s="9" t="s">
        <v>65</v>
      </c>
      <c r="E16" s="14"/>
    </row>
    <row r="17" spans="1:13" ht="16.5" thickBot="1" x14ac:dyDescent="0.3">
      <c r="A17" s="9" t="s">
        <v>66</v>
      </c>
      <c r="E17" s="13">
        <f>E8-E14</f>
        <v>984782</v>
      </c>
      <c r="J17" s="9" t="s">
        <v>67</v>
      </c>
    </row>
    <row r="18" spans="1:13" ht="17.25" thickTop="1" thickBot="1" x14ac:dyDescent="0.3">
      <c r="J18" s="9" t="s">
        <v>68</v>
      </c>
      <c r="M18" s="19">
        <f>M9/M15</f>
        <v>-5.2600310924263731E-3</v>
      </c>
    </row>
    <row r="19" spans="1:13" ht="16.5" thickTop="1" x14ac:dyDescent="0.25">
      <c r="A19" s="4"/>
      <c r="B19" s="4"/>
      <c r="C19" s="4"/>
      <c r="D19" s="4"/>
      <c r="E19" s="4"/>
      <c r="H19" s="4"/>
      <c r="I19" s="4"/>
      <c r="J19" s="4"/>
      <c r="K19" s="4"/>
      <c r="L19" s="4"/>
      <c r="M19" s="4"/>
    </row>
    <row r="20" spans="1:13" x14ac:dyDescent="0.25">
      <c r="A20" s="4"/>
      <c r="B20" s="4"/>
      <c r="C20" s="4"/>
      <c r="D20" s="4"/>
      <c r="E20" s="4"/>
      <c r="H20" s="4"/>
      <c r="I20" s="4"/>
      <c r="J20" s="4"/>
      <c r="K20" s="4"/>
      <c r="L20" s="4"/>
      <c r="M20" s="4"/>
    </row>
    <row r="22" spans="1:13" x14ac:dyDescent="0.25">
      <c r="A22" s="11" t="s">
        <v>69</v>
      </c>
      <c r="E22" s="12" t="str">
        <f>+E6</f>
        <v>NOVEMBER 2020</v>
      </c>
      <c r="J22" s="11" t="s">
        <v>70</v>
      </c>
    </row>
    <row r="24" spans="1:13" x14ac:dyDescent="0.25">
      <c r="A24" s="9" t="s">
        <v>71</v>
      </c>
      <c r="E24" s="20">
        <v>-8.5889999999999994E-3</v>
      </c>
      <c r="J24" s="9" t="s">
        <v>72</v>
      </c>
      <c r="M24" s="21">
        <f>'[1]Appendix B'!G34</f>
        <v>5.1270772871213323E-2</v>
      </c>
    </row>
    <row r="26" spans="1:13" x14ac:dyDescent="0.25">
      <c r="A26" s="9" t="s">
        <v>73</v>
      </c>
      <c r="E26" s="16">
        <f>'[1]Appendix A'!I19</f>
        <v>13052220</v>
      </c>
      <c r="J26" s="9" t="s">
        <v>74</v>
      </c>
      <c r="M26" s="12" t="str">
        <f>+E6</f>
        <v>NOVEMBER 2020</v>
      </c>
    </row>
    <row r="27" spans="1:13" x14ac:dyDescent="0.25">
      <c r="E27" s="14"/>
    </row>
    <row r="28" spans="1:13" x14ac:dyDescent="0.25">
      <c r="A28" s="9" t="s">
        <v>75</v>
      </c>
      <c r="E28" s="16">
        <f>'[1]Appendix A'!I27</f>
        <v>-2227</v>
      </c>
      <c r="J28" s="9" t="s">
        <v>76</v>
      </c>
      <c r="M28" s="22">
        <f>(E17+F17)/(E8+F8)</f>
        <v>5.5219588508979373E-2</v>
      </c>
    </row>
    <row r="29" spans="1:13" x14ac:dyDescent="0.25">
      <c r="E29" s="14"/>
      <c r="J29" s="9" t="s">
        <v>77</v>
      </c>
    </row>
    <row r="30" spans="1:13" ht="16.5" thickBot="1" x14ac:dyDescent="0.3">
      <c r="A30" s="9" t="s">
        <v>78</v>
      </c>
      <c r="E30" s="13">
        <f>E26+E28</f>
        <v>13049993</v>
      </c>
      <c r="J30" s="11" t="s">
        <v>79</v>
      </c>
    </row>
    <row r="31" spans="1:13" ht="16.5" thickTop="1" x14ac:dyDescent="0.25">
      <c r="A31" s="9" t="s">
        <v>80</v>
      </c>
    </row>
    <row r="32" spans="1:13" x14ac:dyDescent="0.25">
      <c r="A32" s="9" t="s">
        <v>81</v>
      </c>
      <c r="E32" s="17">
        <v>-113698.1</v>
      </c>
      <c r="J32" s="9" t="s">
        <v>82</v>
      </c>
      <c r="M32" s="22">
        <f>1-M24</f>
        <v>0.94872922712878671</v>
      </c>
    </row>
    <row r="33" spans="1:13" x14ac:dyDescent="0.25">
      <c r="E33" s="18"/>
      <c r="J33" s="9" t="s">
        <v>83</v>
      </c>
    </row>
    <row r="34" spans="1:13" x14ac:dyDescent="0.25">
      <c r="A34" s="9" t="s">
        <v>84</v>
      </c>
      <c r="E34" s="17">
        <f>'[1]Appendix A'!I26+'[1]Appendix A'!I28</f>
        <v>-144695.97</v>
      </c>
      <c r="J34" s="9" t="s">
        <v>85</v>
      </c>
      <c r="M34" s="20">
        <f>M13/M15</f>
        <v>-3.521890441952627E-3</v>
      </c>
    </row>
    <row r="35" spans="1:13" x14ac:dyDescent="0.25">
      <c r="A35" s="9" t="s">
        <v>86</v>
      </c>
      <c r="E35" s="18"/>
      <c r="J35" s="9" t="s">
        <v>87</v>
      </c>
      <c r="M35" s="20">
        <f>M34/M32</f>
        <v>-3.7122187672147498E-3</v>
      </c>
    </row>
    <row r="36" spans="1:13" ht="16.5" thickBot="1" x14ac:dyDescent="0.3">
      <c r="A36" s="9" t="s">
        <v>88</v>
      </c>
      <c r="E36" s="15">
        <f>E32-E34</f>
        <v>30997.869999999995</v>
      </c>
      <c r="H36" t="s">
        <v>6</v>
      </c>
      <c r="J36" s="9" t="s">
        <v>89</v>
      </c>
      <c r="M36" s="23">
        <f>M35*100</f>
        <v>-0.371221876721475</v>
      </c>
    </row>
    <row r="37" spans="1:13" ht="16.5" thickTop="1" x14ac:dyDescent="0.25"/>
    <row r="38" spans="1:13" x14ac:dyDescent="0.25">
      <c r="A38" s="4"/>
      <c r="B38" s="4"/>
      <c r="C38" s="4"/>
      <c r="D38" s="4"/>
      <c r="E38" s="4"/>
      <c r="H38" s="4"/>
      <c r="I38" s="4"/>
      <c r="J38" s="4"/>
      <c r="K38" s="4"/>
      <c r="L38" s="4"/>
      <c r="M38" s="4"/>
    </row>
    <row r="40" spans="1:13" x14ac:dyDescent="0.25">
      <c r="A40" s="9" t="s">
        <v>90</v>
      </c>
      <c r="H40" s="24"/>
      <c r="J40" s="9" t="s">
        <v>91</v>
      </c>
    </row>
    <row r="41" spans="1:13" x14ac:dyDescent="0.25">
      <c r="A41" s="25" t="s">
        <v>107</v>
      </c>
      <c r="J41" s="9" t="s">
        <v>92</v>
      </c>
      <c r="K41" s="43">
        <v>44180</v>
      </c>
      <c r="L41" s="43"/>
      <c r="M41" s="43"/>
    </row>
    <row r="42" spans="1:13" x14ac:dyDescent="0.25">
      <c r="A42" s="9" t="s">
        <v>93</v>
      </c>
      <c r="B42" s="9" t="s">
        <v>104</v>
      </c>
      <c r="J42" s="9" t="s">
        <v>94</v>
      </c>
      <c r="K42" s="9" t="s">
        <v>105</v>
      </c>
    </row>
    <row r="43" spans="1:13" x14ac:dyDescent="0.25">
      <c r="A43" s="9" t="s">
        <v>95</v>
      </c>
      <c r="B43" s="9" t="s">
        <v>96</v>
      </c>
      <c r="G43" t="s">
        <v>6</v>
      </c>
      <c r="J43" s="9" t="s">
        <v>97</v>
      </c>
      <c r="K43" s="9" t="s">
        <v>98</v>
      </c>
    </row>
    <row r="44" spans="1:13" x14ac:dyDescent="0.25">
      <c r="F44" t="s">
        <v>103</v>
      </c>
    </row>
    <row r="47" spans="1:13" x14ac:dyDescent="0.25">
      <c r="L47" t="s">
        <v>6</v>
      </c>
    </row>
  </sheetData>
  <mergeCells count="1">
    <mergeCell ref="K41:M41"/>
  </mergeCells>
  <pageMargins left="0.7" right="0.7" top="0.75" bottom="0.75" header="0.3" footer="0.3"/>
  <pageSetup scale="63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opLeftCell="A4" workbookViewId="0">
      <selection sqref="A1:IV65536"/>
    </sheetView>
  </sheetViews>
  <sheetFormatPr defaultRowHeight="15.75" x14ac:dyDescent="0.25"/>
  <cols>
    <col min="1" max="1" width="12.88671875" customWidth="1"/>
    <col min="4" max="4" width="15.77734375" customWidth="1"/>
    <col min="5" max="5" width="16.5546875" bestFit="1" customWidth="1"/>
    <col min="10" max="10" width="40.44140625" bestFit="1" customWidth="1"/>
    <col min="11" max="11" width="1.88671875" customWidth="1"/>
    <col min="12" max="12" width="8.44140625" bestFit="1" customWidth="1"/>
    <col min="13" max="13" width="17" bestFit="1" customWidth="1"/>
  </cols>
  <sheetData>
    <row r="1" spans="1:13" ht="19.5" x14ac:dyDescent="0.35">
      <c r="A1" s="8"/>
    </row>
    <row r="4" spans="1:13" x14ac:dyDescent="0.25">
      <c r="A4" s="9" t="s">
        <v>49</v>
      </c>
      <c r="B4" s="10" t="s">
        <v>0</v>
      </c>
      <c r="C4" s="4"/>
      <c r="D4" s="4"/>
      <c r="E4" s="4"/>
      <c r="H4" s="9" t="s">
        <v>50</v>
      </c>
      <c r="J4" s="10" t="s">
        <v>51</v>
      </c>
      <c r="K4" s="4"/>
      <c r="L4" s="4"/>
      <c r="M4" s="4"/>
    </row>
    <row r="6" spans="1:13" x14ac:dyDescent="0.25">
      <c r="A6" s="11" t="s">
        <v>52</v>
      </c>
      <c r="B6" s="5"/>
      <c r="C6" s="5"/>
      <c r="D6" s="5"/>
      <c r="E6" s="12" t="s">
        <v>131</v>
      </c>
      <c r="J6" s="11" t="s">
        <v>53</v>
      </c>
      <c r="K6" s="5"/>
      <c r="L6" s="11" t="s">
        <v>54</v>
      </c>
      <c r="M6" s="12" t="str">
        <f>+E6</f>
        <v>DECEMBER  2021</v>
      </c>
    </row>
    <row r="8" spans="1:13" ht="16.5" thickBot="1" x14ac:dyDescent="0.3">
      <c r="A8" s="9" t="s">
        <v>55</v>
      </c>
      <c r="E8" s="13">
        <f>+'[12]Appendix A'!I12</f>
        <v>20363962</v>
      </c>
      <c r="J8" s="9" t="s">
        <v>56</v>
      </c>
    </row>
    <row r="9" spans="1:13" ht="17.25" thickTop="1" thickBot="1" x14ac:dyDescent="0.3">
      <c r="E9" s="14"/>
      <c r="J9" s="9" t="s">
        <v>57</v>
      </c>
      <c r="M9" s="15">
        <f>'[12]Appendix A'!I14</f>
        <v>358406</v>
      </c>
    </row>
    <row r="10" spans="1:13" ht="16.5" thickTop="1" x14ac:dyDescent="0.25">
      <c r="A10" s="9" t="s">
        <v>58</v>
      </c>
      <c r="E10" s="16">
        <f>'[12]Appendix A'!I18</f>
        <v>19791061</v>
      </c>
      <c r="J10" s="9" t="s">
        <v>100</v>
      </c>
      <c r="M10" s="17">
        <f>E36+F36</f>
        <v>-3542.3600000000151</v>
      </c>
    </row>
    <row r="11" spans="1:13" x14ac:dyDescent="0.25">
      <c r="E11" s="14"/>
      <c r="J11" s="9" t="s">
        <v>59</v>
      </c>
      <c r="M11" s="17"/>
    </row>
    <row r="12" spans="1:13" x14ac:dyDescent="0.25">
      <c r="A12" s="9" t="s">
        <v>60</v>
      </c>
      <c r="E12" s="16">
        <f>'[12]Appendix A'!I31</f>
        <v>0</v>
      </c>
      <c r="J12" s="9" t="s">
        <v>61</v>
      </c>
      <c r="M12" s="18"/>
    </row>
    <row r="13" spans="1:13" ht="16.5" thickBot="1" x14ac:dyDescent="0.3">
      <c r="E13" s="14"/>
      <c r="J13" s="9" t="s">
        <v>62</v>
      </c>
      <c r="M13" s="15">
        <f>M9+M10-M11</f>
        <v>354863.64</v>
      </c>
    </row>
    <row r="14" spans="1:13" ht="17.25" thickTop="1" thickBot="1" x14ac:dyDescent="0.3">
      <c r="A14" s="9" t="s">
        <v>63</v>
      </c>
      <c r="E14" s="13">
        <f>E10+E12</f>
        <v>19791061</v>
      </c>
    </row>
    <row r="15" spans="1:13" ht="16.5" thickTop="1" x14ac:dyDescent="0.25">
      <c r="E15" s="14"/>
      <c r="J15" s="9" t="s">
        <v>64</v>
      </c>
      <c r="M15" s="16">
        <f>+'[12]Appendix A'!I12</f>
        <v>20363962</v>
      </c>
    </row>
    <row r="16" spans="1:13" x14ac:dyDescent="0.25">
      <c r="A16" s="9" t="s">
        <v>65</v>
      </c>
      <c r="E16" s="14"/>
    </row>
    <row r="17" spans="1:13" ht="16.5" thickBot="1" x14ac:dyDescent="0.3">
      <c r="A17" s="9" t="s">
        <v>66</v>
      </c>
      <c r="E17" s="13">
        <f>E8-E14</f>
        <v>572901</v>
      </c>
      <c r="J17" s="9" t="s">
        <v>67</v>
      </c>
    </row>
    <row r="18" spans="1:13" ht="17.25" thickTop="1" thickBot="1" x14ac:dyDescent="0.3">
      <c r="J18" s="9" t="s">
        <v>68</v>
      </c>
      <c r="M18" s="19">
        <f>M9/M15</f>
        <v>1.7600013199788923E-2</v>
      </c>
    </row>
    <row r="19" spans="1:13" ht="16.5" thickTop="1" x14ac:dyDescent="0.25">
      <c r="A19" s="4"/>
      <c r="B19" s="4"/>
      <c r="C19" s="4"/>
      <c r="D19" s="4"/>
      <c r="E19" s="4"/>
      <c r="H19" s="4"/>
      <c r="I19" s="4"/>
      <c r="J19" s="4"/>
      <c r="K19" s="4"/>
      <c r="L19" s="4"/>
      <c r="M19" s="4"/>
    </row>
    <row r="20" spans="1:13" x14ac:dyDescent="0.25">
      <c r="A20" s="4"/>
      <c r="B20" s="4"/>
      <c r="C20" s="4"/>
      <c r="D20" s="4"/>
      <c r="E20" s="4"/>
      <c r="H20" s="4"/>
      <c r="I20" s="4"/>
      <c r="J20" s="4"/>
      <c r="K20" s="4"/>
      <c r="L20" s="4"/>
      <c r="M20" s="4"/>
    </row>
    <row r="22" spans="1:13" x14ac:dyDescent="0.25">
      <c r="A22" s="11" t="s">
        <v>69</v>
      </c>
      <c r="E22" s="12" t="str">
        <f>+E6</f>
        <v>DECEMBER  2021</v>
      </c>
      <c r="J22" s="11" t="s">
        <v>70</v>
      </c>
    </row>
    <row r="24" spans="1:13" x14ac:dyDescent="0.25">
      <c r="A24" s="9" t="s">
        <v>71</v>
      </c>
      <c r="E24" s="20">
        <v>1.2194E-2</v>
      </c>
      <c r="J24" s="9" t="s">
        <v>72</v>
      </c>
      <c r="M24" s="21">
        <f>'[12]Appendix B'!G34</f>
        <v>5.2471862767346319E-2</v>
      </c>
    </row>
    <row r="26" spans="1:13" x14ac:dyDescent="0.25">
      <c r="A26" s="9" t="s">
        <v>73</v>
      </c>
      <c r="E26" s="16">
        <f>'[12]Appendix A'!I19</f>
        <v>18918530</v>
      </c>
      <c r="J26" s="9" t="s">
        <v>74</v>
      </c>
      <c r="M26" s="12" t="str">
        <f>+E6</f>
        <v>DECEMBER  2021</v>
      </c>
    </row>
    <row r="27" spans="1:13" x14ac:dyDescent="0.25">
      <c r="E27" s="14"/>
    </row>
    <row r="28" spans="1:13" x14ac:dyDescent="0.25">
      <c r="A28" s="9" t="s">
        <v>75</v>
      </c>
      <c r="E28" s="16">
        <f>'[12]Appendix A'!I27</f>
        <v>21144</v>
      </c>
      <c r="J28" s="9" t="s">
        <v>76</v>
      </c>
      <c r="M28" s="22">
        <f>(E17+F17)/(E8+F8)</f>
        <v>2.8133081371886276E-2</v>
      </c>
    </row>
    <row r="29" spans="1:13" x14ac:dyDescent="0.25">
      <c r="E29" s="14"/>
      <c r="J29" s="9" t="s">
        <v>77</v>
      </c>
    </row>
    <row r="30" spans="1:13" ht="16.5" thickBot="1" x14ac:dyDescent="0.3">
      <c r="A30" s="9" t="s">
        <v>78</v>
      </c>
      <c r="E30" s="13">
        <f>E26+E28</f>
        <v>18939674</v>
      </c>
      <c r="J30" s="11" t="s">
        <v>79</v>
      </c>
    </row>
    <row r="31" spans="1:13" ht="16.5" thickTop="1" x14ac:dyDescent="0.25">
      <c r="A31" s="9" t="s">
        <v>80</v>
      </c>
    </row>
    <row r="32" spans="1:13" x14ac:dyDescent="0.25">
      <c r="A32" s="9" t="s">
        <v>81</v>
      </c>
      <c r="E32" s="17">
        <v>237348.9</v>
      </c>
      <c r="J32" s="9" t="s">
        <v>82</v>
      </c>
      <c r="M32" s="22">
        <f>1-M24</f>
        <v>0.94752813723265372</v>
      </c>
    </row>
    <row r="33" spans="1:13" x14ac:dyDescent="0.25">
      <c r="E33" s="18"/>
      <c r="J33" s="9" t="s">
        <v>83</v>
      </c>
    </row>
    <row r="34" spans="1:13" x14ac:dyDescent="0.25">
      <c r="A34" s="9" t="s">
        <v>84</v>
      </c>
      <c r="E34" s="17">
        <f>'[12]Appendix A'!I26+'[12]Appendix A'!I28</f>
        <v>240891.26</v>
      </c>
      <c r="J34" s="9" t="s">
        <v>85</v>
      </c>
      <c r="M34" s="20">
        <f>M13/M15</f>
        <v>1.7426060802902696E-2</v>
      </c>
    </row>
    <row r="35" spans="1:13" x14ac:dyDescent="0.25">
      <c r="A35" s="9" t="s">
        <v>86</v>
      </c>
      <c r="E35" s="18"/>
      <c r="J35" s="9" t="s">
        <v>87</v>
      </c>
      <c r="M35" s="20">
        <f>M34/M32</f>
        <v>1.839107475351304E-2</v>
      </c>
    </row>
    <row r="36" spans="1:13" ht="16.5" thickBot="1" x14ac:dyDescent="0.3">
      <c r="A36" s="9" t="s">
        <v>88</v>
      </c>
      <c r="E36" s="15">
        <f>E32-E34</f>
        <v>-3542.3600000000151</v>
      </c>
      <c r="H36" t="s">
        <v>6</v>
      </c>
      <c r="J36" s="9" t="s">
        <v>89</v>
      </c>
      <c r="M36" s="23">
        <f>M35*100</f>
        <v>1.8391074753513041</v>
      </c>
    </row>
    <row r="37" spans="1:13" ht="16.5" thickTop="1" x14ac:dyDescent="0.25"/>
    <row r="38" spans="1:13" x14ac:dyDescent="0.25">
      <c r="A38" s="4"/>
      <c r="B38" s="4"/>
      <c r="C38" s="4"/>
      <c r="D38" s="4"/>
      <c r="E38" s="4"/>
      <c r="H38" s="4"/>
      <c r="I38" s="4"/>
      <c r="J38" s="4"/>
      <c r="K38" s="4"/>
      <c r="L38" s="4"/>
      <c r="M38" s="4"/>
    </row>
    <row r="40" spans="1:13" x14ac:dyDescent="0.25">
      <c r="A40" s="9" t="s">
        <v>90</v>
      </c>
      <c r="H40" s="24"/>
      <c r="J40" s="9" t="s">
        <v>91</v>
      </c>
    </row>
    <row r="41" spans="1:13" x14ac:dyDescent="0.25">
      <c r="A41" s="25" t="s">
        <v>132</v>
      </c>
      <c r="J41" s="9" t="s">
        <v>92</v>
      </c>
      <c r="K41" s="43">
        <v>44211</v>
      </c>
      <c r="L41" s="43"/>
      <c r="M41" s="43"/>
    </row>
    <row r="42" spans="1:13" x14ac:dyDescent="0.25">
      <c r="A42" s="9" t="s">
        <v>93</v>
      </c>
      <c r="B42" s="9" t="s">
        <v>104</v>
      </c>
      <c r="J42" s="9" t="s">
        <v>94</v>
      </c>
      <c r="K42" s="9" t="s">
        <v>105</v>
      </c>
    </row>
    <row r="43" spans="1:13" x14ac:dyDescent="0.25">
      <c r="A43" s="9" t="s">
        <v>95</v>
      </c>
      <c r="B43" s="9" t="s">
        <v>96</v>
      </c>
      <c r="G43" t="s">
        <v>6</v>
      </c>
      <c r="J43" s="9" t="s">
        <v>97</v>
      </c>
      <c r="K43" s="9" t="s">
        <v>98</v>
      </c>
    </row>
    <row r="44" spans="1:13" x14ac:dyDescent="0.25">
      <c r="F44" t="s">
        <v>103</v>
      </c>
    </row>
    <row r="46" spans="1:13" x14ac:dyDescent="0.25">
      <c r="C46" t="s">
        <v>6</v>
      </c>
    </row>
    <row r="47" spans="1:13" x14ac:dyDescent="0.25">
      <c r="L47" t="s">
        <v>6</v>
      </c>
    </row>
  </sheetData>
  <mergeCells count="1">
    <mergeCell ref="K41:M4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I36"/>
  <sheetViews>
    <sheetView topLeftCell="A7" workbookViewId="0">
      <selection sqref="A1:IV65536"/>
    </sheetView>
  </sheetViews>
  <sheetFormatPr defaultColWidth="11.44140625" defaultRowHeight="15.75" x14ac:dyDescent="0.25"/>
  <cols>
    <col min="5" max="5" width="12.77734375" customWidth="1"/>
    <col min="6" max="6" width="11.77734375" customWidth="1"/>
    <col min="7" max="7" width="8.5546875" customWidth="1"/>
    <col min="8" max="8" width="11.77734375" customWidth="1"/>
    <col min="9" max="9" width="22.77734375" bestFit="1" customWidth="1"/>
    <col min="11" max="11" width="12.77734375" customWidth="1"/>
    <col min="12" max="12" width="14.77734375" customWidth="1"/>
    <col min="13" max="13" width="17" customWidth="1"/>
    <col min="14" max="14" width="12.77734375" customWidth="1"/>
    <col min="15" max="15" width="11.77734375" customWidth="1"/>
  </cols>
  <sheetData>
    <row r="4" spans="2:9" ht="19.5" x14ac:dyDescent="0.35">
      <c r="D4" s="26" t="s">
        <v>0</v>
      </c>
      <c r="E4" s="1"/>
      <c r="F4" s="1"/>
    </row>
    <row r="6" spans="2:9" x14ac:dyDescent="0.25">
      <c r="D6" s="27" t="s">
        <v>2</v>
      </c>
      <c r="E6" s="1"/>
      <c r="F6" s="1"/>
    </row>
    <row r="8" spans="2:9" x14ac:dyDescent="0.25">
      <c r="B8" s="9" t="s">
        <v>4</v>
      </c>
      <c r="C8" s="28" t="str">
        <f>[12]FAR!E6</f>
        <v>DECEMBER  2021</v>
      </c>
    </row>
    <row r="9" spans="2:9" x14ac:dyDescent="0.25">
      <c r="B9" s="29" t="s">
        <v>6</v>
      </c>
      <c r="C9" s="29" t="s">
        <v>6</v>
      </c>
      <c r="D9" s="29" t="s">
        <v>6</v>
      </c>
      <c r="E9" s="29" t="s">
        <v>6</v>
      </c>
      <c r="F9" s="29" t="s">
        <v>6</v>
      </c>
      <c r="G9" s="29" t="s">
        <v>6</v>
      </c>
      <c r="H9" s="29" t="s">
        <v>6</v>
      </c>
      <c r="I9" s="40" t="s">
        <v>6</v>
      </c>
    </row>
    <row r="11" spans="2:9" x14ac:dyDescent="0.25">
      <c r="B11" s="30" t="s">
        <v>8</v>
      </c>
    </row>
    <row r="12" spans="2:9" x14ac:dyDescent="0.25">
      <c r="C12" s="9" t="s">
        <v>14</v>
      </c>
      <c r="G12" s="2"/>
      <c r="H12" s="31">
        <v>14</v>
      </c>
      <c r="I12" s="16">
        <v>20363962</v>
      </c>
    </row>
    <row r="13" spans="2:9" x14ac:dyDescent="0.25">
      <c r="C13" s="9" t="s">
        <v>9</v>
      </c>
      <c r="G13" s="2"/>
      <c r="H13" s="31">
        <v>1</v>
      </c>
      <c r="I13" s="16">
        <v>20590467</v>
      </c>
    </row>
    <row r="14" spans="2:9" x14ac:dyDescent="0.25">
      <c r="C14" s="9" t="s">
        <v>19</v>
      </c>
      <c r="G14" s="2"/>
      <c r="H14" s="31" t="s">
        <v>20</v>
      </c>
      <c r="I14" s="16">
        <v>358406</v>
      </c>
    </row>
    <row r="15" spans="2:9" x14ac:dyDescent="0.25">
      <c r="I15" s="14"/>
    </row>
    <row r="16" spans="2:9" x14ac:dyDescent="0.25">
      <c r="I16" s="14"/>
    </row>
    <row r="17" spans="2:9" x14ac:dyDescent="0.25">
      <c r="B17" s="30" t="s">
        <v>23</v>
      </c>
      <c r="I17" s="14"/>
    </row>
    <row r="18" spans="2:9" x14ac:dyDescent="0.25">
      <c r="C18" s="9" t="s">
        <v>24</v>
      </c>
      <c r="G18" s="2"/>
      <c r="H18" s="31" t="s">
        <v>25</v>
      </c>
      <c r="I18" s="16">
        <v>19791061</v>
      </c>
    </row>
    <row r="19" spans="2:9" x14ac:dyDescent="0.25">
      <c r="C19" s="9" t="s">
        <v>27</v>
      </c>
      <c r="G19" s="2"/>
      <c r="H19" s="31" t="s">
        <v>28</v>
      </c>
      <c r="I19" s="16">
        <v>18918530</v>
      </c>
    </row>
    <row r="20" spans="2:9" x14ac:dyDescent="0.25">
      <c r="F20" t="s">
        <v>6</v>
      </c>
      <c r="I20" s="14"/>
    </row>
    <row r="21" spans="2:9" x14ac:dyDescent="0.25">
      <c r="B21" s="30" t="s">
        <v>30</v>
      </c>
      <c r="I21" s="14"/>
    </row>
    <row r="22" spans="2:9" x14ac:dyDescent="0.25">
      <c r="C22" s="25" t="s">
        <v>99</v>
      </c>
      <c r="G22" s="2"/>
      <c r="H22" s="31" t="s">
        <v>32</v>
      </c>
      <c r="I22" s="20">
        <v>1.2194E-2</v>
      </c>
    </row>
    <row r="23" spans="2:9" x14ac:dyDescent="0.25">
      <c r="C23" s="9" t="s">
        <v>33</v>
      </c>
      <c r="G23" s="2"/>
      <c r="H23" s="31" t="s">
        <v>34</v>
      </c>
      <c r="I23" s="17">
        <v>237348.9</v>
      </c>
    </row>
    <row r="24" spans="2:9" x14ac:dyDescent="0.25">
      <c r="I24" s="18"/>
    </row>
    <row r="25" spans="2:9" x14ac:dyDescent="0.25">
      <c r="B25" s="30" t="s">
        <v>36</v>
      </c>
      <c r="I25" s="18"/>
    </row>
    <row r="26" spans="2:9" x14ac:dyDescent="0.25">
      <c r="C26" s="9" t="s">
        <v>37</v>
      </c>
      <c r="G26" s="2"/>
      <c r="H26" s="31" t="s">
        <v>38</v>
      </c>
      <c r="I26" s="17">
        <v>240936.79</v>
      </c>
    </row>
    <row r="27" spans="2:9" x14ac:dyDescent="0.25">
      <c r="C27" s="9" t="s">
        <v>101</v>
      </c>
      <c r="G27" s="2"/>
      <c r="H27" s="31" t="s">
        <v>39</v>
      </c>
      <c r="I27" s="16">
        <v>21144</v>
      </c>
    </row>
    <row r="28" spans="2:9" x14ac:dyDescent="0.25">
      <c r="C28" s="9" t="s">
        <v>102</v>
      </c>
      <c r="G28" s="2"/>
      <c r="H28" s="31" t="s">
        <v>38</v>
      </c>
      <c r="I28" s="17">
        <v>-45.53</v>
      </c>
    </row>
    <row r="29" spans="2:9" x14ac:dyDescent="0.25">
      <c r="I29" s="14" t="s">
        <v>6</v>
      </c>
    </row>
    <row r="30" spans="2:9" x14ac:dyDescent="0.25">
      <c r="C30" s="9" t="s">
        <v>42</v>
      </c>
      <c r="G30" s="2"/>
      <c r="I30" s="41">
        <v>44562</v>
      </c>
    </row>
    <row r="31" spans="2:9" x14ac:dyDescent="0.25">
      <c r="C31" s="9" t="s">
        <v>43</v>
      </c>
      <c r="G31" s="2"/>
      <c r="H31" s="31" t="s">
        <v>44</v>
      </c>
      <c r="I31" s="16">
        <v>0</v>
      </c>
    </row>
    <row r="32" spans="2:9" x14ac:dyDescent="0.25">
      <c r="B32" s="31" t="s">
        <v>25</v>
      </c>
      <c r="C32" s="9" t="s">
        <v>45</v>
      </c>
      <c r="G32" s="2"/>
      <c r="I32" s="16">
        <f>+I12</f>
        <v>20363962</v>
      </c>
    </row>
    <row r="33" spans="2:9" x14ac:dyDescent="0.25">
      <c r="B33" s="31" t="s">
        <v>46</v>
      </c>
      <c r="C33" s="9" t="s">
        <v>47</v>
      </c>
      <c r="G33" s="2"/>
      <c r="I33" s="16">
        <f>+I18</f>
        <v>19791061</v>
      </c>
    </row>
    <row r="34" spans="2:9" x14ac:dyDescent="0.25">
      <c r="I34" s="14"/>
    </row>
    <row r="35" spans="2:9" x14ac:dyDescent="0.25">
      <c r="C35" s="9" t="s">
        <v>48</v>
      </c>
      <c r="G35" s="33">
        <f>I35/I32</f>
        <v>2.8133081371886276E-2</v>
      </c>
      <c r="I35" s="16">
        <f>I32-I31-I33</f>
        <v>572901</v>
      </c>
    </row>
    <row r="36" spans="2:9" x14ac:dyDescent="0.25">
      <c r="G36" s="34" t="s">
        <v>6</v>
      </c>
      <c r="I36" s="2"/>
    </row>
  </sheetData>
  <pageMargins left="0.7" right="0.7" top="0.75" bottom="0.75" header="0.3" footer="0.3"/>
  <legacy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4"/>
  <sheetViews>
    <sheetView workbookViewId="0">
      <selection sqref="A1:IV65536"/>
    </sheetView>
  </sheetViews>
  <sheetFormatPr defaultRowHeight="15.75" x14ac:dyDescent="0.25"/>
  <cols>
    <col min="3" max="3" width="12.88671875" bestFit="1" customWidth="1"/>
    <col min="4" max="4" width="15.33203125" bestFit="1" customWidth="1"/>
    <col min="5" max="5" width="12.88671875" bestFit="1" customWidth="1"/>
    <col min="6" max="6" width="10.33203125" bestFit="1" customWidth="1"/>
    <col min="7" max="7" width="12" bestFit="1" customWidth="1"/>
  </cols>
  <sheetData>
    <row r="1" spans="1:7" x14ac:dyDescent="0.25">
      <c r="A1" t="s">
        <v>6</v>
      </c>
    </row>
    <row r="2" spans="1:7" x14ac:dyDescent="0.25">
      <c r="A2" t="s">
        <v>6</v>
      </c>
    </row>
    <row r="5" spans="1:7" x14ac:dyDescent="0.25">
      <c r="G5" s="9" t="s">
        <v>1</v>
      </c>
    </row>
    <row r="7" spans="1:7" x14ac:dyDescent="0.25">
      <c r="F7" s="1"/>
    </row>
    <row r="8" spans="1:7" x14ac:dyDescent="0.25">
      <c r="D8" s="1" t="s">
        <v>3</v>
      </c>
      <c r="E8" s="1"/>
    </row>
    <row r="9" spans="1:7" x14ac:dyDescent="0.25">
      <c r="B9" s="1" t="s">
        <v>5</v>
      </c>
      <c r="C9" s="1"/>
      <c r="D9" s="1"/>
      <c r="E9" s="1"/>
      <c r="F9" s="1"/>
      <c r="G9" s="1"/>
    </row>
    <row r="10" spans="1:7" x14ac:dyDescent="0.25">
      <c r="B10" s="1" t="s">
        <v>7</v>
      </c>
      <c r="C10" s="1"/>
      <c r="D10" s="1"/>
      <c r="E10" s="1"/>
      <c r="F10" s="1"/>
      <c r="G10" s="1"/>
    </row>
    <row r="11" spans="1:7" x14ac:dyDescent="0.25">
      <c r="D11" s="35" t="str">
        <f>[12]FAR!E6</f>
        <v>DECEMBER  2021</v>
      </c>
      <c r="E11" s="3"/>
    </row>
    <row r="13" spans="1:7" x14ac:dyDescent="0.25">
      <c r="D13" s="31" t="s">
        <v>10</v>
      </c>
      <c r="E13" s="31" t="s">
        <v>11</v>
      </c>
      <c r="F13" s="31" t="s">
        <v>12</v>
      </c>
      <c r="G13" s="31" t="s">
        <v>13</v>
      </c>
    </row>
    <row r="14" spans="1:7" x14ac:dyDescent="0.25">
      <c r="D14" s="36" t="s">
        <v>15</v>
      </c>
      <c r="E14" s="37" t="s">
        <v>16</v>
      </c>
      <c r="F14" s="37" t="s">
        <v>17</v>
      </c>
      <c r="G14" s="37" t="s">
        <v>18</v>
      </c>
    </row>
    <row r="16" spans="1:7" x14ac:dyDescent="0.25">
      <c r="A16" s="9" t="s">
        <v>21</v>
      </c>
      <c r="D16" s="14">
        <v>228991530</v>
      </c>
      <c r="E16" s="14">
        <v>216461247</v>
      </c>
      <c r="F16" s="14">
        <v>0</v>
      </c>
      <c r="G16" s="14">
        <f>+D16-E16-F16</f>
        <v>12530283</v>
      </c>
    </row>
    <row r="17" spans="1:7" x14ac:dyDescent="0.25">
      <c r="A17" s="9" t="s">
        <v>22</v>
      </c>
      <c r="D17" s="14"/>
      <c r="E17" s="14"/>
      <c r="F17" s="14"/>
      <c r="G17" s="14"/>
    </row>
    <row r="18" spans="1:7" x14ac:dyDescent="0.25">
      <c r="D18" s="14"/>
      <c r="E18" s="14"/>
      <c r="F18" s="14"/>
      <c r="G18" s="14"/>
    </row>
    <row r="19" spans="1:7" x14ac:dyDescent="0.25">
      <c r="A19" s="9" t="s">
        <v>26</v>
      </c>
      <c r="D19" s="14">
        <v>25531153</v>
      </c>
      <c r="E19" s="14">
        <v>24172449</v>
      </c>
      <c r="F19" s="14">
        <v>0</v>
      </c>
      <c r="G19" s="14">
        <f>D19-E19-F19</f>
        <v>1358704</v>
      </c>
    </row>
    <row r="21" spans="1:7" x14ac:dyDescent="0.25">
      <c r="A21" s="9" t="s">
        <v>6</v>
      </c>
      <c r="D21" s="6"/>
      <c r="E21" s="6"/>
      <c r="F21" s="6"/>
      <c r="G21" s="14" t="s">
        <v>6</v>
      </c>
    </row>
    <row r="23" spans="1:7" x14ac:dyDescent="0.25">
      <c r="A23" s="9" t="s">
        <v>29</v>
      </c>
      <c r="D23" s="14"/>
      <c r="E23" s="14"/>
      <c r="F23" s="14"/>
      <c r="G23" s="14"/>
    </row>
    <row r="24" spans="1:7" x14ac:dyDescent="0.25">
      <c r="D24" s="14"/>
      <c r="E24" s="14"/>
      <c r="F24" s="14"/>
      <c r="G24" s="14"/>
    </row>
    <row r="25" spans="1:7" x14ac:dyDescent="0.25">
      <c r="A25" s="9" t="s">
        <v>31</v>
      </c>
      <c r="D25" s="14">
        <v>20363962</v>
      </c>
      <c r="E25" s="14">
        <v>19791061</v>
      </c>
      <c r="F25" s="14">
        <v>0</v>
      </c>
      <c r="G25" s="14">
        <f>+D25-E25-F25</f>
        <v>572901</v>
      </c>
    </row>
    <row r="26" spans="1:7" x14ac:dyDescent="0.25">
      <c r="D26" s="14"/>
      <c r="E26" s="14"/>
      <c r="F26" s="14"/>
      <c r="G26" s="14"/>
    </row>
    <row r="27" spans="1:7" x14ac:dyDescent="0.25">
      <c r="A27" t="s">
        <v>6</v>
      </c>
      <c r="D27" s="6" t="s">
        <v>6</v>
      </c>
      <c r="E27" s="6" t="s">
        <v>6</v>
      </c>
      <c r="F27" s="6" t="s">
        <v>6</v>
      </c>
      <c r="G27" s="7" t="s">
        <v>6</v>
      </c>
    </row>
    <row r="29" spans="1:7" x14ac:dyDescent="0.25">
      <c r="A29" s="9" t="s">
        <v>35</v>
      </c>
      <c r="D29" s="14">
        <f>D16-D19+D25</f>
        <v>223824339</v>
      </c>
      <c r="E29" s="14">
        <f>E16-E19+E25</f>
        <v>212079859</v>
      </c>
      <c r="F29" s="14">
        <v>0</v>
      </c>
      <c r="G29" s="14">
        <f>G16-G19+G25</f>
        <v>11744480</v>
      </c>
    </row>
    <row r="34" spans="2:7" x14ac:dyDescent="0.25">
      <c r="B34" s="9" t="s">
        <v>13</v>
      </c>
      <c r="C34" s="18">
        <f>G29</f>
        <v>11744480</v>
      </c>
      <c r="D34" s="38" t="s">
        <v>40</v>
      </c>
      <c r="E34" s="14">
        <f>D29</f>
        <v>223824339</v>
      </c>
      <c r="F34" s="31" t="s">
        <v>41</v>
      </c>
      <c r="G34" s="39">
        <f>C34/E34</f>
        <v>5.2471862767346319E-2</v>
      </c>
    </row>
  </sheetData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sqref="A1:M47"/>
    </sheetView>
  </sheetViews>
  <sheetFormatPr defaultRowHeight="15.75" x14ac:dyDescent="0.25"/>
  <cols>
    <col min="5" max="5" width="14.88671875" bestFit="1" customWidth="1"/>
    <col min="10" max="10" width="23.109375" customWidth="1"/>
    <col min="13" max="13" width="14.88671875" bestFit="1" customWidth="1"/>
  </cols>
  <sheetData>
    <row r="1" spans="1:13" ht="19.5" x14ac:dyDescent="0.35">
      <c r="A1" s="12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4" spans="1:13" x14ac:dyDescent="0.25">
      <c r="A4" s="106" t="s">
        <v>49</v>
      </c>
      <c r="B4" s="115" t="s">
        <v>0</v>
      </c>
      <c r="C4" s="110"/>
      <c r="D4" s="110"/>
      <c r="E4" s="110"/>
      <c r="F4" s="105"/>
      <c r="G4" s="105"/>
      <c r="H4" s="106" t="s">
        <v>50</v>
      </c>
      <c r="I4" s="105"/>
      <c r="J4" s="115" t="s">
        <v>51</v>
      </c>
      <c r="K4" s="110"/>
      <c r="L4" s="110"/>
      <c r="M4" s="110"/>
    </row>
    <row r="6" spans="1:13" x14ac:dyDescent="0.25">
      <c r="A6" s="116" t="s">
        <v>52</v>
      </c>
      <c r="B6" s="111"/>
      <c r="C6" s="111"/>
      <c r="D6" s="111"/>
      <c r="E6" s="124" t="s">
        <v>134</v>
      </c>
      <c r="F6" s="105"/>
      <c r="G6" s="105"/>
      <c r="H6" s="105"/>
      <c r="I6" s="105"/>
      <c r="J6" s="116" t="s">
        <v>53</v>
      </c>
      <c r="K6" s="111"/>
      <c r="L6" s="116" t="s">
        <v>54</v>
      </c>
      <c r="M6" s="124" t="s">
        <v>134</v>
      </c>
    </row>
    <row r="8" spans="1:13" ht="16.5" thickBot="1" x14ac:dyDescent="0.3">
      <c r="A8" s="106" t="s">
        <v>55</v>
      </c>
      <c r="B8" s="105"/>
      <c r="C8" s="105"/>
      <c r="D8" s="105"/>
      <c r="E8" s="117">
        <v>29085165</v>
      </c>
      <c r="F8" s="105"/>
      <c r="G8" s="105"/>
      <c r="H8" s="105"/>
      <c r="I8" s="105"/>
      <c r="J8" s="106" t="s">
        <v>56</v>
      </c>
      <c r="K8" s="105"/>
      <c r="L8" s="105"/>
      <c r="M8" s="105"/>
    </row>
    <row r="9" spans="1:13" ht="17.25" thickTop="1" thickBot="1" x14ac:dyDescent="0.3">
      <c r="A9" s="105"/>
      <c r="B9" s="105"/>
      <c r="C9" s="105"/>
      <c r="D9" s="105"/>
      <c r="E9" s="107"/>
      <c r="F9" s="105"/>
      <c r="G9" s="105"/>
      <c r="H9" s="105"/>
      <c r="I9" s="105"/>
      <c r="J9" s="106" t="s">
        <v>57</v>
      </c>
      <c r="K9" s="105"/>
      <c r="L9" s="105"/>
      <c r="M9" s="118">
        <v>228611</v>
      </c>
    </row>
    <row r="10" spans="1:13" ht="16.5" thickTop="1" x14ac:dyDescent="0.25">
      <c r="A10" s="106" t="s">
        <v>58</v>
      </c>
      <c r="B10" s="105"/>
      <c r="C10" s="105"/>
      <c r="D10" s="105"/>
      <c r="E10" s="112">
        <v>27570547</v>
      </c>
      <c r="F10" s="105"/>
      <c r="G10" s="105"/>
      <c r="H10" s="105"/>
      <c r="I10" s="105"/>
      <c r="J10" s="106" t="s">
        <v>100</v>
      </c>
      <c r="K10" s="105"/>
      <c r="L10" s="105"/>
      <c r="M10" s="114">
        <v>-151164.45999999996</v>
      </c>
    </row>
    <row r="11" spans="1:13" x14ac:dyDescent="0.25">
      <c r="A11" s="105"/>
      <c r="B11" s="105"/>
      <c r="C11" s="105"/>
      <c r="D11" s="105"/>
      <c r="E11" s="107"/>
      <c r="F11" s="105"/>
      <c r="G11" s="105"/>
      <c r="H11" s="105"/>
      <c r="I11" s="105"/>
      <c r="J11" s="106" t="s">
        <v>59</v>
      </c>
      <c r="K11" s="105"/>
      <c r="L11" s="105"/>
      <c r="M11" s="114"/>
    </row>
    <row r="12" spans="1:13" x14ac:dyDescent="0.25">
      <c r="A12" s="106" t="s">
        <v>60</v>
      </c>
      <c r="B12" s="105"/>
      <c r="C12" s="105"/>
      <c r="D12" s="105"/>
      <c r="E12" s="112">
        <v>0</v>
      </c>
      <c r="F12" s="105"/>
      <c r="G12" s="105"/>
      <c r="H12" s="105"/>
      <c r="I12" s="105"/>
      <c r="J12" s="106" t="s">
        <v>61</v>
      </c>
      <c r="K12" s="105"/>
      <c r="L12" s="105"/>
      <c r="M12" s="108"/>
    </row>
    <row r="13" spans="1:13" ht="16.5" thickBot="1" x14ac:dyDescent="0.3">
      <c r="A13" s="105"/>
      <c r="B13" s="105"/>
      <c r="C13" s="105"/>
      <c r="D13" s="105"/>
      <c r="E13" s="107"/>
      <c r="F13" s="105"/>
      <c r="G13" s="105"/>
      <c r="H13" s="105"/>
      <c r="I13" s="105"/>
      <c r="J13" s="106" t="s">
        <v>62</v>
      </c>
      <c r="K13" s="105"/>
      <c r="L13" s="105"/>
      <c r="M13" s="118">
        <v>77446.540000000037</v>
      </c>
    </row>
    <row r="14" spans="1:13" ht="17.25" thickTop="1" thickBot="1" x14ac:dyDescent="0.3">
      <c r="A14" s="106" t="s">
        <v>63</v>
      </c>
      <c r="B14" s="105"/>
      <c r="C14" s="105"/>
      <c r="D14" s="105"/>
      <c r="E14" s="117">
        <v>27570547</v>
      </c>
      <c r="F14" s="105"/>
      <c r="G14" s="105"/>
      <c r="H14" s="105"/>
      <c r="I14" s="105"/>
      <c r="J14" s="105"/>
      <c r="K14" s="105"/>
      <c r="L14" s="105"/>
      <c r="M14" s="105"/>
    </row>
    <row r="15" spans="1:13" ht="16.5" thickTop="1" x14ac:dyDescent="0.25">
      <c r="A15" s="105"/>
      <c r="B15" s="105"/>
      <c r="C15" s="105"/>
      <c r="D15" s="105"/>
      <c r="E15" s="107"/>
      <c r="F15" s="105"/>
      <c r="G15" s="105"/>
      <c r="H15" s="105"/>
      <c r="I15" s="105"/>
      <c r="J15" s="106" t="s">
        <v>64</v>
      </c>
      <c r="K15" s="105"/>
      <c r="L15" s="105"/>
      <c r="M15" s="112">
        <v>29085165</v>
      </c>
    </row>
    <row r="16" spans="1:13" x14ac:dyDescent="0.25">
      <c r="A16" s="106" t="s">
        <v>65</v>
      </c>
      <c r="B16" s="105"/>
      <c r="C16" s="105"/>
      <c r="D16" s="105"/>
      <c r="E16" s="107"/>
      <c r="F16" s="105"/>
      <c r="G16" s="105"/>
      <c r="H16" s="105"/>
      <c r="I16" s="105"/>
      <c r="J16" s="105"/>
      <c r="K16" s="105"/>
      <c r="L16" s="105"/>
      <c r="M16" s="105"/>
    </row>
    <row r="17" spans="1:13" ht="16.5" thickBot="1" x14ac:dyDescent="0.3">
      <c r="A17" s="106" t="s">
        <v>66</v>
      </c>
      <c r="B17" s="105"/>
      <c r="C17" s="105"/>
      <c r="D17" s="105"/>
      <c r="E17" s="117">
        <v>1514618</v>
      </c>
      <c r="F17" s="105"/>
      <c r="G17" s="105"/>
      <c r="H17" s="105"/>
      <c r="I17" s="105"/>
      <c r="J17" s="106" t="s">
        <v>67</v>
      </c>
      <c r="K17" s="105"/>
      <c r="L17" s="105"/>
      <c r="M17" s="105"/>
    </row>
    <row r="18" spans="1:13" ht="17.25" thickTop="1" thickBot="1" x14ac:dyDescent="0.3">
      <c r="A18" s="105"/>
      <c r="B18" s="105"/>
      <c r="C18" s="105"/>
      <c r="D18" s="105"/>
      <c r="E18" s="105"/>
      <c r="F18" s="105"/>
      <c r="G18" s="105"/>
      <c r="H18" s="105"/>
      <c r="I18" s="105"/>
      <c r="J18" s="106" t="s">
        <v>68</v>
      </c>
      <c r="K18" s="105"/>
      <c r="L18" s="105"/>
      <c r="M18" s="119">
        <v>7.8600551174456117E-3</v>
      </c>
    </row>
    <row r="19" spans="1:13" ht="16.5" thickTop="1" x14ac:dyDescent="0.25">
      <c r="A19" s="110"/>
      <c r="B19" s="110"/>
      <c r="C19" s="110"/>
      <c r="D19" s="110"/>
      <c r="E19" s="110"/>
      <c r="F19" s="105"/>
      <c r="G19" s="105"/>
      <c r="H19" s="110"/>
      <c r="I19" s="110"/>
      <c r="J19" s="110"/>
      <c r="K19" s="110"/>
      <c r="L19" s="110"/>
      <c r="M19" s="110"/>
    </row>
    <row r="20" spans="1:13" x14ac:dyDescent="0.25">
      <c r="A20" s="110"/>
      <c r="B20" s="110"/>
      <c r="C20" s="110"/>
      <c r="D20" s="110"/>
      <c r="E20" s="110"/>
      <c r="F20" s="105"/>
      <c r="G20" s="105"/>
      <c r="H20" s="110"/>
      <c r="I20" s="110"/>
      <c r="J20" s="110"/>
      <c r="K20" s="110"/>
      <c r="L20" s="110"/>
      <c r="M20" s="110"/>
    </row>
    <row r="22" spans="1:13" x14ac:dyDescent="0.25">
      <c r="A22" s="116" t="s">
        <v>69</v>
      </c>
      <c r="B22" s="105"/>
      <c r="C22" s="105"/>
      <c r="D22" s="105"/>
      <c r="E22" s="124" t="s">
        <v>134</v>
      </c>
      <c r="F22" s="105"/>
      <c r="G22" s="105"/>
      <c r="H22" s="105"/>
      <c r="I22" s="105"/>
      <c r="J22" s="116" t="s">
        <v>70</v>
      </c>
      <c r="K22" s="105"/>
      <c r="L22" s="105"/>
      <c r="M22" s="105"/>
    </row>
    <row r="24" spans="1:13" x14ac:dyDescent="0.25">
      <c r="A24" s="106" t="s">
        <v>71</v>
      </c>
      <c r="B24" s="105"/>
      <c r="C24" s="105"/>
      <c r="D24" s="105"/>
      <c r="E24" s="113">
        <v>1.8391000000000001E-2</v>
      </c>
      <c r="F24" s="105"/>
      <c r="G24" s="105"/>
      <c r="H24" s="105"/>
      <c r="I24" s="105"/>
      <c r="J24" s="106" t="s">
        <v>72</v>
      </c>
      <c r="K24" s="105"/>
      <c r="L24" s="105"/>
      <c r="M24" s="109">
        <v>5.1631396923424951E-2</v>
      </c>
    </row>
    <row r="26" spans="1:13" x14ac:dyDescent="0.25">
      <c r="A26" s="106" t="s">
        <v>73</v>
      </c>
      <c r="B26" s="105"/>
      <c r="C26" s="105"/>
      <c r="D26" s="105"/>
      <c r="E26" s="112">
        <v>19791061</v>
      </c>
      <c r="F26" s="105"/>
      <c r="G26" s="105"/>
      <c r="H26" s="105"/>
      <c r="I26" s="105"/>
      <c r="J26" s="106" t="s">
        <v>74</v>
      </c>
      <c r="K26" s="105"/>
      <c r="L26" s="105"/>
      <c r="M26" s="124" t="s">
        <v>134</v>
      </c>
    </row>
    <row r="27" spans="1:13" x14ac:dyDescent="0.25">
      <c r="A27" s="105"/>
      <c r="B27" s="105"/>
      <c r="C27" s="105"/>
      <c r="D27" s="105"/>
      <c r="E27" s="107"/>
      <c r="F27" s="105"/>
      <c r="G27" s="105"/>
      <c r="H27" s="105"/>
      <c r="I27" s="105"/>
      <c r="J27" s="105"/>
      <c r="K27" s="105"/>
      <c r="L27" s="105"/>
      <c r="M27" s="105"/>
    </row>
    <row r="28" spans="1:13" x14ac:dyDescent="0.25">
      <c r="A28" s="106" t="s">
        <v>75</v>
      </c>
      <c r="B28" s="105"/>
      <c r="C28" s="105"/>
      <c r="D28" s="105"/>
      <c r="E28" s="112">
        <v>51187</v>
      </c>
      <c r="F28" s="105"/>
      <c r="G28" s="105"/>
      <c r="H28" s="105"/>
      <c r="I28" s="105"/>
      <c r="J28" s="106" t="s">
        <v>76</v>
      </c>
      <c r="K28" s="105"/>
      <c r="L28" s="105"/>
      <c r="M28" s="120">
        <v>5.2075276176016191E-2</v>
      </c>
    </row>
    <row r="29" spans="1:13" x14ac:dyDescent="0.25">
      <c r="A29" s="105"/>
      <c r="B29" s="105"/>
      <c r="C29" s="105"/>
      <c r="D29" s="105"/>
      <c r="E29" s="107"/>
      <c r="F29" s="105"/>
      <c r="G29" s="105"/>
      <c r="H29" s="105"/>
      <c r="I29" s="105"/>
      <c r="J29" s="106" t="s">
        <v>77</v>
      </c>
      <c r="K29" s="105"/>
      <c r="L29" s="105"/>
      <c r="M29" s="105"/>
    </row>
    <row r="30" spans="1:13" ht="16.5" thickBot="1" x14ac:dyDescent="0.3">
      <c r="A30" s="106" t="s">
        <v>78</v>
      </c>
      <c r="B30" s="105"/>
      <c r="C30" s="105"/>
      <c r="D30" s="105"/>
      <c r="E30" s="117">
        <v>19842248</v>
      </c>
      <c r="F30" s="105"/>
      <c r="G30" s="105"/>
      <c r="H30" s="105"/>
      <c r="I30" s="105"/>
      <c r="J30" s="116" t="s">
        <v>79</v>
      </c>
      <c r="K30" s="105"/>
      <c r="L30" s="105"/>
      <c r="M30" s="105"/>
    </row>
    <row r="31" spans="1:13" ht="16.5" thickTop="1" x14ac:dyDescent="0.25">
      <c r="A31" s="106" t="s">
        <v>80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</row>
    <row r="32" spans="1:13" x14ac:dyDescent="0.25">
      <c r="A32" s="106" t="s">
        <v>81</v>
      </c>
      <c r="B32" s="105"/>
      <c r="C32" s="105"/>
      <c r="D32" s="105"/>
      <c r="E32" s="114">
        <v>354863.64</v>
      </c>
      <c r="F32" s="105"/>
      <c r="G32" s="105"/>
      <c r="H32" s="105"/>
      <c r="I32" s="105"/>
      <c r="J32" s="106" t="s">
        <v>82</v>
      </c>
      <c r="K32" s="105"/>
      <c r="L32" s="105"/>
      <c r="M32" s="120">
        <v>0.948368603076575</v>
      </c>
    </row>
    <row r="33" spans="1:13" x14ac:dyDescent="0.25">
      <c r="A33" s="105"/>
      <c r="B33" s="105"/>
      <c r="C33" s="105"/>
      <c r="D33" s="105"/>
      <c r="E33" s="108"/>
      <c r="F33" s="105"/>
      <c r="G33" s="105"/>
      <c r="H33" s="105"/>
      <c r="I33" s="105"/>
      <c r="J33" s="106" t="s">
        <v>83</v>
      </c>
      <c r="K33" s="105"/>
      <c r="L33" s="105"/>
      <c r="M33" s="105"/>
    </row>
    <row r="34" spans="1:13" x14ac:dyDescent="0.25">
      <c r="A34" s="106" t="s">
        <v>84</v>
      </c>
      <c r="B34" s="105"/>
      <c r="C34" s="105"/>
      <c r="D34" s="105"/>
      <c r="E34" s="114">
        <v>506028.1</v>
      </c>
      <c r="F34" s="105"/>
      <c r="G34" s="105"/>
      <c r="H34" s="105"/>
      <c r="I34" s="105"/>
      <c r="J34" s="106" t="s">
        <v>85</v>
      </c>
      <c r="K34" s="105"/>
      <c r="L34" s="105"/>
      <c r="M34" s="113">
        <v>2.6627505809233001E-3</v>
      </c>
    </row>
    <row r="35" spans="1:13" x14ac:dyDescent="0.25">
      <c r="A35" s="106" t="s">
        <v>86</v>
      </c>
      <c r="B35" s="105"/>
      <c r="C35" s="105"/>
      <c r="D35" s="105"/>
      <c r="E35" s="108"/>
      <c r="F35" s="105"/>
      <c r="G35" s="105"/>
      <c r="H35" s="105"/>
      <c r="I35" s="105"/>
      <c r="J35" s="106" t="s">
        <v>87</v>
      </c>
      <c r="K35" s="105"/>
      <c r="L35" s="105"/>
      <c r="M35" s="113">
        <v>2.8077169280859241E-3</v>
      </c>
    </row>
    <row r="36" spans="1:13" ht="16.5" thickBot="1" x14ac:dyDescent="0.3">
      <c r="A36" s="106" t="s">
        <v>88</v>
      </c>
      <c r="B36" s="105"/>
      <c r="C36" s="105"/>
      <c r="D36" s="105"/>
      <c r="E36" s="118">
        <v>-151164.45999999996</v>
      </c>
      <c r="F36" s="105"/>
      <c r="G36" s="105"/>
      <c r="H36" s="105" t="s">
        <v>6</v>
      </c>
      <c r="I36" s="105"/>
      <c r="J36" s="106" t="s">
        <v>89</v>
      </c>
      <c r="K36" s="105"/>
      <c r="L36" s="105"/>
      <c r="M36" s="121">
        <v>0.28077169280859243</v>
      </c>
    </row>
    <row r="37" spans="1:13" ht="16.5" thickTop="1" x14ac:dyDescent="0.25">
      <c r="A37" s="105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</row>
    <row r="38" spans="1:13" x14ac:dyDescent="0.25">
      <c r="A38" s="110"/>
      <c r="B38" s="110"/>
      <c r="C38" s="110"/>
      <c r="D38" s="110"/>
      <c r="E38" s="110"/>
      <c r="F38" s="105"/>
      <c r="G38" s="105"/>
      <c r="H38" s="110"/>
      <c r="I38" s="110"/>
      <c r="J38" s="110"/>
      <c r="K38" s="110"/>
      <c r="L38" s="110"/>
      <c r="M38" s="110"/>
    </row>
    <row r="40" spans="1:13" x14ac:dyDescent="0.25">
      <c r="A40" s="106" t="s">
        <v>90</v>
      </c>
      <c r="B40" s="105"/>
      <c r="C40" s="105"/>
      <c r="D40" s="105"/>
      <c r="E40" s="105"/>
      <c r="F40" s="105"/>
      <c r="G40" s="105"/>
      <c r="H40" s="122"/>
      <c r="I40" s="105"/>
      <c r="J40" s="106" t="s">
        <v>91</v>
      </c>
      <c r="K40" s="105"/>
      <c r="L40" s="105"/>
      <c r="M40" s="105"/>
    </row>
    <row r="41" spans="1:13" x14ac:dyDescent="0.25">
      <c r="A41" s="123" t="s">
        <v>135</v>
      </c>
      <c r="B41" s="105"/>
      <c r="C41" s="105"/>
      <c r="D41" s="105"/>
      <c r="E41" s="105"/>
      <c r="F41" s="105"/>
      <c r="G41" s="105"/>
      <c r="H41" s="105"/>
      <c r="I41" s="105"/>
      <c r="J41" s="106" t="s">
        <v>92</v>
      </c>
      <c r="K41" s="44">
        <v>44607</v>
      </c>
      <c r="L41" s="44"/>
      <c r="M41" s="44"/>
    </row>
    <row r="42" spans="1:13" x14ac:dyDescent="0.25">
      <c r="A42" s="106" t="s">
        <v>93</v>
      </c>
      <c r="B42" s="106" t="s">
        <v>104</v>
      </c>
      <c r="C42" s="105"/>
      <c r="D42" s="105"/>
      <c r="E42" s="105"/>
      <c r="F42" s="105"/>
      <c r="G42" s="105"/>
      <c r="H42" s="105"/>
      <c r="I42" s="105"/>
      <c r="J42" s="106" t="s">
        <v>94</v>
      </c>
      <c r="K42" s="106" t="s">
        <v>105</v>
      </c>
      <c r="L42" s="105"/>
      <c r="M42" s="105"/>
    </row>
    <row r="43" spans="1:13" x14ac:dyDescent="0.25">
      <c r="A43" s="106" t="s">
        <v>95</v>
      </c>
      <c r="B43" s="106" t="s">
        <v>96</v>
      </c>
      <c r="C43" s="105"/>
      <c r="D43" s="105"/>
      <c r="E43" s="105"/>
      <c r="F43" s="105"/>
      <c r="G43" s="105" t="s">
        <v>6</v>
      </c>
      <c r="H43" s="105"/>
      <c r="I43" s="105"/>
      <c r="J43" s="106" t="s">
        <v>97</v>
      </c>
      <c r="K43" s="106" t="s">
        <v>98</v>
      </c>
      <c r="L43" s="105"/>
      <c r="M43" s="105"/>
    </row>
    <row r="44" spans="1:13" x14ac:dyDescent="0.25">
      <c r="A44" s="105"/>
      <c r="B44" s="105"/>
      <c r="C44" s="105"/>
      <c r="D44" s="105"/>
      <c r="E44" s="105"/>
      <c r="F44" s="105" t="s">
        <v>103</v>
      </c>
      <c r="G44" s="105"/>
      <c r="H44" s="105"/>
      <c r="I44" s="105"/>
      <c r="J44" s="105"/>
      <c r="K44" s="105"/>
      <c r="L44" s="105"/>
      <c r="M44" s="105"/>
    </row>
    <row r="46" spans="1:13" x14ac:dyDescent="0.25">
      <c r="A46" s="105"/>
      <c r="B46" s="105"/>
      <c r="C46" s="105" t="s">
        <v>6</v>
      </c>
      <c r="D46" s="105"/>
      <c r="E46" s="105"/>
      <c r="F46" s="105"/>
      <c r="G46" s="105"/>
      <c r="H46" s="105"/>
      <c r="I46" s="105"/>
      <c r="J46" s="105"/>
      <c r="K46" s="105"/>
      <c r="L46" s="105"/>
      <c r="M46" s="105"/>
    </row>
    <row r="47" spans="1:13" x14ac:dyDescent="0.25">
      <c r="A47" s="105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 t="s">
        <v>6</v>
      </c>
      <c r="M47" s="105"/>
    </row>
  </sheetData>
  <mergeCells count="1">
    <mergeCell ref="K41:M4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36"/>
  <sheetViews>
    <sheetView workbookViewId="0">
      <selection sqref="A1:M47"/>
    </sheetView>
  </sheetViews>
  <sheetFormatPr defaultRowHeight="15.75" x14ac:dyDescent="0.25"/>
  <cols>
    <col min="3" max="3" width="21.33203125" customWidth="1"/>
    <col min="9" max="9" width="10.44140625" bestFit="1" customWidth="1"/>
  </cols>
  <sheetData>
    <row r="4" spans="2:9" ht="19.5" x14ac:dyDescent="0.35">
      <c r="B4" s="126"/>
      <c r="C4" s="126"/>
      <c r="D4" s="133" t="s">
        <v>0</v>
      </c>
      <c r="E4" s="131"/>
      <c r="F4" s="131"/>
      <c r="G4" s="126"/>
      <c r="H4" s="126"/>
      <c r="I4" s="126"/>
    </row>
    <row r="6" spans="2:9" x14ac:dyDescent="0.25">
      <c r="B6" s="126"/>
      <c r="C6" s="126"/>
      <c r="D6" s="134" t="s">
        <v>2</v>
      </c>
      <c r="E6" s="131"/>
      <c r="F6" s="131"/>
      <c r="G6" s="126"/>
      <c r="H6" s="126"/>
      <c r="I6" s="126"/>
    </row>
    <row r="8" spans="2:9" x14ac:dyDescent="0.25">
      <c r="B8" s="128" t="s">
        <v>4</v>
      </c>
      <c r="C8" s="145" t="s">
        <v>134</v>
      </c>
      <c r="D8" s="126"/>
      <c r="E8" s="126"/>
      <c r="F8" s="126"/>
      <c r="G8" s="126"/>
      <c r="H8" s="126"/>
      <c r="I8" s="126"/>
    </row>
    <row r="9" spans="2:9" x14ac:dyDescent="0.25">
      <c r="B9" s="135" t="s">
        <v>6</v>
      </c>
      <c r="C9" s="135" t="s">
        <v>6</v>
      </c>
      <c r="D9" s="135" t="s">
        <v>6</v>
      </c>
      <c r="E9" s="135" t="s">
        <v>6</v>
      </c>
      <c r="F9" s="135" t="s">
        <v>6</v>
      </c>
      <c r="G9" s="135" t="s">
        <v>6</v>
      </c>
      <c r="H9" s="135" t="s">
        <v>6</v>
      </c>
      <c r="I9" s="146" t="s">
        <v>6</v>
      </c>
    </row>
    <row r="11" spans="2:9" x14ac:dyDescent="0.25">
      <c r="B11" s="144" t="s">
        <v>8</v>
      </c>
      <c r="C11" s="126"/>
      <c r="D11" s="126"/>
      <c r="E11" s="126"/>
      <c r="F11" s="126"/>
      <c r="G11" s="126"/>
      <c r="H11" s="126"/>
      <c r="I11" s="126"/>
    </row>
    <row r="12" spans="2:9" x14ac:dyDescent="0.25">
      <c r="B12" s="126"/>
      <c r="C12" s="128" t="s">
        <v>14</v>
      </c>
      <c r="D12" s="126"/>
      <c r="E12" s="126"/>
      <c r="F12" s="126"/>
      <c r="G12" s="132"/>
      <c r="H12" s="127">
        <v>14</v>
      </c>
      <c r="I12" s="136">
        <v>29085165</v>
      </c>
    </row>
    <row r="13" spans="2:9" x14ac:dyDescent="0.25">
      <c r="B13" s="126"/>
      <c r="C13" s="128" t="s">
        <v>9</v>
      </c>
      <c r="D13" s="126"/>
      <c r="E13" s="126"/>
      <c r="F13" s="126"/>
      <c r="G13" s="132"/>
      <c r="H13" s="127">
        <v>1</v>
      </c>
      <c r="I13" s="148">
        <v>20363962</v>
      </c>
    </row>
    <row r="14" spans="2:9" x14ac:dyDescent="0.25">
      <c r="B14" s="126"/>
      <c r="C14" s="128" t="s">
        <v>19</v>
      </c>
      <c r="D14" s="126"/>
      <c r="E14" s="126"/>
      <c r="F14" s="126"/>
      <c r="G14" s="132"/>
      <c r="H14" s="127" t="s">
        <v>20</v>
      </c>
      <c r="I14" s="142">
        <v>228611</v>
      </c>
    </row>
    <row r="15" spans="2:9" x14ac:dyDescent="0.25">
      <c r="B15" s="126"/>
      <c r="C15" s="126"/>
      <c r="D15" s="126"/>
      <c r="E15" s="126"/>
      <c r="F15" s="126"/>
      <c r="G15" s="126"/>
      <c r="H15" s="126"/>
      <c r="I15" s="129"/>
    </row>
    <row r="16" spans="2:9" x14ac:dyDescent="0.25">
      <c r="B16" s="126"/>
      <c r="C16" s="126"/>
      <c r="D16" s="126"/>
      <c r="E16" s="126"/>
      <c r="F16" s="126"/>
      <c r="G16" s="126"/>
      <c r="H16" s="126"/>
      <c r="I16" s="129"/>
    </row>
    <row r="17" spans="2:9" x14ac:dyDescent="0.25">
      <c r="B17" s="144" t="s">
        <v>23</v>
      </c>
      <c r="C17" s="126"/>
      <c r="D17" s="126"/>
      <c r="E17" s="126"/>
      <c r="F17" s="126"/>
      <c r="G17" s="126"/>
      <c r="H17" s="126"/>
      <c r="I17" s="129"/>
    </row>
    <row r="18" spans="2:9" x14ac:dyDescent="0.25">
      <c r="B18" s="126"/>
      <c r="C18" s="128" t="s">
        <v>24</v>
      </c>
      <c r="D18" s="126"/>
      <c r="E18" s="126"/>
      <c r="F18" s="126"/>
      <c r="G18" s="132"/>
      <c r="H18" s="127" t="s">
        <v>25</v>
      </c>
      <c r="I18" s="136">
        <v>27570547</v>
      </c>
    </row>
    <row r="19" spans="2:9" x14ac:dyDescent="0.25">
      <c r="B19" s="126"/>
      <c r="C19" s="128" t="s">
        <v>27</v>
      </c>
      <c r="D19" s="126"/>
      <c r="E19" s="126"/>
      <c r="F19" s="126"/>
      <c r="G19" s="132"/>
      <c r="H19" s="127" t="s">
        <v>28</v>
      </c>
      <c r="I19" s="136">
        <v>19791061</v>
      </c>
    </row>
    <row r="20" spans="2:9" x14ac:dyDescent="0.25">
      <c r="B20" s="126"/>
      <c r="C20" s="126"/>
      <c r="D20" s="126"/>
      <c r="E20" s="126"/>
      <c r="F20" s="126" t="s">
        <v>6</v>
      </c>
      <c r="G20" s="126"/>
      <c r="H20" s="126"/>
      <c r="I20" s="129"/>
    </row>
    <row r="21" spans="2:9" x14ac:dyDescent="0.25">
      <c r="B21" s="144" t="s">
        <v>30</v>
      </c>
      <c r="C21" s="126"/>
      <c r="D21" s="126"/>
      <c r="E21" s="126"/>
      <c r="F21" s="126"/>
      <c r="G21" s="126"/>
      <c r="H21" s="126"/>
      <c r="I21" s="129"/>
    </row>
    <row r="22" spans="2:9" x14ac:dyDescent="0.25">
      <c r="B22" s="126"/>
      <c r="C22" s="141" t="s">
        <v>99</v>
      </c>
      <c r="D22" s="126"/>
      <c r="E22" s="126"/>
      <c r="F22" s="126"/>
      <c r="G22" s="132"/>
      <c r="H22" s="127" t="s">
        <v>32</v>
      </c>
      <c r="I22" s="137">
        <v>1.8391000000000001E-2</v>
      </c>
    </row>
    <row r="23" spans="2:9" x14ac:dyDescent="0.25">
      <c r="B23" s="126"/>
      <c r="C23" s="128" t="s">
        <v>33</v>
      </c>
      <c r="D23" s="126"/>
      <c r="E23" s="126"/>
      <c r="F23" s="126"/>
      <c r="G23" s="132"/>
      <c r="H23" s="127" t="s">
        <v>34</v>
      </c>
      <c r="I23" s="138">
        <v>354863.64</v>
      </c>
    </row>
    <row r="24" spans="2:9" x14ac:dyDescent="0.25">
      <c r="B24" s="126"/>
      <c r="C24" s="126"/>
      <c r="D24" s="126"/>
      <c r="E24" s="126"/>
      <c r="F24" s="126"/>
      <c r="G24" s="126"/>
      <c r="H24" s="126"/>
      <c r="I24" s="130"/>
    </row>
    <row r="25" spans="2:9" x14ac:dyDescent="0.25">
      <c r="B25" s="144" t="s">
        <v>36</v>
      </c>
      <c r="C25" s="126"/>
      <c r="D25" s="126"/>
      <c r="E25" s="126"/>
      <c r="F25" s="126"/>
      <c r="G25" s="126"/>
      <c r="H25" s="126"/>
      <c r="I25" s="130"/>
    </row>
    <row r="26" spans="2:9" x14ac:dyDescent="0.25">
      <c r="B26" s="126"/>
      <c r="C26" s="128" t="s">
        <v>37</v>
      </c>
      <c r="D26" s="126"/>
      <c r="E26" s="126"/>
      <c r="F26" s="126"/>
      <c r="G26" s="132"/>
      <c r="H26" s="127" t="s">
        <v>38</v>
      </c>
      <c r="I26" s="143">
        <v>506040.63</v>
      </c>
    </row>
    <row r="27" spans="2:9" x14ac:dyDescent="0.25">
      <c r="B27" s="126"/>
      <c r="C27" s="128" t="s">
        <v>101</v>
      </c>
      <c r="D27" s="126"/>
      <c r="E27" s="126"/>
      <c r="F27" s="126"/>
      <c r="G27" s="132"/>
      <c r="H27" s="127" t="s">
        <v>39</v>
      </c>
      <c r="I27" s="142">
        <v>51187</v>
      </c>
    </row>
    <row r="28" spans="2:9" x14ac:dyDescent="0.25">
      <c r="B28" s="126"/>
      <c r="C28" s="128" t="s">
        <v>102</v>
      </c>
      <c r="D28" s="126"/>
      <c r="E28" s="126"/>
      <c r="F28" s="126"/>
      <c r="G28" s="132"/>
      <c r="H28" s="127" t="s">
        <v>38</v>
      </c>
      <c r="I28" s="143">
        <v>-12.53</v>
      </c>
    </row>
    <row r="29" spans="2:9" x14ac:dyDescent="0.25">
      <c r="B29" s="126"/>
      <c r="C29" s="126"/>
      <c r="D29" s="126"/>
      <c r="E29" s="126"/>
      <c r="F29" s="126"/>
      <c r="G29" s="126"/>
      <c r="H29" s="126"/>
      <c r="I29" s="129" t="s">
        <v>6</v>
      </c>
    </row>
    <row r="30" spans="2:9" x14ac:dyDescent="0.25">
      <c r="B30" s="126"/>
      <c r="C30" s="128" t="s">
        <v>42</v>
      </c>
      <c r="D30" s="126"/>
      <c r="E30" s="126"/>
      <c r="F30" s="126"/>
      <c r="G30" s="132"/>
      <c r="H30" s="126"/>
      <c r="I30" s="147">
        <v>44593</v>
      </c>
    </row>
    <row r="31" spans="2:9" x14ac:dyDescent="0.25">
      <c r="B31" s="126"/>
      <c r="C31" s="128" t="s">
        <v>43</v>
      </c>
      <c r="D31" s="126"/>
      <c r="E31" s="126"/>
      <c r="F31" s="126"/>
      <c r="G31" s="132"/>
      <c r="H31" s="127" t="s">
        <v>44</v>
      </c>
      <c r="I31" s="136">
        <v>0</v>
      </c>
    </row>
    <row r="32" spans="2:9" x14ac:dyDescent="0.25">
      <c r="B32" s="127" t="s">
        <v>25</v>
      </c>
      <c r="C32" s="128" t="s">
        <v>45</v>
      </c>
      <c r="D32" s="126"/>
      <c r="E32" s="126"/>
      <c r="F32" s="126"/>
      <c r="G32" s="132"/>
      <c r="H32" s="126"/>
      <c r="I32" s="136">
        <v>29085165</v>
      </c>
    </row>
    <row r="33" spans="2:9" x14ac:dyDescent="0.25">
      <c r="B33" s="127" t="s">
        <v>46</v>
      </c>
      <c r="C33" s="128" t="s">
        <v>47</v>
      </c>
      <c r="D33" s="126"/>
      <c r="E33" s="126"/>
      <c r="F33" s="126"/>
      <c r="G33" s="132"/>
      <c r="H33" s="126"/>
      <c r="I33" s="136">
        <v>27570547</v>
      </c>
    </row>
    <row r="34" spans="2:9" x14ac:dyDescent="0.25">
      <c r="B34" s="126"/>
      <c r="C34" s="126"/>
      <c r="D34" s="126"/>
      <c r="E34" s="126"/>
      <c r="F34" s="126"/>
      <c r="G34" s="126"/>
      <c r="H34" s="126"/>
      <c r="I34" s="129"/>
    </row>
    <row r="35" spans="2:9" x14ac:dyDescent="0.25">
      <c r="B35" s="126"/>
      <c r="C35" s="128" t="s">
        <v>48</v>
      </c>
      <c r="D35" s="126"/>
      <c r="E35" s="126"/>
      <c r="F35" s="126"/>
      <c r="G35" s="139">
        <v>5.2075276176016191E-2</v>
      </c>
      <c r="H35" s="126"/>
      <c r="I35" s="136">
        <v>1514618</v>
      </c>
    </row>
    <row r="36" spans="2:9" x14ac:dyDescent="0.25">
      <c r="B36" s="126"/>
      <c r="C36" s="126"/>
      <c r="D36" s="126"/>
      <c r="E36" s="126"/>
      <c r="F36" s="126"/>
      <c r="G36" s="140" t="s">
        <v>6</v>
      </c>
      <c r="H36" s="126"/>
      <c r="I36" s="132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10" workbookViewId="0">
      <selection activeCell="I30" sqref="I30"/>
    </sheetView>
  </sheetViews>
  <sheetFormatPr defaultRowHeight="15.75" x14ac:dyDescent="0.25"/>
  <cols>
    <col min="3" max="3" width="13.77734375" customWidth="1"/>
    <col min="4" max="4" width="15.33203125" bestFit="1" customWidth="1"/>
    <col min="5" max="5" width="11.44140625" bestFit="1" customWidth="1"/>
    <col min="7" max="7" width="11.6640625" bestFit="1" customWidth="1"/>
  </cols>
  <sheetData>
    <row r="1" spans="1:7" x14ac:dyDescent="0.25">
      <c r="A1" s="149" t="s">
        <v>6</v>
      </c>
      <c r="B1" s="149"/>
      <c r="C1" s="149"/>
      <c r="D1" s="149"/>
      <c r="E1" s="149"/>
      <c r="F1" s="149"/>
      <c r="G1" s="149"/>
    </row>
    <row r="2" spans="1:7" x14ac:dyDescent="0.25">
      <c r="A2" s="149" t="s">
        <v>6</v>
      </c>
      <c r="B2" s="149"/>
      <c r="C2" s="149"/>
      <c r="D2" s="149"/>
      <c r="E2" s="149"/>
      <c r="F2" s="149"/>
      <c r="G2" s="149"/>
    </row>
    <row r="5" spans="1:7" x14ac:dyDescent="0.25">
      <c r="A5" s="149"/>
      <c r="B5" s="149"/>
      <c r="C5" s="149"/>
      <c r="D5" s="149"/>
      <c r="E5" s="149"/>
      <c r="F5" s="149"/>
      <c r="G5" s="151" t="s">
        <v>1</v>
      </c>
    </row>
    <row r="7" spans="1:7" x14ac:dyDescent="0.25">
      <c r="A7" s="149"/>
      <c r="B7" s="149"/>
      <c r="C7" s="149"/>
      <c r="D7" s="149"/>
      <c r="E7" s="149"/>
      <c r="F7" s="155"/>
      <c r="G7" s="149"/>
    </row>
    <row r="8" spans="1:7" x14ac:dyDescent="0.25">
      <c r="A8" s="149"/>
      <c r="B8" s="149"/>
      <c r="C8" s="149"/>
      <c r="D8" s="157" t="s">
        <v>3</v>
      </c>
      <c r="E8" s="155"/>
      <c r="F8" s="149"/>
      <c r="G8" s="149"/>
    </row>
    <row r="9" spans="1:7" x14ac:dyDescent="0.25">
      <c r="A9" s="149"/>
      <c r="B9" s="157" t="s">
        <v>5</v>
      </c>
      <c r="C9" s="155"/>
      <c r="D9" s="155"/>
      <c r="E9" s="155"/>
      <c r="F9" s="155"/>
      <c r="G9" s="155"/>
    </row>
    <row r="10" spans="1:7" x14ac:dyDescent="0.25">
      <c r="A10" s="149"/>
      <c r="B10" s="157" t="s">
        <v>7</v>
      </c>
      <c r="C10" s="155"/>
      <c r="D10" s="155"/>
      <c r="E10" s="155"/>
      <c r="F10" s="155"/>
      <c r="G10" s="155"/>
    </row>
    <row r="11" spans="1:7" x14ac:dyDescent="0.25">
      <c r="A11" s="149"/>
      <c r="B11" s="149"/>
      <c r="C11" s="149"/>
      <c r="D11" s="164" t="s">
        <v>134</v>
      </c>
      <c r="E11" s="156"/>
      <c r="F11" s="149"/>
      <c r="G11" s="149"/>
    </row>
    <row r="13" spans="1:7" x14ac:dyDescent="0.25">
      <c r="A13" s="149"/>
      <c r="B13" s="149"/>
      <c r="C13" s="149"/>
      <c r="D13" s="150" t="s">
        <v>10</v>
      </c>
      <c r="E13" s="150" t="s">
        <v>11</v>
      </c>
      <c r="F13" s="150" t="s">
        <v>12</v>
      </c>
      <c r="G13" s="150" t="s">
        <v>13</v>
      </c>
    </row>
    <row r="14" spans="1:7" x14ac:dyDescent="0.25">
      <c r="A14" s="149"/>
      <c r="B14" s="149"/>
      <c r="C14" s="149"/>
      <c r="D14" s="158" t="s">
        <v>15</v>
      </c>
      <c r="E14" s="159" t="s">
        <v>16</v>
      </c>
      <c r="F14" s="159" t="s">
        <v>17</v>
      </c>
      <c r="G14" s="159" t="s">
        <v>18</v>
      </c>
    </row>
    <row r="16" spans="1:7" x14ac:dyDescent="0.25">
      <c r="A16" s="151" t="s">
        <v>21</v>
      </c>
      <c r="B16" s="149"/>
      <c r="C16" s="149"/>
      <c r="D16" s="152">
        <v>223824339</v>
      </c>
      <c r="E16" s="152">
        <v>212079859</v>
      </c>
      <c r="F16" s="152">
        <v>0</v>
      </c>
      <c r="G16" s="152">
        <v>11744480</v>
      </c>
    </row>
    <row r="17" spans="1:7" x14ac:dyDescent="0.25">
      <c r="A17" s="151" t="s">
        <v>22</v>
      </c>
      <c r="B17" s="149"/>
      <c r="C17" s="149"/>
      <c r="D17" s="152"/>
      <c r="E17" s="152"/>
      <c r="F17" s="152"/>
      <c r="G17" s="152"/>
    </row>
    <row r="18" spans="1:7" x14ac:dyDescent="0.25">
      <c r="A18" s="149"/>
      <c r="B18" s="149"/>
      <c r="C18" s="149"/>
      <c r="D18" s="152"/>
      <c r="E18" s="152"/>
      <c r="F18" s="152"/>
      <c r="G18" s="152"/>
    </row>
    <row r="19" spans="1:7" x14ac:dyDescent="0.25">
      <c r="A19" s="151" t="s">
        <v>26</v>
      </c>
      <c r="B19" s="149"/>
      <c r="C19" s="149"/>
      <c r="D19" s="152">
        <v>26015120</v>
      </c>
      <c r="E19" s="152">
        <v>24470896</v>
      </c>
      <c r="F19" s="152">
        <v>0</v>
      </c>
      <c r="G19" s="152">
        <v>1544224</v>
      </c>
    </row>
    <row r="21" spans="1:7" x14ac:dyDescent="0.25">
      <c r="A21" s="151" t="s">
        <v>6</v>
      </c>
      <c r="B21" s="149"/>
      <c r="C21" s="149"/>
      <c r="D21" s="161"/>
      <c r="E21" s="161"/>
      <c r="F21" s="161"/>
      <c r="G21" s="152" t="s">
        <v>6</v>
      </c>
    </row>
    <row r="23" spans="1:7" x14ac:dyDescent="0.25">
      <c r="A23" s="151" t="s">
        <v>29</v>
      </c>
      <c r="B23" s="149"/>
      <c r="C23" s="149"/>
      <c r="D23" s="152"/>
      <c r="E23" s="152"/>
      <c r="F23" s="152"/>
      <c r="G23" s="152"/>
    </row>
    <row r="24" spans="1:7" x14ac:dyDescent="0.25">
      <c r="A24" s="149"/>
      <c r="B24" s="149"/>
      <c r="C24" s="149"/>
      <c r="D24" s="152"/>
      <c r="E24" s="152"/>
      <c r="F24" s="152"/>
      <c r="G24" s="152"/>
    </row>
    <row r="25" spans="1:7" x14ac:dyDescent="0.25">
      <c r="A25" s="151" t="s">
        <v>31</v>
      </c>
      <c r="B25" s="149"/>
      <c r="C25" s="149"/>
      <c r="D25" s="163">
        <v>29085165</v>
      </c>
      <c r="E25" s="163">
        <v>27570547</v>
      </c>
      <c r="F25" s="163">
        <v>0</v>
      </c>
      <c r="G25" s="163">
        <v>1514618</v>
      </c>
    </row>
    <row r="26" spans="1:7" x14ac:dyDescent="0.25">
      <c r="A26" s="149"/>
      <c r="B26" s="149"/>
      <c r="C26" s="149"/>
      <c r="D26" s="152"/>
      <c r="E26" s="152"/>
      <c r="F26" s="152"/>
      <c r="G26" s="152"/>
    </row>
    <row r="27" spans="1:7" x14ac:dyDescent="0.25">
      <c r="A27" s="149" t="s">
        <v>6</v>
      </c>
      <c r="B27" s="149"/>
      <c r="C27" s="149"/>
      <c r="D27" s="161" t="s">
        <v>6</v>
      </c>
      <c r="E27" s="161" t="s">
        <v>6</v>
      </c>
      <c r="F27" s="161" t="s">
        <v>6</v>
      </c>
      <c r="G27" s="162" t="s">
        <v>6</v>
      </c>
    </row>
    <row r="29" spans="1:7" x14ac:dyDescent="0.25">
      <c r="A29" s="151" t="s">
        <v>35</v>
      </c>
      <c r="B29" s="149"/>
      <c r="C29" s="149"/>
      <c r="D29" s="152">
        <v>226894384</v>
      </c>
      <c r="E29" s="152">
        <v>215179510</v>
      </c>
      <c r="F29" s="152">
        <v>0</v>
      </c>
      <c r="G29" s="152">
        <v>11714874</v>
      </c>
    </row>
    <row r="34" spans="2:7" x14ac:dyDescent="0.25">
      <c r="B34" s="151" t="s">
        <v>13</v>
      </c>
      <c r="C34" s="153">
        <v>11714874</v>
      </c>
      <c r="D34" s="154" t="s">
        <v>40</v>
      </c>
      <c r="E34" s="152">
        <v>226894384</v>
      </c>
      <c r="F34" s="150" t="s">
        <v>41</v>
      </c>
      <c r="G34" s="160">
        <v>5.1631396923424951E-2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opLeftCell="A16" workbookViewId="0">
      <selection sqref="A1:M47"/>
    </sheetView>
  </sheetViews>
  <sheetFormatPr defaultRowHeight="15.75" x14ac:dyDescent="0.25"/>
  <cols>
    <col min="5" max="5" width="16.44140625" bestFit="1" customWidth="1"/>
    <col min="10" max="10" width="20.21875" customWidth="1"/>
    <col min="13" max="13" width="16.44140625" bestFit="1" customWidth="1"/>
  </cols>
  <sheetData>
    <row r="1" spans="1:13" ht="19.5" x14ac:dyDescent="0.35">
      <c r="A1" s="185"/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</row>
    <row r="4" spans="1:13" x14ac:dyDescent="0.25">
      <c r="A4" s="166" t="s">
        <v>49</v>
      </c>
      <c r="B4" s="175" t="s">
        <v>0</v>
      </c>
      <c r="C4" s="170"/>
      <c r="D4" s="170"/>
      <c r="E4" s="170"/>
      <c r="F4" s="165"/>
      <c r="G4" s="165"/>
      <c r="H4" s="166" t="s">
        <v>50</v>
      </c>
      <c r="I4" s="165"/>
      <c r="J4" s="175" t="s">
        <v>51</v>
      </c>
      <c r="K4" s="170"/>
      <c r="L4" s="170"/>
      <c r="M4" s="170"/>
    </row>
    <row r="6" spans="1:13" x14ac:dyDescent="0.25">
      <c r="A6" s="176" t="s">
        <v>52</v>
      </c>
      <c r="B6" s="171"/>
      <c r="C6" s="171"/>
      <c r="D6" s="171"/>
      <c r="E6" s="184" t="s">
        <v>136</v>
      </c>
      <c r="F6" s="165"/>
      <c r="G6" s="165"/>
      <c r="H6" s="165"/>
      <c r="I6" s="165"/>
      <c r="J6" s="176" t="s">
        <v>53</v>
      </c>
      <c r="K6" s="171"/>
      <c r="L6" s="176" t="s">
        <v>54</v>
      </c>
      <c r="M6" s="184" t="s">
        <v>136</v>
      </c>
    </row>
    <row r="8" spans="1:13" ht="16.5" thickBot="1" x14ac:dyDescent="0.3">
      <c r="A8" s="166" t="s">
        <v>55</v>
      </c>
      <c r="B8" s="165"/>
      <c r="C8" s="165"/>
      <c r="D8" s="165"/>
      <c r="E8" s="177">
        <v>21888256</v>
      </c>
      <c r="F8" s="165"/>
      <c r="G8" s="165"/>
      <c r="H8" s="165"/>
      <c r="I8" s="165"/>
      <c r="J8" s="166" t="s">
        <v>56</v>
      </c>
      <c r="K8" s="165"/>
      <c r="L8" s="165"/>
      <c r="M8" s="165"/>
    </row>
    <row r="9" spans="1:13" ht="17.25" thickTop="1" thickBot="1" x14ac:dyDescent="0.3">
      <c r="A9" s="165"/>
      <c r="B9" s="165"/>
      <c r="C9" s="165"/>
      <c r="D9" s="165"/>
      <c r="E9" s="167"/>
      <c r="F9" s="165"/>
      <c r="G9" s="165"/>
      <c r="H9" s="165"/>
      <c r="I9" s="165"/>
      <c r="J9" s="166" t="s">
        <v>57</v>
      </c>
      <c r="K9" s="165"/>
      <c r="L9" s="165"/>
      <c r="M9" s="178">
        <v>217568</v>
      </c>
    </row>
    <row r="10" spans="1:13" ht="16.5" thickTop="1" x14ac:dyDescent="0.25">
      <c r="A10" s="166" t="s">
        <v>58</v>
      </c>
      <c r="B10" s="165"/>
      <c r="C10" s="165"/>
      <c r="D10" s="165"/>
      <c r="E10" s="172">
        <v>20736649</v>
      </c>
      <c r="F10" s="165"/>
      <c r="G10" s="165"/>
      <c r="H10" s="165"/>
      <c r="I10" s="165"/>
      <c r="J10" s="166" t="s">
        <v>100</v>
      </c>
      <c r="K10" s="165"/>
      <c r="L10" s="165"/>
      <c r="M10" s="174">
        <v>19000.619999999995</v>
      </c>
    </row>
    <row r="11" spans="1:13" x14ac:dyDescent="0.25">
      <c r="A11" s="165"/>
      <c r="B11" s="165"/>
      <c r="C11" s="165"/>
      <c r="D11" s="165"/>
      <c r="E11" s="167"/>
      <c r="F11" s="165"/>
      <c r="G11" s="165"/>
      <c r="H11" s="165"/>
      <c r="I11" s="165"/>
      <c r="J11" s="166" t="s">
        <v>59</v>
      </c>
      <c r="K11" s="165"/>
      <c r="L11" s="165"/>
      <c r="M11" s="174"/>
    </row>
    <row r="12" spans="1:13" x14ac:dyDescent="0.25">
      <c r="A12" s="166" t="s">
        <v>60</v>
      </c>
      <c r="B12" s="165"/>
      <c r="C12" s="165"/>
      <c r="D12" s="165"/>
      <c r="E12" s="172">
        <v>0</v>
      </c>
      <c r="F12" s="165"/>
      <c r="G12" s="165"/>
      <c r="H12" s="165"/>
      <c r="I12" s="165"/>
      <c r="J12" s="166" t="s">
        <v>61</v>
      </c>
      <c r="K12" s="165"/>
      <c r="L12" s="165"/>
      <c r="M12" s="168"/>
    </row>
    <row r="13" spans="1:13" ht="16.5" thickBot="1" x14ac:dyDescent="0.3">
      <c r="A13" s="165"/>
      <c r="B13" s="165"/>
      <c r="C13" s="165"/>
      <c r="D13" s="165"/>
      <c r="E13" s="167"/>
      <c r="F13" s="165"/>
      <c r="G13" s="165"/>
      <c r="H13" s="165"/>
      <c r="I13" s="165"/>
      <c r="J13" s="166" t="s">
        <v>62</v>
      </c>
      <c r="K13" s="165"/>
      <c r="L13" s="165"/>
      <c r="M13" s="178">
        <v>236568.62</v>
      </c>
    </row>
    <row r="14" spans="1:13" ht="17.25" thickTop="1" thickBot="1" x14ac:dyDescent="0.3">
      <c r="A14" s="166" t="s">
        <v>63</v>
      </c>
      <c r="B14" s="165"/>
      <c r="C14" s="165"/>
      <c r="D14" s="165"/>
      <c r="E14" s="177">
        <v>20736649</v>
      </c>
      <c r="F14" s="165"/>
      <c r="G14" s="165"/>
      <c r="H14" s="165"/>
      <c r="I14" s="165"/>
      <c r="J14" s="165"/>
      <c r="K14" s="165"/>
      <c r="L14" s="165"/>
      <c r="M14" s="165"/>
    </row>
    <row r="15" spans="1:13" ht="16.5" thickTop="1" x14ac:dyDescent="0.25">
      <c r="A15" s="165"/>
      <c r="B15" s="165"/>
      <c r="C15" s="165"/>
      <c r="D15" s="165"/>
      <c r="E15" s="167"/>
      <c r="F15" s="165"/>
      <c r="G15" s="165"/>
      <c r="H15" s="165"/>
      <c r="I15" s="165"/>
      <c r="J15" s="166" t="s">
        <v>64</v>
      </c>
      <c r="K15" s="165"/>
      <c r="L15" s="165"/>
      <c r="M15" s="172">
        <v>21888256</v>
      </c>
    </row>
    <row r="16" spans="1:13" x14ac:dyDescent="0.25">
      <c r="A16" s="166" t="s">
        <v>65</v>
      </c>
      <c r="B16" s="165"/>
      <c r="C16" s="165"/>
      <c r="D16" s="165"/>
      <c r="E16" s="167"/>
      <c r="F16" s="165"/>
      <c r="G16" s="165"/>
      <c r="H16" s="165"/>
      <c r="I16" s="165"/>
      <c r="J16" s="165"/>
      <c r="K16" s="165"/>
      <c r="L16" s="165"/>
      <c r="M16" s="165"/>
    </row>
    <row r="17" spans="1:13" ht="16.5" thickBot="1" x14ac:dyDescent="0.3">
      <c r="A17" s="166" t="s">
        <v>66</v>
      </c>
      <c r="B17" s="165"/>
      <c r="C17" s="165"/>
      <c r="D17" s="165"/>
      <c r="E17" s="177">
        <v>1151607</v>
      </c>
      <c r="F17" s="165"/>
      <c r="G17" s="165"/>
      <c r="H17" s="165"/>
      <c r="I17" s="165"/>
      <c r="J17" s="166" t="s">
        <v>67</v>
      </c>
      <c r="K17" s="165"/>
      <c r="L17" s="165"/>
      <c r="M17" s="165"/>
    </row>
    <row r="18" spans="1:13" ht="17.25" thickTop="1" thickBot="1" x14ac:dyDescent="0.3">
      <c r="A18" s="165"/>
      <c r="B18" s="165"/>
      <c r="C18" s="165"/>
      <c r="D18" s="165"/>
      <c r="E18" s="165"/>
      <c r="F18" s="165"/>
      <c r="G18" s="165"/>
      <c r="H18" s="165"/>
      <c r="I18" s="165"/>
      <c r="J18" s="166" t="s">
        <v>68</v>
      </c>
      <c r="K18" s="165"/>
      <c r="L18" s="165"/>
      <c r="M18" s="179">
        <v>9.9399422228979781E-3</v>
      </c>
    </row>
    <row r="19" spans="1:13" ht="16.5" thickTop="1" x14ac:dyDescent="0.25">
      <c r="A19" s="170"/>
      <c r="B19" s="170"/>
      <c r="C19" s="170"/>
      <c r="D19" s="170"/>
      <c r="E19" s="170"/>
      <c r="F19" s="165"/>
      <c r="G19" s="165"/>
      <c r="H19" s="170"/>
      <c r="I19" s="170"/>
      <c r="J19" s="170"/>
      <c r="K19" s="170"/>
      <c r="L19" s="170"/>
      <c r="M19" s="170"/>
    </row>
    <row r="20" spans="1:13" x14ac:dyDescent="0.25">
      <c r="A20" s="170"/>
      <c r="B20" s="170"/>
      <c r="C20" s="170"/>
      <c r="D20" s="170"/>
      <c r="E20" s="170"/>
      <c r="F20" s="165"/>
      <c r="G20" s="165"/>
      <c r="H20" s="170"/>
      <c r="I20" s="170"/>
      <c r="J20" s="170"/>
      <c r="K20" s="170"/>
      <c r="L20" s="170"/>
      <c r="M20" s="170"/>
    </row>
    <row r="22" spans="1:13" x14ac:dyDescent="0.25">
      <c r="A22" s="176" t="s">
        <v>69</v>
      </c>
      <c r="B22" s="165"/>
      <c r="C22" s="165"/>
      <c r="D22" s="165"/>
      <c r="E22" s="184" t="s">
        <v>136</v>
      </c>
      <c r="F22" s="165"/>
      <c r="G22" s="165"/>
      <c r="H22" s="165"/>
      <c r="I22" s="165"/>
      <c r="J22" s="176" t="s">
        <v>70</v>
      </c>
      <c r="K22" s="165"/>
      <c r="L22" s="165"/>
      <c r="M22" s="165"/>
    </row>
    <row r="24" spans="1:13" x14ac:dyDescent="0.25">
      <c r="A24" s="166" t="s">
        <v>71</v>
      </c>
      <c r="B24" s="165"/>
      <c r="C24" s="165"/>
      <c r="D24" s="165"/>
      <c r="E24" s="173">
        <v>2.8080000000000002E-3</v>
      </c>
      <c r="F24" s="165"/>
      <c r="G24" s="165"/>
      <c r="H24" s="165"/>
      <c r="I24" s="165"/>
      <c r="J24" s="166" t="s">
        <v>72</v>
      </c>
      <c r="K24" s="165"/>
      <c r="L24" s="165"/>
      <c r="M24" s="169">
        <v>5.0504117740557117E-2</v>
      </c>
    </row>
    <row r="26" spans="1:13" x14ac:dyDescent="0.25">
      <c r="A26" s="166" t="s">
        <v>73</v>
      </c>
      <c r="B26" s="165"/>
      <c r="C26" s="165"/>
      <c r="D26" s="165"/>
      <c r="E26" s="172">
        <v>27570547</v>
      </c>
      <c r="F26" s="165"/>
      <c r="G26" s="165"/>
      <c r="H26" s="165"/>
      <c r="I26" s="165"/>
      <c r="J26" s="166" t="s">
        <v>74</v>
      </c>
      <c r="K26" s="165"/>
      <c r="L26" s="165"/>
      <c r="M26" s="184" t="s">
        <v>136</v>
      </c>
    </row>
    <row r="27" spans="1:13" x14ac:dyDescent="0.25">
      <c r="A27" s="165"/>
      <c r="B27" s="165"/>
      <c r="C27" s="165"/>
      <c r="D27" s="165"/>
      <c r="E27" s="167"/>
      <c r="F27" s="165"/>
      <c r="G27" s="165"/>
      <c r="H27" s="165"/>
      <c r="I27" s="165"/>
      <c r="J27" s="165"/>
      <c r="K27" s="165"/>
      <c r="L27" s="165"/>
      <c r="M27" s="165"/>
    </row>
    <row r="28" spans="1:13" x14ac:dyDescent="0.25">
      <c r="A28" s="166" t="s">
        <v>75</v>
      </c>
      <c r="B28" s="165"/>
      <c r="C28" s="165"/>
      <c r="D28" s="165"/>
      <c r="E28" s="172">
        <v>3373</v>
      </c>
      <c r="F28" s="165"/>
      <c r="G28" s="165"/>
      <c r="H28" s="165"/>
      <c r="I28" s="165"/>
      <c r="J28" s="166" t="s">
        <v>76</v>
      </c>
      <c r="K28" s="165"/>
      <c r="L28" s="165"/>
      <c r="M28" s="180">
        <v>5.2613008546683666E-2</v>
      </c>
    </row>
    <row r="29" spans="1:13" x14ac:dyDescent="0.25">
      <c r="A29" s="165"/>
      <c r="B29" s="165"/>
      <c r="C29" s="165"/>
      <c r="D29" s="165"/>
      <c r="E29" s="167"/>
      <c r="F29" s="165"/>
      <c r="G29" s="165"/>
      <c r="H29" s="165"/>
      <c r="I29" s="165"/>
      <c r="J29" s="166" t="s">
        <v>77</v>
      </c>
      <c r="K29" s="165"/>
      <c r="L29" s="165"/>
      <c r="M29" s="165"/>
    </row>
    <row r="30" spans="1:13" ht="16.5" thickBot="1" x14ac:dyDescent="0.3">
      <c r="A30" s="166" t="s">
        <v>78</v>
      </c>
      <c r="B30" s="165"/>
      <c r="C30" s="165"/>
      <c r="D30" s="165"/>
      <c r="E30" s="177">
        <v>27573920</v>
      </c>
      <c r="F30" s="165"/>
      <c r="G30" s="165"/>
      <c r="H30" s="165"/>
      <c r="I30" s="165"/>
      <c r="J30" s="176" t="s">
        <v>79</v>
      </c>
      <c r="K30" s="165"/>
      <c r="L30" s="165"/>
      <c r="M30" s="165"/>
    </row>
    <row r="31" spans="1:13" ht="16.5" thickTop="1" x14ac:dyDescent="0.25">
      <c r="A31" s="166" t="s">
        <v>80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5"/>
    </row>
    <row r="32" spans="1:13" x14ac:dyDescent="0.25">
      <c r="A32" s="166" t="s">
        <v>81</v>
      </c>
      <c r="B32" s="165"/>
      <c r="C32" s="165"/>
      <c r="D32" s="165"/>
      <c r="E32" s="174">
        <v>77446.539999999994</v>
      </c>
      <c r="F32" s="165"/>
      <c r="G32" s="165"/>
      <c r="H32" s="165"/>
      <c r="I32" s="165"/>
      <c r="J32" s="166" t="s">
        <v>82</v>
      </c>
      <c r="K32" s="165"/>
      <c r="L32" s="165"/>
      <c r="M32" s="180">
        <v>0.94949588225944292</v>
      </c>
    </row>
    <row r="33" spans="1:13" x14ac:dyDescent="0.25">
      <c r="A33" s="165"/>
      <c r="B33" s="165"/>
      <c r="C33" s="165"/>
      <c r="D33" s="165"/>
      <c r="E33" s="168"/>
      <c r="F33" s="165"/>
      <c r="G33" s="165"/>
      <c r="H33" s="165"/>
      <c r="I33" s="165"/>
      <c r="J33" s="166" t="s">
        <v>83</v>
      </c>
      <c r="K33" s="165"/>
      <c r="L33" s="165"/>
      <c r="M33" s="165"/>
    </row>
    <row r="34" spans="1:13" x14ac:dyDescent="0.25">
      <c r="A34" s="166" t="s">
        <v>84</v>
      </c>
      <c r="B34" s="165"/>
      <c r="C34" s="165"/>
      <c r="D34" s="165"/>
      <c r="E34" s="174">
        <v>58445.919999999998</v>
      </c>
      <c r="F34" s="165"/>
      <c r="G34" s="165"/>
      <c r="H34" s="165"/>
      <c r="I34" s="165"/>
      <c r="J34" s="166" t="s">
        <v>85</v>
      </c>
      <c r="K34" s="165"/>
      <c r="L34" s="165"/>
      <c r="M34" s="173">
        <v>1.0808015951567818E-2</v>
      </c>
    </row>
    <row r="35" spans="1:13" x14ac:dyDescent="0.25">
      <c r="A35" s="166" t="s">
        <v>86</v>
      </c>
      <c r="B35" s="165"/>
      <c r="C35" s="165"/>
      <c r="D35" s="165"/>
      <c r="E35" s="168"/>
      <c r="F35" s="165"/>
      <c r="G35" s="165"/>
      <c r="H35" s="165"/>
      <c r="I35" s="165"/>
      <c r="J35" s="166" t="s">
        <v>87</v>
      </c>
      <c r="K35" s="165"/>
      <c r="L35" s="165"/>
      <c r="M35" s="173">
        <v>1.1382899234748452E-2</v>
      </c>
    </row>
    <row r="36" spans="1:13" ht="16.5" thickBot="1" x14ac:dyDescent="0.3">
      <c r="A36" s="166" t="s">
        <v>88</v>
      </c>
      <c r="B36" s="165"/>
      <c r="C36" s="165"/>
      <c r="D36" s="165"/>
      <c r="E36" s="178">
        <v>19000.619999999995</v>
      </c>
      <c r="F36" s="165"/>
      <c r="G36" s="165"/>
      <c r="H36" s="165" t="s">
        <v>6</v>
      </c>
      <c r="I36" s="165"/>
      <c r="J36" s="166" t="s">
        <v>89</v>
      </c>
      <c r="K36" s="165"/>
      <c r="L36" s="165"/>
      <c r="M36" s="181">
        <v>1.1382899234748451</v>
      </c>
    </row>
    <row r="37" spans="1:13" ht="16.5" thickTop="1" x14ac:dyDescent="0.25">
      <c r="A37" s="165"/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</row>
    <row r="38" spans="1:13" x14ac:dyDescent="0.25">
      <c r="A38" s="170"/>
      <c r="B38" s="170"/>
      <c r="C38" s="170"/>
      <c r="D38" s="170"/>
      <c r="E38" s="170"/>
      <c r="F38" s="165"/>
      <c r="G38" s="165"/>
      <c r="H38" s="170"/>
      <c r="I38" s="170"/>
      <c r="J38" s="170"/>
      <c r="K38" s="170"/>
      <c r="L38" s="170"/>
      <c r="M38" s="170"/>
    </row>
    <row r="40" spans="1:13" x14ac:dyDescent="0.25">
      <c r="A40" s="166" t="s">
        <v>90</v>
      </c>
      <c r="B40" s="165"/>
      <c r="C40" s="165"/>
      <c r="D40" s="165"/>
      <c r="E40" s="165"/>
      <c r="F40" s="165"/>
      <c r="G40" s="165"/>
      <c r="H40" s="182"/>
      <c r="I40" s="165"/>
      <c r="J40" s="166" t="s">
        <v>91</v>
      </c>
      <c r="K40" s="165"/>
      <c r="L40" s="165"/>
      <c r="M40" s="165"/>
    </row>
    <row r="41" spans="1:13" x14ac:dyDescent="0.25">
      <c r="A41" s="183" t="s">
        <v>137</v>
      </c>
      <c r="B41" s="165"/>
      <c r="C41" s="165"/>
      <c r="D41" s="165"/>
      <c r="E41" s="165"/>
      <c r="F41" s="165"/>
      <c r="G41" s="165"/>
      <c r="H41" s="165"/>
      <c r="I41" s="165"/>
      <c r="J41" s="166" t="s">
        <v>92</v>
      </c>
      <c r="K41" s="44">
        <v>44635</v>
      </c>
      <c r="L41" s="44"/>
      <c r="M41" s="44"/>
    </row>
    <row r="42" spans="1:13" x14ac:dyDescent="0.25">
      <c r="A42" s="166" t="s">
        <v>93</v>
      </c>
      <c r="B42" s="166" t="s">
        <v>104</v>
      </c>
      <c r="C42" s="165"/>
      <c r="D42" s="165"/>
      <c r="E42" s="165"/>
      <c r="F42" s="165"/>
      <c r="G42" s="165"/>
      <c r="H42" s="165"/>
      <c r="I42" s="165"/>
      <c r="J42" s="166" t="s">
        <v>94</v>
      </c>
      <c r="K42" s="166" t="s">
        <v>105</v>
      </c>
      <c r="L42" s="165"/>
      <c r="M42" s="165"/>
    </row>
    <row r="43" spans="1:13" x14ac:dyDescent="0.25">
      <c r="A43" s="166" t="s">
        <v>95</v>
      </c>
      <c r="B43" s="166" t="s">
        <v>96</v>
      </c>
      <c r="C43" s="165"/>
      <c r="D43" s="165"/>
      <c r="E43" s="165"/>
      <c r="F43" s="165"/>
      <c r="G43" s="165" t="s">
        <v>6</v>
      </c>
      <c r="H43" s="165"/>
      <c r="I43" s="165"/>
      <c r="J43" s="166" t="s">
        <v>97</v>
      </c>
      <c r="K43" s="166" t="s">
        <v>98</v>
      </c>
      <c r="L43" s="165"/>
      <c r="M43" s="165"/>
    </row>
    <row r="44" spans="1:13" x14ac:dyDescent="0.25">
      <c r="A44" s="165"/>
      <c r="B44" s="165"/>
      <c r="C44" s="165"/>
      <c r="D44" s="165"/>
      <c r="E44" s="165"/>
      <c r="F44" s="165" t="s">
        <v>103</v>
      </c>
      <c r="G44" s="165"/>
      <c r="H44" s="165"/>
      <c r="I44" s="165"/>
      <c r="J44" s="165"/>
      <c r="K44" s="165"/>
      <c r="L44" s="165"/>
      <c r="M44" s="165"/>
    </row>
    <row r="46" spans="1:13" x14ac:dyDescent="0.25">
      <c r="A46" s="165"/>
      <c r="B46" s="165"/>
      <c r="C46" s="165" t="s">
        <v>6</v>
      </c>
      <c r="D46" s="165"/>
      <c r="E46" s="165"/>
      <c r="F46" s="165"/>
      <c r="G46" s="165"/>
      <c r="H46" s="165"/>
      <c r="I46" s="165"/>
      <c r="J46" s="165"/>
      <c r="K46" s="165"/>
      <c r="L46" s="165"/>
      <c r="M46" s="165"/>
    </row>
    <row r="47" spans="1:13" x14ac:dyDescent="0.25">
      <c r="A47" s="165"/>
      <c r="B47" s="165"/>
      <c r="C47" s="165"/>
      <c r="D47" s="165"/>
      <c r="E47" s="165"/>
      <c r="F47" s="165"/>
      <c r="G47" s="165"/>
      <c r="H47" s="165"/>
      <c r="I47" s="165"/>
      <c r="J47" s="165"/>
      <c r="K47" s="165"/>
      <c r="L47" s="165" t="s">
        <v>6</v>
      </c>
      <c r="M47" s="165"/>
    </row>
  </sheetData>
  <mergeCells count="1">
    <mergeCell ref="K41:M41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36"/>
  <sheetViews>
    <sheetView workbookViewId="0">
      <selection sqref="A1:I36"/>
    </sheetView>
  </sheetViews>
  <sheetFormatPr defaultRowHeight="15.75" x14ac:dyDescent="0.25"/>
  <cols>
    <col min="9" max="9" width="10.44140625" bestFit="1" customWidth="1"/>
  </cols>
  <sheetData>
    <row r="4" spans="2:9" ht="19.5" x14ac:dyDescent="0.35">
      <c r="B4" s="186"/>
      <c r="C4" s="186"/>
      <c r="D4" s="193" t="s">
        <v>0</v>
      </c>
      <c r="E4" s="191"/>
      <c r="F4" s="191"/>
      <c r="G4" s="186"/>
      <c r="H4" s="186"/>
      <c r="I4" s="186"/>
    </row>
    <row r="6" spans="2:9" x14ac:dyDescent="0.25">
      <c r="B6" s="186"/>
      <c r="C6" s="186"/>
      <c r="D6" s="194" t="s">
        <v>2</v>
      </c>
      <c r="E6" s="191"/>
      <c r="F6" s="191"/>
      <c r="G6" s="186"/>
      <c r="H6" s="186"/>
      <c r="I6" s="186"/>
    </row>
    <row r="8" spans="2:9" x14ac:dyDescent="0.25">
      <c r="B8" s="188" t="s">
        <v>4</v>
      </c>
      <c r="C8" s="205" t="s">
        <v>136</v>
      </c>
      <c r="D8" s="186"/>
      <c r="E8" s="186"/>
      <c r="F8" s="186"/>
      <c r="G8" s="186"/>
      <c r="H8" s="186"/>
      <c r="I8" s="186"/>
    </row>
    <row r="9" spans="2:9" x14ac:dyDescent="0.25">
      <c r="B9" s="195" t="s">
        <v>6</v>
      </c>
      <c r="C9" s="195" t="s">
        <v>6</v>
      </c>
      <c r="D9" s="195" t="s">
        <v>6</v>
      </c>
      <c r="E9" s="195" t="s">
        <v>6</v>
      </c>
      <c r="F9" s="195" t="s">
        <v>6</v>
      </c>
      <c r="G9" s="195" t="s">
        <v>6</v>
      </c>
      <c r="H9" s="195" t="s">
        <v>6</v>
      </c>
      <c r="I9" s="206" t="s">
        <v>6</v>
      </c>
    </row>
    <row r="11" spans="2:9" x14ac:dyDescent="0.25">
      <c r="B11" s="204" t="s">
        <v>8</v>
      </c>
      <c r="C11" s="186"/>
      <c r="D11" s="186"/>
      <c r="E11" s="186"/>
      <c r="F11" s="186"/>
      <c r="G11" s="186"/>
      <c r="H11" s="186"/>
      <c r="I11" s="186"/>
    </row>
    <row r="12" spans="2:9" x14ac:dyDescent="0.25">
      <c r="B12" s="186"/>
      <c r="C12" s="188" t="s">
        <v>14</v>
      </c>
      <c r="D12" s="186"/>
      <c r="E12" s="186"/>
      <c r="F12" s="186"/>
      <c r="G12" s="192"/>
      <c r="H12" s="187">
        <v>14</v>
      </c>
      <c r="I12" s="196">
        <v>21888256</v>
      </c>
    </row>
    <row r="13" spans="2:9" x14ac:dyDescent="0.25">
      <c r="B13" s="186"/>
      <c r="C13" s="188" t="s">
        <v>9</v>
      </c>
      <c r="D13" s="186"/>
      <c r="E13" s="186"/>
      <c r="F13" s="186"/>
      <c r="G13" s="192"/>
      <c r="H13" s="187">
        <v>1</v>
      </c>
      <c r="I13" s="208">
        <v>29085165</v>
      </c>
    </row>
    <row r="14" spans="2:9" x14ac:dyDescent="0.25">
      <c r="B14" s="186"/>
      <c r="C14" s="188" t="s">
        <v>19</v>
      </c>
      <c r="D14" s="186"/>
      <c r="E14" s="186"/>
      <c r="F14" s="186"/>
      <c r="G14" s="192"/>
      <c r="H14" s="187" t="s">
        <v>20</v>
      </c>
      <c r="I14" s="202">
        <v>217568</v>
      </c>
    </row>
    <row r="15" spans="2:9" x14ac:dyDescent="0.25">
      <c r="B15" s="186"/>
      <c r="C15" s="186"/>
      <c r="D15" s="186"/>
      <c r="E15" s="186"/>
      <c r="F15" s="186"/>
      <c r="G15" s="186"/>
      <c r="H15" s="186"/>
      <c r="I15" s="189"/>
    </row>
    <row r="16" spans="2:9" x14ac:dyDescent="0.25">
      <c r="B16" s="186"/>
      <c r="C16" s="186"/>
      <c r="D16" s="186"/>
      <c r="E16" s="186"/>
      <c r="F16" s="186"/>
      <c r="G16" s="186"/>
      <c r="H16" s="186"/>
      <c r="I16" s="189"/>
    </row>
    <row r="17" spans="2:9" x14ac:dyDescent="0.25">
      <c r="B17" s="204" t="s">
        <v>23</v>
      </c>
      <c r="C17" s="186"/>
      <c r="D17" s="186"/>
      <c r="E17" s="186"/>
      <c r="F17" s="186"/>
      <c r="G17" s="186"/>
      <c r="H17" s="186"/>
      <c r="I17" s="189"/>
    </row>
    <row r="18" spans="2:9" x14ac:dyDescent="0.25">
      <c r="B18" s="186"/>
      <c r="C18" s="188" t="s">
        <v>24</v>
      </c>
      <c r="D18" s="186"/>
      <c r="E18" s="186"/>
      <c r="F18" s="186"/>
      <c r="G18" s="192"/>
      <c r="H18" s="187" t="s">
        <v>25</v>
      </c>
      <c r="I18" s="196">
        <v>20736649</v>
      </c>
    </row>
    <row r="19" spans="2:9" x14ac:dyDescent="0.25">
      <c r="B19" s="186"/>
      <c r="C19" s="188" t="s">
        <v>27</v>
      </c>
      <c r="D19" s="186"/>
      <c r="E19" s="186"/>
      <c r="F19" s="186"/>
      <c r="G19" s="192"/>
      <c r="H19" s="187" t="s">
        <v>28</v>
      </c>
      <c r="I19" s="196">
        <v>27570547</v>
      </c>
    </row>
    <row r="20" spans="2:9" x14ac:dyDescent="0.25">
      <c r="B20" s="186"/>
      <c r="C20" s="186"/>
      <c r="D20" s="186"/>
      <c r="E20" s="186"/>
      <c r="F20" s="186" t="s">
        <v>6</v>
      </c>
      <c r="G20" s="186"/>
      <c r="H20" s="186"/>
      <c r="I20" s="189"/>
    </row>
    <row r="21" spans="2:9" x14ac:dyDescent="0.25">
      <c r="B21" s="204" t="s">
        <v>30</v>
      </c>
      <c r="C21" s="186"/>
      <c r="D21" s="186"/>
      <c r="E21" s="186"/>
      <c r="F21" s="186"/>
      <c r="G21" s="186"/>
      <c r="H21" s="186"/>
      <c r="I21" s="189"/>
    </row>
    <row r="22" spans="2:9" x14ac:dyDescent="0.25">
      <c r="B22" s="186"/>
      <c r="C22" s="201" t="s">
        <v>99</v>
      </c>
      <c r="D22" s="186"/>
      <c r="E22" s="186"/>
      <c r="F22" s="186"/>
      <c r="G22" s="192"/>
      <c r="H22" s="187" t="s">
        <v>32</v>
      </c>
      <c r="I22" s="197">
        <v>2.8080000000000002E-3</v>
      </c>
    </row>
    <row r="23" spans="2:9" x14ac:dyDescent="0.25">
      <c r="B23" s="186"/>
      <c r="C23" s="188" t="s">
        <v>33</v>
      </c>
      <c r="D23" s="186"/>
      <c r="E23" s="186"/>
      <c r="F23" s="186"/>
      <c r="G23" s="192"/>
      <c r="H23" s="187" t="s">
        <v>34</v>
      </c>
      <c r="I23" s="198">
        <v>77446.539999999994</v>
      </c>
    </row>
    <row r="24" spans="2:9" x14ac:dyDescent="0.25">
      <c r="B24" s="186"/>
      <c r="C24" s="186"/>
      <c r="D24" s="186"/>
      <c r="E24" s="186"/>
      <c r="F24" s="186"/>
      <c r="G24" s="186"/>
      <c r="H24" s="186"/>
      <c r="I24" s="190"/>
    </row>
    <row r="25" spans="2:9" x14ac:dyDescent="0.25">
      <c r="B25" s="204" t="s">
        <v>36</v>
      </c>
      <c r="C25" s="186"/>
      <c r="D25" s="186"/>
      <c r="E25" s="186"/>
      <c r="F25" s="186"/>
      <c r="G25" s="186"/>
      <c r="H25" s="186"/>
      <c r="I25" s="190"/>
    </row>
    <row r="26" spans="2:9" x14ac:dyDescent="0.25">
      <c r="B26" s="186"/>
      <c r="C26" s="188" t="s">
        <v>37</v>
      </c>
      <c r="D26" s="186"/>
      <c r="E26" s="186"/>
      <c r="F26" s="186"/>
      <c r="G26" s="192"/>
      <c r="H26" s="187" t="s">
        <v>38</v>
      </c>
      <c r="I26" s="203">
        <v>58402.71</v>
      </c>
    </row>
    <row r="27" spans="2:9" x14ac:dyDescent="0.25">
      <c r="B27" s="186"/>
      <c r="C27" s="188" t="s">
        <v>101</v>
      </c>
      <c r="D27" s="186"/>
      <c r="E27" s="186"/>
      <c r="F27" s="186"/>
      <c r="G27" s="192"/>
      <c r="H27" s="187" t="s">
        <v>39</v>
      </c>
      <c r="I27" s="202">
        <v>3373</v>
      </c>
    </row>
    <row r="28" spans="2:9" x14ac:dyDescent="0.25">
      <c r="B28" s="186"/>
      <c r="C28" s="188" t="s">
        <v>102</v>
      </c>
      <c r="D28" s="186"/>
      <c r="E28" s="186"/>
      <c r="F28" s="186"/>
      <c r="G28" s="192"/>
      <c r="H28" s="187" t="s">
        <v>38</v>
      </c>
      <c r="I28" s="203">
        <v>43.21</v>
      </c>
    </row>
    <row r="29" spans="2:9" x14ac:dyDescent="0.25">
      <c r="B29" s="186"/>
      <c r="C29" s="186"/>
      <c r="D29" s="186"/>
      <c r="E29" s="186"/>
      <c r="F29" s="186"/>
      <c r="G29" s="186"/>
      <c r="H29" s="186"/>
      <c r="I29" s="189" t="s">
        <v>6</v>
      </c>
    </row>
    <row r="30" spans="2:9" x14ac:dyDescent="0.25">
      <c r="B30" s="186"/>
      <c r="C30" s="188" t="s">
        <v>42</v>
      </c>
      <c r="D30" s="186"/>
      <c r="E30" s="186"/>
      <c r="F30" s="186"/>
      <c r="G30" s="192"/>
      <c r="H30" s="186"/>
      <c r="I30" s="207">
        <v>44621</v>
      </c>
    </row>
    <row r="31" spans="2:9" x14ac:dyDescent="0.25">
      <c r="B31" s="186"/>
      <c r="C31" s="188" t="s">
        <v>43</v>
      </c>
      <c r="D31" s="186"/>
      <c r="E31" s="186"/>
      <c r="F31" s="186"/>
      <c r="G31" s="192"/>
      <c r="H31" s="187" t="s">
        <v>44</v>
      </c>
      <c r="I31" s="196">
        <v>0</v>
      </c>
    </row>
    <row r="32" spans="2:9" x14ac:dyDescent="0.25">
      <c r="B32" s="187" t="s">
        <v>25</v>
      </c>
      <c r="C32" s="188" t="s">
        <v>45</v>
      </c>
      <c r="D32" s="186"/>
      <c r="E32" s="186"/>
      <c r="F32" s="186"/>
      <c r="G32" s="192"/>
      <c r="H32" s="186"/>
      <c r="I32" s="196">
        <v>21888256</v>
      </c>
    </row>
    <row r="33" spans="2:9" x14ac:dyDescent="0.25">
      <c r="B33" s="187" t="s">
        <v>46</v>
      </c>
      <c r="C33" s="188" t="s">
        <v>47</v>
      </c>
      <c r="D33" s="186"/>
      <c r="E33" s="186"/>
      <c r="F33" s="186"/>
      <c r="G33" s="192"/>
      <c r="H33" s="186"/>
      <c r="I33" s="196">
        <v>20736649</v>
      </c>
    </row>
    <row r="34" spans="2:9" x14ac:dyDescent="0.25">
      <c r="B34" s="186"/>
      <c r="C34" s="186"/>
      <c r="D34" s="186"/>
      <c r="E34" s="186"/>
      <c r="F34" s="186"/>
      <c r="G34" s="186"/>
      <c r="H34" s="186"/>
      <c r="I34" s="189"/>
    </row>
    <row r="35" spans="2:9" x14ac:dyDescent="0.25">
      <c r="B35" s="186"/>
      <c r="C35" s="188" t="s">
        <v>48</v>
      </c>
      <c r="D35" s="186"/>
      <c r="E35" s="186"/>
      <c r="F35" s="186"/>
      <c r="G35" s="199">
        <v>5.2613008546683666E-2</v>
      </c>
      <c r="H35" s="186"/>
      <c r="I35" s="196">
        <v>1151607</v>
      </c>
    </row>
    <row r="36" spans="2:9" x14ac:dyDescent="0.25">
      <c r="B36" s="186"/>
      <c r="C36" s="186"/>
      <c r="D36" s="186"/>
      <c r="E36" s="186"/>
      <c r="F36" s="186"/>
      <c r="G36" s="200" t="s">
        <v>6</v>
      </c>
      <c r="H36" s="186"/>
      <c r="I36" s="192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B1" sqref="B1"/>
    </sheetView>
  </sheetViews>
  <sheetFormatPr defaultRowHeight="15.75" x14ac:dyDescent="0.25"/>
  <cols>
    <col min="4" max="4" width="15.33203125" bestFit="1" customWidth="1"/>
    <col min="5" max="5" width="11.44140625" bestFit="1" customWidth="1"/>
    <col min="6" max="6" width="12.77734375" customWidth="1"/>
    <col min="7" max="7" width="11.6640625" bestFit="1" customWidth="1"/>
  </cols>
  <sheetData>
    <row r="1" spans="1:7" x14ac:dyDescent="0.25">
      <c r="A1" s="209" t="s">
        <v>6</v>
      </c>
      <c r="B1" s="209"/>
      <c r="C1" s="209"/>
      <c r="D1" s="209"/>
      <c r="E1" s="209"/>
      <c r="F1" s="209"/>
      <c r="G1" s="209"/>
    </row>
    <row r="2" spans="1:7" x14ac:dyDescent="0.25">
      <c r="A2" s="209" t="s">
        <v>6</v>
      </c>
      <c r="B2" s="209"/>
      <c r="C2" s="209"/>
      <c r="D2" s="209"/>
      <c r="E2" s="209"/>
      <c r="F2" s="209"/>
      <c r="G2" s="209"/>
    </row>
    <row r="5" spans="1:7" x14ac:dyDescent="0.25">
      <c r="A5" s="209"/>
      <c r="B5" s="209"/>
      <c r="C5" s="209"/>
      <c r="D5" s="209"/>
      <c r="E5" s="209"/>
      <c r="F5" s="209"/>
      <c r="G5" s="211" t="s">
        <v>1</v>
      </c>
    </row>
    <row r="7" spans="1:7" x14ac:dyDescent="0.25">
      <c r="A7" s="209"/>
      <c r="B7" s="209"/>
      <c r="C7" s="209"/>
      <c r="D7" s="209"/>
      <c r="E7" s="209"/>
      <c r="F7" s="215"/>
      <c r="G7" s="209"/>
    </row>
    <row r="8" spans="1:7" x14ac:dyDescent="0.25">
      <c r="A8" s="209"/>
      <c r="B8" s="209"/>
      <c r="C8" s="209"/>
      <c r="D8" s="217" t="s">
        <v>3</v>
      </c>
      <c r="E8" s="215"/>
      <c r="F8" s="209"/>
      <c r="G8" s="209"/>
    </row>
    <row r="9" spans="1:7" x14ac:dyDescent="0.25">
      <c r="A9" s="209"/>
      <c r="B9" s="217" t="s">
        <v>5</v>
      </c>
      <c r="C9" s="215"/>
      <c r="D9" s="215"/>
      <c r="E9" s="215"/>
      <c r="F9" s="215"/>
      <c r="G9" s="215"/>
    </row>
    <row r="10" spans="1:7" x14ac:dyDescent="0.25">
      <c r="A10" s="209"/>
      <c r="B10" s="217" t="s">
        <v>7</v>
      </c>
      <c r="C10" s="215"/>
      <c r="D10" s="215"/>
      <c r="E10" s="215"/>
      <c r="F10" s="215"/>
      <c r="G10" s="215"/>
    </row>
    <row r="11" spans="1:7" x14ac:dyDescent="0.25">
      <c r="A11" s="209"/>
      <c r="B11" s="209"/>
      <c r="C11" s="209"/>
      <c r="D11" s="224" t="s">
        <v>136</v>
      </c>
      <c r="E11" s="216"/>
      <c r="F11" s="209"/>
      <c r="G11" s="209"/>
    </row>
    <row r="13" spans="1:7" x14ac:dyDescent="0.25">
      <c r="A13" s="209"/>
      <c r="B13" s="209"/>
      <c r="C13" s="209"/>
      <c r="D13" s="210" t="s">
        <v>10</v>
      </c>
      <c r="E13" s="210" t="s">
        <v>11</v>
      </c>
      <c r="F13" s="210" t="s">
        <v>12</v>
      </c>
      <c r="G13" s="210" t="s">
        <v>13</v>
      </c>
    </row>
    <row r="14" spans="1:7" x14ac:dyDescent="0.25">
      <c r="A14" s="209"/>
      <c r="B14" s="209"/>
      <c r="C14" s="209"/>
      <c r="D14" s="218" t="s">
        <v>15</v>
      </c>
      <c r="E14" s="219" t="s">
        <v>16</v>
      </c>
      <c r="F14" s="219" t="s">
        <v>17</v>
      </c>
      <c r="G14" s="219" t="s">
        <v>18</v>
      </c>
    </row>
    <row r="16" spans="1:7" x14ac:dyDescent="0.25">
      <c r="A16" s="211" t="s">
        <v>21</v>
      </c>
      <c r="B16" s="209"/>
      <c r="C16" s="209"/>
      <c r="D16" s="212">
        <v>226894384</v>
      </c>
      <c r="E16" s="212">
        <v>215179510</v>
      </c>
      <c r="F16" s="212">
        <v>0</v>
      </c>
      <c r="G16" s="212">
        <v>11714874</v>
      </c>
    </row>
    <row r="17" spans="1:7" x14ac:dyDescent="0.25">
      <c r="A17" s="211" t="s">
        <v>22</v>
      </c>
      <c r="B17" s="209"/>
      <c r="C17" s="209"/>
      <c r="D17" s="212"/>
      <c r="E17" s="212"/>
      <c r="F17" s="212"/>
      <c r="G17" s="212"/>
    </row>
    <row r="18" spans="1:7" x14ac:dyDescent="0.25">
      <c r="A18" s="209"/>
      <c r="B18" s="209"/>
      <c r="C18" s="209"/>
      <c r="D18" s="212"/>
      <c r="E18" s="212"/>
      <c r="F18" s="212"/>
      <c r="G18" s="212"/>
    </row>
    <row r="19" spans="1:7" x14ac:dyDescent="0.25">
      <c r="A19" s="211" t="s">
        <v>26</v>
      </c>
      <c r="B19" s="209"/>
      <c r="C19" s="209"/>
      <c r="D19" s="212">
        <v>22833242</v>
      </c>
      <c r="E19" s="212">
        <v>21378136</v>
      </c>
      <c r="F19" s="212">
        <v>0</v>
      </c>
      <c r="G19" s="212">
        <v>1455106</v>
      </c>
    </row>
    <row r="21" spans="1:7" x14ac:dyDescent="0.25">
      <c r="A21" s="211" t="s">
        <v>6</v>
      </c>
      <c r="B21" s="209"/>
      <c r="C21" s="209"/>
      <c r="D21" s="221"/>
      <c r="E21" s="221"/>
      <c r="F21" s="221"/>
      <c r="G21" s="212" t="s">
        <v>6</v>
      </c>
    </row>
    <row r="23" spans="1:7" x14ac:dyDescent="0.25">
      <c r="A23" s="211" t="s">
        <v>29</v>
      </c>
      <c r="B23" s="209"/>
      <c r="C23" s="209"/>
      <c r="D23" s="212"/>
      <c r="E23" s="212"/>
      <c r="F23" s="212"/>
      <c r="G23" s="212"/>
    </row>
    <row r="24" spans="1:7" x14ac:dyDescent="0.25">
      <c r="A24" s="209"/>
      <c r="B24" s="209"/>
      <c r="C24" s="209"/>
      <c r="D24" s="212"/>
      <c r="E24" s="212"/>
      <c r="F24" s="212"/>
      <c r="G24" s="212"/>
    </row>
    <row r="25" spans="1:7" x14ac:dyDescent="0.25">
      <c r="A25" s="211" t="s">
        <v>31</v>
      </c>
      <c r="B25" s="209"/>
      <c r="C25" s="209"/>
      <c r="D25" s="223">
        <v>21888256</v>
      </c>
      <c r="E25" s="223">
        <v>20736649</v>
      </c>
      <c r="F25" s="223">
        <v>0</v>
      </c>
      <c r="G25" s="223">
        <v>1151607</v>
      </c>
    </row>
    <row r="26" spans="1:7" x14ac:dyDescent="0.25">
      <c r="A26" s="209"/>
      <c r="B26" s="209"/>
      <c r="C26" s="209"/>
      <c r="D26" s="212"/>
      <c r="E26" s="212"/>
      <c r="F26" s="212"/>
      <c r="G26" s="212"/>
    </row>
    <row r="27" spans="1:7" x14ac:dyDescent="0.25">
      <c r="A27" s="209" t="s">
        <v>6</v>
      </c>
      <c r="B27" s="209"/>
      <c r="C27" s="209"/>
      <c r="D27" s="221" t="s">
        <v>6</v>
      </c>
      <c r="E27" s="221" t="s">
        <v>6</v>
      </c>
      <c r="F27" s="221" t="s">
        <v>6</v>
      </c>
      <c r="G27" s="222" t="s">
        <v>6</v>
      </c>
    </row>
    <row r="29" spans="1:7" x14ac:dyDescent="0.25">
      <c r="A29" s="211" t="s">
        <v>35</v>
      </c>
      <c r="B29" s="209"/>
      <c r="C29" s="209"/>
      <c r="D29" s="212">
        <v>225949398</v>
      </c>
      <c r="E29" s="212">
        <v>214538023</v>
      </c>
      <c r="F29" s="212">
        <v>0</v>
      </c>
      <c r="G29" s="212">
        <v>11411375</v>
      </c>
    </row>
    <row r="34" spans="2:7" x14ac:dyDescent="0.25">
      <c r="B34" s="211" t="s">
        <v>13</v>
      </c>
      <c r="C34" s="213">
        <v>11411375</v>
      </c>
      <c r="D34" s="214" t="s">
        <v>40</v>
      </c>
      <c r="E34" s="212">
        <v>225949398</v>
      </c>
      <c r="F34" s="210" t="s">
        <v>41</v>
      </c>
      <c r="G34" s="220">
        <v>5.0504117740557117E-2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sqref="A1:M47"/>
    </sheetView>
  </sheetViews>
  <sheetFormatPr defaultRowHeight="15.75" x14ac:dyDescent="0.25"/>
  <cols>
    <col min="5" max="5" width="12.88671875" bestFit="1" customWidth="1"/>
    <col min="11" max="11" width="20.77734375" customWidth="1"/>
    <col min="13" max="13" width="12.88671875" bestFit="1" customWidth="1"/>
  </cols>
  <sheetData>
    <row r="1" spans="1:13" ht="19.5" x14ac:dyDescent="0.35">
      <c r="A1" s="245"/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</row>
    <row r="4" spans="1:13" x14ac:dyDescent="0.25">
      <c r="A4" s="226" t="s">
        <v>49</v>
      </c>
      <c r="B4" s="235" t="s">
        <v>0</v>
      </c>
      <c r="C4" s="230"/>
      <c r="D4" s="230"/>
      <c r="E4" s="230"/>
      <c r="F4" s="225"/>
      <c r="G4" s="225"/>
      <c r="H4" s="226" t="s">
        <v>50</v>
      </c>
      <c r="I4" s="225"/>
      <c r="J4" s="235" t="s">
        <v>51</v>
      </c>
      <c r="K4" s="230"/>
      <c r="L4" s="230"/>
      <c r="M4" s="230"/>
    </row>
    <row r="6" spans="1:13" x14ac:dyDescent="0.25">
      <c r="A6" s="236" t="s">
        <v>52</v>
      </c>
      <c r="B6" s="231"/>
      <c r="C6" s="231"/>
      <c r="D6" s="231"/>
      <c r="E6" s="244" t="s">
        <v>138</v>
      </c>
      <c r="F6" s="225"/>
      <c r="G6" s="225"/>
      <c r="H6" s="225"/>
      <c r="I6" s="225"/>
      <c r="J6" s="236" t="s">
        <v>53</v>
      </c>
      <c r="K6" s="231"/>
      <c r="L6" s="236" t="s">
        <v>54</v>
      </c>
      <c r="M6" s="244" t="s">
        <v>138</v>
      </c>
    </row>
    <row r="8" spans="1:13" ht="16.5" thickBot="1" x14ac:dyDescent="0.3">
      <c r="A8" s="226" t="s">
        <v>55</v>
      </c>
      <c r="B8" s="225"/>
      <c r="C8" s="225"/>
      <c r="D8" s="225"/>
      <c r="E8" s="237">
        <v>18424001</v>
      </c>
      <c r="F8" s="225"/>
      <c r="G8" s="225"/>
      <c r="H8" s="225"/>
      <c r="I8" s="225"/>
      <c r="J8" s="226" t="s">
        <v>56</v>
      </c>
      <c r="K8" s="225"/>
      <c r="L8" s="225"/>
      <c r="M8" s="225"/>
    </row>
    <row r="9" spans="1:13" ht="17.25" thickTop="1" thickBot="1" x14ac:dyDescent="0.3">
      <c r="A9" s="225"/>
      <c r="B9" s="225"/>
      <c r="C9" s="225"/>
      <c r="D9" s="225"/>
      <c r="E9" s="227"/>
      <c r="F9" s="225"/>
      <c r="G9" s="225"/>
      <c r="H9" s="225"/>
      <c r="I9" s="225"/>
      <c r="J9" s="226" t="s">
        <v>57</v>
      </c>
      <c r="K9" s="225"/>
      <c r="L9" s="225"/>
      <c r="M9" s="238">
        <v>184424</v>
      </c>
    </row>
    <row r="10" spans="1:13" ht="16.5" thickTop="1" x14ac:dyDescent="0.25">
      <c r="A10" s="226" t="s">
        <v>58</v>
      </c>
      <c r="B10" s="225"/>
      <c r="C10" s="225"/>
      <c r="D10" s="225"/>
      <c r="E10" s="232">
        <v>17393506</v>
      </c>
      <c r="F10" s="225"/>
      <c r="G10" s="225"/>
      <c r="H10" s="225"/>
      <c r="I10" s="225"/>
      <c r="J10" s="226" t="s">
        <v>100</v>
      </c>
      <c r="K10" s="225"/>
      <c r="L10" s="225"/>
      <c r="M10" s="234">
        <v>38570.909999999974</v>
      </c>
    </row>
    <row r="11" spans="1:13" x14ac:dyDescent="0.25">
      <c r="A11" s="225"/>
      <c r="B11" s="225"/>
      <c r="C11" s="225"/>
      <c r="D11" s="225"/>
      <c r="E11" s="227"/>
      <c r="F11" s="225"/>
      <c r="G11" s="225"/>
      <c r="H11" s="225"/>
      <c r="I11" s="225"/>
      <c r="J11" s="226" t="s">
        <v>59</v>
      </c>
      <c r="K11" s="225"/>
      <c r="L11" s="225"/>
      <c r="M11" s="234"/>
    </row>
    <row r="12" spans="1:13" x14ac:dyDescent="0.25">
      <c r="A12" s="226" t="s">
        <v>60</v>
      </c>
      <c r="B12" s="225"/>
      <c r="C12" s="225"/>
      <c r="D12" s="225"/>
      <c r="E12" s="232">
        <v>0</v>
      </c>
      <c r="F12" s="225"/>
      <c r="G12" s="225"/>
      <c r="H12" s="225"/>
      <c r="I12" s="225"/>
      <c r="J12" s="226" t="s">
        <v>61</v>
      </c>
      <c r="K12" s="225"/>
      <c r="L12" s="225"/>
      <c r="M12" s="228"/>
    </row>
    <row r="13" spans="1:13" ht="16.5" thickBot="1" x14ac:dyDescent="0.3">
      <c r="A13" s="225"/>
      <c r="B13" s="225"/>
      <c r="C13" s="225"/>
      <c r="D13" s="225"/>
      <c r="E13" s="227"/>
      <c r="F13" s="225"/>
      <c r="G13" s="225"/>
      <c r="H13" s="225"/>
      <c r="I13" s="225"/>
      <c r="J13" s="226" t="s">
        <v>62</v>
      </c>
      <c r="K13" s="225"/>
      <c r="L13" s="225"/>
      <c r="M13" s="238">
        <v>222994.90999999997</v>
      </c>
    </row>
    <row r="14" spans="1:13" ht="17.25" thickTop="1" thickBot="1" x14ac:dyDescent="0.3">
      <c r="A14" s="226" t="s">
        <v>63</v>
      </c>
      <c r="B14" s="225"/>
      <c r="C14" s="225"/>
      <c r="D14" s="225"/>
      <c r="E14" s="237">
        <v>17393506</v>
      </c>
      <c r="F14" s="225"/>
      <c r="G14" s="225"/>
      <c r="H14" s="225"/>
      <c r="I14" s="225"/>
      <c r="J14" s="225"/>
      <c r="K14" s="225"/>
      <c r="L14" s="225"/>
      <c r="M14" s="225"/>
    </row>
    <row r="15" spans="1:13" ht="16.5" thickTop="1" x14ac:dyDescent="0.25">
      <c r="A15" s="225"/>
      <c r="B15" s="225"/>
      <c r="C15" s="225"/>
      <c r="D15" s="225"/>
      <c r="E15" s="227"/>
      <c r="F15" s="225"/>
      <c r="G15" s="225"/>
      <c r="H15" s="225"/>
      <c r="I15" s="225"/>
      <c r="J15" s="226" t="s">
        <v>64</v>
      </c>
      <c r="K15" s="225"/>
      <c r="L15" s="225"/>
      <c r="M15" s="232">
        <v>18424001</v>
      </c>
    </row>
    <row r="16" spans="1:13" x14ac:dyDescent="0.25">
      <c r="A16" s="226" t="s">
        <v>65</v>
      </c>
      <c r="B16" s="225"/>
      <c r="C16" s="225"/>
      <c r="D16" s="225"/>
      <c r="E16" s="227"/>
      <c r="F16" s="225"/>
      <c r="G16" s="225"/>
      <c r="H16" s="225"/>
      <c r="I16" s="225"/>
      <c r="J16" s="225"/>
      <c r="K16" s="225"/>
      <c r="L16" s="225"/>
      <c r="M16" s="225"/>
    </row>
    <row r="17" spans="1:13" ht="16.5" thickBot="1" x14ac:dyDescent="0.3">
      <c r="A17" s="226" t="s">
        <v>66</v>
      </c>
      <c r="B17" s="225"/>
      <c r="C17" s="225"/>
      <c r="D17" s="225"/>
      <c r="E17" s="237">
        <v>1030495</v>
      </c>
      <c r="F17" s="225"/>
      <c r="G17" s="225"/>
      <c r="H17" s="225"/>
      <c r="I17" s="225"/>
      <c r="J17" s="226" t="s">
        <v>67</v>
      </c>
      <c r="K17" s="225"/>
      <c r="L17" s="225"/>
      <c r="M17" s="225"/>
    </row>
    <row r="18" spans="1:13" ht="17.25" thickTop="1" thickBot="1" x14ac:dyDescent="0.3">
      <c r="A18" s="225"/>
      <c r="B18" s="225"/>
      <c r="C18" s="225"/>
      <c r="D18" s="225"/>
      <c r="E18" s="225"/>
      <c r="F18" s="225"/>
      <c r="G18" s="225"/>
      <c r="H18" s="225"/>
      <c r="I18" s="225"/>
      <c r="J18" s="226" t="s">
        <v>68</v>
      </c>
      <c r="K18" s="225"/>
      <c r="L18" s="225"/>
      <c r="M18" s="239">
        <v>1.0009986430200476E-2</v>
      </c>
    </row>
    <row r="19" spans="1:13" ht="16.5" thickTop="1" x14ac:dyDescent="0.25">
      <c r="A19" s="230"/>
      <c r="B19" s="230"/>
      <c r="C19" s="230"/>
      <c r="D19" s="230"/>
      <c r="E19" s="230"/>
      <c r="F19" s="225"/>
      <c r="G19" s="225"/>
      <c r="H19" s="230"/>
      <c r="I19" s="230"/>
      <c r="J19" s="230"/>
      <c r="K19" s="230"/>
      <c r="L19" s="230"/>
      <c r="M19" s="230"/>
    </row>
    <row r="20" spans="1:13" x14ac:dyDescent="0.25">
      <c r="A20" s="230"/>
      <c r="B20" s="230"/>
      <c r="C20" s="230"/>
      <c r="D20" s="230"/>
      <c r="E20" s="230"/>
      <c r="F20" s="225"/>
      <c r="G20" s="225"/>
      <c r="H20" s="230"/>
      <c r="I20" s="230"/>
      <c r="J20" s="230"/>
      <c r="K20" s="230"/>
      <c r="L20" s="230"/>
      <c r="M20" s="230"/>
    </row>
    <row r="22" spans="1:13" x14ac:dyDescent="0.25">
      <c r="A22" s="236" t="s">
        <v>69</v>
      </c>
      <c r="B22" s="225"/>
      <c r="C22" s="225"/>
      <c r="D22" s="225"/>
      <c r="E22" s="244" t="s">
        <v>138</v>
      </c>
      <c r="F22" s="225"/>
      <c r="G22" s="225"/>
      <c r="H22" s="225"/>
      <c r="I22" s="225"/>
      <c r="J22" s="236" t="s">
        <v>70</v>
      </c>
      <c r="K22" s="225"/>
      <c r="L22" s="225"/>
      <c r="M22" s="225"/>
    </row>
    <row r="24" spans="1:13" x14ac:dyDescent="0.25">
      <c r="A24" s="226" t="s">
        <v>71</v>
      </c>
      <c r="B24" s="225"/>
      <c r="C24" s="225"/>
      <c r="D24" s="225"/>
      <c r="E24" s="233">
        <v>1.1383000000000001E-2</v>
      </c>
      <c r="F24" s="225"/>
      <c r="G24" s="225"/>
      <c r="H24" s="225"/>
      <c r="I24" s="225"/>
      <c r="J24" s="226" t="s">
        <v>72</v>
      </c>
      <c r="K24" s="225"/>
      <c r="L24" s="225"/>
      <c r="M24" s="229">
        <v>5.228230327400276E-2</v>
      </c>
    </row>
    <row r="26" spans="1:13" x14ac:dyDescent="0.25">
      <c r="A26" s="226" t="s">
        <v>73</v>
      </c>
      <c r="B26" s="225"/>
      <c r="C26" s="225"/>
      <c r="D26" s="225"/>
      <c r="E26" s="232">
        <v>20736649</v>
      </c>
      <c r="F26" s="225"/>
      <c r="G26" s="225"/>
      <c r="H26" s="225"/>
      <c r="I26" s="225"/>
      <c r="J26" s="226" t="s">
        <v>74</v>
      </c>
      <c r="K26" s="225"/>
      <c r="L26" s="225"/>
      <c r="M26" s="244" t="s">
        <v>138</v>
      </c>
    </row>
    <row r="27" spans="1:13" x14ac:dyDescent="0.25">
      <c r="A27" s="225"/>
      <c r="B27" s="225"/>
      <c r="C27" s="225"/>
      <c r="D27" s="225"/>
      <c r="E27" s="227"/>
      <c r="F27" s="225"/>
      <c r="G27" s="225"/>
      <c r="H27" s="225"/>
      <c r="I27" s="225"/>
      <c r="J27" s="225"/>
      <c r="K27" s="225"/>
      <c r="L27" s="225"/>
      <c r="M27" s="225"/>
    </row>
    <row r="28" spans="1:13" x14ac:dyDescent="0.25">
      <c r="A28" s="226" t="s">
        <v>75</v>
      </c>
      <c r="B28" s="225"/>
      <c r="C28" s="225"/>
      <c r="D28" s="225"/>
      <c r="E28" s="232">
        <v>2188</v>
      </c>
      <c r="F28" s="225"/>
      <c r="G28" s="225"/>
      <c r="H28" s="225"/>
      <c r="I28" s="225"/>
      <c r="J28" s="226" t="s">
        <v>76</v>
      </c>
      <c r="K28" s="225"/>
      <c r="L28" s="225"/>
      <c r="M28" s="240">
        <v>5.5932204953744846E-2</v>
      </c>
    </row>
    <row r="29" spans="1:13" x14ac:dyDescent="0.25">
      <c r="A29" s="225"/>
      <c r="B29" s="225"/>
      <c r="C29" s="225"/>
      <c r="D29" s="225"/>
      <c r="E29" s="227"/>
      <c r="F29" s="225"/>
      <c r="G29" s="225"/>
      <c r="H29" s="225"/>
      <c r="I29" s="225"/>
      <c r="J29" s="226" t="s">
        <v>77</v>
      </c>
      <c r="K29" s="225"/>
      <c r="L29" s="225"/>
      <c r="M29" s="225"/>
    </row>
    <row r="30" spans="1:13" ht="16.5" thickBot="1" x14ac:dyDescent="0.3">
      <c r="A30" s="226" t="s">
        <v>78</v>
      </c>
      <c r="B30" s="225"/>
      <c r="C30" s="225"/>
      <c r="D30" s="225"/>
      <c r="E30" s="237">
        <v>20738837</v>
      </c>
      <c r="F30" s="225"/>
      <c r="G30" s="225"/>
      <c r="H30" s="225"/>
      <c r="I30" s="225"/>
      <c r="J30" s="236" t="s">
        <v>79</v>
      </c>
      <c r="K30" s="225"/>
      <c r="L30" s="225"/>
      <c r="M30" s="225"/>
    </row>
    <row r="31" spans="1:13" ht="16.5" thickTop="1" x14ac:dyDescent="0.25">
      <c r="A31" s="226" t="s">
        <v>80</v>
      </c>
      <c r="B31" s="225"/>
      <c r="C31" s="225"/>
      <c r="D31" s="225"/>
      <c r="E31" s="225"/>
      <c r="F31" s="225"/>
      <c r="G31" s="225"/>
      <c r="H31" s="225"/>
      <c r="I31" s="225"/>
      <c r="J31" s="225"/>
      <c r="K31" s="225"/>
      <c r="L31" s="225"/>
      <c r="M31" s="225"/>
    </row>
    <row r="32" spans="1:13" x14ac:dyDescent="0.25">
      <c r="A32" s="226" t="s">
        <v>81</v>
      </c>
      <c r="B32" s="225"/>
      <c r="C32" s="225"/>
      <c r="D32" s="225"/>
      <c r="E32" s="234">
        <v>236568.62</v>
      </c>
      <c r="F32" s="225"/>
      <c r="G32" s="225"/>
      <c r="H32" s="225"/>
      <c r="I32" s="225"/>
      <c r="J32" s="226" t="s">
        <v>82</v>
      </c>
      <c r="K32" s="225"/>
      <c r="L32" s="225"/>
      <c r="M32" s="240">
        <v>0.94771769672599726</v>
      </c>
    </row>
    <row r="33" spans="1:13" x14ac:dyDescent="0.25">
      <c r="A33" s="225"/>
      <c r="B33" s="225"/>
      <c r="C33" s="225"/>
      <c r="D33" s="225"/>
      <c r="E33" s="228"/>
      <c r="F33" s="225"/>
      <c r="G33" s="225"/>
      <c r="H33" s="225"/>
      <c r="I33" s="225"/>
      <c r="J33" s="226" t="s">
        <v>83</v>
      </c>
      <c r="K33" s="225"/>
      <c r="L33" s="225"/>
      <c r="M33" s="225"/>
    </row>
    <row r="34" spans="1:13" x14ac:dyDescent="0.25">
      <c r="A34" s="226" t="s">
        <v>84</v>
      </c>
      <c r="B34" s="225"/>
      <c r="C34" s="225"/>
      <c r="D34" s="225"/>
      <c r="E34" s="234">
        <v>197997.71000000002</v>
      </c>
      <c r="F34" s="225"/>
      <c r="G34" s="225"/>
      <c r="H34" s="225"/>
      <c r="I34" s="225"/>
      <c r="J34" s="226" t="s">
        <v>85</v>
      </c>
      <c r="K34" s="225"/>
      <c r="L34" s="225"/>
      <c r="M34" s="233">
        <v>1.2103500754260704E-2</v>
      </c>
    </row>
    <row r="35" spans="1:13" x14ac:dyDescent="0.25">
      <c r="A35" s="226" t="s">
        <v>86</v>
      </c>
      <c r="B35" s="225"/>
      <c r="C35" s="225"/>
      <c r="D35" s="225"/>
      <c r="E35" s="228"/>
      <c r="F35" s="225"/>
      <c r="G35" s="225"/>
      <c r="H35" s="225"/>
      <c r="I35" s="225"/>
      <c r="J35" s="226" t="s">
        <v>87</v>
      </c>
      <c r="K35" s="225"/>
      <c r="L35" s="225"/>
      <c r="M35" s="233">
        <v>1.2771208975071034E-2</v>
      </c>
    </row>
    <row r="36" spans="1:13" ht="16.5" thickBot="1" x14ac:dyDescent="0.3">
      <c r="A36" s="226" t="s">
        <v>88</v>
      </c>
      <c r="B36" s="225"/>
      <c r="C36" s="225"/>
      <c r="D36" s="225"/>
      <c r="E36" s="238">
        <v>38570.909999999974</v>
      </c>
      <c r="F36" s="225"/>
      <c r="G36" s="225"/>
      <c r="H36" s="225" t="s">
        <v>6</v>
      </c>
      <c r="I36" s="225"/>
      <c r="J36" s="226" t="s">
        <v>89</v>
      </c>
      <c r="K36" s="225"/>
      <c r="L36" s="225"/>
      <c r="M36" s="241">
        <v>1.2771208975071033</v>
      </c>
    </row>
    <row r="37" spans="1:13" ht="16.5" thickTop="1" x14ac:dyDescent="0.25">
      <c r="A37" s="225"/>
      <c r="B37" s="225"/>
      <c r="C37" s="225"/>
      <c r="D37" s="225"/>
      <c r="E37" s="225"/>
      <c r="F37" s="225"/>
      <c r="G37" s="225"/>
      <c r="H37" s="225"/>
      <c r="I37" s="225"/>
      <c r="J37" s="225"/>
      <c r="K37" s="225"/>
      <c r="L37" s="225"/>
      <c r="M37" s="225"/>
    </row>
    <row r="38" spans="1:13" x14ac:dyDescent="0.25">
      <c r="A38" s="230"/>
      <c r="B38" s="230"/>
      <c r="C38" s="230"/>
      <c r="D38" s="230"/>
      <c r="E38" s="230"/>
      <c r="F38" s="225"/>
      <c r="G38" s="225"/>
      <c r="H38" s="230"/>
      <c r="I38" s="230"/>
      <c r="J38" s="230"/>
      <c r="K38" s="230"/>
      <c r="L38" s="230"/>
      <c r="M38" s="230"/>
    </row>
    <row r="40" spans="1:13" x14ac:dyDescent="0.25">
      <c r="A40" s="226" t="s">
        <v>90</v>
      </c>
      <c r="B40" s="225"/>
      <c r="C40" s="225"/>
      <c r="D40" s="225"/>
      <c r="E40" s="225"/>
      <c r="F40" s="225"/>
      <c r="G40" s="225"/>
      <c r="H40" s="242"/>
      <c r="I40" s="225"/>
      <c r="J40" s="226" t="s">
        <v>91</v>
      </c>
      <c r="K40" s="225"/>
      <c r="L40" s="225"/>
      <c r="M40" s="225"/>
    </row>
    <row r="41" spans="1:13" x14ac:dyDescent="0.25">
      <c r="A41" s="243" t="s">
        <v>139</v>
      </c>
      <c r="B41" s="225"/>
      <c r="C41" s="225"/>
      <c r="D41" s="225"/>
      <c r="E41" s="225"/>
      <c r="F41" s="225"/>
      <c r="G41" s="225"/>
      <c r="H41" s="225"/>
      <c r="I41" s="225"/>
      <c r="J41" s="226" t="s">
        <v>92</v>
      </c>
      <c r="K41" s="44">
        <v>44666</v>
      </c>
      <c r="L41" s="44"/>
      <c r="M41" s="44"/>
    </row>
    <row r="42" spans="1:13" x14ac:dyDescent="0.25">
      <c r="A42" s="226" t="s">
        <v>93</v>
      </c>
      <c r="B42" s="226" t="s">
        <v>104</v>
      </c>
      <c r="C42" s="225"/>
      <c r="D42" s="225"/>
      <c r="E42" s="225"/>
      <c r="F42" s="225"/>
      <c r="G42" s="225"/>
      <c r="H42" s="225"/>
      <c r="I42" s="225"/>
      <c r="J42" s="226" t="s">
        <v>94</v>
      </c>
      <c r="K42" s="226" t="s">
        <v>105</v>
      </c>
      <c r="L42" s="225"/>
      <c r="M42" s="225"/>
    </row>
    <row r="43" spans="1:13" x14ac:dyDescent="0.25">
      <c r="A43" s="226" t="s">
        <v>95</v>
      </c>
      <c r="B43" s="226" t="s">
        <v>96</v>
      </c>
      <c r="C43" s="225"/>
      <c r="D43" s="225"/>
      <c r="E43" s="225"/>
      <c r="F43" s="225"/>
      <c r="G43" s="225" t="s">
        <v>6</v>
      </c>
      <c r="H43" s="225"/>
      <c r="I43" s="225"/>
      <c r="J43" s="226" t="s">
        <v>97</v>
      </c>
      <c r="K43" s="226" t="s">
        <v>98</v>
      </c>
      <c r="L43" s="225"/>
      <c r="M43" s="225"/>
    </row>
    <row r="44" spans="1:13" x14ac:dyDescent="0.25">
      <c r="A44" s="225"/>
      <c r="B44" s="225"/>
      <c r="C44" s="225"/>
      <c r="D44" s="225"/>
      <c r="E44" s="225"/>
      <c r="F44" s="225" t="s">
        <v>103</v>
      </c>
      <c r="G44" s="225"/>
      <c r="H44" s="225"/>
      <c r="I44" s="225"/>
      <c r="J44" s="225"/>
      <c r="K44" s="225"/>
      <c r="L44" s="225"/>
      <c r="M44" s="225"/>
    </row>
    <row r="46" spans="1:13" x14ac:dyDescent="0.25">
      <c r="A46" s="225"/>
      <c r="B46" s="225"/>
      <c r="C46" s="225" t="s">
        <v>6</v>
      </c>
      <c r="D46" s="225"/>
      <c r="E46" s="225"/>
      <c r="F46" s="225"/>
      <c r="G46" s="225"/>
      <c r="H46" s="225"/>
      <c r="I46" s="225"/>
      <c r="J46" s="225"/>
      <c r="K46" s="225"/>
      <c r="L46" s="225"/>
      <c r="M46" s="225"/>
    </row>
    <row r="47" spans="1:13" x14ac:dyDescent="0.25">
      <c r="A47" s="225"/>
      <c r="B47" s="225"/>
      <c r="C47" s="225"/>
      <c r="D47" s="225"/>
      <c r="E47" s="225"/>
      <c r="F47" s="225"/>
      <c r="G47" s="225"/>
      <c r="H47" s="225"/>
      <c r="I47" s="225"/>
      <c r="J47" s="225"/>
      <c r="K47" s="225"/>
      <c r="L47" s="225" t="s">
        <v>6</v>
      </c>
      <c r="M47" s="225"/>
    </row>
  </sheetData>
  <mergeCells count="1">
    <mergeCell ref="K41:M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1" transitionEvaluation="1" codeName="Sheet2">
    <pageSetUpPr fitToPage="1"/>
  </sheetPr>
  <dimension ref="A1:M47"/>
  <sheetViews>
    <sheetView showGridLines="0" view="pageBreakPreview" zoomScaleNormal="60" zoomScaleSheetLayoutView="100" workbookViewId="0">
      <selection activeCell="A10" sqref="A1:IV65536"/>
    </sheetView>
  </sheetViews>
  <sheetFormatPr defaultRowHeight="15.75" x14ac:dyDescent="0.25"/>
  <cols>
    <col min="1" max="1" width="12.88671875" customWidth="1"/>
    <col min="4" max="4" width="15.77734375" customWidth="1"/>
    <col min="5" max="5" width="16.5546875" bestFit="1" customWidth="1"/>
    <col min="10" max="10" width="40.44140625" bestFit="1" customWidth="1"/>
    <col min="11" max="11" width="1.88671875" customWidth="1"/>
    <col min="12" max="12" width="8.44140625" bestFit="1" customWidth="1"/>
    <col min="13" max="13" width="17" bestFit="1" customWidth="1"/>
  </cols>
  <sheetData>
    <row r="1" spans="1:13" ht="19.5" x14ac:dyDescent="0.35">
      <c r="A1" s="8"/>
    </row>
    <row r="4" spans="1:13" x14ac:dyDescent="0.25">
      <c r="A4" s="9" t="s">
        <v>49</v>
      </c>
      <c r="B4" s="10" t="s">
        <v>0</v>
      </c>
      <c r="C4" s="4"/>
      <c r="D4" s="4"/>
      <c r="E4" s="4"/>
      <c r="H4" s="9" t="s">
        <v>50</v>
      </c>
      <c r="J4" s="10" t="s">
        <v>51</v>
      </c>
      <c r="K4" s="4"/>
      <c r="L4" s="4"/>
      <c r="M4" s="4"/>
    </row>
    <row r="6" spans="1:13" x14ac:dyDescent="0.25">
      <c r="A6" s="11" t="s">
        <v>52</v>
      </c>
      <c r="B6" s="5"/>
      <c r="C6" s="5"/>
      <c r="D6" s="5"/>
      <c r="E6" s="12" t="s">
        <v>106</v>
      </c>
      <c r="J6" s="11" t="s">
        <v>53</v>
      </c>
      <c r="K6" s="5"/>
      <c r="L6" s="11" t="s">
        <v>54</v>
      </c>
      <c r="M6" s="12" t="str">
        <f>+E6</f>
        <v>NOVEMBER 2020</v>
      </c>
    </row>
    <row r="8" spans="1:13" ht="16.5" thickBot="1" x14ac:dyDescent="0.3">
      <c r="A8" s="9" t="s">
        <v>55</v>
      </c>
      <c r="E8" s="13">
        <f>+'[1]Appendix A'!I12</f>
        <v>17833925</v>
      </c>
      <c r="J8" s="9" t="s">
        <v>56</v>
      </c>
    </row>
    <row r="9" spans="1:13" ht="17.25" thickTop="1" thickBot="1" x14ac:dyDescent="0.3">
      <c r="E9" s="14"/>
      <c r="J9" s="9" t="s">
        <v>57</v>
      </c>
      <c r="M9" s="15">
        <f>'[1]Appendix A'!I14</f>
        <v>-93807</v>
      </c>
    </row>
    <row r="10" spans="1:13" ht="16.5" thickTop="1" x14ac:dyDescent="0.25">
      <c r="A10" s="9" t="s">
        <v>58</v>
      </c>
      <c r="E10" s="16">
        <f>'[1]Appendix A'!I18</f>
        <v>16849143</v>
      </c>
      <c r="J10" s="9" t="s">
        <v>100</v>
      </c>
      <c r="M10" s="17">
        <f>E36+F36</f>
        <v>30997.869999999995</v>
      </c>
    </row>
    <row r="11" spans="1:13" x14ac:dyDescent="0.25">
      <c r="E11" s="14"/>
      <c r="J11" s="9" t="s">
        <v>59</v>
      </c>
      <c r="M11" s="17"/>
    </row>
    <row r="12" spans="1:13" x14ac:dyDescent="0.25">
      <c r="A12" s="9" t="s">
        <v>60</v>
      </c>
      <c r="E12" s="16">
        <f>'[1]Appendix A'!I31</f>
        <v>0</v>
      </c>
      <c r="J12" s="9" t="s">
        <v>61</v>
      </c>
      <c r="M12" s="18"/>
    </row>
    <row r="13" spans="1:13" ht="16.5" thickBot="1" x14ac:dyDescent="0.3">
      <c r="E13" s="14"/>
      <c r="J13" s="9" t="s">
        <v>62</v>
      </c>
      <c r="M13" s="15">
        <f>M9+M10-M11</f>
        <v>-62809.130000000005</v>
      </c>
    </row>
    <row r="14" spans="1:13" ht="17.25" thickTop="1" thickBot="1" x14ac:dyDescent="0.3">
      <c r="A14" s="9" t="s">
        <v>63</v>
      </c>
      <c r="E14" s="13">
        <f>E10+E12</f>
        <v>16849143</v>
      </c>
    </row>
    <row r="15" spans="1:13" ht="16.5" thickTop="1" x14ac:dyDescent="0.25">
      <c r="E15" s="14"/>
      <c r="J15" s="9" t="s">
        <v>64</v>
      </c>
      <c r="M15" s="16">
        <f>+'[1]Appendix A'!I12</f>
        <v>17833925</v>
      </c>
    </row>
    <row r="16" spans="1:13" x14ac:dyDescent="0.25">
      <c r="A16" s="9" t="s">
        <v>65</v>
      </c>
      <c r="E16" s="14"/>
    </row>
    <row r="17" spans="1:13" ht="16.5" thickBot="1" x14ac:dyDescent="0.3">
      <c r="A17" s="9" t="s">
        <v>66</v>
      </c>
      <c r="E17" s="13">
        <f>E8-E14</f>
        <v>984782</v>
      </c>
      <c r="J17" s="9" t="s">
        <v>67</v>
      </c>
    </row>
    <row r="18" spans="1:13" ht="17.25" thickTop="1" thickBot="1" x14ac:dyDescent="0.3">
      <c r="J18" s="9" t="s">
        <v>68</v>
      </c>
      <c r="M18" s="19">
        <f>M9/M15</f>
        <v>-5.2600310924263731E-3</v>
      </c>
    </row>
    <row r="19" spans="1:13" ht="16.5" thickTop="1" x14ac:dyDescent="0.25">
      <c r="A19" s="4"/>
      <c r="B19" s="4"/>
      <c r="C19" s="4"/>
      <c r="D19" s="4"/>
      <c r="E19" s="4"/>
      <c r="H19" s="4"/>
      <c r="I19" s="4"/>
      <c r="J19" s="4"/>
      <c r="K19" s="4"/>
      <c r="L19" s="4"/>
      <c r="M19" s="4"/>
    </row>
    <row r="20" spans="1:13" x14ac:dyDescent="0.25">
      <c r="A20" s="4"/>
      <c r="B20" s="4"/>
      <c r="C20" s="4"/>
      <c r="D20" s="4"/>
      <c r="E20" s="4"/>
      <c r="H20" s="4"/>
      <c r="I20" s="4"/>
      <c r="J20" s="4"/>
      <c r="K20" s="4"/>
      <c r="L20" s="4"/>
      <c r="M20" s="4"/>
    </row>
    <row r="22" spans="1:13" x14ac:dyDescent="0.25">
      <c r="A22" s="11" t="s">
        <v>69</v>
      </c>
      <c r="E22" s="12" t="str">
        <f>+E6</f>
        <v>NOVEMBER 2020</v>
      </c>
      <c r="J22" s="11" t="s">
        <v>70</v>
      </c>
    </row>
    <row r="23" spans="1:13" x14ac:dyDescent="0.25"/>
    <row r="24" spans="1:13" x14ac:dyDescent="0.25">
      <c r="A24" s="9" t="s">
        <v>71</v>
      </c>
      <c r="E24" s="20">
        <v>-8.5889999999999994E-3</v>
      </c>
      <c r="J24" s="9" t="s">
        <v>72</v>
      </c>
      <c r="M24" s="21">
        <f>'[1]Appendix B'!G34</f>
        <v>5.1270772871213323E-2</v>
      </c>
    </row>
    <row r="26" spans="1:13" x14ac:dyDescent="0.25">
      <c r="A26" s="9" t="s">
        <v>73</v>
      </c>
      <c r="E26" s="16">
        <f>'[1]Appendix A'!I19</f>
        <v>13052220</v>
      </c>
      <c r="J26" s="9" t="s">
        <v>74</v>
      </c>
      <c r="M26" s="12" t="str">
        <f>+E6</f>
        <v>NOVEMBER 2020</v>
      </c>
    </row>
    <row r="27" spans="1:13" x14ac:dyDescent="0.25">
      <c r="E27" s="14"/>
    </row>
    <row r="28" spans="1:13" x14ac:dyDescent="0.25">
      <c r="A28" s="9" t="s">
        <v>75</v>
      </c>
      <c r="E28" s="16">
        <f>'[1]Appendix A'!I27</f>
        <v>-2227</v>
      </c>
      <c r="J28" s="9" t="s">
        <v>76</v>
      </c>
      <c r="M28" s="22">
        <f>(E17+F17)/(E8+F8)</f>
        <v>5.5219588508979373E-2</v>
      </c>
    </row>
    <row r="29" spans="1:13" x14ac:dyDescent="0.25">
      <c r="E29" s="14"/>
      <c r="J29" s="9" t="s">
        <v>77</v>
      </c>
    </row>
    <row r="30" spans="1:13" ht="16.5" thickBot="1" x14ac:dyDescent="0.3">
      <c r="A30" s="9" t="s">
        <v>78</v>
      </c>
      <c r="E30" s="13">
        <f>E26+E28</f>
        <v>13049993</v>
      </c>
      <c r="J30" s="11" t="s">
        <v>79</v>
      </c>
    </row>
    <row r="31" spans="1:13" ht="16.5" thickTop="1" x14ac:dyDescent="0.25">
      <c r="A31" s="9" t="s">
        <v>80</v>
      </c>
    </row>
    <row r="32" spans="1:13" x14ac:dyDescent="0.25">
      <c r="A32" s="9" t="s">
        <v>81</v>
      </c>
      <c r="E32" s="17">
        <v>-113698.1</v>
      </c>
      <c r="J32" s="9" t="s">
        <v>82</v>
      </c>
      <c r="M32" s="22">
        <f>1-M24</f>
        <v>0.94872922712878671</v>
      </c>
    </row>
    <row r="33" spans="1:13" x14ac:dyDescent="0.25">
      <c r="E33" s="18"/>
      <c r="J33" s="9" t="s">
        <v>83</v>
      </c>
    </row>
    <row r="34" spans="1:13" x14ac:dyDescent="0.25">
      <c r="A34" s="9" t="s">
        <v>84</v>
      </c>
      <c r="E34" s="17">
        <f>'[1]Appendix A'!I26+'[1]Appendix A'!I28</f>
        <v>-144695.97</v>
      </c>
      <c r="J34" s="9" t="s">
        <v>85</v>
      </c>
      <c r="M34" s="20">
        <f>M13/M15</f>
        <v>-3.521890441952627E-3</v>
      </c>
    </row>
    <row r="35" spans="1:13" x14ac:dyDescent="0.25">
      <c r="A35" s="9" t="s">
        <v>86</v>
      </c>
      <c r="E35" s="18"/>
      <c r="J35" s="9" t="s">
        <v>87</v>
      </c>
      <c r="M35" s="20">
        <f>M34/M32</f>
        <v>-3.7122187672147498E-3</v>
      </c>
    </row>
    <row r="36" spans="1:13" ht="16.5" thickBot="1" x14ac:dyDescent="0.3">
      <c r="A36" s="9" t="s">
        <v>88</v>
      </c>
      <c r="E36" s="15">
        <f>E32-E34</f>
        <v>30997.869999999995</v>
      </c>
      <c r="H36" t="s">
        <v>6</v>
      </c>
      <c r="J36" s="9" t="s">
        <v>89</v>
      </c>
      <c r="M36" s="23">
        <f>M35*100</f>
        <v>-0.371221876721475</v>
      </c>
    </row>
    <row r="37" spans="1:13" ht="16.5" thickTop="1" x14ac:dyDescent="0.25"/>
    <row r="38" spans="1:13" x14ac:dyDescent="0.25">
      <c r="A38" s="4"/>
      <c r="B38" s="4"/>
      <c r="C38" s="4"/>
      <c r="D38" s="4"/>
      <c r="E38" s="4"/>
      <c r="H38" s="4"/>
      <c r="I38" s="4"/>
      <c r="J38" s="4"/>
      <c r="K38" s="4"/>
      <c r="L38" s="4"/>
      <c r="M38" s="4"/>
    </row>
    <row r="40" spans="1:13" x14ac:dyDescent="0.25">
      <c r="A40" s="9" t="s">
        <v>90</v>
      </c>
      <c r="H40" s="24"/>
      <c r="J40" s="9" t="s">
        <v>91</v>
      </c>
    </row>
    <row r="41" spans="1:13" x14ac:dyDescent="0.25">
      <c r="A41" s="25" t="s">
        <v>107</v>
      </c>
      <c r="J41" s="9" t="s">
        <v>92</v>
      </c>
      <c r="K41" s="43">
        <v>44180</v>
      </c>
      <c r="L41" s="43"/>
      <c r="M41" s="43"/>
    </row>
    <row r="42" spans="1:13" x14ac:dyDescent="0.25">
      <c r="A42" s="9" t="s">
        <v>93</v>
      </c>
      <c r="B42" s="9" t="s">
        <v>104</v>
      </c>
      <c r="J42" s="9" t="s">
        <v>94</v>
      </c>
      <c r="K42" s="9" t="s">
        <v>105</v>
      </c>
    </row>
    <row r="43" spans="1:13" x14ac:dyDescent="0.25">
      <c r="A43" s="9" t="s">
        <v>95</v>
      </c>
      <c r="B43" s="9" t="s">
        <v>96</v>
      </c>
      <c r="G43" t="s">
        <v>6</v>
      </c>
      <c r="J43" s="9" t="s">
        <v>97</v>
      </c>
      <c r="K43" s="9" t="s">
        <v>98</v>
      </c>
    </row>
    <row r="44" spans="1:13" x14ac:dyDescent="0.25">
      <c r="F44" t="s">
        <v>103</v>
      </c>
    </row>
    <row r="47" spans="1:13" x14ac:dyDescent="0.25">
      <c r="L47" t="s">
        <v>6</v>
      </c>
    </row>
  </sheetData>
  <mergeCells count="1">
    <mergeCell ref="K41:M41"/>
  </mergeCells>
  <phoneticPr fontId="8" type="noConversion"/>
  <pageMargins left="0.5" right="0.5" top="0.5" bottom="0.55000000000000004" header="0.5" footer="0.5"/>
  <pageSetup scale="64" pageOrder="overThenDown" orientation="landscape" horizontalDpi="1200" verticalDpi="300" r:id="rId1"/>
  <headerFooter alignWithMargins="0"/>
  <rowBreaks count="1" manualBreakCount="1">
    <brk id="36" max="8" man="1"/>
  </rowBreaks>
  <colBreaks count="1" manualBreakCount="1">
    <brk id="8" max="1048575" man="1"/>
  </colBreaks>
  <legacy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36"/>
  <sheetViews>
    <sheetView workbookViewId="0">
      <selection sqref="A1:I36"/>
    </sheetView>
  </sheetViews>
  <sheetFormatPr defaultRowHeight="15.75" x14ac:dyDescent="0.25"/>
  <cols>
    <col min="9" max="9" width="10.44140625" bestFit="1" customWidth="1"/>
  </cols>
  <sheetData>
    <row r="4" spans="2:9" ht="19.5" x14ac:dyDescent="0.35">
      <c r="B4" s="246"/>
      <c r="C4" s="246"/>
      <c r="D4" s="253" t="s">
        <v>0</v>
      </c>
      <c r="E4" s="251"/>
      <c r="F4" s="251"/>
      <c r="G4" s="246"/>
      <c r="H4" s="246"/>
      <c r="I4" s="246"/>
    </row>
    <row r="6" spans="2:9" x14ac:dyDescent="0.25">
      <c r="B6" s="246"/>
      <c r="C6" s="246"/>
      <c r="D6" s="254" t="s">
        <v>2</v>
      </c>
      <c r="E6" s="251"/>
      <c r="F6" s="251"/>
      <c r="G6" s="246"/>
      <c r="H6" s="246"/>
      <c r="I6" s="246"/>
    </row>
    <row r="8" spans="2:9" x14ac:dyDescent="0.25">
      <c r="B8" s="248" t="s">
        <v>4</v>
      </c>
      <c r="C8" s="265" t="s">
        <v>138</v>
      </c>
      <c r="D8" s="246"/>
      <c r="E8" s="246"/>
      <c r="F8" s="246"/>
      <c r="G8" s="246"/>
      <c r="H8" s="246"/>
      <c r="I8" s="246"/>
    </row>
    <row r="9" spans="2:9" x14ac:dyDescent="0.25">
      <c r="B9" s="255" t="s">
        <v>6</v>
      </c>
      <c r="C9" s="255" t="s">
        <v>6</v>
      </c>
      <c r="D9" s="255" t="s">
        <v>6</v>
      </c>
      <c r="E9" s="255" t="s">
        <v>6</v>
      </c>
      <c r="F9" s="255" t="s">
        <v>6</v>
      </c>
      <c r="G9" s="255" t="s">
        <v>6</v>
      </c>
      <c r="H9" s="255" t="s">
        <v>6</v>
      </c>
      <c r="I9" s="266" t="s">
        <v>6</v>
      </c>
    </row>
    <row r="11" spans="2:9" x14ac:dyDescent="0.25">
      <c r="B11" s="264" t="s">
        <v>8</v>
      </c>
      <c r="C11" s="246"/>
      <c r="D11" s="246"/>
      <c r="E11" s="246"/>
      <c r="F11" s="246"/>
      <c r="G11" s="246"/>
      <c r="H11" s="246"/>
      <c r="I11" s="246"/>
    </row>
    <row r="12" spans="2:9" x14ac:dyDescent="0.25">
      <c r="B12" s="246"/>
      <c r="C12" s="248" t="s">
        <v>14</v>
      </c>
      <c r="D12" s="246"/>
      <c r="E12" s="246"/>
      <c r="F12" s="246"/>
      <c r="G12" s="252"/>
      <c r="H12" s="247">
        <v>14</v>
      </c>
      <c r="I12" s="256">
        <v>18424001</v>
      </c>
    </row>
    <row r="13" spans="2:9" x14ac:dyDescent="0.25">
      <c r="B13" s="246"/>
      <c r="C13" s="248" t="s">
        <v>9</v>
      </c>
      <c r="D13" s="246"/>
      <c r="E13" s="246"/>
      <c r="F13" s="246"/>
      <c r="G13" s="252"/>
      <c r="H13" s="247">
        <v>1</v>
      </c>
      <c r="I13" s="268">
        <v>21888256</v>
      </c>
    </row>
    <row r="14" spans="2:9" x14ac:dyDescent="0.25">
      <c r="B14" s="246"/>
      <c r="C14" s="248" t="s">
        <v>19</v>
      </c>
      <c r="D14" s="246"/>
      <c r="E14" s="246"/>
      <c r="F14" s="246"/>
      <c r="G14" s="252"/>
      <c r="H14" s="247" t="s">
        <v>20</v>
      </c>
      <c r="I14" s="262">
        <v>184424</v>
      </c>
    </row>
    <row r="15" spans="2:9" x14ac:dyDescent="0.25">
      <c r="B15" s="246"/>
      <c r="C15" s="246"/>
      <c r="D15" s="246"/>
      <c r="E15" s="246"/>
      <c r="F15" s="246"/>
      <c r="G15" s="246"/>
      <c r="H15" s="246"/>
      <c r="I15" s="249"/>
    </row>
    <row r="16" spans="2:9" x14ac:dyDescent="0.25">
      <c r="B16" s="246"/>
      <c r="C16" s="246"/>
      <c r="D16" s="246"/>
      <c r="E16" s="246"/>
      <c r="F16" s="246"/>
      <c r="G16" s="246"/>
      <c r="H16" s="246"/>
      <c r="I16" s="249"/>
    </row>
    <row r="17" spans="2:9" x14ac:dyDescent="0.25">
      <c r="B17" s="264" t="s">
        <v>23</v>
      </c>
      <c r="C17" s="246"/>
      <c r="D17" s="246"/>
      <c r="E17" s="246"/>
      <c r="F17" s="246"/>
      <c r="G17" s="246"/>
      <c r="H17" s="246"/>
      <c r="I17" s="249"/>
    </row>
    <row r="18" spans="2:9" x14ac:dyDescent="0.25">
      <c r="B18" s="246"/>
      <c r="C18" s="248" t="s">
        <v>24</v>
      </c>
      <c r="D18" s="246"/>
      <c r="E18" s="246"/>
      <c r="F18" s="246"/>
      <c r="G18" s="252"/>
      <c r="H18" s="247" t="s">
        <v>25</v>
      </c>
      <c r="I18" s="256">
        <v>17393506</v>
      </c>
    </row>
    <row r="19" spans="2:9" x14ac:dyDescent="0.25">
      <c r="B19" s="246"/>
      <c r="C19" s="248" t="s">
        <v>27</v>
      </c>
      <c r="D19" s="246"/>
      <c r="E19" s="246"/>
      <c r="F19" s="246"/>
      <c r="G19" s="252"/>
      <c r="H19" s="247" t="s">
        <v>28</v>
      </c>
      <c r="I19" s="256">
        <v>20736649</v>
      </c>
    </row>
    <row r="20" spans="2:9" x14ac:dyDescent="0.25">
      <c r="B20" s="246"/>
      <c r="C20" s="246"/>
      <c r="D20" s="246"/>
      <c r="E20" s="246"/>
      <c r="F20" s="246" t="s">
        <v>6</v>
      </c>
      <c r="G20" s="246"/>
      <c r="H20" s="246"/>
      <c r="I20" s="249"/>
    </row>
    <row r="21" spans="2:9" x14ac:dyDescent="0.25">
      <c r="B21" s="264" t="s">
        <v>30</v>
      </c>
      <c r="C21" s="246"/>
      <c r="D21" s="246"/>
      <c r="E21" s="246"/>
      <c r="F21" s="246"/>
      <c r="G21" s="246"/>
      <c r="H21" s="246"/>
      <c r="I21" s="249"/>
    </row>
    <row r="22" spans="2:9" x14ac:dyDescent="0.25">
      <c r="B22" s="246"/>
      <c r="C22" s="261" t="s">
        <v>99</v>
      </c>
      <c r="D22" s="246"/>
      <c r="E22" s="246"/>
      <c r="F22" s="246"/>
      <c r="G22" s="252"/>
      <c r="H22" s="247" t="s">
        <v>32</v>
      </c>
      <c r="I22" s="257">
        <v>1.1383000000000001E-2</v>
      </c>
    </row>
    <row r="23" spans="2:9" x14ac:dyDescent="0.25">
      <c r="B23" s="246"/>
      <c r="C23" s="248" t="s">
        <v>33</v>
      </c>
      <c r="D23" s="246"/>
      <c r="E23" s="246"/>
      <c r="F23" s="246"/>
      <c r="G23" s="252"/>
      <c r="H23" s="247" t="s">
        <v>34</v>
      </c>
      <c r="I23" s="258">
        <v>236568.62</v>
      </c>
    </row>
    <row r="24" spans="2:9" x14ac:dyDescent="0.25">
      <c r="B24" s="246"/>
      <c r="C24" s="246"/>
      <c r="D24" s="246"/>
      <c r="E24" s="246"/>
      <c r="F24" s="246"/>
      <c r="G24" s="246"/>
      <c r="H24" s="246"/>
      <c r="I24" s="250"/>
    </row>
    <row r="25" spans="2:9" x14ac:dyDescent="0.25">
      <c r="B25" s="264" t="s">
        <v>36</v>
      </c>
      <c r="C25" s="246"/>
      <c r="D25" s="246"/>
      <c r="E25" s="246"/>
      <c r="F25" s="246"/>
      <c r="G25" s="246"/>
      <c r="H25" s="246"/>
      <c r="I25" s="250"/>
    </row>
    <row r="26" spans="2:9" x14ac:dyDescent="0.25">
      <c r="B26" s="246"/>
      <c r="C26" s="248" t="s">
        <v>37</v>
      </c>
      <c r="D26" s="246"/>
      <c r="E26" s="246"/>
      <c r="F26" s="246"/>
      <c r="G26" s="252"/>
      <c r="H26" s="247" t="s">
        <v>38</v>
      </c>
      <c r="I26" s="263">
        <v>197964.76</v>
      </c>
    </row>
    <row r="27" spans="2:9" x14ac:dyDescent="0.25">
      <c r="B27" s="246"/>
      <c r="C27" s="248" t="s">
        <v>101</v>
      </c>
      <c r="D27" s="246"/>
      <c r="E27" s="246"/>
      <c r="F27" s="246"/>
      <c r="G27" s="252"/>
      <c r="H27" s="247" t="s">
        <v>39</v>
      </c>
      <c r="I27" s="262">
        <v>2188</v>
      </c>
    </row>
    <row r="28" spans="2:9" x14ac:dyDescent="0.25">
      <c r="B28" s="246"/>
      <c r="C28" s="248" t="s">
        <v>102</v>
      </c>
      <c r="D28" s="246"/>
      <c r="E28" s="246"/>
      <c r="F28" s="246"/>
      <c r="G28" s="252"/>
      <c r="H28" s="247" t="s">
        <v>38</v>
      </c>
      <c r="I28" s="263">
        <v>32.950000000000003</v>
      </c>
    </row>
    <row r="29" spans="2:9" x14ac:dyDescent="0.25">
      <c r="B29" s="246"/>
      <c r="C29" s="246"/>
      <c r="D29" s="246"/>
      <c r="E29" s="246"/>
      <c r="F29" s="246"/>
      <c r="G29" s="246"/>
      <c r="H29" s="246"/>
      <c r="I29" s="249" t="s">
        <v>6</v>
      </c>
    </row>
    <row r="30" spans="2:9" x14ac:dyDescent="0.25">
      <c r="B30" s="246"/>
      <c r="C30" s="248" t="s">
        <v>42</v>
      </c>
      <c r="D30" s="246"/>
      <c r="E30" s="246"/>
      <c r="F30" s="246"/>
      <c r="G30" s="252"/>
      <c r="H30" s="246"/>
      <c r="I30" s="267">
        <v>44652</v>
      </c>
    </row>
    <row r="31" spans="2:9" x14ac:dyDescent="0.25">
      <c r="B31" s="246"/>
      <c r="C31" s="248" t="s">
        <v>43</v>
      </c>
      <c r="D31" s="246"/>
      <c r="E31" s="246"/>
      <c r="F31" s="246"/>
      <c r="G31" s="252"/>
      <c r="H31" s="247" t="s">
        <v>44</v>
      </c>
      <c r="I31" s="256">
        <v>0</v>
      </c>
    </row>
    <row r="32" spans="2:9" x14ac:dyDescent="0.25">
      <c r="B32" s="247" t="s">
        <v>25</v>
      </c>
      <c r="C32" s="248" t="s">
        <v>45</v>
      </c>
      <c r="D32" s="246"/>
      <c r="E32" s="246"/>
      <c r="F32" s="246"/>
      <c r="G32" s="252"/>
      <c r="H32" s="246"/>
      <c r="I32" s="256">
        <v>18424001</v>
      </c>
    </row>
    <row r="33" spans="2:9" x14ac:dyDescent="0.25">
      <c r="B33" s="247" t="s">
        <v>46</v>
      </c>
      <c r="C33" s="248" t="s">
        <v>47</v>
      </c>
      <c r="D33" s="246"/>
      <c r="E33" s="246"/>
      <c r="F33" s="246"/>
      <c r="G33" s="252"/>
      <c r="H33" s="246"/>
      <c r="I33" s="256">
        <v>17393506</v>
      </c>
    </row>
    <row r="34" spans="2:9" x14ac:dyDescent="0.25">
      <c r="B34" s="246"/>
      <c r="C34" s="246"/>
      <c r="D34" s="246"/>
      <c r="E34" s="246"/>
      <c r="F34" s="246"/>
      <c r="G34" s="246"/>
      <c r="H34" s="246"/>
      <c r="I34" s="249"/>
    </row>
    <row r="35" spans="2:9" x14ac:dyDescent="0.25">
      <c r="B35" s="246"/>
      <c r="C35" s="248" t="s">
        <v>48</v>
      </c>
      <c r="D35" s="246"/>
      <c r="E35" s="246"/>
      <c r="F35" s="246"/>
      <c r="G35" s="259">
        <v>5.5932204953744846E-2</v>
      </c>
      <c r="H35" s="246"/>
      <c r="I35" s="256">
        <v>1030495</v>
      </c>
    </row>
    <row r="36" spans="2:9" x14ac:dyDescent="0.25">
      <c r="B36" s="246"/>
      <c r="C36" s="246"/>
      <c r="D36" s="246"/>
      <c r="E36" s="246"/>
      <c r="F36" s="246"/>
      <c r="G36" s="260" t="s">
        <v>6</v>
      </c>
      <c r="H36" s="246"/>
      <c r="I36" s="252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L29" sqref="L29"/>
    </sheetView>
  </sheetViews>
  <sheetFormatPr defaultRowHeight="15.75" x14ac:dyDescent="0.25"/>
  <cols>
    <col min="3" max="3" width="12.88671875" bestFit="1" customWidth="1"/>
    <col min="4" max="4" width="15.33203125" bestFit="1" customWidth="1"/>
    <col min="5" max="5" width="11.44140625" bestFit="1" customWidth="1"/>
    <col min="7" max="7" width="11.6640625" bestFit="1" customWidth="1"/>
  </cols>
  <sheetData>
    <row r="1" spans="1:7" x14ac:dyDescent="0.25">
      <c r="A1" s="269" t="s">
        <v>6</v>
      </c>
      <c r="B1" s="269"/>
      <c r="C1" s="269"/>
      <c r="D1" s="269"/>
      <c r="E1" s="269"/>
      <c r="F1" s="269"/>
      <c r="G1" s="269"/>
    </row>
    <row r="2" spans="1:7" x14ac:dyDescent="0.25">
      <c r="A2" s="269" t="s">
        <v>6</v>
      </c>
      <c r="B2" s="269"/>
      <c r="C2" s="269"/>
      <c r="D2" s="269"/>
      <c r="E2" s="269"/>
      <c r="F2" s="269"/>
      <c r="G2" s="269"/>
    </row>
    <row r="5" spans="1:7" x14ac:dyDescent="0.25">
      <c r="A5" s="269"/>
      <c r="B5" s="269"/>
      <c r="C5" s="269"/>
      <c r="D5" s="269"/>
      <c r="E5" s="269"/>
      <c r="F5" s="269"/>
      <c r="G5" s="271" t="s">
        <v>1</v>
      </c>
    </row>
    <row r="7" spans="1:7" x14ac:dyDescent="0.25">
      <c r="A7" s="269"/>
      <c r="B7" s="269"/>
      <c r="C7" s="269"/>
      <c r="D7" s="269"/>
      <c r="E7" s="269"/>
      <c r="F7" s="275"/>
      <c r="G7" s="269"/>
    </row>
    <row r="8" spans="1:7" x14ac:dyDescent="0.25">
      <c r="A8" s="269"/>
      <c r="B8" s="269"/>
      <c r="C8" s="269"/>
      <c r="D8" s="277" t="s">
        <v>3</v>
      </c>
      <c r="E8" s="275"/>
      <c r="F8" s="269"/>
      <c r="G8" s="269"/>
    </row>
    <row r="9" spans="1:7" x14ac:dyDescent="0.25">
      <c r="A9" s="269"/>
      <c r="B9" s="277" t="s">
        <v>5</v>
      </c>
      <c r="C9" s="275"/>
      <c r="D9" s="275"/>
      <c r="E9" s="275"/>
      <c r="F9" s="275"/>
      <c r="G9" s="275"/>
    </row>
    <row r="10" spans="1:7" x14ac:dyDescent="0.25">
      <c r="A10" s="269"/>
      <c r="B10" s="277" t="s">
        <v>7</v>
      </c>
      <c r="C10" s="275"/>
      <c r="D10" s="275"/>
      <c r="E10" s="275"/>
      <c r="F10" s="275"/>
      <c r="G10" s="275"/>
    </row>
    <row r="11" spans="1:7" x14ac:dyDescent="0.25">
      <c r="A11" s="269"/>
      <c r="B11" s="269"/>
      <c r="C11" s="269"/>
      <c r="D11" s="284" t="s">
        <v>138</v>
      </c>
      <c r="E11" s="276"/>
      <c r="F11" s="269"/>
      <c r="G11" s="269"/>
    </row>
    <row r="13" spans="1:7" x14ac:dyDescent="0.25">
      <c r="A13" s="269"/>
      <c r="B13" s="269"/>
      <c r="C13" s="269"/>
      <c r="D13" s="270" t="s">
        <v>10</v>
      </c>
      <c r="E13" s="270" t="s">
        <v>11</v>
      </c>
      <c r="F13" s="270" t="s">
        <v>12</v>
      </c>
      <c r="G13" s="270" t="s">
        <v>13</v>
      </c>
    </row>
    <row r="14" spans="1:7" x14ac:dyDescent="0.25">
      <c r="A14" s="269"/>
      <c r="B14" s="269"/>
      <c r="C14" s="269"/>
      <c r="D14" s="278" t="s">
        <v>15</v>
      </c>
      <c r="E14" s="279" t="s">
        <v>16</v>
      </c>
      <c r="F14" s="279" t="s">
        <v>17</v>
      </c>
      <c r="G14" s="279" t="s">
        <v>18</v>
      </c>
    </row>
    <row r="16" spans="1:7" x14ac:dyDescent="0.25">
      <c r="A16" s="271" t="s">
        <v>21</v>
      </c>
      <c r="B16" s="269"/>
      <c r="C16" s="269"/>
      <c r="D16" s="272">
        <v>225949398</v>
      </c>
      <c r="E16" s="272">
        <v>214538023</v>
      </c>
      <c r="F16" s="272">
        <v>0</v>
      </c>
      <c r="G16" s="272">
        <v>11411375</v>
      </c>
    </row>
    <row r="17" spans="1:7" x14ac:dyDescent="0.25">
      <c r="A17" s="271" t="s">
        <v>22</v>
      </c>
      <c r="B17" s="269"/>
      <c r="C17" s="269"/>
      <c r="D17" s="272"/>
      <c r="E17" s="272"/>
      <c r="F17" s="272"/>
      <c r="G17" s="272"/>
    </row>
    <row r="18" spans="1:7" x14ac:dyDescent="0.25">
      <c r="A18" s="269"/>
      <c r="B18" s="269"/>
      <c r="C18" s="269"/>
      <c r="D18" s="272"/>
      <c r="E18" s="272"/>
      <c r="F18" s="272"/>
      <c r="G18" s="272"/>
    </row>
    <row r="19" spans="1:7" x14ac:dyDescent="0.25">
      <c r="A19" s="271" t="s">
        <v>26</v>
      </c>
      <c r="B19" s="269"/>
      <c r="C19" s="269"/>
      <c r="D19" s="272">
        <v>18354072</v>
      </c>
      <c r="E19" s="272">
        <v>17729013</v>
      </c>
      <c r="F19" s="272">
        <v>0</v>
      </c>
      <c r="G19" s="272">
        <v>625059</v>
      </c>
    </row>
    <row r="21" spans="1:7" x14ac:dyDescent="0.25">
      <c r="A21" s="271" t="s">
        <v>6</v>
      </c>
      <c r="B21" s="269"/>
      <c r="C21" s="269"/>
      <c r="D21" s="281"/>
      <c r="E21" s="281"/>
      <c r="F21" s="281"/>
      <c r="G21" s="272" t="s">
        <v>6</v>
      </c>
    </row>
    <row r="23" spans="1:7" x14ac:dyDescent="0.25">
      <c r="A23" s="271" t="s">
        <v>29</v>
      </c>
      <c r="B23" s="269"/>
      <c r="C23" s="269"/>
      <c r="D23" s="272"/>
      <c r="E23" s="272"/>
      <c r="F23" s="272"/>
      <c r="G23" s="272"/>
    </row>
    <row r="24" spans="1:7" x14ac:dyDescent="0.25">
      <c r="A24" s="269"/>
      <c r="B24" s="269"/>
      <c r="C24" s="269"/>
      <c r="D24" s="272"/>
      <c r="E24" s="272"/>
      <c r="F24" s="272"/>
      <c r="G24" s="272"/>
    </row>
    <row r="25" spans="1:7" x14ac:dyDescent="0.25">
      <c r="A25" s="271" t="s">
        <v>31</v>
      </c>
      <c r="B25" s="269"/>
      <c r="C25" s="269"/>
      <c r="D25" s="283">
        <v>18424001</v>
      </c>
      <c r="E25" s="283">
        <v>17393506</v>
      </c>
      <c r="F25" s="283">
        <v>0</v>
      </c>
      <c r="G25" s="283">
        <v>1030495</v>
      </c>
    </row>
    <row r="26" spans="1:7" x14ac:dyDescent="0.25">
      <c r="A26" s="269"/>
      <c r="B26" s="269"/>
      <c r="C26" s="269"/>
      <c r="D26" s="272"/>
      <c r="E26" s="272"/>
      <c r="F26" s="272"/>
      <c r="G26" s="272"/>
    </row>
    <row r="27" spans="1:7" x14ac:dyDescent="0.25">
      <c r="A27" s="269" t="s">
        <v>6</v>
      </c>
      <c r="B27" s="269"/>
      <c r="C27" s="269"/>
      <c r="D27" s="281" t="s">
        <v>6</v>
      </c>
      <c r="E27" s="281" t="s">
        <v>6</v>
      </c>
      <c r="F27" s="281" t="s">
        <v>6</v>
      </c>
      <c r="G27" s="282" t="s">
        <v>6</v>
      </c>
    </row>
    <row r="29" spans="1:7" x14ac:dyDescent="0.25">
      <c r="A29" s="271" t="s">
        <v>35</v>
      </c>
      <c r="B29" s="269"/>
      <c r="C29" s="269"/>
      <c r="D29" s="272">
        <v>226019327</v>
      </c>
      <c r="E29" s="272">
        <v>214202516</v>
      </c>
      <c r="F29" s="272">
        <v>0</v>
      </c>
      <c r="G29" s="272">
        <v>11816811</v>
      </c>
    </row>
    <row r="34" spans="2:7" x14ac:dyDescent="0.25">
      <c r="B34" s="271" t="s">
        <v>13</v>
      </c>
      <c r="C34" s="273">
        <v>11816811</v>
      </c>
      <c r="D34" s="274" t="s">
        <v>40</v>
      </c>
      <c r="E34" s="272">
        <v>226019327</v>
      </c>
      <c r="F34" s="270" t="s">
        <v>41</v>
      </c>
      <c r="G34" s="280">
        <v>5.228230327400276E-2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N22" sqref="N22"/>
    </sheetView>
  </sheetViews>
  <sheetFormatPr defaultRowHeight="15.75" x14ac:dyDescent="0.25"/>
  <cols>
    <col min="5" max="5" width="11.5546875" bestFit="1" customWidth="1"/>
    <col min="13" max="13" width="11.5546875" bestFit="1" customWidth="1"/>
  </cols>
  <sheetData>
    <row r="1" spans="1:13" ht="19.5" x14ac:dyDescent="0.35">
      <c r="A1" s="305"/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</row>
    <row r="4" spans="1:13" x14ac:dyDescent="0.25">
      <c r="A4" s="286" t="s">
        <v>49</v>
      </c>
      <c r="B4" s="295" t="s">
        <v>0</v>
      </c>
      <c r="C4" s="290"/>
      <c r="D4" s="290"/>
      <c r="E4" s="290"/>
      <c r="F4" s="285"/>
      <c r="G4" s="285"/>
      <c r="H4" s="286" t="s">
        <v>50</v>
      </c>
      <c r="I4" s="285"/>
      <c r="J4" s="295" t="s">
        <v>51</v>
      </c>
      <c r="K4" s="290"/>
      <c r="L4" s="290"/>
      <c r="M4" s="290"/>
    </row>
    <row r="6" spans="1:13" x14ac:dyDescent="0.25">
      <c r="A6" s="296" t="s">
        <v>52</v>
      </c>
      <c r="B6" s="291"/>
      <c r="C6" s="291"/>
      <c r="D6" s="291"/>
      <c r="E6" s="304" t="s">
        <v>140</v>
      </c>
      <c r="F6" s="285"/>
      <c r="G6" s="285"/>
      <c r="H6" s="285"/>
      <c r="I6" s="285"/>
      <c r="J6" s="296" t="s">
        <v>53</v>
      </c>
      <c r="K6" s="291"/>
      <c r="L6" s="296" t="s">
        <v>54</v>
      </c>
      <c r="M6" s="304" t="s">
        <v>140</v>
      </c>
    </row>
    <row r="8" spans="1:13" ht="16.5" thickBot="1" x14ac:dyDescent="0.3">
      <c r="A8" s="286" t="s">
        <v>55</v>
      </c>
      <c r="B8" s="285"/>
      <c r="C8" s="285"/>
      <c r="D8" s="285"/>
      <c r="E8" s="297">
        <v>14872372</v>
      </c>
      <c r="F8" s="285"/>
      <c r="G8" s="285"/>
      <c r="H8" s="285"/>
      <c r="I8" s="285"/>
      <c r="J8" s="286" t="s">
        <v>56</v>
      </c>
      <c r="K8" s="285"/>
      <c r="L8" s="285"/>
      <c r="M8" s="285"/>
    </row>
    <row r="9" spans="1:13" ht="17.25" thickTop="1" thickBot="1" x14ac:dyDescent="0.3">
      <c r="A9" s="285"/>
      <c r="B9" s="285"/>
      <c r="C9" s="285"/>
      <c r="D9" s="285"/>
      <c r="E9" s="287"/>
      <c r="F9" s="285"/>
      <c r="G9" s="285"/>
      <c r="H9" s="285"/>
      <c r="I9" s="285"/>
      <c r="J9" s="286" t="s">
        <v>57</v>
      </c>
      <c r="K9" s="285"/>
      <c r="L9" s="285"/>
      <c r="M9" s="298">
        <v>110502</v>
      </c>
    </row>
    <row r="10" spans="1:13" ht="16.5" thickTop="1" x14ac:dyDescent="0.25">
      <c r="A10" s="286" t="s">
        <v>58</v>
      </c>
      <c r="B10" s="285"/>
      <c r="C10" s="285"/>
      <c r="D10" s="285"/>
      <c r="E10" s="292">
        <v>13899199</v>
      </c>
      <c r="F10" s="285"/>
      <c r="G10" s="285"/>
      <c r="H10" s="285"/>
      <c r="I10" s="285"/>
      <c r="J10" s="286" t="s">
        <v>100</v>
      </c>
      <c r="K10" s="285"/>
      <c r="L10" s="285"/>
      <c r="M10" s="294">
        <v>45469.169999999984</v>
      </c>
    </row>
    <row r="11" spans="1:13" x14ac:dyDescent="0.25">
      <c r="A11" s="285"/>
      <c r="B11" s="285"/>
      <c r="C11" s="285"/>
      <c r="D11" s="285"/>
      <c r="E11" s="287"/>
      <c r="F11" s="285"/>
      <c r="G11" s="285"/>
      <c r="H11" s="285"/>
      <c r="I11" s="285"/>
      <c r="J11" s="286" t="s">
        <v>59</v>
      </c>
      <c r="K11" s="285"/>
      <c r="L11" s="285"/>
      <c r="M11" s="294"/>
    </row>
    <row r="12" spans="1:13" x14ac:dyDescent="0.25">
      <c r="A12" s="286" t="s">
        <v>60</v>
      </c>
      <c r="B12" s="285"/>
      <c r="C12" s="285"/>
      <c r="D12" s="285"/>
      <c r="E12" s="292">
        <v>0</v>
      </c>
      <c r="F12" s="285"/>
      <c r="G12" s="285"/>
      <c r="H12" s="285"/>
      <c r="I12" s="285"/>
      <c r="J12" s="286" t="s">
        <v>61</v>
      </c>
      <c r="K12" s="285"/>
      <c r="L12" s="285"/>
      <c r="M12" s="288"/>
    </row>
    <row r="13" spans="1:13" ht="16.5" thickBot="1" x14ac:dyDescent="0.3">
      <c r="A13" s="285"/>
      <c r="B13" s="285"/>
      <c r="C13" s="285"/>
      <c r="D13" s="285"/>
      <c r="E13" s="287"/>
      <c r="F13" s="285"/>
      <c r="G13" s="285"/>
      <c r="H13" s="285"/>
      <c r="I13" s="285"/>
      <c r="J13" s="286" t="s">
        <v>62</v>
      </c>
      <c r="K13" s="285"/>
      <c r="L13" s="285"/>
      <c r="M13" s="298">
        <v>155971.16999999998</v>
      </c>
    </row>
    <row r="14" spans="1:13" ht="17.25" thickTop="1" thickBot="1" x14ac:dyDescent="0.3">
      <c r="A14" s="286" t="s">
        <v>63</v>
      </c>
      <c r="B14" s="285"/>
      <c r="C14" s="285"/>
      <c r="D14" s="285"/>
      <c r="E14" s="297">
        <v>13899199</v>
      </c>
      <c r="F14" s="285"/>
      <c r="G14" s="285"/>
      <c r="H14" s="285"/>
      <c r="I14" s="285"/>
      <c r="J14" s="285"/>
      <c r="K14" s="285"/>
      <c r="L14" s="285"/>
      <c r="M14" s="285"/>
    </row>
    <row r="15" spans="1:13" ht="16.5" thickTop="1" x14ac:dyDescent="0.25">
      <c r="A15" s="285"/>
      <c r="B15" s="285"/>
      <c r="C15" s="285"/>
      <c r="D15" s="285"/>
      <c r="E15" s="287"/>
      <c r="F15" s="285"/>
      <c r="G15" s="285"/>
      <c r="H15" s="285"/>
      <c r="I15" s="285"/>
      <c r="J15" s="286" t="s">
        <v>64</v>
      </c>
      <c r="K15" s="285"/>
      <c r="L15" s="285"/>
      <c r="M15" s="292">
        <v>14872372</v>
      </c>
    </row>
    <row r="16" spans="1:13" x14ac:dyDescent="0.25">
      <c r="A16" s="286" t="s">
        <v>65</v>
      </c>
      <c r="B16" s="285"/>
      <c r="C16" s="285"/>
      <c r="D16" s="285"/>
      <c r="E16" s="287"/>
      <c r="F16" s="285"/>
      <c r="G16" s="285"/>
      <c r="H16" s="285"/>
      <c r="I16" s="285"/>
      <c r="J16" s="285"/>
      <c r="K16" s="285"/>
      <c r="L16" s="285"/>
      <c r="M16" s="285"/>
    </row>
    <row r="17" spans="1:13" ht="16.5" thickBot="1" x14ac:dyDescent="0.3">
      <c r="A17" s="286" t="s">
        <v>66</v>
      </c>
      <c r="B17" s="285"/>
      <c r="C17" s="285"/>
      <c r="D17" s="285"/>
      <c r="E17" s="297">
        <v>973173</v>
      </c>
      <c r="F17" s="285"/>
      <c r="G17" s="285"/>
      <c r="H17" s="285"/>
      <c r="I17" s="285"/>
      <c r="J17" s="286" t="s">
        <v>67</v>
      </c>
      <c r="K17" s="285"/>
      <c r="L17" s="285"/>
      <c r="M17" s="285"/>
    </row>
    <row r="18" spans="1:13" ht="17.25" thickTop="1" thickBot="1" x14ac:dyDescent="0.3">
      <c r="A18" s="285"/>
      <c r="B18" s="285"/>
      <c r="C18" s="285"/>
      <c r="D18" s="285"/>
      <c r="E18" s="285"/>
      <c r="F18" s="285"/>
      <c r="G18" s="285"/>
      <c r="H18" s="285"/>
      <c r="I18" s="285"/>
      <c r="J18" s="286" t="s">
        <v>68</v>
      </c>
      <c r="K18" s="285"/>
      <c r="L18" s="285"/>
      <c r="M18" s="299">
        <v>7.4300185605900657E-3</v>
      </c>
    </row>
    <row r="19" spans="1:13" ht="16.5" thickTop="1" x14ac:dyDescent="0.25">
      <c r="A19" s="290"/>
      <c r="B19" s="290"/>
      <c r="C19" s="290"/>
      <c r="D19" s="290"/>
      <c r="E19" s="290"/>
      <c r="F19" s="285"/>
      <c r="G19" s="285"/>
      <c r="H19" s="290"/>
      <c r="I19" s="290"/>
      <c r="J19" s="290"/>
      <c r="K19" s="290"/>
      <c r="L19" s="290"/>
      <c r="M19" s="290"/>
    </row>
    <row r="20" spans="1:13" x14ac:dyDescent="0.25">
      <c r="A20" s="290"/>
      <c r="B20" s="290"/>
      <c r="C20" s="290"/>
      <c r="D20" s="290"/>
      <c r="E20" s="290"/>
      <c r="F20" s="285"/>
      <c r="G20" s="285"/>
      <c r="H20" s="290"/>
      <c r="I20" s="290"/>
      <c r="J20" s="290"/>
      <c r="K20" s="290"/>
      <c r="L20" s="290"/>
      <c r="M20" s="290"/>
    </row>
    <row r="22" spans="1:13" x14ac:dyDescent="0.25">
      <c r="A22" s="296" t="s">
        <v>69</v>
      </c>
      <c r="B22" s="285"/>
      <c r="C22" s="285"/>
      <c r="D22" s="285"/>
      <c r="E22" s="304" t="s">
        <v>140</v>
      </c>
      <c r="F22" s="285"/>
      <c r="G22" s="285"/>
      <c r="H22" s="285"/>
      <c r="I22" s="285"/>
      <c r="J22" s="296" t="s">
        <v>70</v>
      </c>
      <c r="K22" s="285"/>
      <c r="L22" s="285"/>
      <c r="M22" s="285"/>
    </row>
    <row r="24" spans="1:13" x14ac:dyDescent="0.25">
      <c r="A24" s="286" t="s">
        <v>71</v>
      </c>
      <c r="B24" s="285"/>
      <c r="C24" s="285"/>
      <c r="D24" s="285"/>
      <c r="E24" s="293">
        <v>1.2770999999999999E-2</v>
      </c>
      <c r="F24" s="285"/>
      <c r="G24" s="285"/>
      <c r="H24" s="285"/>
      <c r="I24" s="285"/>
      <c r="J24" s="286" t="s">
        <v>72</v>
      </c>
      <c r="K24" s="285"/>
      <c r="L24" s="285"/>
      <c r="M24" s="289">
        <v>5.2844158917617706E-2</v>
      </c>
    </row>
    <row r="26" spans="1:13" x14ac:dyDescent="0.25">
      <c r="A26" s="286" t="s">
        <v>73</v>
      </c>
      <c r="B26" s="285"/>
      <c r="C26" s="285"/>
      <c r="D26" s="285"/>
      <c r="E26" s="292">
        <v>17393506</v>
      </c>
      <c r="F26" s="285"/>
      <c r="G26" s="285"/>
      <c r="H26" s="285"/>
      <c r="I26" s="285"/>
      <c r="J26" s="286" t="s">
        <v>74</v>
      </c>
      <c r="K26" s="285"/>
      <c r="L26" s="285"/>
      <c r="M26" s="304" t="s">
        <v>140</v>
      </c>
    </row>
    <row r="27" spans="1:13" x14ac:dyDescent="0.25">
      <c r="A27" s="285"/>
      <c r="B27" s="285"/>
      <c r="C27" s="285"/>
      <c r="D27" s="285"/>
      <c r="E27" s="287"/>
      <c r="F27" s="285"/>
      <c r="G27" s="285"/>
      <c r="H27" s="285"/>
      <c r="I27" s="285"/>
      <c r="J27" s="285"/>
      <c r="K27" s="285"/>
      <c r="L27" s="285"/>
      <c r="M27" s="285"/>
    </row>
    <row r="28" spans="1:13" x14ac:dyDescent="0.25">
      <c r="A28" s="286" t="s">
        <v>75</v>
      </c>
      <c r="B28" s="285"/>
      <c r="C28" s="285"/>
      <c r="D28" s="285"/>
      <c r="E28" s="292">
        <v>6141</v>
      </c>
      <c r="F28" s="285"/>
      <c r="G28" s="285"/>
      <c r="H28" s="285"/>
      <c r="I28" s="285"/>
      <c r="J28" s="286" t="s">
        <v>76</v>
      </c>
      <c r="K28" s="285"/>
      <c r="L28" s="285"/>
      <c r="M28" s="300">
        <v>6.5434955500037251E-2</v>
      </c>
    </row>
    <row r="29" spans="1:13" x14ac:dyDescent="0.25">
      <c r="A29" s="285"/>
      <c r="B29" s="285"/>
      <c r="C29" s="285"/>
      <c r="D29" s="285"/>
      <c r="E29" s="287"/>
      <c r="F29" s="285"/>
      <c r="G29" s="285"/>
      <c r="H29" s="285"/>
      <c r="I29" s="285"/>
      <c r="J29" s="286" t="s">
        <v>77</v>
      </c>
      <c r="K29" s="285"/>
      <c r="L29" s="285"/>
      <c r="M29" s="285"/>
    </row>
    <row r="30" spans="1:13" ht="16.5" thickBot="1" x14ac:dyDescent="0.3">
      <c r="A30" s="286" t="s">
        <v>78</v>
      </c>
      <c r="B30" s="285"/>
      <c r="C30" s="285"/>
      <c r="D30" s="285"/>
      <c r="E30" s="297">
        <v>17399647</v>
      </c>
      <c r="F30" s="285"/>
      <c r="G30" s="285"/>
      <c r="H30" s="285"/>
      <c r="I30" s="285"/>
      <c r="J30" s="296" t="s">
        <v>79</v>
      </c>
      <c r="K30" s="285"/>
      <c r="L30" s="285"/>
      <c r="M30" s="285"/>
    </row>
    <row r="31" spans="1:13" ht="16.5" thickTop="1" x14ac:dyDescent="0.25">
      <c r="A31" s="286" t="s">
        <v>80</v>
      </c>
      <c r="B31" s="285"/>
      <c r="C31" s="285"/>
      <c r="D31" s="285"/>
      <c r="E31" s="285"/>
      <c r="F31" s="285"/>
      <c r="G31" s="285"/>
      <c r="H31" s="285"/>
      <c r="I31" s="285"/>
      <c r="J31" s="285"/>
      <c r="K31" s="285"/>
      <c r="L31" s="285"/>
      <c r="M31" s="285"/>
    </row>
    <row r="32" spans="1:13" x14ac:dyDescent="0.25">
      <c r="A32" s="286" t="s">
        <v>81</v>
      </c>
      <c r="B32" s="285"/>
      <c r="C32" s="285"/>
      <c r="D32" s="285"/>
      <c r="E32" s="294">
        <v>222994.91</v>
      </c>
      <c r="F32" s="285"/>
      <c r="G32" s="285"/>
      <c r="H32" s="285"/>
      <c r="I32" s="285"/>
      <c r="J32" s="286" t="s">
        <v>82</v>
      </c>
      <c r="K32" s="285"/>
      <c r="L32" s="285"/>
      <c r="M32" s="300">
        <v>0.94715584108238227</v>
      </c>
    </row>
    <row r="33" spans="1:13" x14ac:dyDescent="0.25">
      <c r="A33" s="285"/>
      <c r="B33" s="285"/>
      <c r="C33" s="285"/>
      <c r="D33" s="285"/>
      <c r="E33" s="288"/>
      <c r="F33" s="285"/>
      <c r="G33" s="285"/>
      <c r="H33" s="285"/>
      <c r="I33" s="285"/>
      <c r="J33" s="286" t="s">
        <v>83</v>
      </c>
      <c r="K33" s="285"/>
      <c r="L33" s="285"/>
      <c r="M33" s="285"/>
    </row>
    <row r="34" spans="1:13" x14ac:dyDescent="0.25">
      <c r="A34" s="286" t="s">
        <v>84</v>
      </c>
      <c r="B34" s="285"/>
      <c r="C34" s="285"/>
      <c r="D34" s="285"/>
      <c r="E34" s="294">
        <v>177525.74000000002</v>
      </c>
      <c r="F34" s="285"/>
      <c r="G34" s="285"/>
      <c r="H34" s="285"/>
      <c r="I34" s="285"/>
      <c r="J34" s="286" t="s">
        <v>85</v>
      </c>
      <c r="K34" s="285"/>
      <c r="L34" s="285"/>
      <c r="M34" s="293">
        <v>1.048730962350861E-2</v>
      </c>
    </row>
    <row r="35" spans="1:13" x14ac:dyDescent="0.25">
      <c r="A35" s="286" t="s">
        <v>86</v>
      </c>
      <c r="B35" s="285"/>
      <c r="C35" s="285"/>
      <c r="D35" s="285"/>
      <c r="E35" s="288"/>
      <c r="F35" s="285"/>
      <c r="G35" s="285"/>
      <c r="H35" s="285"/>
      <c r="I35" s="285"/>
      <c r="J35" s="286" t="s">
        <v>87</v>
      </c>
      <c r="K35" s="285"/>
      <c r="L35" s="285"/>
      <c r="M35" s="293">
        <v>1.1072422476457533E-2</v>
      </c>
    </row>
    <row r="36" spans="1:13" ht="16.5" thickBot="1" x14ac:dyDescent="0.3">
      <c r="A36" s="286" t="s">
        <v>88</v>
      </c>
      <c r="B36" s="285"/>
      <c r="C36" s="285"/>
      <c r="D36" s="285"/>
      <c r="E36" s="298">
        <v>45469.169999999984</v>
      </c>
      <c r="F36" s="285"/>
      <c r="G36" s="285"/>
      <c r="H36" s="285" t="s">
        <v>6</v>
      </c>
      <c r="I36" s="285"/>
      <c r="J36" s="286" t="s">
        <v>89</v>
      </c>
      <c r="K36" s="285"/>
      <c r="L36" s="285"/>
      <c r="M36" s="301">
        <v>1.1072422476457533</v>
      </c>
    </row>
    <row r="37" spans="1:13" ht="16.5" thickTop="1" x14ac:dyDescent="0.25">
      <c r="A37" s="285"/>
      <c r="B37" s="285"/>
      <c r="C37" s="285"/>
      <c r="D37" s="285"/>
      <c r="E37" s="285"/>
      <c r="F37" s="285"/>
      <c r="G37" s="285"/>
      <c r="H37" s="285"/>
      <c r="I37" s="285"/>
      <c r="J37" s="285"/>
      <c r="K37" s="285"/>
      <c r="L37" s="285"/>
      <c r="M37" s="285"/>
    </row>
    <row r="38" spans="1:13" x14ac:dyDescent="0.25">
      <c r="A38" s="290"/>
      <c r="B38" s="290"/>
      <c r="C38" s="290"/>
      <c r="D38" s="290"/>
      <c r="E38" s="290"/>
      <c r="F38" s="285"/>
      <c r="G38" s="285"/>
      <c r="H38" s="290"/>
      <c r="I38" s="290"/>
      <c r="J38" s="290"/>
      <c r="K38" s="290"/>
      <c r="L38" s="290"/>
      <c r="M38" s="290"/>
    </row>
    <row r="40" spans="1:13" x14ac:dyDescent="0.25">
      <c r="A40" s="286" t="s">
        <v>90</v>
      </c>
      <c r="B40" s="285"/>
      <c r="C40" s="285"/>
      <c r="D40" s="285"/>
      <c r="E40" s="285"/>
      <c r="F40" s="285"/>
      <c r="G40" s="285"/>
      <c r="H40" s="302"/>
      <c r="I40" s="285"/>
      <c r="J40" s="286" t="s">
        <v>91</v>
      </c>
      <c r="K40" s="285"/>
      <c r="L40" s="285"/>
      <c r="M40" s="285"/>
    </row>
    <row r="41" spans="1:13" x14ac:dyDescent="0.25">
      <c r="A41" s="303" t="s">
        <v>141</v>
      </c>
      <c r="B41" s="285"/>
      <c r="C41" s="285"/>
      <c r="D41" s="285"/>
      <c r="E41" s="285"/>
      <c r="F41" s="285"/>
      <c r="G41" s="285"/>
      <c r="H41" s="285"/>
      <c r="I41" s="285"/>
      <c r="J41" s="286" t="s">
        <v>92</v>
      </c>
      <c r="K41" s="44">
        <v>44696</v>
      </c>
      <c r="L41" s="44"/>
      <c r="M41" s="44"/>
    </row>
    <row r="42" spans="1:13" x14ac:dyDescent="0.25">
      <c r="A42" s="286" t="s">
        <v>93</v>
      </c>
      <c r="B42" s="286" t="s">
        <v>104</v>
      </c>
      <c r="C42" s="285"/>
      <c r="D42" s="285"/>
      <c r="E42" s="285"/>
      <c r="F42" s="285"/>
      <c r="G42" s="285"/>
      <c r="H42" s="285"/>
      <c r="I42" s="285"/>
      <c r="J42" s="286" t="s">
        <v>94</v>
      </c>
      <c r="K42" s="286" t="s">
        <v>105</v>
      </c>
      <c r="L42" s="285"/>
      <c r="M42" s="285"/>
    </row>
    <row r="43" spans="1:13" x14ac:dyDescent="0.25">
      <c r="A43" s="286" t="s">
        <v>95</v>
      </c>
      <c r="B43" s="286" t="s">
        <v>96</v>
      </c>
      <c r="C43" s="285"/>
      <c r="D43" s="285"/>
      <c r="E43" s="285"/>
      <c r="F43" s="285"/>
      <c r="G43" s="285" t="s">
        <v>6</v>
      </c>
      <c r="H43" s="285"/>
      <c r="I43" s="285"/>
      <c r="J43" s="286" t="s">
        <v>97</v>
      </c>
      <c r="K43" s="286" t="s">
        <v>98</v>
      </c>
      <c r="L43" s="285"/>
      <c r="M43" s="285"/>
    </row>
    <row r="44" spans="1:13" x14ac:dyDescent="0.25">
      <c r="A44" s="285"/>
      <c r="B44" s="285"/>
      <c r="C44" s="285"/>
      <c r="D44" s="285"/>
      <c r="E44" s="285"/>
      <c r="F44" s="285" t="s">
        <v>103</v>
      </c>
      <c r="G44" s="285"/>
      <c r="H44" s="285"/>
      <c r="I44" s="285"/>
      <c r="J44" s="285"/>
      <c r="K44" s="285"/>
      <c r="L44" s="285"/>
      <c r="M44" s="285"/>
    </row>
    <row r="46" spans="1:13" x14ac:dyDescent="0.25">
      <c r="A46" s="285"/>
      <c r="B46" s="285"/>
      <c r="C46" s="285" t="s">
        <v>6</v>
      </c>
      <c r="D46" s="285"/>
      <c r="E46" s="285"/>
      <c r="F46" s="285"/>
      <c r="G46" s="285"/>
      <c r="H46" s="285"/>
      <c r="I46" s="285"/>
      <c r="J46" s="285"/>
      <c r="K46" s="285"/>
      <c r="L46" s="285"/>
      <c r="M46" s="285"/>
    </row>
    <row r="47" spans="1:13" x14ac:dyDescent="0.25">
      <c r="A47" s="285"/>
      <c r="B47" s="285"/>
      <c r="C47" s="285"/>
      <c r="D47" s="285"/>
      <c r="E47" s="285"/>
      <c r="F47" s="285"/>
      <c r="G47" s="285"/>
      <c r="H47" s="285"/>
      <c r="I47" s="285"/>
      <c r="J47" s="285"/>
      <c r="K47" s="285"/>
      <c r="L47" s="285" t="s">
        <v>6</v>
      </c>
      <c r="M47" s="285"/>
    </row>
  </sheetData>
  <mergeCells count="1">
    <mergeCell ref="K41:M41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36"/>
  <sheetViews>
    <sheetView workbookViewId="0">
      <selection activeCell="K26" sqref="K26"/>
    </sheetView>
  </sheetViews>
  <sheetFormatPr defaultRowHeight="15.75" x14ac:dyDescent="0.25"/>
  <cols>
    <col min="9" max="9" width="10.44140625" bestFit="1" customWidth="1"/>
  </cols>
  <sheetData>
    <row r="4" spans="2:9" ht="19.5" x14ac:dyDescent="0.35">
      <c r="B4" s="306"/>
      <c r="C4" s="306"/>
      <c r="D4" s="313" t="s">
        <v>0</v>
      </c>
      <c r="E4" s="311"/>
      <c r="F4" s="311"/>
      <c r="G4" s="306"/>
      <c r="H4" s="306"/>
      <c r="I4" s="306"/>
    </row>
    <row r="6" spans="2:9" x14ac:dyDescent="0.25">
      <c r="B6" s="306"/>
      <c r="C6" s="306"/>
      <c r="D6" s="314" t="s">
        <v>2</v>
      </c>
      <c r="E6" s="311"/>
      <c r="F6" s="311"/>
      <c r="G6" s="306"/>
      <c r="H6" s="306"/>
      <c r="I6" s="306"/>
    </row>
    <row r="8" spans="2:9" x14ac:dyDescent="0.25">
      <c r="B8" s="308" t="s">
        <v>4</v>
      </c>
      <c r="C8" s="325" t="s">
        <v>140</v>
      </c>
      <c r="D8" s="306"/>
      <c r="E8" s="306"/>
      <c r="F8" s="306"/>
      <c r="G8" s="306"/>
      <c r="H8" s="306"/>
      <c r="I8" s="306"/>
    </row>
    <row r="9" spans="2:9" x14ac:dyDescent="0.25">
      <c r="B9" s="315" t="s">
        <v>6</v>
      </c>
      <c r="C9" s="315" t="s">
        <v>6</v>
      </c>
      <c r="D9" s="315" t="s">
        <v>6</v>
      </c>
      <c r="E9" s="315" t="s">
        <v>6</v>
      </c>
      <c r="F9" s="315" t="s">
        <v>6</v>
      </c>
      <c r="G9" s="315" t="s">
        <v>6</v>
      </c>
      <c r="H9" s="315" t="s">
        <v>6</v>
      </c>
      <c r="I9" s="326" t="s">
        <v>6</v>
      </c>
    </row>
    <row r="11" spans="2:9" x14ac:dyDescent="0.25">
      <c r="B11" s="324" t="s">
        <v>8</v>
      </c>
      <c r="C11" s="306"/>
      <c r="D11" s="306"/>
      <c r="E11" s="306"/>
      <c r="F11" s="306"/>
      <c r="G11" s="306"/>
      <c r="H11" s="306"/>
      <c r="I11" s="306"/>
    </row>
    <row r="12" spans="2:9" x14ac:dyDescent="0.25">
      <c r="B12" s="306"/>
      <c r="C12" s="308" t="s">
        <v>14</v>
      </c>
      <c r="D12" s="306"/>
      <c r="E12" s="306"/>
      <c r="F12" s="306"/>
      <c r="G12" s="312"/>
      <c r="H12" s="307">
        <v>14</v>
      </c>
      <c r="I12" s="316">
        <v>14872372</v>
      </c>
    </row>
    <row r="13" spans="2:9" x14ac:dyDescent="0.25">
      <c r="B13" s="306"/>
      <c r="C13" s="308" t="s">
        <v>9</v>
      </c>
      <c r="D13" s="306"/>
      <c r="E13" s="306"/>
      <c r="F13" s="306"/>
      <c r="G13" s="312"/>
      <c r="H13" s="307">
        <v>1</v>
      </c>
      <c r="I13" s="328">
        <v>18424001</v>
      </c>
    </row>
    <row r="14" spans="2:9" x14ac:dyDescent="0.25">
      <c r="B14" s="306"/>
      <c r="C14" s="308" t="s">
        <v>19</v>
      </c>
      <c r="D14" s="306"/>
      <c r="E14" s="306"/>
      <c r="F14" s="306"/>
      <c r="G14" s="312"/>
      <c r="H14" s="307" t="s">
        <v>20</v>
      </c>
      <c r="I14" s="322">
        <v>110502</v>
      </c>
    </row>
    <row r="15" spans="2:9" x14ac:dyDescent="0.25">
      <c r="B15" s="306"/>
      <c r="C15" s="306"/>
      <c r="D15" s="306"/>
      <c r="E15" s="306"/>
      <c r="F15" s="306"/>
      <c r="G15" s="306"/>
      <c r="H15" s="306"/>
      <c r="I15" s="309"/>
    </row>
    <row r="16" spans="2:9" x14ac:dyDescent="0.25">
      <c r="B16" s="306"/>
      <c r="C16" s="306"/>
      <c r="D16" s="306"/>
      <c r="E16" s="306"/>
      <c r="F16" s="306"/>
      <c r="G16" s="306"/>
      <c r="H16" s="306"/>
      <c r="I16" s="309"/>
    </row>
    <row r="17" spans="2:9" x14ac:dyDescent="0.25">
      <c r="B17" s="324" t="s">
        <v>23</v>
      </c>
      <c r="C17" s="306"/>
      <c r="D17" s="306"/>
      <c r="E17" s="306"/>
      <c r="F17" s="306"/>
      <c r="G17" s="306"/>
      <c r="H17" s="306"/>
      <c r="I17" s="309"/>
    </row>
    <row r="18" spans="2:9" x14ac:dyDescent="0.25">
      <c r="B18" s="306"/>
      <c r="C18" s="308" t="s">
        <v>24</v>
      </c>
      <c r="D18" s="306"/>
      <c r="E18" s="306"/>
      <c r="F18" s="306"/>
      <c r="G18" s="312"/>
      <c r="H18" s="307" t="s">
        <v>25</v>
      </c>
      <c r="I18" s="316">
        <v>13899199</v>
      </c>
    </row>
    <row r="19" spans="2:9" x14ac:dyDescent="0.25">
      <c r="B19" s="306"/>
      <c r="C19" s="308" t="s">
        <v>27</v>
      </c>
      <c r="D19" s="306"/>
      <c r="E19" s="306"/>
      <c r="F19" s="306"/>
      <c r="G19" s="312"/>
      <c r="H19" s="307" t="s">
        <v>28</v>
      </c>
      <c r="I19" s="316">
        <v>17393506</v>
      </c>
    </row>
    <row r="20" spans="2:9" x14ac:dyDescent="0.25">
      <c r="B20" s="306"/>
      <c r="C20" s="306"/>
      <c r="D20" s="306"/>
      <c r="E20" s="306"/>
      <c r="F20" s="306" t="s">
        <v>6</v>
      </c>
      <c r="G20" s="306"/>
      <c r="H20" s="306"/>
      <c r="I20" s="309"/>
    </row>
    <row r="21" spans="2:9" x14ac:dyDescent="0.25">
      <c r="B21" s="324" t="s">
        <v>30</v>
      </c>
      <c r="C21" s="306"/>
      <c r="D21" s="306"/>
      <c r="E21" s="306"/>
      <c r="F21" s="306"/>
      <c r="G21" s="306"/>
      <c r="H21" s="306"/>
      <c r="I21" s="309"/>
    </row>
    <row r="22" spans="2:9" x14ac:dyDescent="0.25">
      <c r="B22" s="306"/>
      <c r="C22" s="321" t="s">
        <v>99</v>
      </c>
      <c r="D22" s="306"/>
      <c r="E22" s="306"/>
      <c r="F22" s="306"/>
      <c r="G22" s="312"/>
      <c r="H22" s="307" t="s">
        <v>32</v>
      </c>
      <c r="I22" s="317">
        <v>1.2770999999999999E-2</v>
      </c>
    </row>
    <row r="23" spans="2:9" x14ac:dyDescent="0.25">
      <c r="B23" s="306"/>
      <c r="C23" s="308" t="s">
        <v>33</v>
      </c>
      <c r="D23" s="306"/>
      <c r="E23" s="306"/>
      <c r="F23" s="306"/>
      <c r="G23" s="312"/>
      <c r="H23" s="307" t="s">
        <v>34</v>
      </c>
      <c r="I23" s="318">
        <v>222994.91</v>
      </c>
    </row>
    <row r="24" spans="2:9" x14ac:dyDescent="0.25">
      <c r="B24" s="306"/>
      <c r="C24" s="306"/>
      <c r="D24" s="306"/>
      <c r="E24" s="306"/>
      <c r="F24" s="306"/>
      <c r="G24" s="306"/>
      <c r="H24" s="306"/>
      <c r="I24" s="310"/>
    </row>
    <row r="25" spans="2:9" x14ac:dyDescent="0.25">
      <c r="B25" s="324" t="s">
        <v>36</v>
      </c>
      <c r="C25" s="306"/>
      <c r="D25" s="306"/>
      <c r="E25" s="306"/>
      <c r="F25" s="306"/>
      <c r="G25" s="306"/>
      <c r="H25" s="306"/>
      <c r="I25" s="310"/>
    </row>
    <row r="26" spans="2:9" x14ac:dyDescent="0.25">
      <c r="B26" s="306"/>
      <c r="C26" s="308" t="s">
        <v>37</v>
      </c>
      <c r="D26" s="306"/>
      <c r="E26" s="306"/>
      <c r="F26" s="306"/>
      <c r="G26" s="312"/>
      <c r="H26" s="307" t="s">
        <v>38</v>
      </c>
      <c r="I26" s="323">
        <v>177475.85</v>
      </c>
    </row>
    <row r="27" spans="2:9" x14ac:dyDescent="0.25">
      <c r="B27" s="306"/>
      <c r="C27" s="308" t="s">
        <v>101</v>
      </c>
      <c r="D27" s="306"/>
      <c r="E27" s="306"/>
      <c r="F27" s="306"/>
      <c r="G27" s="312"/>
      <c r="H27" s="307" t="s">
        <v>39</v>
      </c>
      <c r="I27" s="322">
        <v>6141</v>
      </c>
    </row>
    <row r="28" spans="2:9" x14ac:dyDescent="0.25">
      <c r="B28" s="306"/>
      <c r="C28" s="308" t="s">
        <v>102</v>
      </c>
      <c r="D28" s="306"/>
      <c r="E28" s="306"/>
      <c r="F28" s="306"/>
      <c r="G28" s="312"/>
      <c r="H28" s="307" t="s">
        <v>38</v>
      </c>
      <c r="I28" s="323">
        <v>49.89</v>
      </c>
    </row>
    <row r="29" spans="2:9" x14ac:dyDescent="0.25">
      <c r="B29" s="306"/>
      <c r="C29" s="306"/>
      <c r="D29" s="306"/>
      <c r="E29" s="306"/>
      <c r="F29" s="306"/>
      <c r="G29" s="306"/>
      <c r="H29" s="306"/>
      <c r="I29" s="309" t="s">
        <v>6</v>
      </c>
    </row>
    <row r="30" spans="2:9" x14ac:dyDescent="0.25">
      <c r="B30" s="306"/>
      <c r="C30" s="308" t="s">
        <v>42</v>
      </c>
      <c r="D30" s="306"/>
      <c r="E30" s="306"/>
      <c r="F30" s="306"/>
      <c r="G30" s="312"/>
      <c r="H30" s="306"/>
      <c r="I30" s="327">
        <v>44652</v>
      </c>
    </row>
    <row r="31" spans="2:9" x14ac:dyDescent="0.25">
      <c r="B31" s="306"/>
      <c r="C31" s="308" t="s">
        <v>43</v>
      </c>
      <c r="D31" s="306"/>
      <c r="E31" s="306"/>
      <c r="F31" s="306"/>
      <c r="G31" s="312"/>
      <c r="H31" s="307" t="s">
        <v>44</v>
      </c>
      <c r="I31" s="316">
        <v>0</v>
      </c>
    </row>
    <row r="32" spans="2:9" x14ac:dyDescent="0.25">
      <c r="B32" s="307" t="s">
        <v>25</v>
      </c>
      <c r="C32" s="308" t="s">
        <v>45</v>
      </c>
      <c r="D32" s="306"/>
      <c r="E32" s="306"/>
      <c r="F32" s="306"/>
      <c r="G32" s="312"/>
      <c r="H32" s="306"/>
      <c r="I32" s="316">
        <v>14872372</v>
      </c>
    </row>
    <row r="33" spans="2:9" x14ac:dyDescent="0.25">
      <c r="B33" s="307" t="s">
        <v>46</v>
      </c>
      <c r="C33" s="308" t="s">
        <v>47</v>
      </c>
      <c r="D33" s="306"/>
      <c r="E33" s="306"/>
      <c r="F33" s="306"/>
      <c r="G33" s="312"/>
      <c r="H33" s="306"/>
      <c r="I33" s="316">
        <v>13899199</v>
      </c>
    </row>
    <row r="34" spans="2:9" x14ac:dyDescent="0.25">
      <c r="B34" s="306"/>
      <c r="C34" s="306"/>
      <c r="D34" s="306"/>
      <c r="E34" s="306"/>
      <c r="F34" s="306"/>
      <c r="G34" s="306"/>
      <c r="H34" s="306"/>
      <c r="I34" s="309"/>
    </row>
    <row r="35" spans="2:9" x14ac:dyDescent="0.25">
      <c r="B35" s="306"/>
      <c r="C35" s="308" t="s">
        <v>48</v>
      </c>
      <c r="D35" s="306"/>
      <c r="E35" s="306"/>
      <c r="F35" s="306"/>
      <c r="G35" s="319">
        <v>6.5434955500037251E-2</v>
      </c>
      <c r="H35" s="306"/>
      <c r="I35" s="316">
        <v>973173</v>
      </c>
    </row>
    <row r="36" spans="2:9" x14ac:dyDescent="0.25">
      <c r="B36" s="306"/>
      <c r="C36" s="306"/>
      <c r="D36" s="306"/>
      <c r="E36" s="306"/>
      <c r="F36" s="306"/>
      <c r="G36" s="320" t="s">
        <v>6</v>
      </c>
      <c r="H36" s="306"/>
      <c r="I36" s="312"/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sqref="A1:G34"/>
    </sheetView>
  </sheetViews>
  <sheetFormatPr defaultRowHeight="15.75" x14ac:dyDescent="0.25"/>
  <cols>
    <col min="3" max="3" width="12.88671875" bestFit="1" customWidth="1"/>
    <col min="4" max="4" width="15.33203125" bestFit="1" customWidth="1"/>
    <col min="5" max="5" width="11.44140625" bestFit="1" customWidth="1"/>
    <col min="7" max="7" width="11.6640625" bestFit="1" customWidth="1"/>
  </cols>
  <sheetData>
    <row r="1" spans="1:7" x14ac:dyDescent="0.25">
      <c r="A1" s="329" t="s">
        <v>6</v>
      </c>
      <c r="B1" s="329"/>
      <c r="C1" s="329"/>
      <c r="D1" s="329"/>
      <c r="E1" s="329"/>
      <c r="F1" s="329"/>
      <c r="G1" s="329"/>
    </row>
    <row r="2" spans="1:7" x14ac:dyDescent="0.25">
      <c r="A2" s="329" t="s">
        <v>6</v>
      </c>
      <c r="B2" s="329"/>
      <c r="C2" s="329"/>
      <c r="D2" s="329"/>
      <c r="E2" s="329"/>
      <c r="F2" s="329"/>
      <c r="G2" s="329"/>
    </row>
    <row r="5" spans="1:7" x14ac:dyDescent="0.25">
      <c r="A5" s="329"/>
      <c r="B5" s="329"/>
      <c r="C5" s="329"/>
      <c r="D5" s="329"/>
      <c r="E5" s="329"/>
      <c r="F5" s="329"/>
      <c r="G5" s="331" t="s">
        <v>1</v>
      </c>
    </row>
    <row r="7" spans="1:7" x14ac:dyDescent="0.25">
      <c r="A7" s="329"/>
      <c r="B7" s="329"/>
      <c r="C7" s="329"/>
      <c r="D7" s="329"/>
      <c r="E7" s="329"/>
      <c r="F7" s="335"/>
      <c r="G7" s="329"/>
    </row>
    <row r="8" spans="1:7" x14ac:dyDescent="0.25">
      <c r="A8" s="329"/>
      <c r="B8" s="329"/>
      <c r="C8" s="329"/>
      <c r="D8" s="337" t="s">
        <v>3</v>
      </c>
      <c r="E8" s="335"/>
      <c r="F8" s="329"/>
      <c r="G8" s="329"/>
    </row>
    <row r="9" spans="1:7" x14ac:dyDescent="0.25">
      <c r="A9" s="329"/>
      <c r="B9" s="337" t="s">
        <v>5</v>
      </c>
      <c r="C9" s="335"/>
      <c r="D9" s="335"/>
      <c r="E9" s="335"/>
      <c r="F9" s="335"/>
      <c r="G9" s="335"/>
    </row>
    <row r="10" spans="1:7" x14ac:dyDescent="0.25">
      <c r="A10" s="329"/>
      <c r="B10" s="337" t="s">
        <v>7</v>
      </c>
      <c r="C10" s="335"/>
      <c r="D10" s="335"/>
      <c r="E10" s="335"/>
      <c r="F10" s="335"/>
      <c r="G10" s="335"/>
    </row>
    <row r="11" spans="1:7" x14ac:dyDescent="0.25">
      <c r="A11" s="329"/>
      <c r="B11" s="329"/>
      <c r="C11" s="329"/>
      <c r="D11" s="344" t="s">
        <v>140</v>
      </c>
      <c r="E11" s="336"/>
      <c r="F11" s="329"/>
      <c r="G11" s="329"/>
    </row>
    <row r="13" spans="1:7" x14ac:dyDescent="0.25">
      <c r="A13" s="329"/>
      <c r="B13" s="329"/>
      <c r="C13" s="329"/>
      <c r="D13" s="330" t="s">
        <v>10</v>
      </c>
      <c r="E13" s="330" t="s">
        <v>11</v>
      </c>
      <c r="F13" s="330" t="s">
        <v>12</v>
      </c>
      <c r="G13" s="330" t="s">
        <v>13</v>
      </c>
    </row>
    <row r="14" spans="1:7" x14ac:dyDescent="0.25">
      <c r="A14" s="329"/>
      <c r="B14" s="329"/>
      <c r="C14" s="329"/>
      <c r="D14" s="338" t="s">
        <v>15</v>
      </c>
      <c r="E14" s="339" t="s">
        <v>16</v>
      </c>
      <c r="F14" s="339" t="s">
        <v>17</v>
      </c>
      <c r="G14" s="339" t="s">
        <v>18</v>
      </c>
    </row>
    <row r="16" spans="1:7" x14ac:dyDescent="0.25">
      <c r="A16" s="331" t="s">
        <v>21</v>
      </c>
      <c r="B16" s="329"/>
      <c r="C16" s="329"/>
      <c r="D16" s="332">
        <v>226019327</v>
      </c>
      <c r="E16" s="332">
        <v>214202516</v>
      </c>
      <c r="F16" s="332">
        <v>0</v>
      </c>
      <c r="G16" s="332">
        <v>11816811</v>
      </c>
    </row>
    <row r="17" spans="1:7" x14ac:dyDescent="0.25">
      <c r="A17" s="331" t="s">
        <v>22</v>
      </c>
      <c r="B17" s="329"/>
      <c r="C17" s="329"/>
      <c r="D17" s="332"/>
      <c r="E17" s="332"/>
      <c r="F17" s="332"/>
      <c r="G17" s="332"/>
    </row>
    <row r="18" spans="1:7" x14ac:dyDescent="0.25">
      <c r="A18" s="329"/>
      <c r="B18" s="329"/>
      <c r="C18" s="329"/>
      <c r="D18" s="332"/>
      <c r="E18" s="332"/>
      <c r="F18" s="332"/>
      <c r="G18" s="332"/>
    </row>
    <row r="19" spans="1:7" x14ac:dyDescent="0.25">
      <c r="A19" s="331" t="s">
        <v>26</v>
      </c>
      <c r="B19" s="329"/>
      <c r="C19" s="329"/>
      <c r="D19" s="332">
        <v>15514472</v>
      </c>
      <c r="E19" s="332">
        <v>14634358</v>
      </c>
      <c r="F19" s="332">
        <v>0</v>
      </c>
      <c r="G19" s="332">
        <v>880114</v>
      </c>
    </row>
    <row r="21" spans="1:7" x14ac:dyDescent="0.25">
      <c r="A21" s="331" t="s">
        <v>6</v>
      </c>
      <c r="B21" s="329"/>
      <c r="C21" s="329"/>
      <c r="D21" s="341"/>
      <c r="E21" s="341"/>
      <c r="F21" s="341"/>
      <c r="G21" s="332" t="s">
        <v>6</v>
      </c>
    </row>
    <row r="23" spans="1:7" x14ac:dyDescent="0.25">
      <c r="A23" s="331" t="s">
        <v>29</v>
      </c>
      <c r="B23" s="329"/>
      <c r="C23" s="329"/>
      <c r="D23" s="332"/>
      <c r="E23" s="332"/>
      <c r="F23" s="332"/>
      <c r="G23" s="332"/>
    </row>
    <row r="24" spans="1:7" x14ac:dyDescent="0.25">
      <c r="A24" s="329"/>
      <c r="B24" s="329"/>
      <c r="C24" s="329"/>
      <c r="D24" s="332"/>
      <c r="E24" s="332"/>
      <c r="F24" s="332"/>
      <c r="G24" s="332"/>
    </row>
    <row r="25" spans="1:7" x14ac:dyDescent="0.25">
      <c r="A25" s="331" t="s">
        <v>31</v>
      </c>
      <c r="B25" s="329"/>
      <c r="C25" s="329"/>
      <c r="D25" s="343">
        <v>14872372</v>
      </c>
      <c r="E25" s="343">
        <v>13899199</v>
      </c>
      <c r="F25" s="343">
        <v>0</v>
      </c>
      <c r="G25" s="343">
        <v>973173</v>
      </c>
    </row>
    <row r="26" spans="1:7" x14ac:dyDescent="0.25">
      <c r="A26" s="329"/>
      <c r="B26" s="329"/>
      <c r="C26" s="329"/>
      <c r="D26" s="332"/>
      <c r="E26" s="332"/>
      <c r="F26" s="332"/>
      <c r="G26" s="332"/>
    </row>
    <row r="27" spans="1:7" x14ac:dyDescent="0.25">
      <c r="A27" s="329" t="s">
        <v>6</v>
      </c>
      <c r="B27" s="329"/>
      <c r="C27" s="329"/>
      <c r="D27" s="341" t="s">
        <v>6</v>
      </c>
      <c r="E27" s="341" t="s">
        <v>6</v>
      </c>
      <c r="F27" s="341" t="s">
        <v>6</v>
      </c>
      <c r="G27" s="342" t="s">
        <v>6</v>
      </c>
    </row>
    <row r="29" spans="1:7" x14ac:dyDescent="0.25">
      <c r="A29" s="331" t="s">
        <v>35</v>
      </c>
      <c r="B29" s="329"/>
      <c r="C29" s="329"/>
      <c r="D29" s="332">
        <v>225377227</v>
      </c>
      <c r="E29" s="332">
        <v>213467357</v>
      </c>
      <c r="F29" s="332">
        <v>0</v>
      </c>
      <c r="G29" s="332">
        <v>11909870</v>
      </c>
    </row>
    <row r="34" spans="2:7" x14ac:dyDescent="0.25">
      <c r="B34" s="331" t="s">
        <v>13</v>
      </c>
      <c r="C34" s="333">
        <v>11909870</v>
      </c>
      <c r="D34" s="334" t="s">
        <v>40</v>
      </c>
      <c r="E34" s="332">
        <v>225377227</v>
      </c>
      <c r="F34" s="330" t="s">
        <v>41</v>
      </c>
      <c r="G34" s="340">
        <v>5.2844158917617706E-2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opLeftCell="A16" workbookViewId="0">
      <selection activeCell="O40" sqref="O40"/>
    </sheetView>
  </sheetViews>
  <sheetFormatPr defaultRowHeight="15.75" x14ac:dyDescent="0.25"/>
  <cols>
    <col min="5" max="5" width="10.44140625" bestFit="1" customWidth="1"/>
    <col min="10" max="10" width="19.44140625" customWidth="1"/>
    <col min="13" max="13" width="10.44140625" bestFit="1" customWidth="1"/>
  </cols>
  <sheetData>
    <row r="1" spans="1:13" ht="19.5" x14ac:dyDescent="0.35">
      <c r="A1" s="365"/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</row>
    <row r="4" spans="1:13" x14ac:dyDescent="0.25">
      <c r="A4" s="346" t="s">
        <v>49</v>
      </c>
      <c r="B4" s="355" t="s">
        <v>0</v>
      </c>
      <c r="C4" s="350"/>
      <c r="D4" s="350"/>
      <c r="E4" s="350"/>
      <c r="F4" s="345"/>
      <c r="G4" s="345"/>
      <c r="H4" s="346" t="s">
        <v>50</v>
      </c>
      <c r="I4" s="345"/>
      <c r="J4" s="355" t="s">
        <v>51</v>
      </c>
      <c r="K4" s="350"/>
      <c r="L4" s="350"/>
      <c r="M4" s="350"/>
    </row>
    <row r="6" spans="1:13" x14ac:dyDescent="0.25">
      <c r="A6" s="356" t="s">
        <v>52</v>
      </c>
      <c r="B6" s="351"/>
      <c r="C6" s="351"/>
      <c r="D6" s="351"/>
      <c r="E6" s="364" t="s">
        <v>142</v>
      </c>
      <c r="F6" s="345"/>
      <c r="G6" s="345"/>
      <c r="H6" s="345"/>
      <c r="I6" s="345"/>
      <c r="J6" s="356" t="s">
        <v>53</v>
      </c>
      <c r="K6" s="351"/>
      <c r="L6" s="356" t="s">
        <v>54</v>
      </c>
      <c r="M6" s="364" t="s">
        <v>142</v>
      </c>
    </row>
    <row r="8" spans="1:13" ht="16.5" thickBot="1" x14ac:dyDescent="0.3">
      <c r="A8" s="346" t="s">
        <v>55</v>
      </c>
      <c r="B8" s="345"/>
      <c r="C8" s="345"/>
      <c r="D8" s="345"/>
      <c r="E8" s="357">
        <v>14664181</v>
      </c>
      <c r="F8" s="345"/>
      <c r="G8" s="345"/>
      <c r="H8" s="345"/>
      <c r="I8" s="345"/>
      <c r="J8" s="346" t="s">
        <v>56</v>
      </c>
      <c r="K8" s="345"/>
      <c r="L8" s="345"/>
      <c r="M8" s="345"/>
    </row>
    <row r="9" spans="1:13" ht="17.25" thickTop="1" thickBot="1" x14ac:dyDescent="0.3">
      <c r="A9" s="345"/>
      <c r="B9" s="345"/>
      <c r="C9" s="345"/>
      <c r="D9" s="345"/>
      <c r="E9" s="347"/>
      <c r="F9" s="345"/>
      <c r="G9" s="345"/>
      <c r="H9" s="345"/>
      <c r="I9" s="345"/>
      <c r="J9" s="346" t="s">
        <v>57</v>
      </c>
      <c r="K9" s="345"/>
      <c r="L9" s="345"/>
      <c r="M9" s="358">
        <v>103675</v>
      </c>
    </row>
    <row r="10" spans="1:13" ht="16.5" thickTop="1" x14ac:dyDescent="0.25">
      <c r="A10" s="346" t="s">
        <v>58</v>
      </c>
      <c r="B10" s="345"/>
      <c r="C10" s="345"/>
      <c r="D10" s="345"/>
      <c r="E10" s="352">
        <v>13984189</v>
      </c>
      <c r="F10" s="345"/>
      <c r="G10" s="345"/>
      <c r="H10" s="345"/>
      <c r="I10" s="345"/>
      <c r="J10" s="346" t="s">
        <v>100</v>
      </c>
      <c r="K10" s="345"/>
      <c r="L10" s="345"/>
      <c r="M10" s="354">
        <v>926.96000000002095</v>
      </c>
    </row>
    <row r="11" spans="1:13" x14ac:dyDescent="0.25">
      <c r="A11" s="345"/>
      <c r="B11" s="345"/>
      <c r="C11" s="345"/>
      <c r="D11" s="345"/>
      <c r="E11" s="347"/>
      <c r="F11" s="345"/>
      <c r="G11" s="345"/>
      <c r="H11" s="345"/>
      <c r="I11" s="345"/>
      <c r="J11" s="346" t="s">
        <v>59</v>
      </c>
      <c r="K11" s="345"/>
      <c r="L11" s="345"/>
      <c r="M11" s="354"/>
    </row>
    <row r="12" spans="1:13" x14ac:dyDescent="0.25">
      <c r="A12" s="346" t="s">
        <v>60</v>
      </c>
      <c r="B12" s="345"/>
      <c r="C12" s="345"/>
      <c r="D12" s="345"/>
      <c r="E12" s="352">
        <v>0</v>
      </c>
      <c r="F12" s="345"/>
      <c r="G12" s="345"/>
      <c r="H12" s="345"/>
      <c r="I12" s="345"/>
      <c r="J12" s="346" t="s">
        <v>61</v>
      </c>
      <c r="K12" s="345"/>
      <c r="L12" s="345"/>
      <c r="M12" s="348"/>
    </row>
    <row r="13" spans="1:13" ht="16.5" thickBot="1" x14ac:dyDescent="0.3">
      <c r="A13" s="345"/>
      <c r="B13" s="345"/>
      <c r="C13" s="345"/>
      <c r="D13" s="345"/>
      <c r="E13" s="347"/>
      <c r="F13" s="345"/>
      <c r="G13" s="345"/>
      <c r="H13" s="345"/>
      <c r="I13" s="345"/>
      <c r="J13" s="346" t="s">
        <v>62</v>
      </c>
      <c r="K13" s="345"/>
      <c r="L13" s="345"/>
      <c r="M13" s="358">
        <v>104601.96000000002</v>
      </c>
    </row>
    <row r="14" spans="1:13" ht="17.25" thickTop="1" thickBot="1" x14ac:dyDescent="0.3">
      <c r="A14" s="346" t="s">
        <v>63</v>
      </c>
      <c r="B14" s="345"/>
      <c r="C14" s="345"/>
      <c r="D14" s="345"/>
      <c r="E14" s="357">
        <v>13984189</v>
      </c>
      <c r="F14" s="345"/>
      <c r="G14" s="345"/>
      <c r="H14" s="345"/>
      <c r="I14" s="345"/>
      <c r="J14" s="345"/>
      <c r="K14" s="345"/>
      <c r="L14" s="345"/>
      <c r="M14" s="345"/>
    </row>
    <row r="15" spans="1:13" ht="16.5" thickTop="1" x14ac:dyDescent="0.25">
      <c r="A15" s="345"/>
      <c r="B15" s="345"/>
      <c r="C15" s="345"/>
      <c r="D15" s="345"/>
      <c r="E15" s="347"/>
      <c r="F15" s="345"/>
      <c r="G15" s="345"/>
      <c r="H15" s="345"/>
      <c r="I15" s="345"/>
      <c r="J15" s="346" t="s">
        <v>64</v>
      </c>
      <c r="K15" s="345"/>
      <c r="L15" s="345"/>
      <c r="M15" s="352">
        <v>14664181</v>
      </c>
    </row>
    <row r="16" spans="1:13" x14ac:dyDescent="0.25">
      <c r="A16" s="346" t="s">
        <v>65</v>
      </c>
      <c r="B16" s="345"/>
      <c r="C16" s="345"/>
      <c r="D16" s="345"/>
      <c r="E16" s="347"/>
      <c r="F16" s="345"/>
      <c r="G16" s="345"/>
      <c r="H16" s="345"/>
      <c r="I16" s="345"/>
      <c r="J16" s="345"/>
      <c r="K16" s="345"/>
      <c r="L16" s="345"/>
      <c r="M16" s="345"/>
    </row>
    <row r="17" spans="1:13" ht="16.5" thickBot="1" x14ac:dyDescent="0.3">
      <c r="A17" s="346" t="s">
        <v>66</v>
      </c>
      <c r="B17" s="345"/>
      <c r="C17" s="345"/>
      <c r="D17" s="345"/>
      <c r="E17" s="357">
        <v>679992</v>
      </c>
      <c r="F17" s="345"/>
      <c r="G17" s="345"/>
      <c r="H17" s="345"/>
      <c r="I17" s="345"/>
      <c r="J17" s="346" t="s">
        <v>67</v>
      </c>
      <c r="K17" s="345"/>
      <c r="L17" s="345"/>
      <c r="M17" s="345"/>
    </row>
    <row r="18" spans="1:13" ht="17.25" thickTop="1" thickBot="1" x14ac:dyDescent="0.3">
      <c r="A18" s="345"/>
      <c r="B18" s="345"/>
      <c r="C18" s="345"/>
      <c r="D18" s="345"/>
      <c r="E18" s="345"/>
      <c r="F18" s="345"/>
      <c r="G18" s="345"/>
      <c r="H18" s="345"/>
      <c r="I18" s="345"/>
      <c r="J18" s="346" t="s">
        <v>68</v>
      </c>
      <c r="K18" s="345"/>
      <c r="L18" s="345"/>
      <c r="M18" s="359">
        <v>7.0699481955385033E-3</v>
      </c>
    </row>
    <row r="19" spans="1:13" ht="16.5" thickTop="1" x14ac:dyDescent="0.25">
      <c r="A19" s="350"/>
      <c r="B19" s="350"/>
      <c r="C19" s="350"/>
      <c r="D19" s="350"/>
      <c r="E19" s="350"/>
      <c r="F19" s="345"/>
      <c r="G19" s="345"/>
      <c r="H19" s="350"/>
      <c r="I19" s="350"/>
      <c r="J19" s="350"/>
      <c r="K19" s="350"/>
      <c r="L19" s="350"/>
      <c r="M19" s="350"/>
    </row>
    <row r="20" spans="1:13" x14ac:dyDescent="0.25">
      <c r="A20" s="350"/>
      <c r="B20" s="350"/>
      <c r="C20" s="350"/>
      <c r="D20" s="350"/>
      <c r="E20" s="350"/>
      <c r="F20" s="345"/>
      <c r="G20" s="345"/>
      <c r="H20" s="350"/>
      <c r="I20" s="350"/>
      <c r="J20" s="350"/>
      <c r="K20" s="350"/>
      <c r="L20" s="350"/>
      <c r="M20" s="350"/>
    </row>
    <row r="22" spans="1:13" x14ac:dyDescent="0.25">
      <c r="A22" s="356" t="s">
        <v>69</v>
      </c>
      <c r="B22" s="345"/>
      <c r="C22" s="345"/>
      <c r="D22" s="345"/>
      <c r="E22" s="364" t="s">
        <v>142</v>
      </c>
      <c r="F22" s="345"/>
      <c r="G22" s="345"/>
      <c r="H22" s="345"/>
      <c r="I22" s="345"/>
      <c r="J22" s="356" t="s">
        <v>70</v>
      </c>
      <c r="K22" s="345"/>
      <c r="L22" s="345"/>
      <c r="M22" s="345"/>
    </row>
    <row r="24" spans="1:13" x14ac:dyDescent="0.25">
      <c r="A24" s="346" t="s">
        <v>71</v>
      </c>
      <c r="B24" s="345"/>
      <c r="C24" s="345"/>
      <c r="D24" s="345"/>
      <c r="E24" s="353">
        <v>1.1072E-2</v>
      </c>
      <c r="F24" s="345"/>
      <c r="G24" s="345"/>
      <c r="H24" s="345"/>
      <c r="I24" s="345"/>
      <c r="J24" s="346" t="s">
        <v>72</v>
      </c>
      <c r="K24" s="345"/>
      <c r="L24" s="345"/>
      <c r="M24" s="349">
        <v>5.230662328544574E-2</v>
      </c>
    </row>
    <row r="26" spans="1:13" x14ac:dyDescent="0.25">
      <c r="A26" s="346" t="s">
        <v>73</v>
      </c>
      <c r="B26" s="345"/>
      <c r="C26" s="345"/>
      <c r="D26" s="345"/>
      <c r="E26" s="352">
        <v>13899199</v>
      </c>
      <c r="F26" s="345"/>
      <c r="G26" s="345"/>
      <c r="H26" s="345"/>
      <c r="I26" s="345"/>
      <c r="J26" s="346" t="s">
        <v>74</v>
      </c>
      <c r="K26" s="345"/>
      <c r="L26" s="345"/>
      <c r="M26" s="364" t="s">
        <v>142</v>
      </c>
    </row>
    <row r="27" spans="1:13" x14ac:dyDescent="0.25">
      <c r="A27" s="345"/>
      <c r="B27" s="345"/>
      <c r="C27" s="345"/>
      <c r="D27" s="345"/>
      <c r="E27" s="347"/>
      <c r="F27" s="345"/>
      <c r="G27" s="345"/>
      <c r="H27" s="345"/>
      <c r="I27" s="345"/>
      <c r="J27" s="345"/>
      <c r="K27" s="345"/>
      <c r="L27" s="345"/>
      <c r="M27" s="345"/>
    </row>
    <row r="28" spans="1:13" x14ac:dyDescent="0.25">
      <c r="A28" s="346" t="s">
        <v>75</v>
      </c>
      <c r="B28" s="345"/>
      <c r="C28" s="345"/>
      <c r="D28" s="345"/>
      <c r="E28" s="352">
        <v>18492</v>
      </c>
      <c r="F28" s="345"/>
      <c r="G28" s="345"/>
      <c r="H28" s="345"/>
      <c r="I28" s="345"/>
      <c r="J28" s="346" t="s">
        <v>76</v>
      </c>
      <c r="K28" s="345"/>
      <c r="L28" s="345"/>
      <c r="M28" s="360">
        <v>4.6370949731185121E-2</v>
      </c>
    </row>
    <row r="29" spans="1:13" x14ac:dyDescent="0.25">
      <c r="A29" s="345"/>
      <c r="B29" s="345"/>
      <c r="C29" s="345"/>
      <c r="D29" s="345"/>
      <c r="E29" s="347"/>
      <c r="F29" s="345"/>
      <c r="G29" s="345"/>
      <c r="H29" s="345"/>
      <c r="I29" s="345"/>
      <c r="J29" s="346" t="s">
        <v>77</v>
      </c>
      <c r="K29" s="345"/>
      <c r="L29" s="345"/>
      <c r="M29" s="345"/>
    </row>
    <row r="30" spans="1:13" ht="16.5" thickBot="1" x14ac:dyDescent="0.3">
      <c r="A30" s="346" t="s">
        <v>78</v>
      </c>
      <c r="B30" s="345"/>
      <c r="C30" s="345"/>
      <c r="D30" s="345"/>
      <c r="E30" s="357">
        <v>13917691</v>
      </c>
      <c r="F30" s="345"/>
      <c r="G30" s="345"/>
      <c r="H30" s="345"/>
      <c r="I30" s="345"/>
      <c r="J30" s="356" t="s">
        <v>79</v>
      </c>
      <c r="K30" s="345"/>
      <c r="L30" s="345"/>
      <c r="M30" s="345"/>
    </row>
    <row r="31" spans="1:13" ht="16.5" thickTop="1" x14ac:dyDescent="0.25">
      <c r="A31" s="346" t="s">
        <v>80</v>
      </c>
      <c r="B31" s="345"/>
      <c r="C31" s="345"/>
      <c r="D31" s="345"/>
      <c r="E31" s="345"/>
      <c r="F31" s="345"/>
      <c r="G31" s="345"/>
      <c r="H31" s="345"/>
      <c r="I31" s="345"/>
      <c r="J31" s="345"/>
      <c r="K31" s="345"/>
      <c r="L31" s="345"/>
      <c r="M31" s="345"/>
    </row>
    <row r="32" spans="1:13" x14ac:dyDescent="0.25">
      <c r="A32" s="346" t="s">
        <v>81</v>
      </c>
      <c r="B32" s="345"/>
      <c r="C32" s="345"/>
      <c r="D32" s="345"/>
      <c r="E32" s="354">
        <v>155971.17000000001</v>
      </c>
      <c r="F32" s="345"/>
      <c r="G32" s="345"/>
      <c r="H32" s="345"/>
      <c r="I32" s="345"/>
      <c r="J32" s="346" t="s">
        <v>82</v>
      </c>
      <c r="K32" s="345"/>
      <c r="L32" s="345"/>
      <c r="M32" s="360">
        <v>0.94769337671455423</v>
      </c>
    </row>
    <row r="33" spans="1:13" x14ac:dyDescent="0.25">
      <c r="A33" s="345"/>
      <c r="B33" s="345"/>
      <c r="C33" s="345"/>
      <c r="D33" s="345"/>
      <c r="E33" s="348"/>
      <c r="F33" s="345"/>
      <c r="G33" s="345"/>
      <c r="H33" s="345"/>
      <c r="I33" s="345"/>
      <c r="J33" s="346" t="s">
        <v>83</v>
      </c>
      <c r="K33" s="345"/>
      <c r="L33" s="345"/>
      <c r="M33" s="345"/>
    </row>
    <row r="34" spans="1:13" x14ac:dyDescent="0.25">
      <c r="A34" s="346" t="s">
        <v>84</v>
      </c>
      <c r="B34" s="345"/>
      <c r="C34" s="345"/>
      <c r="D34" s="345"/>
      <c r="E34" s="354">
        <v>155044.21</v>
      </c>
      <c r="F34" s="345"/>
      <c r="G34" s="345"/>
      <c r="H34" s="345"/>
      <c r="I34" s="345"/>
      <c r="J34" s="346" t="s">
        <v>85</v>
      </c>
      <c r="K34" s="345"/>
      <c r="L34" s="345"/>
      <c r="M34" s="353">
        <v>7.1331607268077246E-3</v>
      </c>
    </row>
    <row r="35" spans="1:13" x14ac:dyDescent="0.25">
      <c r="A35" s="346" t="s">
        <v>86</v>
      </c>
      <c r="B35" s="345"/>
      <c r="C35" s="345"/>
      <c r="D35" s="345"/>
      <c r="E35" s="348"/>
      <c r="F35" s="345"/>
      <c r="G35" s="345"/>
      <c r="H35" s="345"/>
      <c r="I35" s="345"/>
      <c r="J35" s="346" t="s">
        <v>87</v>
      </c>
      <c r="K35" s="345"/>
      <c r="L35" s="345"/>
      <c r="M35" s="353">
        <v>7.5268656530415286E-3</v>
      </c>
    </row>
    <row r="36" spans="1:13" ht="16.5" thickBot="1" x14ac:dyDescent="0.3">
      <c r="A36" s="346" t="s">
        <v>88</v>
      </c>
      <c r="B36" s="345"/>
      <c r="C36" s="345"/>
      <c r="D36" s="345"/>
      <c r="E36" s="358">
        <v>926.96000000002095</v>
      </c>
      <c r="F36" s="345"/>
      <c r="G36" s="345"/>
      <c r="H36" s="345" t="s">
        <v>6</v>
      </c>
      <c r="I36" s="345"/>
      <c r="J36" s="346" t="s">
        <v>89</v>
      </c>
      <c r="K36" s="345"/>
      <c r="L36" s="345"/>
      <c r="M36" s="361">
        <v>0.7526865653041529</v>
      </c>
    </row>
    <row r="37" spans="1:13" ht="16.5" thickTop="1" x14ac:dyDescent="0.25">
      <c r="A37" s="345"/>
      <c r="B37" s="345"/>
      <c r="C37" s="345"/>
      <c r="D37" s="345"/>
      <c r="E37" s="345"/>
      <c r="F37" s="345"/>
      <c r="G37" s="345"/>
      <c r="H37" s="345"/>
      <c r="I37" s="345"/>
      <c r="J37" s="345"/>
      <c r="K37" s="345"/>
      <c r="L37" s="345"/>
      <c r="M37" s="345"/>
    </row>
    <row r="38" spans="1:13" x14ac:dyDescent="0.25">
      <c r="A38" s="350"/>
      <c r="B38" s="350"/>
      <c r="C38" s="350"/>
      <c r="D38" s="350"/>
      <c r="E38" s="350"/>
      <c r="F38" s="345"/>
      <c r="G38" s="345"/>
      <c r="H38" s="350"/>
      <c r="I38" s="350"/>
      <c r="J38" s="350"/>
      <c r="K38" s="350"/>
      <c r="L38" s="350"/>
      <c r="M38" s="350"/>
    </row>
    <row r="40" spans="1:13" x14ac:dyDescent="0.25">
      <c r="A40" s="346" t="s">
        <v>90</v>
      </c>
      <c r="B40" s="345"/>
      <c r="C40" s="345"/>
      <c r="D40" s="345"/>
      <c r="E40" s="345"/>
      <c r="F40" s="345"/>
      <c r="G40" s="345"/>
      <c r="H40" s="362"/>
      <c r="I40" s="345"/>
      <c r="J40" s="346" t="s">
        <v>91</v>
      </c>
      <c r="K40" s="345"/>
      <c r="L40" s="345"/>
      <c r="M40" s="345"/>
    </row>
    <row r="41" spans="1:13" x14ac:dyDescent="0.25">
      <c r="A41" s="363" t="s">
        <v>143</v>
      </c>
      <c r="B41" s="345"/>
      <c r="C41" s="345"/>
      <c r="D41" s="345"/>
      <c r="E41" s="345"/>
      <c r="F41" s="345"/>
      <c r="G41" s="345"/>
      <c r="H41" s="345"/>
      <c r="I41" s="345"/>
      <c r="J41" s="346" t="s">
        <v>92</v>
      </c>
      <c r="K41" s="44">
        <v>44727</v>
      </c>
      <c r="L41" s="44"/>
      <c r="M41" s="44"/>
    </row>
    <row r="42" spans="1:13" x14ac:dyDescent="0.25">
      <c r="A42" s="346" t="s">
        <v>93</v>
      </c>
      <c r="B42" s="346" t="s">
        <v>104</v>
      </c>
      <c r="C42" s="345"/>
      <c r="D42" s="345"/>
      <c r="E42" s="345"/>
      <c r="F42" s="345"/>
      <c r="G42" s="345"/>
      <c r="H42" s="345"/>
      <c r="I42" s="345"/>
      <c r="J42" s="346" t="s">
        <v>94</v>
      </c>
      <c r="K42" s="346" t="s">
        <v>105</v>
      </c>
      <c r="L42" s="345"/>
      <c r="M42" s="345"/>
    </row>
    <row r="43" spans="1:13" x14ac:dyDescent="0.25">
      <c r="A43" s="346" t="s">
        <v>95</v>
      </c>
      <c r="B43" s="346" t="s">
        <v>96</v>
      </c>
      <c r="C43" s="345"/>
      <c r="D43" s="345"/>
      <c r="E43" s="345"/>
      <c r="F43" s="345"/>
      <c r="G43" s="345" t="s">
        <v>6</v>
      </c>
      <c r="H43" s="345"/>
      <c r="I43" s="345"/>
      <c r="J43" s="346" t="s">
        <v>97</v>
      </c>
      <c r="K43" s="346" t="s">
        <v>98</v>
      </c>
      <c r="L43" s="345"/>
      <c r="M43" s="345"/>
    </row>
    <row r="44" spans="1:13" x14ac:dyDescent="0.25">
      <c r="A44" s="345"/>
      <c r="B44" s="345"/>
      <c r="C44" s="345"/>
      <c r="D44" s="345"/>
      <c r="E44" s="345"/>
      <c r="F44" s="345" t="s">
        <v>103</v>
      </c>
      <c r="G44" s="345"/>
      <c r="H44" s="345"/>
      <c r="I44" s="345"/>
      <c r="J44" s="345"/>
      <c r="K44" s="345"/>
      <c r="L44" s="345"/>
      <c r="M44" s="345"/>
    </row>
    <row r="46" spans="1:13" x14ac:dyDescent="0.25">
      <c r="A46" s="345"/>
      <c r="B46" s="345"/>
      <c r="C46" s="345" t="s">
        <v>6</v>
      </c>
      <c r="D46" s="345"/>
      <c r="E46" s="345"/>
      <c r="F46" s="345"/>
      <c r="G46" s="345"/>
      <c r="H46" s="345"/>
      <c r="I46" s="345"/>
      <c r="J46" s="345"/>
      <c r="K46" s="345"/>
      <c r="L46" s="345"/>
      <c r="M46" s="345"/>
    </row>
    <row r="47" spans="1:13" x14ac:dyDescent="0.25">
      <c r="A47" s="345"/>
      <c r="B47" s="345"/>
      <c r="C47" s="345"/>
      <c r="D47" s="345"/>
      <c r="E47" s="345"/>
      <c r="F47" s="345"/>
      <c r="G47" s="345"/>
      <c r="H47" s="345"/>
      <c r="I47" s="345"/>
      <c r="J47" s="345"/>
      <c r="K47" s="345"/>
      <c r="L47" s="345" t="s">
        <v>6</v>
      </c>
      <c r="M47" s="345"/>
    </row>
  </sheetData>
  <mergeCells count="1">
    <mergeCell ref="K41:M41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36"/>
  <sheetViews>
    <sheetView workbookViewId="0">
      <selection sqref="A1:I36"/>
    </sheetView>
  </sheetViews>
  <sheetFormatPr defaultRowHeight="15.75" x14ac:dyDescent="0.25"/>
  <cols>
    <col min="9" max="9" width="10.44140625" bestFit="1" customWidth="1"/>
  </cols>
  <sheetData>
    <row r="4" spans="2:9" ht="19.5" x14ac:dyDescent="0.35">
      <c r="B4" s="366"/>
      <c r="C4" s="366"/>
      <c r="D4" s="373" t="s">
        <v>0</v>
      </c>
      <c r="E4" s="371"/>
      <c r="F4" s="371"/>
      <c r="G4" s="366"/>
      <c r="H4" s="366"/>
      <c r="I4" s="366"/>
    </row>
    <row r="6" spans="2:9" x14ac:dyDescent="0.25">
      <c r="B6" s="366"/>
      <c r="C6" s="366"/>
      <c r="D6" s="374" t="s">
        <v>2</v>
      </c>
      <c r="E6" s="371"/>
      <c r="F6" s="371"/>
      <c r="G6" s="366"/>
      <c r="H6" s="366"/>
      <c r="I6" s="366"/>
    </row>
    <row r="8" spans="2:9" x14ac:dyDescent="0.25">
      <c r="B8" s="368" t="s">
        <v>4</v>
      </c>
      <c r="C8" s="385" t="s">
        <v>142</v>
      </c>
      <c r="D8" s="366"/>
      <c r="E8" s="366"/>
      <c r="F8" s="366"/>
      <c r="G8" s="366"/>
      <c r="H8" s="366"/>
      <c r="I8" s="366"/>
    </row>
    <row r="9" spans="2:9" x14ac:dyDescent="0.25">
      <c r="B9" s="375" t="s">
        <v>6</v>
      </c>
      <c r="C9" s="375" t="s">
        <v>6</v>
      </c>
      <c r="D9" s="375" t="s">
        <v>6</v>
      </c>
      <c r="E9" s="375" t="s">
        <v>6</v>
      </c>
      <c r="F9" s="375" t="s">
        <v>6</v>
      </c>
      <c r="G9" s="375" t="s">
        <v>6</v>
      </c>
      <c r="H9" s="375" t="s">
        <v>6</v>
      </c>
      <c r="I9" s="386" t="s">
        <v>6</v>
      </c>
    </row>
    <row r="11" spans="2:9" x14ac:dyDescent="0.25">
      <c r="B11" s="384" t="s">
        <v>8</v>
      </c>
      <c r="C11" s="366"/>
      <c r="D11" s="366"/>
      <c r="E11" s="366"/>
      <c r="F11" s="366"/>
      <c r="G11" s="366"/>
      <c r="H11" s="366"/>
      <c r="I11" s="366"/>
    </row>
    <row r="12" spans="2:9" x14ac:dyDescent="0.25">
      <c r="B12" s="366"/>
      <c r="C12" s="368" t="s">
        <v>14</v>
      </c>
      <c r="D12" s="366"/>
      <c r="E12" s="366"/>
      <c r="F12" s="366"/>
      <c r="G12" s="372"/>
      <c r="H12" s="367">
        <v>14</v>
      </c>
      <c r="I12" s="376">
        <v>14664181</v>
      </c>
    </row>
    <row r="13" spans="2:9" x14ac:dyDescent="0.25">
      <c r="B13" s="366"/>
      <c r="C13" s="368" t="s">
        <v>9</v>
      </c>
      <c r="D13" s="366"/>
      <c r="E13" s="366"/>
      <c r="F13" s="366"/>
      <c r="G13" s="372"/>
      <c r="H13" s="367">
        <v>1</v>
      </c>
      <c r="I13" s="388">
        <v>14872372</v>
      </c>
    </row>
    <row r="14" spans="2:9" x14ac:dyDescent="0.25">
      <c r="B14" s="366"/>
      <c r="C14" s="368" t="s">
        <v>19</v>
      </c>
      <c r="D14" s="366"/>
      <c r="E14" s="366"/>
      <c r="F14" s="366"/>
      <c r="G14" s="372"/>
      <c r="H14" s="367" t="s">
        <v>20</v>
      </c>
      <c r="I14" s="382">
        <v>103675</v>
      </c>
    </row>
    <row r="15" spans="2:9" x14ac:dyDescent="0.25">
      <c r="B15" s="366"/>
      <c r="C15" s="366"/>
      <c r="D15" s="366"/>
      <c r="E15" s="366"/>
      <c r="F15" s="366"/>
      <c r="G15" s="366"/>
      <c r="H15" s="366"/>
      <c r="I15" s="369"/>
    </row>
    <row r="16" spans="2:9" x14ac:dyDescent="0.25">
      <c r="B16" s="366"/>
      <c r="C16" s="366"/>
      <c r="D16" s="366"/>
      <c r="E16" s="366"/>
      <c r="F16" s="366"/>
      <c r="G16" s="366"/>
      <c r="H16" s="366"/>
      <c r="I16" s="369"/>
    </row>
    <row r="17" spans="2:9" x14ac:dyDescent="0.25">
      <c r="B17" s="384" t="s">
        <v>23</v>
      </c>
      <c r="C17" s="366"/>
      <c r="D17" s="366"/>
      <c r="E17" s="366"/>
      <c r="F17" s="366"/>
      <c r="G17" s="366"/>
      <c r="H17" s="366"/>
      <c r="I17" s="369"/>
    </row>
    <row r="18" spans="2:9" x14ac:dyDescent="0.25">
      <c r="B18" s="366"/>
      <c r="C18" s="368" t="s">
        <v>24</v>
      </c>
      <c r="D18" s="366"/>
      <c r="E18" s="366"/>
      <c r="F18" s="366"/>
      <c r="G18" s="372"/>
      <c r="H18" s="367" t="s">
        <v>25</v>
      </c>
      <c r="I18" s="376">
        <v>13984189</v>
      </c>
    </row>
    <row r="19" spans="2:9" x14ac:dyDescent="0.25">
      <c r="B19" s="366"/>
      <c r="C19" s="368" t="s">
        <v>27</v>
      </c>
      <c r="D19" s="366"/>
      <c r="E19" s="366"/>
      <c r="F19" s="366"/>
      <c r="G19" s="372"/>
      <c r="H19" s="367" t="s">
        <v>28</v>
      </c>
      <c r="I19" s="376">
        <v>13899199</v>
      </c>
    </row>
    <row r="20" spans="2:9" x14ac:dyDescent="0.25">
      <c r="B20" s="366"/>
      <c r="C20" s="366"/>
      <c r="D20" s="366"/>
      <c r="E20" s="366"/>
      <c r="F20" s="366" t="s">
        <v>6</v>
      </c>
      <c r="G20" s="366"/>
      <c r="H20" s="366"/>
      <c r="I20" s="369"/>
    </row>
    <row r="21" spans="2:9" x14ac:dyDescent="0.25">
      <c r="B21" s="384" t="s">
        <v>30</v>
      </c>
      <c r="C21" s="366"/>
      <c r="D21" s="366"/>
      <c r="E21" s="366"/>
      <c r="F21" s="366"/>
      <c r="G21" s="366"/>
      <c r="H21" s="366"/>
      <c r="I21" s="369"/>
    </row>
    <row r="22" spans="2:9" x14ac:dyDescent="0.25">
      <c r="B22" s="366"/>
      <c r="C22" s="381" t="s">
        <v>99</v>
      </c>
      <c r="D22" s="366"/>
      <c r="E22" s="366"/>
      <c r="F22" s="366"/>
      <c r="G22" s="372"/>
      <c r="H22" s="367" t="s">
        <v>32</v>
      </c>
      <c r="I22" s="377">
        <v>1.1072E-2</v>
      </c>
    </row>
    <row r="23" spans="2:9" x14ac:dyDescent="0.25">
      <c r="B23" s="366"/>
      <c r="C23" s="368" t="s">
        <v>33</v>
      </c>
      <c r="D23" s="366"/>
      <c r="E23" s="366"/>
      <c r="F23" s="366"/>
      <c r="G23" s="372"/>
      <c r="H23" s="367" t="s">
        <v>34</v>
      </c>
      <c r="I23" s="378">
        <v>155971.17000000001</v>
      </c>
    </row>
    <row r="24" spans="2:9" x14ac:dyDescent="0.25">
      <c r="B24" s="366"/>
      <c r="C24" s="366"/>
      <c r="D24" s="366"/>
      <c r="E24" s="366"/>
      <c r="F24" s="366"/>
      <c r="G24" s="366"/>
      <c r="H24" s="366"/>
      <c r="I24" s="370"/>
    </row>
    <row r="25" spans="2:9" x14ac:dyDescent="0.25">
      <c r="B25" s="384" t="s">
        <v>36</v>
      </c>
      <c r="C25" s="366"/>
      <c r="D25" s="366"/>
      <c r="E25" s="366"/>
      <c r="F25" s="366"/>
      <c r="G25" s="366"/>
      <c r="H25" s="366"/>
      <c r="I25" s="370"/>
    </row>
    <row r="26" spans="2:9" x14ac:dyDescent="0.25">
      <c r="B26" s="366"/>
      <c r="C26" s="368" t="s">
        <v>37</v>
      </c>
      <c r="D26" s="366"/>
      <c r="E26" s="366"/>
      <c r="F26" s="366"/>
      <c r="G26" s="372"/>
      <c r="H26" s="367" t="s">
        <v>38</v>
      </c>
      <c r="I26" s="383">
        <v>154856.26999999999</v>
      </c>
    </row>
    <row r="27" spans="2:9" x14ac:dyDescent="0.25">
      <c r="B27" s="366"/>
      <c r="C27" s="368" t="s">
        <v>101</v>
      </c>
      <c r="D27" s="366"/>
      <c r="E27" s="366"/>
      <c r="F27" s="366"/>
      <c r="G27" s="372"/>
      <c r="H27" s="367" t="s">
        <v>39</v>
      </c>
      <c r="I27" s="382">
        <v>18492</v>
      </c>
    </row>
    <row r="28" spans="2:9" x14ac:dyDescent="0.25">
      <c r="B28" s="366"/>
      <c r="C28" s="368" t="s">
        <v>102</v>
      </c>
      <c r="D28" s="366"/>
      <c r="E28" s="366"/>
      <c r="F28" s="366"/>
      <c r="G28" s="372"/>
      <c r="H28" s="367" t="s">
        <v>38</v>
      </c>
      <c r="I28" s="383">
        <v>187.94</v>
      </c>
    </row>
    <row r="29" spans="2:9" x14ac:dyDescent="0.25">
      <c r="B29" s="366"/>
      <c r="C29" s="366"/>
      <c r="D29" s="366"/>
      <c r="E29" s="366"/>
      <c r="F29" s="366"/>
      <c r="G29" s="366"/>
      <c r="H29" s="366"/>
      <c r="I29" s="369" t="s">
        <v>6</v>
      </c>
    </row>
    <row r="30" spans="2:9" x14ac:dyDescent="0.25">
      <c r="B30" s="366"/>
      <c r="C30" s="368" t="s">
        <v>42</v>
      </c>
      <c r="D30" s="366"/>
      <c r="E30" s="366"/>
      <c r="F30" s="366"/>
      <c r="G30" s="372"/>
      <c r="H30" s="366"/>
      <c r="I30" s="387">
        <v>44682</v>
      </c>
    </row>
    <row r="31" spans="2:9" x14ac:dyDescent="0.25">
      <c r="B31" s="366"/>
      <c r="C31" s="368" t="s">
        <v>43</v>
      </c>
      <c r="D31" s="366"/>
      <c r="E31" s="366"/>
      <c r="F31" s="366"/>
      <c r="G31" s="372"/>
      <c r="H31" s="367" t="s">
        <v>44</v>
      </c>
      <c r="I31" s="376">
        <v>0</v>
      </c>
    </row>
    <row r="32" spans="2:9" x14ac:dyDescent="0.25">
      <c r="B32" s="367" t="s">
        <v>25</v>
      </c>
      <c r="C32" s="368" t="s">
        <v>45</v>
      </c>
      <c r="D32" s="366"/>
      <c r="E32" s="366"/>
      <c r="F32" s="366"/>
      <c r="G32" s="372"/>
      <c r="H32" s="366"/>
      <c r="I32" s="376">
        <v>14664181</v>
      </c>
    </row>
    <row r="33" spans="2:9" x14ac:dyDescent="0.25">
      <c r="B33" s="367" t="s">
        <v>46</v>
      </c>
      <c r="C33" s="368" t="s">
        <v>47</v>
      </c>
      <c r="D33" s="366"/>
      <c r="E33" s="366"/>
      <c r="F33" s="366"/>
      <c r="G33" s="372"/>
      <c r="H33" s="366"/>
      <c r="I33" s="376">
        <v>13984189</v>
      </c>
    </row>
    <row r="34" spans="2:9" x14ac:dyDescent="0.25">
      <c r="B34" s="366"/>
      <c r="C34" s="366"/>
      <c r="D34" s="366"/>
      <c r="E34" s="366"/>
      <c r="F34" s="366"/>
      <c r="G34" s="366"/>
      <c r="H34" s="366"/>
      <c r="I34" s="369"/>
    </row>
    <row r="35" spans="2:9" x14ac:dyDescent="0.25">
      <c r="B35" s="366"/>
      <c r="C35" s="368" t="s">
        <v>48</v>
      </c>
      <c r="D35" s="366"/>
      <c r="E35" s="366"/>
      <c r="F35" s="366"/>
      <c r="G35" s="379">
        <v>4.6370949731185121E-2</v>
      </c>
      <c r="H35" s="366"/>
      <c r="I35" s="376">
        <v>679992</v>
      </c>
    </row>
    <row r="36" spans="2:9" x14ac:dyDescent="0.25">
      <c r="B36" s="366"/>
      <c r="C36" s="366"/>
      <c r="D36" s="366"/>
      <c r="E36" s="366"/>
      <c r="F36" s="366"/>
      <c r="G36" s="380" t="s">
        <v>6</v>
      </c>
      <c r="H36" s="366"/>
      <c r="I36" s="372"/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sqref="A1:G34"/>
    </sheetView>
  </sheetViews>
  <sheetFormatPr defaultRowHeight="15.75" x14ac:dyDescent="0.25"/>
  <cols>
    <col min="3" max="3" width="12.88671875" bestFit="1" customWidth="1"/>
    <col min="4" max="4" width="15.33203125" bestFit="1" customWidth="1"/>
    <col min="5" max="5" width="11.44140625" bestFit="1" customWidth="1"/>
    <col min="7" max="7" width="11.6640625" bestFit="1" customWidth="1"/>
  </cols>
  <sheetData>
    <row r="1" spans="1:7" x14ac:dyDescent="0.25">
      <c r="A1" s="389" t="s">
        <v>6</v>
      </c>
      <c r="B1" s="389"/>
      <c r="C1" s="389"/>
      <c r="D1" s="389"/>
      <c r="E1" s="389"/>
      <c r="F1" s="389"/>
      <c r="G1" s="389"/>
    </row>
    <row r="2" spans="1:7" x14ac:dyDescent="0.25">
      <c r="A2" s="389" t="s">
        <v>6</v>
      </c>
      <c r="B2" s="389"/>
      <c r="C2" s="389"/>
      <c r="D2" s="389"/>
      <c r="E2" s="389"/>
      <c r="F2" s="389"/>
      <c r="G2" s="389"/>
    </row>
    <row r="5" spans="1:7" x14ac:dyDescent="0.25">
      <c r="A5" s="389"/>
      <c r="B5" s="389"/>
      <c r="C5" s="389"/>
      <c r="D5" s="389"/>
      <c r="E5" s="389"/>
      <c r="F5" s="389"/>
      <c r="G5" s="391" t="s">
        <v>1</v>
      </c>
    </row>
    <row r="7" spans="1:7" x14ac:dyDescent="0.25">
      <c r="A7" s="389"/>
      <c r="B7" s="389"/>
      <c r="C7" s="389"/>
      <c r="D7" s="389"/>
      <c r="E7" s="389"/>
      <c r="F7" s="395"/>
      <c r="G7" s="389"/>
    </row>
    <row r="8" spans="1:7" x14ac:dyDescent="0.25">
      <c r="A8" s="389"/>
      <c r="B8" s="389"/>
      <c r="C8" s="389"/>
      <c r="D8" s="397" t="s">
        <v>3</v>
      </c>
      <c r="E8" s="395"/>
      <c r="F8" s="389"/>
      <c r="G8" s="389"/>
    </row>
    <row r="9" spans="1:7" x14ac:dyDescent="0.25">
      <c r="A9" s="389"/>
      <c r="B9" s="397" t="s">
        <v>5</v>
      </c>
      <c r="C9" s="395"/>
      <c r="D9" s="395"/>
      <c r="E9" s="395"/>
      <c r="F9" s="395"/>
      <c r="G9" s="395"/>
    </row>
    <row r="10" spans="1:7" x14ac:dyDescent="0.25">
      <c r="A10" s="389"/>
      <c r="B10" s="397" t="s">
        <v>7</v>
      </c>
      <c r="C10" s="395"/>
      <c r="D10" s="395"/>
      <c r="E10" s="395"/>
      <c r="F10" s="395"/>
      <c r="G10" s="395"/>
    </row>
    <row r="11" spans="1:7" x14ac:dyDescent="0.25">
      <c r="A11" s="389"/>
      <c r="B11" s="389"/>
      <c r="C11" s="389"/>
      <c r="D11" s="404" t="s">
        <v>142</v>
      </c>
      <c r="E11" s="396"/>
      <c r="F11" s="389"/>
      <c r="G11" s="389"/>
    </row>
    <row r="13" spans="1:7" x14ac:dyDescent="0.25">
      <c r="A13" s="389"/>
      <c r="B13" s="389"/>
      <c r="C13" s="389"/>
      <c r="D13" s="390" t="s">
        <v>10</v>
      </c>
      <c r="E13" s="390" t="s">
        <v>11</v>
      </c>
      <c r="F13" s="390" t="s">
        <v>12</v>
      </c>
      <c r="G13" s="390" t="s">
        <v>13</v>
      </c>
    </row>
    <row r="14" spans="1:7" x14ac:dyDescent="0.25">
      <c r="A14" s="389"/>
      <c r="B14" s="389"/>
      <c r="C14" s="389"/>
      <c r="D14" s="398" t="s">
        <v>15</v>
      </c>
      <c r="E14" s="399" t="s">
        <v>16</v>
      </c>
      <c r="F14" s="399" t="s">
        <v>17</v>
      </c>
      <c r="G14" s="399" t="s">
        <v>18</v>
      </c>
    </row>
    <row r="16" spans="1:7" x14ac:dyDescent="0.25">
      <c r="A16" s="391" t="s">
        <v>21</v>
      </c>
      <c r="B16" s="389"/>
      <c r="C16" s="389"/>
      <c r="D16" s="392">
        <v>225377227</v>
      </c>
      <c r="E16" s="392">
        <v>213467357</v>
      </c>
      <c r="F16" s="392">
        <v>0</v>
      </c>
      <c r="G16" s="392">
        <v>11909870</v>
      </c>
    </row>
    <row r="17" spans="1:7" x14ac:dyDescent="0.25">
      <c r="A17" s="391" t="s">
        <v>22</v>
      </c>
      <c r="B17" s="389"/>
      <c r="C17" s="389"/>
      <c r="D17" s="392"/>
      <c r="E17" s="392"/>
      <c r="F17" s="392"/>
      <c r="G17" s="392"/>
    </row>
    <row r="18" spans="1:7" x14ac:dyDescent="0.25">
      <c r="A18" s="389"/>
      <c r="B18" s="389"/>
      <c r="C18" s="389"/>
      <c r="D18" s="392"/>
      <c r="E18" s="392"/>
      <c r="F18" s="392"/>
      <c r="G18" s="392"/>
    </row>
    <row r="19" spans="1:7" x14ac:dyDescent="0.25">
      <c r="A19" s="391" t="s">
        <v>26</v>
      </c>
      <c r="B19" s="389"/>
      <c r="C19" s="389"/>
      <c r="D19" s="392">
        <v>14590246</v>
      </c>
      <c r="E19" s="392">
        <v>13792973</v>
      </c>
      <c r="F19" s="392">
        <v>0</v>
      </c>
      <c r="G19" s="392">
        <v>797273</v>
      </c>
    </row>
    <row r="21" spans="1:7" x14ac:dyDescent="0.25">
      <c r="A21" s="391" t="s">
        <v>6</v>
      </c>
      <c r="B21" s="389"/>
      <c r="C21" s="389"/>
      <c r="D21" s="401"/>
      <c r="E21" s="401"/>
      <c r="F21" s="401"/>
      <c r="G21" s="392" t="s">
        <v>6</v>
      </c>
    </row>
    <row r="23" spans="1:7" x14ac:dyDescent="0.25">
      <c r="A23" s="391" t="s">
        <v>29</v>
      </c>
      <c r="B23" s="389"/>
      <c r="C23" s="389"/>
      <c r="D23" s="392"/>
      <c r="E23" s="392"/>
      <c r="F23" s="392"/>
      <c r="G23" s="392"/>
    </row>
    <row r="24" spans="1:7" x14ac:dyDescent="0.25">
      <c r="A24" s="389"/>
      <c r="B24" s="389"/>
      <c r="C24" s="389"/>
      <c r="D24" s="392"/>
      <c r="E24" s="392"/>
      <c r="F24" s="392"/>
      <c r="G24" s="392"/>
    </row>
    <row r="25" spans="1:7" x14ac:dyDescent="0.25">
      <c r="A25" s="391" t="s">
        <v>31</v>
      </c>
      <c r="B25" s="389"/>
      <c r="C25" s="389"/>
      <c r="D25" s="403">
        <v>14664181</v>
      </c>
      <c r="E25" s="403">
        <v>13984189</v>
      </c>
      <c r="F25" s="403">
        <v>0</v>
      </c>
      <c r="G25" s="403">
        <v>679992</v>
      </c>
    </row>
    <row r="26" spans="1:7" x14ac:dyDescent="0.25">
      <c r="A26" s="389"/>
      <c r="B26" s="389"/>
      <c r="C26" s="389"/>
      <c r="D26" s="392"/>
      <c r="E26" s="392"/>
      <c r="F26" s="392"/>
      <c r="G26" s="392"/>
    </row>
    <row r="27" spans="1:7" x14ac:dyDescent="0.25">
      <c r="A27" s="389" t="s">
        <v>6</v>
      </c>
      <c r="B27" s="389"/>
      <c r="C27" s="389"/>
      <c r="D27" s="401" t="s">
        <v>6</v>
      </c>
      <c r="E27" s="401" t="s">
        <v>6</v>
      </c>
      <c r="F27" s="401" t="s">
        <v>6</v>
      </c>
      <c r="G27" s="402" t="s">
        <v>6</v>
      </c>
    </row>
    <row r="29" spans="1:7" x14ac:dyDescent="0.25">
      <c r="A29" s="391" t="s">
        <v>35</v>
      </c>
      <c r="B29" s="389"/>
      <c r="C29" s="389"/>
      <c r="D29" s="392">
        <v>225451162</v>
      </c>
      <c r="E29" s="392">
        <v>213658573</v>
      </c>
      <c r="F29" s="392">
        <v>0</v>
      </c>
      <c r="G29" s="392">
        <v>11792589</v>
      </c>
    </row>
    <row r="34" spans="2:7" x14ac:dyDescent="0.25">
      <c r="B34" s="391" t="s">
        <v>13</v>
      </c>
      <c r="C34" s="393">
        <v>11792589</v>
      </c>
      <c r="D34" s="394" t="s">
        <v>40</v>
      </c>
      <c r="E34" s="392">
        <v>225451162</v>
      </c>
      <c r="F34" s="390" t="s">
        <v>41</v>
      </c>
      <c r="G34" s="400">
        <v>5.230662328544574E-2</v>
      </c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O12" sqref="O12"/>
    </sheetView>
  </sheetViews>
  <sheetFormatPr defaultRowHeight="15.75" x14ac:dyDescent="0.25"/>
  <cols>
    <col min="5" max="5" width="11" bestFit="1" customWidth="1"/>
    <col min="10" max="10" width="21.88671875" customWidth="1"/>
    <col min="13" max="13" width="11" bestFit="1" customWidth="1"/>
  </cols>
  <sheetData>
    <row r="1" spans="1:13" ht="19.5" x14ac:dyDescent="0.35">
      <c r="A1" s="425"/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</row>
    <row r="4" spans="1:13" x14ac:dyDescent="0.25">
      <c r="A4" s="406" t="s">
        <v>49</v>
      </c>
      <c r="B4" s="415" t="s">
        <v>0</v>
      </c>
      <c r="C4" s="410"/>
      <c r="D4" s="410"/>
      <c r="E4" s="410"/>
      <c r="F4" s="405"/>
      <c r="G4" s="405"/>
      <c r="H4" s="406" t="s">
        <v>50</v>
      </c>
      <c r="I4" s="405"/>
      <c r="J4" s="415" t="s">
        <v>51</v>
      </c>
      <c r="K4" s="410"/>
      <c r="L4" s="410"/>
      <c r="M4" s="410"/>
    </row>
    <row r="6" spans="1:13" x14ac:dyDescent="0.25">
      <c r="A6" s="416" t="s">
        <v>52</v>
      </c>
      <c r="B6" s="411"/>
      <c r="C6" s="411"/>
      <c r="D6" s="411"/>
      <c r="E6" s="424" t="s">
        <v>144</v>
      </c>
      <c r="F6" s="405"/>
      <c r="G6" s="405"/>
      <c r="H6" s="405"/>
      <c r="I6" s="405"/>
      <c r="J6" s="416" t="s">
        <v>53</v>
      </c>
      <c r="K6" s="411"/>
      <c r="L6" s="416" t="s">
        <v>54</v>
      </c>
      <c r="M6" s="424" t="s">
        <v>144</v>
      </c>
    </row>
    <row r="8" spans="1:13" ht="16.5" thickBot="1" x14ac:dyDescent="0.3">
      <c r="A8" s="406" t="s">
        <v>55</v>
      </c>
      <c r="B8" s="405"/>
      <c r="C8" s="405"/>
      <c r="D8" s="405"/>
      <c r="E8" s="417">
        <v>17019764</v>
      </c>
      <c r="F8" s="405"/>
      <c r="G8" s="405"/>
      <c r="H8" s="405"/>
      <c r="I8" s="405"/>
      <c r="J8" s="406" t="s">
        <v>56</v>
      </c>
      <c r="K8" s="405"/>
      <c r="L8" s="405"/>
      <c r="M8" s="405"/>
    </row>
    <row r="9" spans="1:13" ht="17.25" thickTop="1" thickBot="1" x14ac:dyDescent="0.3">
      <c r="A9" s="405"/>
      <c r="B9" s="405"/>
      <c r="C9" s="405"/>
      <c r="D9" s="405"/>
      <c r="E9" s="407"/>
      <c r="F9" s="405"/>
      <c r="G9" s="405"/>
      <c r="H9" s="405"/>
      <c r="I9" s="405"/>
      <c r="J9" s="406" t="s">
        <v>57</v>
      </c>
      <c r="K9" s="405"/>
      <c r="L9" s="405"/>
      <c r="M9" s="418">
        <v>156240</v>
      </c>
    </row>
    <row r="10" spans="1:13" ht="16.5" thickTop="1" x14ac:dyDescent="0.25">
      <c r="A10" s="406" t="s">
        <v>58</v>
      </c>
      <c r="B10" s="405"/>
      <c r="C10" s="405"/>
      <c r="D10" s="405"/>
      <c r="E10" s="412">
        <v>16125359</v>
      </c>
      <c r="F10" s="405"/>
      <c r="G10" s="405"/>
      <c r="H10" s="405"/>
      <c r="I10" s="405"/>
      <c r="J10" s="406" t="s">
        <v>100</v>
      </c>
      <c r="K10" s="405"/>
      <c r="L10" s="405"/>
      <c r="M10" s="414">
        <v>-124047.71</v>
      </c>
    </row>
    <row r="11" spans="1:13" x14ac:dyDescent="0.25">
      <c r="A11" s="405"/>
      <c r="B11" s="405"/>
      <c r="C11" s="405"/>
      <c r="D11" s="405"/>
      <c r="E11" s="407"/>
      <c r="F11" s="405"/>
      <c r="G11" s="405"/>
      <c r="H11" s="405"/>
      <c r="I11" s="405"/>
      <c r="J11" s="406" t="s">
        <v>59</v>
      </c>
      <c r="K11" s="405"/>
      <c r="L11" s="405"/>
      <c r="M11" s="414"/>
    </row>
    <row r="12" spans="1:13" x14ac:dyDescent="0.25">
      <c r="A12" s="406" t="s">
        <v>60</v>
      </c>
      <c r="B12" s="405"/>
      <c r="C12" s="405"/>
      <c r="D12" s="405"/>
      <c r="E12" s="412">
        <v>0</v>
      </c>
      <c r="F12" s="405"/>
      <c r="G12" s="405"/>
      <c r="H12" s="405"/>
      <c r="I12" s="405"/>
      <c r="J12" s="406" t="s">
        <v>61</v>
      </c>
      <c r="K12" s="405"/>
      <c r="L12" s="405"/>
      <c r="M12" s="408"/>
    </row>
    <row r="13" spans="1:13" ht="16.5" thickBot="1" x14ac:dyDescent="0.3">
      <c r="A13" s="405"/>
      <c r="B13" s="405"/>
      <c r="C13" s="405"/>
      <c r="D13" s="405"/>
      <c r="E13" s="407"/>
      <c r="F13" s="405"/>
      <c r="G13" s="405"/>
      <c r="H13" s="405"/>
      <c r="I13" s="405"/>
      <c r="J13" s="406" t="s">
        <v>62</v>
      </c>
      <c r="K13" s="405"/>
      <c r="L13" s="405"/>
      <c r="M13" s="418">
        <v>32192.289999999994</v>
      </c>
    </row>
    <row r="14" spans="1:13" ht="17.25" thickTop="1" thickBot="1" x14ac:dyDescent="0.3">
      <c r="A14" s="406" t="s">
        <v>63</v>
      </c>
      <c r="B14" s="405"/>
      <c r="C14" s="405"/>
      <c r="D14" s="405"/>
      <c r="E14" s="417">
        <v>16125359</v>
      </c>
      <c r="F14" s="405"/>
      <c r="G14" s="405"/>
      <c r="H14" s="405"/>
      <c r="I14" s="405"/>
      <c r="J14" s="405"/>
      <c r="K14" s="405"/>
      <c r="L14" s="405"/>
      <c r="M14" s="405"/>
    </row>
    <row r="15" spans="1:13" ht="16.5" thickTop="1" x14ac:dyDescent="0.25">
      <c r="A15" s="405"/>
      <c r="B15" s="405"/>
      <c r="C15" s="405"/>
      <c r="D15" s="405"/>
      <c r="E15" s="407"/>
      <c r="F15" s="405"/>
      <c r="G15" s="405"/>
      <c r="H15" s="405"/>
      <c r="I15" s="405"/>
      <c r="J15" s="406" t="s">
        <v>64</v>
      </c>
      <c r="K15" s="405"/>
      <c r="L15" s="405"/>
      <c r="M15" s="412">
        <v>17019764</v>
      </c>
    </row>
    <row r="16" spans="1:13" x14ac:dyDescent="0.25">
      <c r="A16" s="406" t="s">
        <v>65</v>
      </c>
      <c r="B16" s="405"/>
      <c r="C16" s="405"/>
      <c r="D16" s="405"/>
      <c r="E16" s="407"/>
      <c r="F16" s="405"/>
      <c r="G16" s="405"/>
      <c r="H16" s="405"/>
      <c r="I16" s="405"/>
      <c r="J16" s="405"/>
      <c r="K16" s="405"/>
      <c r="L16" s="405"/>
      <c r="M16" s="405"/>
    </row>
    <row r="17" spans="1:13" ht="16.5" thickBot="1" x14ac:dyDescent="0.3">
      <c r="A17" s="406" t="s">
        <v>66</v>
      </c>
      <c r="B17" s="405"/>
      <c r="C17" s="405"/>
      <c r="D17" s="405"/>
      <c r="E17" s="417">
        <v>894405</v>
      </c>
      <c r="F17" s="405"/>
      <c r="G17" s="405"/>
      <c r="H17" s="405"/>
      <c r="I17" s="405"/>
      <c r="J17" s="406" t="s">
        <v>67</v>
      </c>
      <c r="K17" s="405"/>
      <c r="L17" s="405"/>
      <c r="M17" s="405"/>
    </row>
    <row r="18" spans="1:13" ht="17.25" thickTop="1" thickBot="1" x14ac:dyDescent="0.3">
      <c r="A18" s="405"/>
      <c r="B18" s="405"/>
      <c r="C18" s="405"/>
      <c r="D18" s="405"/>
      <c r="E18" s="405"/>
      <c r="F18" s="405"/>
      <c r="G18" s="405"/>
      <c r="H18" s="405"/>
      <c r="I18" s="405"/>
      <c r="J18" s="406" t="s">
        <v>68</v>
      </c>
      <c r="K18" s="405"/>
      <c r="L18" s="405"/>
      <c r="M18" s="419">
        <v>9.1799157732151866E-3</v>
      </c>
    </row>
    <row r="19" spans="1:13" ht="16.5" thickTop="1" x14ac:dyDescent="0.25">
      <c r="A19" s="410"/>
      <c r="B19" s="410"/>
      <c r="C19" s="410"/>
      <c r="D19" s="410"/>
      <c r="E19" s="410"/>
      <c r="F19" s="405"/>
      <c r="G19" s="405"/>
      <c r="H19" s="410"/>
      <c r="I19" s="410"/>
      <c r="J19" s="410"/>
      <c r="K19" s="410"/>
      <c r="L19" s="410"/>
      <c r="M19" s="410"/>
    </row>
    <row r="20" spans="1:13" x14ac:dyDescent="0.25">
      <c r="A20" s="410"/>
      <c r="B20" s="410"/>
      <c r="C20" s="410"/>
      <c r="D20" s="410"/>
      <c r="E20" s="410"/>
      <c r="F20" s="405"/>
      <c r="G20" s="405"/>
      <c r="H20" s="410"/>
      <c r="I20" s="410"/>
      <c r="J20" s="410"/>
      <c r="K20" s="410"/>
      <c r="L20" s="410"/>
      <c r="M20" s="410"/>
    </row>
    <row r="22" spans="1:13" x14ac:dyDescent="0.25">
      <c r="A22" s="416" t="s">
        <v>69</v>
      </c>
      <c r="B22" s="405"/>
      <c r="C22" s="405"/>
      <c r="D22" s="405"/>
      <c r="E22" s="424" t="s">
        <v>144</v>
      </c>
      <c r="F22" s="405"/>
      <c r="G22" s="405"/>
      <c r="H22" s="405"/>
      <c r="I22" s="405"/>
      <c r="J22" s="416" t="s">
        <v>70</v>
      </c>
      <c r="K22" s="405"/>
      <c r="L22" s="405"/>
      <c r="M22" s="405"/>
    </row>
    <row r="24" spans="1:13" x14ac:dyDescent="0.25">
      <c r="A24" s="406" t="s">
        <v>71</v>
      </c>
      <c r="B24" s="405"/>
      <c r="C24" s="405"/>
      <c r="D24" s="405"/>
      <c r="E24" s="413">
        <v>7.5269999999999998E-3</v>
      </c>
      <c r="F24" s="405"/>
      <c r="G24" s="405"/>
      <c r="H24" s="405"/>
      <c r="I24" s="405"/>
      <c r="J24" s="406" t="s">
        <v>72</v>
      </c>
      <c r="K24" s="405"/>
      <c r="L24" s="405"/>
      <c r="M24" s="409">
        <v>5.2199748165571408E-2</v>
      </c>
    </row>
    <row r="26" spans="1:13" x14ac:dyDescent="0.25">
      <c r="A26" s="406" t="s">
        <v>73</v>
      </c>
      <c r="B26" s="405"/>
      <c r="C26" s="405"/>
      <c r="D26" s="405"/>
      <c r="E26" s="412">
        <v>13984189</v>
      </c>
      <c r="F26" s="405"/>
      <c r="G26" s="405"/>
      <c r="H26" s="405"/>
      <c r="I26" s="405"/>
      <c r="J26" s="406" t="s">
        <v>74</v>
      </c>
      <c r="K26" s="405"/>
      <c r="L26" s="405"/>
      <c r="M26" s="424" t="s">
        <v>144</v>
      </c>
    </row>
    <row r="27" spans="1:13" x14ac:dyDescent="0.25">
      <c r="A27" s="405"/>
      <c r="B27" s="405"/>
      <c r="C27" s="405"/>
      <c r="D27" s="405"/>
      <c r="E27" s="407"/>
      <c r="F27" s="405"/>
      <c r="G27" s="405"/>
      <c r="H27" s="405"/>
      <c r="I27" s="405"/>
      <c r="J27" s="405"/>
      <c r="K27" s="405"/>
      <c r="L27" s="405"/>
      <c r="M27" s="405"/>
    </row>
    <row r="28" spans="1:13" x14ac:dyDescent="0.25">
      <c r="A28" s="406" t="s">
        <v>75</v>
      </c>
      <c r="B28" s="405"/>
      <c r="C28" s="405"/>
      <c r="D28" s="405"/>
      <c r="E28" s="412">
        <v>0</v>
      </c>
      <c r="F28" s="405"/>
      <c r="G28" s="405"/>
      <c r="H28" s="405"/>
      <c r="I28" s="405"/>
      <c r="J28" s="406" t="s">
        <v>76</v>
      </c>
      <c r="K28" s="405"/>
      <c r="L28" s="405"/>
      <c r="M28" s="420">
        <v>5.2550963691388439E-2</v>
      </c>
    </row>
    <row r="29" spans="1:13" x14ac:dyDescent="0.25">
      <c r="A29" s="405"/>
      <c r="B29" s="405"/>
      <c r="C29" s="405"/>
      <c r="D29" s="405"/>
      <c r="E29" s="407"/>
      <c r="F29" s="405"/>
      <c r="G29" s="405"/>
      <c r="H29" s="405"/>
      <c r="I29" s="405"/>
      <c r="J29" s="406" t="s">
        <v>77</v>
      </c>
      <c r="K29" s="405"/>
      <c r="L29" s="405"/>
      <c r="M29" s="405"/>
    </row>
    <row r="30" spans="1:13" ht="16.5" thickBot="1" x14ac:dyDescent="0.3">
      <c r="A30" s="406" t="s">
        <v>78</v>
      </c>
      <c r="B30" s="405"/>
      <c r="C30" s="405"/>
      <c r="D30" s="405"/>
      <c r="E30" s="417">
        <v>13984189</v>
      </c>
      <c r="F30" s="405"/>
      <c r="G30" s="405"/>
      <c r="H30" s="405"/>
      <c r="I30" s="405"/>
      <c r="J30" s="416" t="s">
        <v>79</v>
      </c>
      <c r="K30" s="405"/>
      <c r="L30" s="405"/>
      <c r="M30" s="405"/>
    </row>
    <row r="31" spans="1:13" ht="16.5" thickTop="1" x14ac:dyDescent="0.25">
      <c r="A31" s="406" t="s">
        <v>80</v>
      </c>
      <c r="B31" s="405"/>
      <c r="C31" s="405"/>
      <c r="D31" s="405"/>
      <c r="E31" s="405"/>
      <c r="F31" s="405"/>
      <c r="G31" s="405"/>
      <c r="H31" s="405"/>
      <c r="I31" s="405"/>
      <c r="J31" s="405"/>
      <c r="K31" s="405"/>
      <c r="L31" s="405"/>
      <c r="M31" s="405"/>
    </row>
    <row r="32" spans="1:13" x14ac:dyDescent="0.25">
      <c r="A32" s="406" t="s">
        <v>81</v>
      </c>
      <c r="B32" s="405"/>
      <c r="C32" s="405"/>
      <c r="D32" s="405"/>
      <c r="E32" s="414">
        <v>104601.96</v>
      </c>
      <c r="F32" s="405"/>
      <c r="G32" s="405"/>
      <c r="H32" s="405"/>
      <c r="I32" s="405"/>
      <c r="J32" s="406" t="s">
        <v>82</v>
      </c>
      <c r="K32" s="405"/>
      <c r="L32" s="405"/>
      <c r="M32" s="420">
        <v>0.94780025183442862</v>
      </c>
    </row>
    <row r="33" spans="1:13" x14ac:dyDescent="0.25">
      <c r="A33" s="405"/>
      <c r="B33" s="405"/>
      <c r="C33" s="405"/>
      <c r="D33" s="405"/>
      <c r="E33" s="408"/>
      <c r="F33" s="405"/>
      <c r="G33" s="405"/>
      <c r="H33" s="405"/>
      <c r="I33" s="405"/>
      <c r="J33" s="406" t="s">
        <v>83</v>
      </c>
      <c r="K33" s="405"/>
      <c r="L33" s="405"/>
      <c r="M33" s="405"/>
    </row>
    <row r="34" spans="1:13" x14ac:dyDescent="0.25">
      <c r="A34" s="406" t="s">
        <v>84</v>
      </c>
      <c r="B34" s="405"/>
      <c r="C34" s="405"/>
      <c r="D34" s="405"/>
      <c r="E34" s="414">
        <v>228649.67</v>
      </c>
      <c r="F34" s="405"/>
      <c r="G34" s="405"/>
      <c r="H34" s="405"/>
      <c r="I34" s="405"/>
      <c r="J34" s="406" t="s">
        <v>85</v>
      </c>
      <c r="K34" s="405"/>
      <c r="L34" s="405"/>
      <c r="M34" s="413">
        <v>1.8914651225481148E-3</v>
      </c>
    </row>
    <row r="35" spans="1:13" x14ac:dyDescent="0.25">
      <c r="A35" s="406" t="s">
        <v>86</v>
      </c>
      <c r="B35" s="405"/>
      <c r="C35" s="405"/>
      <c r="D35" s="405"/>
      <c r="E35" s="408"/>
      <c r="F35" s="405"/>
      <c r="G35" s="405"/>
      <c r="H35" s="405"/>
      <c r="I35" s="405"/>
      <c r="J35" s="406" t="s">
        <v>87</v>
      </c>
      <c r="K35" s="405"/>
      <c r="L35" s="405"/>
      <c r="M35" s="413">
        <v>1.9956368642942029E-3</v>
      </c>
    </row>
    <row r="36" spans="1:13" ht="16.5" thickBot="1" x14ac:dyDescent="0.3">
      <c r="A36" s="406" t="s">
        <v>88</v>
      </c>
      <c r="B36" s="405"/>
      <c r="C36" s="405"/>
      <c r="D36" s="405"/>
      <c r="E36" s="418">
        <v>-124047.71</v>
      </c>
      <c r="F36" s="405"/>
      <c r="G36" s="405"/>
      <c r="H36" s="405" t="s">
        <v>6</v>
      </c>
      <c r="I36" s="405"/>
      <c r="J36" s="406" t="s">
        <v>89</v>
      </c>
      <c r="K36" s="405"/>
      <c r="L36" s="405"/>
      <c r="M36" s="421">
        <v>0.1995636864294203</v>
      </c>
    </row>
    <row r="37" spans="1:13" ht="16.5" thickTop="1" x14ac:dyDescent="0.25">
      <c r="A37" s="405"/>
      <c r="B37" s="405"/>
      <c r="C37" s="405"/>
      <c r="D37" s="405"/>
      <c r="E37" s="405"/>
      <c r="F37" s="405"/>
      <c r="G37" s="405"/>
      <c r="H37" s="405"/>
      <c r="I37" s="405"/>
      <c r="J37" s="405"/>
      <c r="K37" s="405"/>
      <c r="L37" s="405"/>
      <c r="M37" s="405"/>
    </row>
    <row r="38" spans="1:13" x14ac:dyDescent="0.25">
      <c r="A38" s="410"/>
      <c r="B38" s="410"/>
      <c r="C38" s="410"/>
      <c r="D38" s="410"/>
      <c r="E38" s="410"/>
      <c r="F38" s="405"/>
      <c r="G38" s="405"/>
      <c r="H38" s="410"/>
      <c r="I38" s="410"/>
      <c r="J38" s="410"/>
      <c r="K38" s="410"/>
      <c r="L38" s="410"/>
      <c r="M38" s="410"/>
    </row>
    <row r="40" spans="1:13" x14ac:dyDescent="0.25">
      <c r="A40" s="406" t="s">
        <v>90</v>
      </c>
      <c r="B40" s="405"/>
      <c r="C40" s="405"/>
      <c r="D40" s="405"/>
      <c r="E40" s="405"/>
      <c r="F40" s="405"/>
      <c r="G40" s="405"/>
      <c r="H40" s="422"/>
      <c r="I40" s="405"/>
      <c r="J40" s="406" t="s">
        <v>91</v>
      </c>
      <c r="K40" s="405"/>
      <c r="L40" s="405"/>
      <c r="M40" s="405"/>
    </row>
    <row r="41" spans="1:13" x14ac:dyDescent="0.25">
      <c r="A41" s="423" t="s">
        <v>145</v>
      </c>
      <c r="B41" s="405"/>
      <c r="C41" s="405"/>
      <c r="D41" s="405"/>
      <c r="E41" s="405"/>
      <c r="F41" s="405"/>
      <c r="G41" s="405"/>
      <c r="H41" s="405"/>
      <c r="I41" s="405"/>
      <c r="J41" s="406" t="s">
        <v>92</v>
      </c>
      <c r="K41" s="44">
        <v>44757</v>
      </c>
      <c r="L41" s="44"/>
      <c r="M41" s="44"/>
    </row>
    <row r="42" spans="1:13" x14ac:dyDescent="0.25">
      <c r="A42" s="406" t="s">
        <v>93</v>
      </c>
      <c r="B42" s="406" t="s">
        <v>104</v>
      </c>
      <c r="C42" s="405"/>
      <c r="D42" s="405"/>
      <c r="E42" s="405"/>
      <c r="F42" s="405"/>
      <c r="G42" s="405"/>
      <c r="H42" s="405"/>
      <c r="I42" s="405"/>
      <c r="J42" s="406" t="s">
        <v>94</v>
      </c>
      <c r="K42" s="406" t="s">
        <v>105</v>
      </c>
      <c r="L42" s="405"/>
      <c r="M42" s="405"/>
    </row>
    <row r="43" spans="1:13" x14ac:dyDescent="0.25">
      <c r="A43" s="406" t="s">
        <v>95</v>
      </c>
      <c r="B43" s="406" t="s">
        <v>96</v>
      </c>
      <c r="C43" s="405"/>
      <c r="D43" s="405"/>
      <c r="E43" s="405"/>
      <c r="F43" s="405"/>
      <c r="G43" s="405" t="s">
        <v>6</v>
      </c>
      <c r="H43" s="405"/>
      <c r="I43" s="405"/>
      <c r="J43" s="406" t="s">
        <v>97</v>
      </c>
      <c r="K43" s="406" t="s">
        <v>98</v>
      </c>
      <c r="L43" s="405"/>
      <c r="M43" s="405"/>
    </row>
    <row r="44" spans="1:13" x14ac:dyDescent="0.25">
      <c r="A44" s="405"/>
      <c r="B44" s="405"/>
      <c r="C44" s="405"/>
      <c r="D44" s="405"/>
      <c r="E44" s="405"/>
      <c r="F44" s="405" t="s">
        <v>103</v>
      </c>
      <c r="G44" s="405"/>
      <c r="H44" s="405"/>
      <c r="I44" s="405"/>
      <c r="J44" s="405"/>
      <c r="K44" s="405"/>
      <c r="L44" s="405"/>
      <c r="M44" s="405"/>
    </row>
    <row r="46" spans="1:13" x14ac:dyDescent="0.25">
      <c r="A46" s="405"/>
      <c r="B46" s="405"/>
      <c r="C46" s="405" t="s">
        <v>6</v>
      </c>
      <c r="D46" s="405"/>
      <c r="E46" s="405"/>
      <c r="F46" s="405"/>
      <c r="G46" s="405"/>
      <c r="H46" s="405"/>
      <c r="I46" s="405"/>
      <c r="J46" s="405"/>
      <c r="K46" s="405"/>
      <c r="L46" s="405"/>
      <c r="M46" s="405"/>
    </row>
    <row r="47" spans="1:13" x14ac:dyDescent="0.25">
      <c r="A47" s="405"/>
      <c r="B47" s="405"/>
      <c r="C47" s="405"/>
      <c r="D47" s="405"/>
      <c r="E47" s="405"/>
      <c r="F47" s="405"/>
      <c r="G47" s="405"/>
      <c r="H47" s="405"/>
      <c r="I47" s="405"/>
      <c r="J47" s="405"/>
      <c r="K47" s="405"/>
      <c r="L47" s="405" t="s">
        <v>6</v>
      </c>
      <c r="M47" s="405"/>
    </row>
  </sheetData>
  <mergeCells count="1">
    <mergeCell ref="K41:M41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36"/>
  <sheetViews>
    <sheetView workbookViewId="0">
      <selection sqref="A1:I36"/>
    </sheetView>
  </sheetViews>
  <sheetFormatPr defaultRowHeight="15.75" x14ac:dyDescent="0.25"/>
  <cols>
    <col min="9" max="9" width="10.44140625" bestFit="1" customWidth="1"/>
  </cols>
  <sheetData>
    <row r="4" spans="2:9" ht="19.5" x14ac:dyDescent="0.35">
      <c r="B4" s="426"/>
      <c r="C4" s="426"/>
      <c r="D4" s="433" t="s">
        <v>0</v>
      </c>
      <c r="E4" s="431"/>
      <c r="F4" s="431"/>
      <c r="G4" s="426"/>
      <c r="H4" s="426"/>
      <c r="I4" s="426"/>
    </row>
    <row r="6" spans="2:9" x14ac:dyDescent="0.25">
      <c r="B6" s="426"/>
      <c r="C6" s="426"/>
      <c r="D6" s="434" t="s">
        <v>2</v>
      </c>
      <c r="E6" s="431"/>
      <c r="F6" s="431"/>
      <c r="G6" s="426"/>
      <c r="H6" s="426"/>
      <c r="I6" s="426"/>
    </row>
    <row r="8" spans="2:9" x14ac:dyDescent="0.25">
      <c r="B8" s="428" t="s">
        <v>4</v>
      </c>
      <c r="C8" s="445" t="s">
        <v>144</v>
      </c>
      <c r="D8" s="426"/>
      <c r="E8" s="426"/>
      <c r="F8" s="426"/>
      <c r="G8" s="426"/>
      <c r="H8" s="426"/>
      <c r="I8" s="426"/>
    </row>
    <row r="9" spans="2:9" x14ac:dyDescent="0.25">
      <c r="B9" s="435" t="s">
        <v>6</v>
      </c>
      <c r="C9" s="435" t="s">
        <v>6</v>
      </c>
      <c r="D9" s="435" t="s">
        <v>6</v>
      </c>
      <c r="E9" s="435" t="s">
        <v>6</v>
      </c>
      <c r="F9" s="435" t="s">
        <v>6</v>
      </c>
      <c r="G9" s="435" t="s">
        <v>6</v>
      </c>
      <c r="H9" s="435" t="s">
        <v>6</v>
      </c>
      <c r="I9" s="446" t="s">
        <v>6</v>
      </c>
    </row>
    <row r="11" spans="2:9" x14ac:dyDescent="0.25">
      <c r="B11" s="444" t="s">
        <v>8</v>
      </c>
      <c r="C11" s="426"/>
      <c r="D11" s="426"/>
      <c r="E11" s="426"/>
      <c r="F11" s="426"/>
      <c r="G11" s="426"/>
      <c r="H11" s="426"/>
      <c r="I11" s="426"/>
    </row>
    <row r="12" spans="2:9" x14ac:dyDescent="0.25">
      <c r="B12" s="426"/>
      <c r="C12" s="428" t="s">
        <v>14</v>
      </c>
      <c r="D12" s="426"/>
      <c r="E12" s="426"/>
      <c r="F12" s="426"/>
      <c r="G12" s="432"/>
      <c r="H12" s="427">
        <v>14</v>
      </c>
      <c r="I12" s="436">
        <v>17019764</v>
      </c>
    </row>
    <row r="13" spans="2:9" x14ac:dyDescent="0.25">
      <c r="B13" s="426"/>
      <c r="C13" s="428" t="s">
        <v>9</v>
      </c>
      <c r="D13" s="426"/>
      <c r="E13" s="426"/>
      <c r="F13" s="426"/>
      <c r="G13" s="432"/>
      <c r="H13" s="427">
        <v>1</v>
      </c>
      <c r="I13" s="448">
        <v>14664181</v>
      </c>
    </row>
    <row r="14" spans="2:9" x14ac:dyDescent="0.25">
      <c r="B14" s="426"/>
      <c r="C14" s="428" t="s">
        <v>19</v>
      </c>
      <c r="D14" s="426"/>
      <c r="E14" s="426"/>
      <c r="F14" s="426"/>
      <c r="G14" s="432"/>
      <c r="H14" s="427" t="s">
        <v>20</v>
      </c>
      <c r="I14" s="442">
        <v>156240</v>
      </c>
    </row>
    <row r="15" spans="2:9" x14ac:dyDescent="0.25">
      <c r="B15" s="426"/>
      <c r="C15" s="426"/>
      <c r="D15" s="426"/>
      <c r="E15" s="426"/>
      <c r="F15" s="426"/>
      <c r="G15" s="426"/>
      <c r="H15" s="426"/>
      <c r="I15" s="429"/>
    </row>
    <row r="16" spans="2:9" x14ac:dyDescent="0.25">
      <c r="B16" s="426"/>
      <c r="C16" s="426"/>
      <c r="D16" s="426"/>
      <c r="E16" s="426"/>
      <c r="F16" s="426"/>
      <c r="G16" s="426"/>
      <c r="H16" s="426"/>
      <c r="I16" s="429"/>
    </row>
    <row r="17" spans="2:9" x14ac:dyDescent="0.25">
      <c r="B17" s="444" t="s">
        <v>23</v>
      </c>
      <c r="C17" s="426"/>
      <c r="D17" s="426"/>
      <c r="E17" s="426"/>
      <c r="F17" s="426"/>
      <c r="G17" s="426"/>
      <c r="H17" s="426"/>
      <c r="I17" s="429"/>
    </row>
    <row r="18" spans="2:9" x14ac:dyDescent="0.25">
      <c r="B18" s="426"/>
      <c r="C18" s="428" t="s">
        <v>24</v>
      </c>
      <c r="D18" s="426"/>
      <c r="E18" s="426"/>
      <c r="F18" s="426"/>
      <c r="G18" s="432"/>
      <c r="H18" s="427" t="s">
        <v>25</v>
      </c>
      <c r="I18" s="436">
        <v>16125359</v>
      </c>
    </row>
    <row r="19" spans="2:9" x14ac:dyDescent="0.25">
      <c r="B19" s="426"/>
      <c r="C19" s="428" t="s">
        <v>27</v>
      </c>
      <c r="D19" s="426"/>
      <c r="E19" s="426"/>
      <c r="F19" s="426"/>
      <c r="G19" s="432"/>
      <c r="H19" s="427" t="s">
        <v>28</v>
      </c>
      <c r="I19" s="436">
        <v>13984189</v>
      </c>
    </row>
    <row r="20" spans="2:9" x14ac:dyDescent="0.25">
      <c r="B20" s="426"/>
      <c r="C20" s="426"/>
      <c r="D20" s="426"/>
      <c r="E20" s="426"/>
      <c r="F20" s="426" t="s">
        <v>6</v>
      </c>
      <c r="G20" s="426"/>
      <c r="H20" s="426"/>
      <c r="I20" s="429"/>
    </row>
    <row r="21" spans="2:9" x14ac:dyDescent="0.25">
      <c r="B21" s="444" t="s">
        <v>30</v>
      </c>
      <c r="C21" s="426"/>
      <c r="D21" s="426"/>
      <c r="E21" s="426"/>
      <c r="F21" s="426"/>
      <c r="G21" s="426"/>
      <c r="H21" s="426"/>
      <c r="I21" s="429"/>
    </row>
    <row r="22" spans="2:9" x14ac:dyDescent="0.25">
      <c r="B22" s="426"/>
      <c r="C22" s="441" t="s">
        <v>99</v>
      </c>
      <c r="D22" s="426"/>
      <c r="E22" s="426"/>
      <c r="F22" s="426"/>
      <c r="G22" s="432"/>
      <c r="H22" s="427" t="s">
        <v>32</v>
      </c>
      <c r="I22" s="437">
        <v>7.5269999999999998E-3</v>
      </c>
    </row>
    <row r="23" spans="2:9" x14ac:dyDescent="0.25">
      <c r="B23" s="426"/>
      <c r="C23" s="428" t="s">
        <v>33</v>
      </c>
      <c r="D23" s="426"/>
      <c r="E23" s="426"/>
      <c r="F23" s="426"/>
      <c r="G23" s="432"/>
      <c r="H23" s="427" t="s">
        <v>34</v>
      </c>
      <c r="I23" s="438">
        <v>104601.96</v>
      </c>
    </row>
    <row r="24" spans="2:9" x14ac:dyDescent="0.25">
      <c r="B24" s="426"/>
      <c r="C24" s="426"/>
      <c r="D24" s="426"/>
      <c r="E24" s="426"/>
      <c r="F24" s="426"/>
      <c r="G24" s="426"/>
      <c r="H24" s="426"/>
      <c r="I24" s="430"/>
    </row>
    <row r="25" spans="2:9" x14ac:dyDescent="0.25">
      <c r="B25" s="444" t="s">
        <v>36</v>
      </c>
      <c r="C25" s="426"/>
      <c r="D25" s="426"/>
      <c r="E25" s="426"/>
      <c r="F25" s="426"/>
      <c r="G25" s="426"/>
      <c r="H25" s="426"/>
      <c r="I25" s="430"/>
    </row>
    <row r="26" spans="2:9" x14ac:dyDescent="0.25">
      <c r="B26" s="426"/>
      <c r="C26" s="428" t="s">
        <v>37</v>
      </c>
      <c r="D26" s="426"/>
      <c r="E26" s="426"/>
      <c r="F26" s="426"/>
      <c r="G26" s="432"/>
      <c r="H26" s="427" t="s">
        <v>38</v>
      </c>
      <c r="I26" s="443">
        <v>228649.67</v>
      </c>
    </row>
    <row r="27" spans="2:9" x14ac:dyDescent="0.25">
      <c r="B27" s="426"/>
      <c r="C27" s="428" t="s">
        <v>101</v>
      </c>
      <c r="D27" s="426"/>
      <c r="E27" s="426"/>
      <c r="F27" s="426"/>
      <c r="G27" s="432"/>
      <c r="H27" s="427" t="s">
        <v>39</v>
      </c>
      <c r="I27" s="442">
        <v>0</v>
      </c>
    </row>
    <row r="28" spans="2:9" x14ac:dyDescent="0.25">
      <c r="B28" s="426"/>
      <c r="C28" s="428" t="s">
        <v>102</v>
      </c>
      <c r="D28" s="426"/>
      <c r="E28" s="426"/>
      <c r="F28" s="426"/>
      <c r="G28" s="432"/>
      <c r="H28" s="427" t="s">
        <v>38</v>
      </c>
      <c r="I28" s="443">
        <v>0</v>
      </c>
    </row>
    <row r="29" spans="2:9" x14ac:dyDescent="0.25">
      <c r="B29" s="426"/>
      <c r="C29" s="426"/>
      <c r="D29" s="426"/>
      <c r="E29" s="426"/>
      <c r="F29" s="426"/>
      <c r="G29" s="426"/>
      <c r="H29" s="426"/>
      <c r="I29" s="429" t="s">
        <v>6</v>
      </c>
    </row>
    <row r="30" spans="2:9" x14ac:dyDescent="0.25">
      <c r="B30" s="426"/>
      <c r="C30" s="428" t="s">
        <v>42</v>
      </c>
      <c r="D30" s="426"/>
      <c r="E30" s="426"/>
      <c r="F30" s="426"/>
      <c r="G30" s="432"/>
      <c r="H30" s="426"/>
      <c r="I30" s="447">
        <v>44713</v>
      </c>
    </row>
    <row r="31" spans="2:9" x14ac:dyDescent="0.25">
      <c r="B31" s="426"/>
      <c r="C31" s="428" t="s">
        <v>43</v>
      </c>
      <c r="D31" s="426"/>
      <c r="E31" s="426"/>
      <c r="F31" s="426"/>
      <c r="G31" s="432"/>
      <c r="H31" s="427" t="s">
        <v>44</v>
      </c>
      <c r="I31" s="436">
        <v>0</v>
      </c>
    </row>
    <row r="32" spans="2:9" x14ac:dyDescent="0.25">
      <c r="B32" s="427" t="s">
        <v>25</v>
      </c>
      <c r="C32" s="428" t="s">
        <v>45</v>
      </c>
      <c r="D32" s="426"/>
      <c r="E32" s="426"/>
      <c r="F32" s="426"/>
      <c r="G32" s="432"/>
      <c r="H32" s="426"/>
      <c r="I32" s="436">
        <v>17019764</v>
      </c>
    </row>
    <row r="33" spans="2:9" x14ac:dyDescent="0.25">
      <c r="B33" s="427" t="s">
        <v>46</v>
      </c>
      <c r="C33" s="428" t="s">
        <v>47</v>
      </c>
      <c r="D33" s="426"/>
      <c r="E33" s="426"/>
      <c r="F33" s="426"/>
      <c r="G33" s="432"/>
      <c r="H33" s="426"/>
      <c r="I33" s="436">
        <v>16125359</v>
      </c>
    </row>
    <row r="34" spans="2:9" x14ac:dyDescent="0.25">
      <c r="B34" s="426"/>
      <c r="C34" s="426"/>
      <c r="D34" s="426"/>
      <c r="E34" s="426"/>
      <c r="F34" s="426"/>
      <c r="G34" s="426"/>
      <c r="H34" s="426"/>
      <c r="I34" s="429"/>
    </row>
    <row r="35" spans="2:9" x14ac:dyDescent="0.25">
      <c r="B35" s="426"/>
      <c r="C35" s="428" t="s">
        <v>48</v>
      </c>
      <c r="D35" s="426"/>
      <c r="E35" s="426"/>
      <c r="F35" s="426"/>
      <c r="G35" s="439">
        <v>5.2550963691388439E-2</v>
      </c>
      <c r="H35" s="426"/>
      <c r="I35" s="436">
        <v>894405</v>
      </c>
    </row>
    <row r="36" spans="2:9" x14ac:dyDescent="0.25">
      <c r="B36" s="426"/>
      <c r="C36" s="426"/>
      <c r="D36" s="426"/>
      <c r="E36" s="426"/>
      <c r="F36" s="426"/>
      <c r="G36" s="440" t="s">
        <v>6</v>
      </c>
      <c r="H36" s="426"/>
      <c r="I36" s="43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M47"/>
  <sheetViews>
    <sheetView topLeftCell="A7" workbookViewId="0">
      <selection activeCell="A10" sqref="A1:IV65536"/>
    </sheetView>
  </sheetViews>
  <sheetFormatPr defaultRowHeight="15.75" x14ac:dyDescent="0.25"/>
  <cols>
    <col min="1" max="1" width="12.88671875" customWidth="1"/>
    <col min="4" max="4" width="15.77734375" customWidth="1"/>
    <col min="5" max="5" width="16.5546875" bestFit="1" customWidth="1"/>
    <col min="10" max="10" width="40.44140625" bestFit="1" customWidth="1"/>
    <col min="11" max="11" width="1.88671875" customWidth="1"/>
    <col min="12" max="12" width="8.44140625" bestFit="1" customWidth="1"/>
    <col min="13" max="13" width="17" bestFit="1" customWidth="1"/>
  </cols>
  <sheetData>
    <row r="1" spans="1:13" ht="19.5" x14ac:dyDescent="0.35">
      <c r="A1" s="8"/>
    </row>
    <row r="4" spans="1:13" x14ac:dyDescent="0.25">
      <c r="A4" s="9" t="s">
        <v>49</v>
      </c>
      <c r="B4" s="10" t="s">
        <v>0</v>
      </c>
      <c r="C4" s="4"/>
      <c r="D4" s="4"/>
      <c r="E4" s="4"/>
      <c r="H4" s="9" t="s">
        <v>50</v>
      </c>
      <c r="J4" s="10" t="s">
        <v>51</v>
      </c>
      <c r="K4" s="4"/>
      <c r="L4" s="4"/>
      <c r="M4" s="4"/>
    </row>
    <row r="6" spans="1:13" x14ac:dyDescent="0.25">
      <c r="A6" s="11" t="s">
        <v>52</v>
      </c>
      <c r="B6" s="5"/>
      <c r="C6" s="5"/>
      <c r="D6" s="5"/>
      <c r="E6" s="12" t="s">
        <v>106</v>
      </c>
      <c r="J6" s="11" t="s">
        <v>53</v>
      </c>
      <c r="K6" s="5"/>
      <c r="L6" s="11" t="s">
        <v>54</v>
      </c>
      <c r="M6" s="12" t="str">
        <f>+E6</f>
        <v>NOVEMBER 2020</v>
      </c>
    </row>
    <row r="8" spans="1:13" ht="16.5" thickBot="1" x14ac:dyDescent="0.3">
      <c r="A8" s="9" t="s">
        <v>55</v>
      </c>
      <c r="E8" s="13">
        <f>+'[1]Appendix A'!I12</f>
        <v>17833925</v>
      </c>
      <c r="J8" s="9" t="s">
        <v>56</v>
      </c>
    </row>
    <row r="9" spans="1:13" ht="17.25" thickTop="1" thickBot="1" x14ac:dyDescent="0.3">
      <c r="E9" s="14"/>
      <c r="J9" s="9" t="s">
        <v>57</v>
      </c>
      <c r="M9" s="15">
        <f>'[1]Appendix A'!I14</f>
        <v>-93807</v>
      </c>
    </row>
    <row r="10" spans="1:13" ht="16.5" thickTop="1" x14ac:dyDescent="0.25">
      <c r="A10" s="9" t="s">
        <v>58</v>
      </c>
      <c r="E10" s="16">
        <f>'[1]Appendix A'!I18</f>
        <v>16849143</v>
      </c>
      <c r="J10" s="9" t="s">
        <v>100</v>
      </c>
      <c r="M10" s="17">
        <f>E36+F36</f>
        <v>30997.869999999995</v>
      </c>
    </row>
    <row r="11" spans="1:13" x14ac:dyDescent="0.25">
      <c r="E11" s="14"/>
      <c r="J11" s="9" t="s">
        <v>59</v>
      </c>
      <c r="M11" s="17"/>
    </row>
    <row r="12" spans="1:13" x14ac:dyDescent="0.25">
      <c r="A12" s="9" t="s">
        <v>60</v>
      </c>
      <c r="E12" s="16">
        <f>'[1]Appendix A'!I31</f>
        <v>0</v>
      </c>
      <c r="J12" s="9" t="s">
        <v>61</v>
      </c>
      <c r="M12" s="18"/>
    </row>
    <row r="13" spans="1:13" ht="16.5" thickBot="1" x14ac:dyDescent="0.3">
      <c r="E13" s="14"/>
      <c r="J13" s="9" t="s">
        <v>62</v>
      </c>
      <c r="M13" s="15">
        <f>M9+M10-M11</f>
        <v>-62809.130000000005</v>
      </c>
    </row>
    <row r="14" spans="1:13" ht="17.25" thickTop="1" thickBot="1" x14ac:dyDescent="0.3">
      <c r="A14" s="9" t="s">
        <v>63</v>
      </c>
      <c r="E14" s="13">
        <f>E10+E12</f>
        <v>16849143</v>
      </c>
    </row>
    <row r="15" spans="1:13" ht="16.5" thickTop="1" x14ac:dyDescent="0.25">
      <c r="E15" s="14"/>
      <c r="J15" s="9" t="s">
        <v>64</v>
      </c>
      <c r="M15" s="16">
        <f>+'[1]Appendix A'!I12</f>
        <v>17833925</v>
      </c>
    </row>
    <row r="16" spans="1:13" x14ac:dyDescent="0.25">
      <c r="A16" s="9" t="s">
        <v>65</v>
      </c>
      <c r="E16" s="14"/>
    </row>
    <row r="17" spans="1:13" ht="16.5" thickBot="1" x14ac:dyDescent="0.3">
      <c r="A17" s="9" t="s">
        <v>66</v>
      </c>
      <c r="E17" s="13">
        <f>E8-E14</f>
        <v>984782</v>
      </c>
      <c r="J17" s="9" t="s">
        <v>67</v>
      </c>
    </row>
    <row r="18" spans="1:13" ht="17.25" thickTop="1" thickBot="1" x14ac:dyDescent="0.3">
      <c r="J18" s="9" t="s">
        <v>68</v>
      </c>
      <c r="M18" s="19">
        <f>M9/M15</f>
        <v>-5.2600310924263731E-3</v>
      </c>
    </row>
    <row r="19" spans="1:13" ht="16.5" thickTop="1" x14ac:dyDescent="0.25">
      <c r="A19" s="4"/>
      <c r="B19" s="4"/>
      <c r="C19" s="4"/>
      <c r="D19" s="4"/>
      <c r="E19" s="4"/>
      <c r="H19" s="4"/>
      <c r="I19" s="4"/>
      <c r="J19" s="4"/>
      <c r="K19" s="4"/>
      <c r="L19" s="4"/>
      <c r="M19" s="4"/>
    </row>
    <row r="20" spans="1:13" x14ac:dyDescent="0.25">
      <c r="A20" s="4"/>
      <c r="B20" s="4"/>
      <c r="C20" s="4"/>
      <c r="D20" s="4"/>
      <c r="E20" s="4"/>
      <c r="H20" s="4"/>
      <c r="I20" s="4"/>
      <c r="J20" s="4"/>
      <c r="K20" s="4"/>
      <c r="L20" s="4"/>
      <c r="M20" s="4"/>
    </row>
    <row r="22" spans="1:13" x14ac:dyDescent="0.25">
      <c r="A22" s="11" t="s">
        <v>69</v>
      </c>
      <c r="E22" s="12" t="str">
        <f>+E6</f>
        <v>NOVEMBER 2020</v>
      </c>
      <c r="J22" s="11" t="s">
        <v>70</v>
      </c>
    </row>
    <row r="24" spans="1:13" x14ac:dyDescent="0.25">
      <c r="A24" s="9" t="s">
        <v>71</v>
      </c>
      <c r="E24" s="20">
        <v>-8.5889999999999994E-3</v>
      </c>
      <c r="J24" s="9" t="s">
        <v>72</v>
      </c>
      <c r="M24" s="21">
        <f>'[1]Appendix B'!G34</f>
        <v>5.1270772871213323E-2</v>
      </c>
    </row>
    <row r="26" spans="1:13" x14ac:dyDescent="0.25">
      <c r="A26" s="9" t="s">
        <v>73</v>
      </c>
      <c r="E26" s="16">
        <f>'[1]Appendix A'!I19</f>
        <v>13052220</v>
      </c>
      <c r="J26" s="9" t="s">
        <v>74</v>
      </c>
      <c r="M26" s="12" t="str">
        <f>+E6</f>
        <v>NOVEMBER 2020</v>
      </c>
    </row>
    <row r="27" spans="1:13" x14ac:dyDescent="0.25">
      <c r="E27" s="14"/>
    </row>
    <row r="28" spans="1:13" x14ac:dyDescent="0.25">
      <c r="A28" s="9" t="s">
        <v>75</v>
      </c>
      <c r="E28" s="16">
        <f>'[1]Appendix A'!I27</f>
        <v>-2227</v>
      </c>
      <c r="J28" s="9" t="s">
        <v>76</v>
      </c>
      <c r="M28" s="22">
        <f>(E17+F17)/(E8+F8)</f>
        <v>5.5219588508979373E-2</v>
      </c>
    </row>
    <row r="29" spans="1:13" x14ac:dyDescent="0.25">
      <c r="E29" s="14"/>
      <c r="J29" s="9" t="s">
        <v>77</v>
      </c>
    </row>
    <row r="30" spans="1:13" ht="16.5" thickBot="1" x14ac:dyDescent="0.3">
      <c r="A30" s="9" t="s">
        <v>78</v>
      </c>
      <c r="E30" s="13">
        <f>E26+E28</f>
        <v>13049993</v>
      </c>
      <c r="J30" s="11" t="s">
        <v>79</v>
      </c>
    </row>
    <row r="31" spans="1:13" ht="16.5" thickTop="1" x14ac:dyDescent="0.25">
      <c r="A31" s="9" t="s">
        <v>80</v>
      </c>
    </row>
    <row r="32" spans="1:13" x14ac:dyDescent="0.25">
      <c r="A32" s="9" t="s">
        <v>81</v>
      </c>
      <c r="E32" s="17">
        <v>-113698.1</v>
      </c>
      <c r="J32" s="9" t="s">
        <v>82</v>
      </c>
      <c r="M32" s="22">
        <f>1-M24</f>
        <v>0.94872922712878671</v>
      </c>
    </row>
    <row r="33" spans="1:13" x14ac:dyDescent="0.25">
      <c r="E33" s="18"/>
      <c r="J33" s="9" t="s">
        <v>83</v>
      </c>
    </row>
    <row r="34" spans="1:13" x14ac:dyDescent="0.25">
      <c r="A34" s="9" t="s">
        <v>84</v>
      </c>
      <c r="E34" s="17">
        <f>'[1]Appendix A'!I26+'[1]Appendix A'!I28</f>
        <v>-144695.97</v>
      </c>
      <c r="J34" s="9" t="s">
        <v>85</v>
      </c>
      <c r="M34" s="20">
        <f>M13/M15</f>
        <v>-3.521890441952627E-3</v>
      </c>
    </row>
    <row r="35" spans="1:13" x14ac:dyDescent="0.25">
      <c r="A35" s="9" t="s">
        <v>86</v>
      </c>
      <c r="E35" s="18"/>
      <c r="J35" s="9" t="s">
        <v>87</v>
      </c>
      <c r="M35" s="20">
        <f>M34/M32</f>
        <v>-3.7122187672147498E-3</v>
      </c>
    </row>
    <row r="36" spans="1:13" ht="16.5" thickBot="1" x14ac:dyDescent="0.3">
      <c r="A36" s="9" t="s">
        <v>88</v>
      </c>
      <c r="E36" s="15">
        <f>E32-E34</f>
        <v>30997.869999999995</v>
      </c>
      <c r="H36" t="s">
        <v>6</v>
      </c>
      <c r="J36" s="9" t="s">
        <v>89</v>
      </c>
      <c r="M36" s="23">
        <f>M35*100</f>
        <v>-0.371221876721475</v>
      </c>
    </row>
    <row r="37" spans="1:13" ht="16.5" thickTop="1" x14ac:dyDescent="0.25"/>
    <row r="38" spans="1:13" x14ac:dyDescent="0.25">
      <c r="A38" s="4"/>
      <c r="B38" s="4"/>
      <c r="C38" s="4"/>
      <c r="D38" s="4"/>
      <c r="E38" s="4"/>
      <c r="H38" s="4"/>
      <c r="I38" s="4"/>
      <c r="J38" s="4"/>
      <c r="K38" s="4"/>
      <c r="L38" s="4"/>
      <c r="M38" s="4"/>
    </row>
    <row r="40" spans="1:13" x14ac:dyDescent="0.25">
      <c r="A40" s="9" t="s">
        <v>90</v>
      </c>
      <c r="H40" s="24"/>
      <c r="J40" s="9" t="s">
        <v>91</v>
      </c>
    </row>
    <row r="41" spans="1:13" x14ac:dyDescent="0.25">
      <c r="A41" s="25" t="s">
        <v>107</v>
      </c>
      <c r="J41" s="9" t="s">
        <v>92</v>
      </c>
      <c r="K41" s="43">
        <v>44180</v>
      </c>
      <c r="L41" s="43"/>
      <c r="M41" s="43"/>
    </row>
    <row r="42" spans="1:13" x14ac:dyDescent="0.25">
      <c r="A42" s="9" t="s">
        <v>93</v>
      </c>
      <c r="B42" s="9" t="s">
        <v>104</v>
      </c>
      <c r="J42" s="9" t="s">
        <v>94</v>
      </c>
      <c r="K42" s="9" t="s">
        <v>105</v>
      </c>
    </row>
    <row r="43" spans="1:13" x14ac:dyDescent="0.25">
      <c r="A43" s="9" t="s">
        <v>95</v>
      </c>
      <c r="B43" s="9" t="s">
        <v>96</v>
      </c>
      <c r="G43" t="s">
        <v>6</v>
      </c>
      <c r="J43" s="9" t="s">
        <v>97</v>
      </c>
      <c r="K43" s="9" t="s">
        <v>98</v>
      </c>
    </row>
    <row r="44" spans="1:13" x14ac:dyDescent="0.25">
      <c r="F44" t="s">
        <v>103</v>
      </c>
    </row>
    <row r="47" spans="1:13" x14ac:dyDescent="0.25">
      <c r="L47" t="s">
        <v>6</v>
      </c>
    </row>
  </sheetData>
  <mergeCells count="1">
    <mergeCell ref="K41:M41"/>
  </mergeCells>
  <pageMargins left="0.7" right="0.7" top="0.75" bottom="0.75" header="0.3" footer="0.3"/>
  <pageSetup orientation="landscape" r:id="rId1"/>
  <legacy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sqref="A1:G34"/>
    </sheetView>
  </sheetViews>
  <sheetFormatPr defaultRowHeight="15.75" x14ac:dyDescent="0.25"/>
  <cols>
    <col min="3" max="3" width="12.88671875" bestFit="1" customWidth="1"/>
    <col min="4" max="4" width="15.33203125" bestFit="1" customWidth="1"/>
    <col min="5" max="5" width="11.44140625" bestFit="1" customWidth="1"/>
    <col min="7" max="7" width="11.6640625" bestFit="1" customWidth="1"/>
  </cols>
  <sheetData>
    <row r="1" spans="1:7" x14ac:dyDescent="0.25">
      <c r="A1" s="449" t="s">
        <v>6</v>
      </c>
      <c r="B1" s="449"/>
      <c r="C1" s="449"/>
      <c r="D1" s="449"/>
      <c r="E1" s="449"/>
      <c r="F1" s="449"/>
      <c r="G1" s="449"/>
    </row>
    <row r="2" spans="1:7" x14ac:dyDescent="0.25">
      <c r="A2" s="449" t="s">
        <v>6</v>
      </c>
      <c r="B2" s="449"/>
      <c r="C2" s="449"/>
      <c r="D2" s="449"/>
      <c r="E2" s="449"/>
      <c r="F2" s="449"/>
      <c r="G2" s="449"/>
    </row>
    <row r="5" spans="1:7" x14ac:dyDescent="0.25">
      <c r="A5" s="449"/>
      <c r="B5" s="449"/>
      <c r="C5" s="449"/>
      <c r="D5" s="449"/>
      <c r="E5" s="449"/>
      <c r="F5" s="449"/>
      <c r="G5" s="451" t="s">
        <v>1</v>
      </c>
    </row>
    <row r="7" spans="1:7" x14ac:dyDescent="0.25">
      <c r="A7" s="449"/>
      <c r="B7" s="449"/>
      <c r="C7" s="449"/>
      <c r="D7" s="449"/>
      <c r="E7" s="449"/>
      <c r="F7" s="455"/>
      <c r="G7" s="449"/>
    </row>
    <row r="8" spans="1:7" x14ac:dyDescent="0.25">
      <c r="A8" s="449"/>
      <c r="B8" s="449"/>
      <c r="C8" s="449"/>
      <c r="D8" s="457" t="s">
        <v>3</v>
      </c>
      <c r="E8" s="455"/>
      <c r="F8" s="449"/>
      <c r="G8" s="449"/>
    </row>
    <row r="9" spans="1:7" x14ac:dyDescent="0.25">
      <c r="A9" s="449"/>
      <c r="B9" s="457" t="s">
        <v>5</v>
      </c>
      <c r="C9" s="455"/>
      <c r="D9" s="455"/>
      <c r="E9" s="455"/>
      <c r="F9" s="455"/>
      <c r="G9" s="455"/>
    </row>
    <row r="10" spans="1:7" x14ac:dyDescent="0.25">
      <c r="A10" s="449"/>
      <c r="B10" s="457" t="s">
        <v>7</v>
      </c>
      <c r="C10" s="455"/>
      <c r="D10" s="455"/>
      <c r="E10" s="455"/>
      <c r="F10" s="455"/>
      <c r="G10" s="455"/>
    </row>
    <row r="11" spans="1:7" x14ac:dyDescent="0.25">
      <c r="A11" s="449"/>
      <c r="B11" s="449"/>
      <c r="C11" s="449"/>
      <c r="D11" s="464" t="s">
        <v>144</v>
      </c>
      <c r="E11" s="456"/>
      <c r="F11" s="449"/>
      <c r="G11" s="449"/>
    </row>
    <row r="13" spans="1:7" x14ac:dyDescent="0.25">
      <c r="A13" s="449"/>
      <c r="B13" s="449"/>
      <c r="C13" s="449"/>
      <c r="D13" s="450" t="s">
        <v>10</v>
      </c>
      <c r="E13" s="450" t="s">
        <v>11</v>
      </c>
      <c r="F13" s="450" t="s">
        <v>12</v>
      </c>
      <c r="G13" s="450" t="s">
        <v>13</v>
      </c>
    </row>
    <row r="14" spans="1:7" x14ac:dyDescent="0.25">
      <c r="A14" s="449"/>
      <c r="B14" s="449"/>
      <c r="C14" s="449"/>
      <c r="D14" s="458" t="s">
        <v>15</v>
      </c>
      <c r="E14" s="459" t="s">
        <v>16</v>
      </c>
      <c r="F14" s="459" t="s">
        <v>17</v>
      </c>
      <c r="G14" s="459" t="s">
        <v>18</v>
      </c>
    </row>
    <row r="16" spans="1:7" x14ac:dyDescent="0.25">
      <c r="A16" s="451" t="s">
        <v>21</v>
      </c>
      <c r="B16" s="449"/>
      <c r="C16" s="449"/>
      <c r="D16" s="452">
        <v>225451162</v>
      </c>
      <c r="E16" s="452">
        <v>213658573</v>
      </c>
      <c r="F16" s="452">
        <v>0</v>
      </c>
      <c r="G16" s="452">
        <v>11792589</v>
      </c>
    </row>
    <row r="17" spans="1:7" x14ac:dyDescent="0.25">
      <c r="A17" s="451" t="s">
        <v>22</v>
      </c>
      <c r="B17" s="449"/>
      <c r="C17" s="449"/>
      <c r="D17" s="452"/>
      <c r="E17" s="452"/>
      <c r="F17" s="452"/>
      <c r="G17" s="452"/>
    </row>
    <row r="18" spans="1:7" x14ac:dyDescent="0.25">
      <c r="A18" s="449"/>
      <c r="B18" s="449"/>
      <c r="C18" s="449"/>
      <c r="D18" s="452"/>
      <c r="E18" s="452"/>
      <c r="F18" s="452"/>
      <c r="G18" s="452"/>
    </row>
    <row r="19" spans="1:7" x14ac:dyDescent="0.25">
      <c r="A19" s="451" t="s">
        <v>26</v>
      </c>
      <c r="B19" s="449"/>
      <c r="C19" s="449"/>
      <c r="D19" s="452">
        <v>16917175</v>
      </c>
      <c r="E19" s="452">
        <v>16004030</v>
      </c>
      <c r="F19" s="452">
        <v>0</v>
      </c>
      <c r="G19" s="452">
        <v>913145</v>
      </c>
    </row>
    <row r="21" spans="1:7" x14ac:dyDescent="0.25">
      <c r="A21" s="451" t="s">
        <v>6</v>
      </c>
      <c r="B21" s="449"/>
      <c r="C21" s="449"/>
      <c r="D21" s="461"/>
      <c r="E21" s="461"/>
      <c r="F21" s="461"/>
      <c r="G21" s="452" t="s">
        <v>6</v>
      </c>
    </row>
    <row r="23" spans="1:7" x14ac:dyDescent="0.25">
      <c r="A23" s="451" t="s">
        <v>29</v>
      </c>
      <c r="B23" s="449"/>
      <c r="C23" s="449"/>
      <c r="D23" s="452"/>
      <c r="E23" s="452"/>
      <c r="F23" s="452"/>
      <c r="G23" s="452"/>
    </row>
    <row r="24" spans="1:7" x14ac:dyDescent="0.25">
      <c r="A24" s="449"/>
      <c r="B24" s="449"/>
      <c r="C24" s="449"/>
      <c r="D24" s="452"/>
      <c r="E24" s="452"/>
      <c r="F24" s="452"/>
      <c r="G24" s="452"/>
    </row>
    <row r="25" spans="1:7" x14ac:dyDescent="0.25">
      <c r="A25" s="451" t="s">
        <v>31</v>
      </c>
      <c r="B25" s="449"/>
      <c r="C25" s="449"/>
      <c r="D25" s="463">
        <v>17019764</v>
      </c>
      <c r="E25" s="463">
        <v>16125359</v>
      </c>
      <c r="F25" s="463">
        <v>0</v>
      </c>
      <c r="G25" s="463">
        <v>894405</v>
      </c>
    </row>
    <row r="26" spans="1:7" x14ac:dyDescent="0.25">
      <c r="A26" s="449"/>
      <c r="B26" s="449"/>
      <c r="C26" s="449"/>
      <c r="D26" s="452"/>
      <c r="E26" s="452"/>
      <c r="F26" s="452"/>
      <c r="G26" s="452"/>
    </row>
    <row r="27" spans="1:7" x14ac:dyDescent="0.25">
      <c r="A27" s="449" t="s">
        <v>6</v>
      </c>
      <c r="B27" s="449"/>
      <c r="C27" s="449"/>
      <c r="D27" s="461" t="s">
        <v>6</v>
      </c>
      <c r="E27" s="461" t="s">
        <v>6</v>
      </c>
      <c r="F27" s="461" t="s">
        <v>6</v>
      </c>
      <c r="G27" s="462" t="s">
        <v>6</v>
      </c>
    </row>
    <row r="29" spans="1:7" x14ac:dyDescent="0.25">
      <c r="A29" s="451" t="s">
        <v>35</v>
      </c>
      <c r="B29" s="449"/>
      <c r="C29" s="449"/>
      <c r="D29" s="452">
        <v>225553751</v>
      </c>
      <c r="E29" s="452">
        <v>213779902</v>
      </c>
      <c r="F29" s="452">
        <v>0</v>
      </c>
      <c r="G29" s="452">
        <v>11773849</v>
      </c>
    </row>
    <row r="34" spans="2:7" x14ac:dyDescent="0.25">
      <c r="B34" s="451" t="s">
        <v>13</v>
      </c>
      <c r="C34" s="453">
        <v>11773849</v>
      </c>
      <c r="D34" s="454" t="s">
        <v>40</v>
      </c>
      <c r="E34" s="452">
        <v>225553751</v>
      </c>
      <c r="F34" s="450" t="s">
        <v>41</v>
      </c>
      <c r="G34" s="460">
        <v>5.2199748165571408E-2</v>
      </c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sqref="A1:M47"/>
    </sheetView>
  </sheetViews>
  <sheetFormatPr defaultRowHeight="15.75" x14ac:dyDescent="0.25"/>
  <cols>
    <col min="5" max="5" width="10.77734375" bestFit="1" customWidth="1"/>
    <col min="11" max="11" width="21.88671875" customWidth="1"/>
    <col min="13" max="13" width="10.77734375" bestFit="1" customWidth="1"/>
  </cols>
  <sheetData>
    <row r="1" spans="1:13" ht="19.5" x14ac:dyDescent="0.35">
      <c r="A1" s="485"/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</row>
    <row r="4" spans="1:13" x14ac:dyDescent="0.25">
      <c r="A4" s="466" t="s">
        <v>49</v>
      </c>
      <c r="B4" s="475" t="s">
        <v>0</v>
      </c>
      <c r="C4" s="470"/>
      <c r="D4" s="470"/>
      <c r="E4" s="470"/>
      <c r="F4" s="465"/>
      <c r="G4" s="465"/>
      <c r="H4" s="466" t="s">
        <v>50</v>
      </c>
      <c r="I4" s="465"/>
      <c r="J4" s="475" t="s">
        <v>51</v>
      </c>
      <c r="K4" s="470"/>
      <c r="L4" s="470"/>
      <c r="M4" s="470"/>
    </row>
    <row r="6" spans="1:13" x14ac:dyDescent="0.25">
      <c r="A6" s="476" t="s">
        <v>52</v>
      </c>
      <c r="B6" s="471"/>
      <c r="C6" s="471"/>
      <c r="D6" s="471"/>
      <c r="E6" s="484" t="s">
        <v>146</v>
      </c>
      <c r="F6" s="465"/>
      <c r="G6" s="465"/>
      <c r="H6" s="465"/>
      <c r="I6" s="465"/>
      <c r="J6" s="476" t="s">
        <v>53</v>
      </c>
      <c r="K6" s="471"/>
      <c r="L6" s="476" t="s">
        <v>54</v>
      </c>
      <c r="M6" s="484" t="s">
        <v>146</v>
      </c>
    </row>
    <row r="8" spans="1:13" ht="16.5" thickBot="1" x14ac:dyDescent="0.3">
      <c r="A8" s="466" t="s">
        <v>55</v>
      </c>
      <c r="B8" s="465"/>
      <c r="C8" s="465"/>
      <c r="D8" s="465"/>
      <c r="E8" s="477">
        <v>19464743</v>
      </c>
      <c r="F8" s="465"/>
      <c r="G8" s="465"/>
      <c r="H8" s="465"/>
      <c r="I8" s="465"/>
      <c r="J8" s="466" t="s">
        <v>56</v>
      </c>
      <c r="K8" s="465"/>
      <c r="L8" s="465"/>
      <c r="M8" s="465"/>
    </row>
    <row r="9" spans="1:13" ht="17.25" thickTop="1" thickBot="1" x14ac:dyDescent="0.3">
      <c r="A9" s="465"/>
      <c r="B9" s="465"/>
      <c r="C9" s="465"/>
      <c r="D9" s="465"/>
      <c r="E9" s="467"/>
      <c r="F9" s="465"/>
      <c r="G9" s="465"/>
      <c r="H9" s="465"/>
      <c r="I9" s="465"/>
      <c r="J9" s="466" t="s">
        <v>57</v>
      </c>
      <c r="K9" s="465"/>
      <c r="L9" s="465"/>
      <c r="M9" s="478">
        <v>320778</v>
      </c>
    </row>
    <row r="10" spans="1:13" ht="16.5" thickTop="1" x14ac:dyDescent="0.25">
      <c r="A10" s="466" t="s">
        <v>58</v>
      </c>
      <c r="B10" s="465"/>
      <c r="C10" s="465"/>
      <c r="D10" s="465"/>
      <c r="E10" s="472">
        <v>18337594</v>
      </c>
      <c r="F10" s="465"/>
      <c r="G10" s="465"/>
      <c r="H10" s="465"/>
      <c r="I10" s="465"/>
      <c r="J10" s="466" t="s">
        <v>100</v>
      </c>
      <c r="K10" s="465"/>
      <c r="L10" s="465"/>
      <c r="M10" s="474">
        <v>114731.04000000001</v>
      </c>
    </row>
    <row r="11" spans="1:13" x14ac:dyDescent="0.25">
      <c r="A11" s="465"/>
      <c r="B11" s="465"/>
      <c r="C11" s="465"/>
      <c r="D11" s="465"/>
      <c r="E11" s="467"/>
      <c r="F11" s="465"/>
      <c r="G11" s="465"/>
      <c r="H11" s="465"/>
      <c r="I11" s="465"/>
      <c r="J11" s="466" t="s">
        <v>59</v>
      </c>
      <c r="K11" s="465"/>
      <c r="L11" s="465"/>
      <c r="M11" s="474"/>
    </row>
    <row r="12" spans="1:13" x14ac:dyDescent="0.25">
      <c r="A12" s="466" t="s">
        <v>60</v>
      </c>
      <c r="B12" s="465"/>
      <c r="C12" s="465"/>
      <c r="D12" s="465"/>
      <c r="E12" s="472">
        <v>0</v>
      </c>
      <c r="F12" s="465"/>
      <c r="G12" s="465"/>
      <c r="H12" s="465"/>
      <c r="I12" s="465"/>
      <c r="J12" s="466" t="s">
        <v>61</v>
      </c>
      <c r="K12" s="465"/>
      <c r="L12" s="465"/>
      <c r="M12" s="468"/>
    </row>
    <row r="13" spans="1:13" ht="16.5" thickBot="1" x14ac:dyDescent="0.3">
      <c r="A13" s="465"/>
      <c r="B13" s="465"/>
      <c r="C13" s="465"/>
      <c r="D13" s="465"/>
      <c r="E13" s="467"/>
      <c r="F13" s="465"/>
      <c r="G13" s="465"/>
      <c r="H13" s="465"/>
      <c r="I13" s="465"/>
      <c r="J13" s="466" t="s">
        <v>62</v>
      </c>
      <c r="K13" s="465"/>
      <c r="L13" s="465"/>
      <c r="M13" s="478">
        <v>435509.04000000004</v>
      </c>
    </row>
    <row r="14" spans="1:13" ht="17.25" thickTop="1" thickBot="1" x14ac:dyDescent="0.3">
      <c r="A14" s="466" t="s">
        <v>63</v>
      </c>
      <c r="B14" s="465"/>
      <c r="C14" s="465"/>
      <c r="D14" s="465"/>
      <c r="E14" s="477">
        <v>18337594</v>
      </c>
      <c r="F14" s="465"/>
      <c r="G14" s="465"/>
      <c r="H14" s="465"/>
      <c r="I14" s="465"/>
      <c r="J14" s="465"/>
      <c r="K14" s="465"/>
      <c r="L14" s="465"/>
      <c r="M14" s="465"/>
    </row>
    <row r="15" spans="1:13" ht="16.5" thickTop="1" x14ac:dyDescent="0.25">
      <c r="A15" s="465"/>
      <c r="B15" s="465"/>
      <c r="C15" s="465"/>
      <c r="D15" s="465"/>
      <c r="E15" s="467"/>
      <c r="F15" s="465"/>
      <c r="G15" s="465"/>
      <c r="H15" s="465"/>
      <c r="I15" s="465"/>
      <c r="J15" s="466" t="s">
        <v>64</v>
      </c>
      <c r="K15" s="465"/>
      <c r="L15" s="465"/>
      <c r="M15" s="472">
        <v>19464743</v>
      </c>
    </row>
    <row r="16" spans="1:13" x14ac:dyDescent="0.25">
      <c r="A16" s="466" t="s">
        <v>65</v>
      </c>
      <c r="B16" s="465"/>
      <c r="C16" s="465"/>
      <c r="D16" s="465"/>
      <c r="E16" s="467"/>
      <c r="F16" s="465"/>
      <c r="G16" s="465"/>
      <c r="H16" s="465"/>
      <c r="I16" s="465"/>
      <c r="J16" s="465"/>
      <c r="K16" s="465"/>
      <c r="L16" s="465"/>
      <c r="M16" s="465"/>
    </row>
    <row r="17" spans="1:13" ht="16.5" thickBot="1" x14ac:dyDescent="0.3">
      <c r="A17" s="466" t="s">
        <v>66</v>
      </c>
      <c r="B17" s="465"/>
      <c r="C17" s="465"/>
      <c r="D17" s="465"/>
      <c r="E17" s="477">
        <v>1127149</v>
      </c>
      <c r="F17" s="465"/>
      <c r="G17" s="465"/>
      <c r="H17" s="465"/>
      <c r="I17" s="465"/>
      <c r="J17" s="466" t="s">
        <v>67</v>
      </c>
      <c r="K17" s="465"/>
      <c r="L17" s="465"/>
      <c r="M17" s="465"/>
    </row>
    <row r="18" spans="1:13" ht="17.25" thickTop="1" thickBot="1" x14ac:dyDescent="0.3">
      <c r="A18" s="465"/>
      <c r="B18" s="465"/>
      <c r="C18" s="465"/>
      <c r="D18" s="465"/>
      <c r="E18" s="465"/>
      <c r="F18" s="465"/>
      <c r="G18" s="465"/>
      <c r="H18" s="465"/>
      <c r="I18" s="465"/>
      <c r="J18" s="466" t="s">
        <v>68</v>
      </c>
      <c r="K18" s="465"/>
      <c r="L18" s="465"/>
      <c r="M18" s="479">
        <v>1.6479950441678062E-2</v>
      </c>
    </row>
    <row r="19" spans="1:13" ht="16.5" thickTop="1" x14ac:dyDescent="0.25">
      <c r="A19" s="470"/>
      <c r="B19" s="470"/>
      <c r="C19" s="470"/>
      <c r="D19" s="470"/>
      <c r="E19" s="470"/>
      <c r="F19" s="465"/>
      <c r="G19" s="465"/>
      <c r="H19" s="470"/>
      <c r="I19" s="470"/>
      <c r="J19" s="470"/>
      <c r="K19" s="470"/>
      <c r="L19" s="470"/>
      <c r="M19" s="470"/>
    </row>
    <row r="20" spans="1:13" x14ac:dyDescent="0.25">
      <c r="A20" s="470"/>
      <c r="B20" s="470"/>
      <c r="C20" s="470"/>
      <c r="D20" s="470"/>
      <c r="E20" s="470"/>
      <c r="F20" s="465"/>
      <c r="G20" s="465"/>
      <c r="H20" s="470"/>
      <c r="I20" s="470"/>
      <c r="J20" s="470"/>
      <c r="K20" s="470"/>
      <c r="L20" s="470"/>
      <c r="M20" s="470"/>
    </row>
    <row r="22" spans="1:13" x14ac:dyDescent="0.25">
      <c r="A22" s="476" t="s">
        <v>69</v>
      </c>
      <c r="B22" s="465"/>
      <c r="C22" s="465"/>
      <c r="D22" s="465"/>
      <c r="E22" s="484" t="s">
        <v>146</v>
      </c>
      <c r="F22" s="465"/>
      <c r="G22" s="465"/>
      <c r="H22" s="465"/>
      <c r="I22" s="465"/>
      <c r="J22" s="476" t="s">
        <v>70</v>
      </c>
      <c r="K22" s="465"/>
      <c r="L22" s="465"/>
      <c r="M22" s="465"/>
    </row>
    <row r="24" spans="1:13" x14ac:dyDescent="0.25">
      <c r="A24" s="466" t="s">
        <v>71</v>
      </c>
      <c r="B24" s="465"/>
      <c r="C24" s="465"/>
      <c r="D24" s="465"/>
      <c r="E24" s="473">
        <v>1.9959999999999999E-3</v>
      </c>
      <c r="F24" s="465"/>
      <c r="G24" s="465"/>
      <c r="H24" s="465"/>
      <c r="I24" s="465"/>
      <c r="J24" s="466" t="s">
        <v>72</v>
      </c>
      <c r="K24" s="465"/>
      <c r="L24" s="465"/>
      <c r="M24" s="469">
        <v>5.2316381837375879E-2</v>
      </c>
    </row>
    <row r="26" spans="1:13" x14ac:dyDescent="0.25">
      <c r="A26" s="466" t="s">
        <v>73</v>
      </c>
      <c r="B26" s="465"/>
      <c r="C26" s="465"/>
      <c r="D26" s="465"/>
      <c r="E26" s="472">
        <v>16125359</v>
      </c>
      <c r="F26" s="465"/>
      <c r="G26" s="465"/>
      <c r="H26" s="465"/>
      <c r="I26" s="465"/>
      <c r="J26" s="466" t="s">
        <v>74</v>
      </c>
      <c r="K26" s="465"/>
      <c r="L26" s="465"/>
      <c r="M26" s="484" t="s">
        <v>146</v>
      </c>
    </row>
    <row r="27" spans="1:13" x14ac:dyDescent="0.25">
      <c r="A27" s="465"/>
      <c r="B27" s="465"/>
      <c r="C27" s="465"/>
      <c r="D27" s="465"/>
      <c r="E27" s="467"/>
      <c r="F27" s="465"/>
      <c r="G27" s="465"/>
      <c r="H27" s="465"/>
      <c r="I27" s="465"/>
      <c r="J27" s="465"/>
      <c r="K27" s="465"/>
      <c r="L27" s="465"/>
      <c r="M27" s="465"/>
    </row>
    <row r="28" spans="1:13" x14ac:dyDescent="0.25">
      <c r="A28" s="466" t="s">
        <v>75</v>
      </c>
      <c r="B28" s="465"/>
      <c r="C28" s="465"/>
      <c r="D28" s="465"/>
      <c r="E28" s="472">
        <v>1388</v>
      </c>
      <c r="F28" s="465"/>
      <c r="G28" s="465"/>
      <c r="H28" s="465"/>
      <c r="I28" s="465"/>
      <c r="J28" s="466" t="s">
        <v>76</v>
      </c>
      <c r="K28" s="465"/>
      <c r="L28" s="465"/>
      <c r="M28" s="480">
        <v>5.7907212029462703E-2</v>
      </c>
    </row>
    <row r="29" spans="1:13" x14ac:dyDescent="0.25">
      <c r="A29" s="465"/>
      <c r="B29" s="465"/>
      <c r="C29" s="465"/>
      <c r="D29" s="465"/>
      <c r="E29" s="467"/>
      <c r="F29" s="465"/>
      <c r="G29" s="465"/>
      <c r="H29" s="465"/>
      <c r="I29" s="465"/>
      <c r="J29" s="466" t="s">
        <v>77</v>
      </c>
      <c r="K29" s="465"/>
      <c r="L29" s="465"/>
      <c r="M29" s="465"/>
    </row>
    <row r="30" spans="1:13" ht="16.5" thickBot="1" x14ac:dyDescent="0.3">
      <c r="A30" s="466" t="s">
        <v>78</v>
      </c>
      <c r="B30" s="465"/>
      <c r="C30" s="465"/>
      <c r="D30" s="465"/>
      <c r="E30" s="477">
        <v>16126747</v>
      </c>
      <c r="F30" s="465"/>
      <c r="G30" s="465"/>
      <c r="H30" s="465"/>
      <c r="I30" s="465"/>
      <c r="J30" s="476" t="s">
        <v>79</v>
      </c>
      <c r="K30" s="465"/>
      <c r="L30" s="465"/>
      <c r="M30" s="465"/>
    </row>
    <row r="31" spans="1:13" ht="16.5" thickTop="1" x14ac:dyDescent="0.25">
      <c r="A31" s="466" t="s">
        <v>80</v>
      </c>
      <c r="B31" s="465"/>
      <c r="C31" s="465"/>
      <c r="D31" s="465"/>
      <c r="E31" s="465"/>
      <c r="F31" s="465"/>
      <c r="G31" s="465"/>
      <c r="H31" s="465"/>
      <c r="I31" s="465"/>
      <c r="J31" s="465"/>
      <c r="K31" s="465"/>
      <c r="L31" s="465"/>
      <c r="M31" s="465"/>
    </row>
    <row r="32" spans="1:13" x14ac:dyDescent="0.25">
      <c r="A32" s="466" t="s">
        <v>81</v>
      </c>
      <c r="B32" s="465"/>
      <c r="C32" s="465"/>
      <c r="D32" s="465"/>
      <c r="E32" s="474">
        <v>32192.29</v>
      </c>
      <c r="F32" s="465"/>
      <c r="G32" s="465"/>
      <c r="H32" s="465"/>
      <c r="I32" s="465"/>
      <c r="J32" s="466" t="s">
        <v>82</v>
      </c>
      <c r="K32" s="465"/>
      <c r="L32" s="465"/>
      <c r="M32" s="480">
        <v>0.94768361816262414</v>
      </c>
    </row>
    <row r="33" spans="1:13" x14ac:dyDescent="0.25">
      <c r="A33" s="465"/>
      <c r="B33" s="465"/>
      <c r="C33" s="465"/>
      <c r="D33" s="465"/>
      <c r="E33" s="468"/>
      <c r="F33" s="465"/>
      <c r="G33" s="465"/>
      <c r="H33" s="465"/>
      <c r="I33" s="465"/>
      <c r="J33" s="466" t="s">
        <v>83</v>
      </c>
      <c r="K33" s="465"/>
      <c r="L33" s="465"/>
      <c r="M33" s="465"/>
    </row>
    <row r="34" spans="1:13" x14ac:dyDescent="0.25">
      <c r="A34" s="466" t="s">
        <v>84</v>
      </c>
      <c r="B34" s="465"/>
      <c r="C34" s="465"/>
      <c r="D34" s="465"/>
      <c r="E34" s="474">
        <v>-82538.75</v>
      </c>
      <c r="F34" s="465"/>
      <c r="G34" s="465"/>
      <c r="H34" s="465"/>
      <c r="I34" s="465"/>
      <c r="J34" s="466" t="s">
        <v>85</v>
      </c>
      <c r="K34" s="465"/>
      <c r="L34" s="465"/>
      <c r="M34" s="473">
        <v>2.2374250715768509E-2</v>
      </c>
    </row>
    <row r="35" spans="1:13" x14ac:dyDescent="0.25">
      <c r="A35" s="466" t="s">
        <v>86</v>
      </c>
      <c r="B35" s="465"/>
      <c r="C35" s="465"/>
      <c r="D35" s="465"/>
      <c r="E35" s="468"/>
      <c r="F35" s="465"/>
      <c r="G35" s="465"/>
      <c r="H35" s="465"/>
      <c r="I35" s="465"/>
      <c r="J35" s="466" t="s">
        <v>87</v>
      </c>
      <c r="K35" s="465"/>
      <c r="L35" s="465"/>
      <c r="M35" s="473">
        <v>2.3609409603542443E-2</v>
      </c>
    </row>
    <row r="36" spans="1:13" ht="16.5" thickBot="1" x14ac:dyDescent="0.3">
      <c r="A36" s="466" t="s">
        <v>88</v>
      </c>
      <c r="B36" s="465"/>
      <c r="C36" s="465"/>
      <c r="D36" s="465"/>
      <c r="E36" s="478">
        <v>114731.04000000001</v>
      </c>
      <c r="F36" s="465"/>
      <c r="G36" s="465"/>
      <c r="H36" s="465" t="s">
        <v>6</v>
      </c>
      <c r="I36" s="465"/>
      <c r="J36" s="466" t="s">
        <v>89</v>
      </c>
      <c r="K36" s="465"/>
      <c r="L36" s="465"/>
      <c r="M36" s="481">
        <v>2.3609409603542444</v>
      </c>
    </row>
    <row r="37" spans="1:13" ht="16.5" thickTop="1" x14ac:dyDescent="0.25">
      <c r="A37" s="465"/>
      <c r="B37" s="465"/>
      <c r="C37" s="465"/>
      <c r="D37" s="465"/>
      <c r="E37" s="465"/>
      <c r="F37" s="465"/>
      <c r="G37" s="465"/>
      <c r="H37" s="465"/>
      <c r="I37" s="465"/>
      <c r="J37" s="465"/>
      <c r="K37" s="465"/>
      <c r="L37" s="465"/>
      <c r="M37" s="465"/>
    </row>
    <row r="38" spans="1:13" x14ac:dyDescent="0.25">
      <c r="A38" s="470"/>
      <c r="B38" s="470"/>
      <c r="C38" s="470"/>
      <c r="D38" s="470"/>
      <c r="E38" s="470"/>
      <c r="F38" s="465"/>
      <c r="G38" s="465"/>
      <c r="H38" s="470"/>
      <c r="I38" s="470"/>
      <c r="J38" s="470"/>
      <c r="K38" s="470"/>
      <c r="L38" s="470"/>
      <c r="M38" s="470"/>
    </row>
    <row r="40" spans="1:13" x14ac:dyDescent="0.25">
      <c r="A40" s="466" t="s">
        <v>90</v>
      </c>
      <c r="B40" s="465"/>
      <c r="C40" s="465"/>
      <c r="D40" s="465"/>
      <c r="E40" s="465"/>
      <c r="F40" s="465"/>
      <c r="G40" s="465"/>
      <c r="H40" s="482"/>
      <c r="I40" s="465"/>
      <c r="J40" s="466" t="s">
        <v>91</v>
      </c>
      <c r="K40" s="465"/>
      <c r="L40" s="465"/>
      <c r="M40" s="465"/>
    </row>
    <row r="41" spans="1:13" x14ac:dyDescent="0.25">
      <c r="A41" s="483" t="s">
        <v>147</v>
      </c>
      <c r="B41" s="465"/>
      <c r="C41" s="465"/>
      <c r="D41" s="465"/>
      <c r="E41" s="465"/>
      <c r="F41" s="465"/>
      <c r="G41" s="465"/>
      <c r="H41" s="465"/>
      <c r="I41" s="465"/>
      <c r="J41" s="466" t="s">
        <v>92</v>
      </c>
      <c r="K41" s="44">
        <v>44788</v>
      </c>
      <c r="L41" s="44"/>
      <c r="M41" s="44"/>
    </row>
    <row r="42" spans="1:13" x14ac:dyDescent="0.25">
      <c r="A42" s="466" t="s">
        <v>93</v>
      </c>
      <c r="B42" s="466" t="s">
        <v>104</v>
      </c>
      <c r="C42" s="465"/>
      <c r="D42" s="465"/>
      <c r="E42" s="465"/>
      <c r="F42" s="465"/>
      <c r="G42" s="465"/>
      <c r="H42" s="465"/>
      <c r="I42" s="465"/>
      <c r="J42" s="466" t="s">
        <v>94</v>
      </c>
      <c r="K42" s="466" t="s">
        <v>105</v>
      </c>
      <c r="L42" s="465"/>
      <c r="M42" s="465"/>
    </row>
    <row r="43" spans="1:13" x14ac:dyDescent="0.25">
      <c r="A43" s="466" t="s">
        <v>95</v>
      </c>
      <c r="B43" s="466" t="s">
        <v>96</v>
      </c>
      <c r="C43" s="465"/>
      <c r="D43" s="465"/>
      <c r="E43" s="465"/>
      <c r="F43" s="465"/>
      <c r="G43" s="465" t="s">
        <v>6</v>
      </c>
      <c r="H43" s="465"/>
      <c r="I43" s="465"/>
      <c r="J43" s="466" t="s">
        <v>97</v>
      </c>
      <c r="K43" s="466" t="s">
        <v>98</v>
      </c>
      <c r="L43" s="465"/>
      <c r="M43" s="465"/>
    </row>
    <row r="44" spans="1:13" x14ac:dyDescent="0.25">
      <c r="A44" s="465"/>
      <c r="B44" s="465"/>
      <c r="C44" s="465"/>
      <c r="D44" s="465"/>
      <c r="E44" s="465"/>
      <c r="F44" s="465" t="s">
        <v>103</v>
      </c>
      <c r="G44" s="465"/>
      <c r="H44" s="465"/>
      <c r="I44" s="465"/>
      <c r="J44" s="465"/>
      <c r="K44" s="465"/>
      <c r="L44" s="465"/>
      <c r="M44" s="465"/>
    </row>
    <row r="46" spans="1:13" x14ac:dyDescent="0.25">
      <c r="A46" s="465"/>
      <c r="B46" s="465"/>
      <c r="C46" s="465" t="s">
        <v>6</v>
      </c>
      <c r="D46" s="465"/>
      <c r="E46" s="465"/>
      <c r="F46" s="465"/>
      <c r="G46" s="465"/>
      <c r="H46" s="465"/>
      <c r="I46" s="465"/>
      <c r="J46" s="465"/>
      <c r="K46" s="465"/>
      <c r="L46" s="465"/>
      <c r="M46" s="465"/>
    </row>
    <row r="47" spans="1:13" x14ac:dyDescent="0.25">
      <c r="A47" s="465"/>
      <c r="B47" s="465"/>
      <c r="C47" s="465"/>
      <c r="D47" s="465"/>
      <c r="E47" s="465"/>
      <c r="F47" s="465"/>
      <c r="G47" s="465"/>
      <c r="H47" s="465"/>
      <c r="I47" s="465"/>
      <c r="J47" s="465"/>
      <c r="K47" s="465"/>
      <c r="L47" s="465" t="s">
        <v>6</v>
      </c>
      <c r="M47" s="465"/>
    </row>
  </sheetData>
  <mergeCells count="1">
    <mergeCell ref="K41:M41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36"/>
  <sheetViews>
    <sheetView workbookViewId="0">
      <selection activeCell="R24" sqref="R24"/>
    </sheetView>
  </sheetViews>
  <sheetFormatPr defaultRowHeight="15.75" x14ac:dyDescent="0.25"/>
  <cols>
    <col min="9" max="9" width="10.44140625" bestFit="1" customWidth="1"/>
  </cols>
  <sheetData>
    <row r="4" spans="2:9" ht="19.5" x14ac:dyDescent="0.35">
      <c r="B4" s="486"/>
      <c r="C4" s="486"/>
      <c r="D4" s="493" t="s">
        <v>0</v>
      </c>
      <c r="E4" s="491"/>
      <c r="F4" s="491"/>
      <c r="G4" s="486"/>
      <c r="H4" s="486"/>
      <c r="I4" s="486"/>
    </row>
    <row r="6" spans="2:9" x14ac:dyDescent="0.25">
      <c r="B6" s="486"/>
      <c r="C6" s="486"/>
      <c r="D6" s="494" t="s">
        <v>2</v>
      </c>
      <c r="E6" s="491"/>
      <c r="F6" s="491"/>
      <c r="G6" s="486"/>
      <c r="H6" s="486"/>
      <c r="I6" s="486"/>
    </row>
    <row r="8" spans="2:9" x14ac:dyDescent="0.25">
      <c r="B8" s="488" t="s">
        <v>4</v>
      </c>
      <c r="C8" s="505" t="s">
        <v>146</v>
      </c>
      <c r="D8" s="486"/>
      <c r="E8" s="486"/>
      <c r="F8" s="486"/>
      <c r="G8" s="486"/>
      <c r="H8" s="486"/>
      <c r="I8" s="486"/>
    </row>
    <row r="9" spans="2:9" x14ac:dyDescent="0.25">
      <c r="B9" s="495" t="s">
        <v>6</v>
      </c>
      <c r="C9" s="495" t="s">
        <v>6</v>
      </c>
      <c r="D9" s="495" t="s">
        <v>6</v>
      </c>
      <c r="E9" s="495" t="s">
        <v>6</v>
      </c>
      <c r="F9" s="495" t="s">
        <v>6</v>
      </c>
      <c r="G9" s="495" t="s">
        <v>6</v>
      </c>
      <c r="H9" s="495" t="s">
        <v>6</v>
      </c>
      <c r="I9" s="506" t="s">
        <v>6</v>
      </c>
    </row>
    <row r="11" spans="2:9" x14ac:dyDescent="0.25">
      <c r="B11" s="504" t="s">
        <v>8</v>
      </c>
      <c r="C11" s="486"/>
      <c r="D11" s="486"/>
      <c r="E11" s="486"/>
      <c r="F11" s="486"/>
      <c r="G11" s="486"/>
      <c r="H11" s="486"/>
      <c r="I11" s="486"/>
    </row>
    <row r="12" spans="2:9" x14ac:dyDescent="0.25">
      <c r="B12" s="486"/>
      <c r="C12" s="488" t="s">
        <v>14</v>
      </c>
      <c r="D12" s="486"/>
      <c r="E12" s="486"/>
      <c r="F12" s="486"/>
      <c r="G12" s="492"/>
      <c r="H12" s="487">
        <v>14</v>
      </c>
      <c r="I12" s="496">
        <v>19464743</v>
      </c>
    </row>
    <row r="13" spans="2:9" x14ac:dyDescent="0.25">
      <c r="B13" s="486"/>
      <c r="C13" s="488" t="s">
        <v>9</v>
      </c>
      <c r="D13" s="486"/>
      <c r="E13" s="486"/>
      <c r="F13" s="486"/>
      <c r="G13" s="492"/>
      <c r="H13" s="487">
        <v>1</v>
      </c>
      <c r="I13" s="508">
        <v>17019764</v>
      </c>
    </row>
    <row r="14" spans="2:9" x14ac:dyDescent="0.25">
      <c r="B14" s="486"/>
      <c r="C14" s="488" t="s">
        <v>19</v>
      </c>
      <c r="D14" s="486"/>
      <c r="E14" s="486"/>
      <c r="F14" s="486"/>
      <c r="G14" s="492"/>
      <c r="H14" s="487" t="s">
        <v>20</v>
      </c>
      <c r="I14" s="502">
        <v>320778</v>
      </c>
    </row>
    <row r="15" spans="2:9" x14ac:dyDescent="0.25">
      <c r="B15" s="486"/>
      <c r="C15" s="486"/>
      <c r="D15" s="486"/>
      <c r="E15" s="486"/>
      <c r="F15" s="486"/>
      <c r="G15" s="486"/>
      <c r="H15" s="486"/>
      <c r="I15" s="489"/>
    </row>
    <row r="16" spans="2:9" x14ac:dyDescent="0.25">
      <c r="B16" s="486"/>
      <c r="C16" s="486"/>
      <c r="D16" s="486"/>
      <c r="E16" s="486"/>
      <c r="F16" s="486"/>
      <c r="G16" s="486"/>
      <c r="H16" s="486"/>
      <c r="I16" s="489"/>
    </row>
    <row r="17" spans="2:9" x14ac:dyDescent="0.25">
      <c r="B17" s="504" t="s">
        <v>23</v>
      </c>
      <c r="C17" s="486"/>
      <c r="D17" s="486"/>
      <c r="E17" s="486"/>
      <c r="F17" s="486"/>
      <c r="G17" s="486"/>
      <c r="H17" s="486"/>
      <c r="I17" s="489"/>
    </row>
    <row r="18" spans="2:9" x14ac:dyDescent="0.25">
      <c r="B18" s="486"/>
      <c r="C18" s="488" t="s">
        <v>24</v>
      </c>
      <c r="D18" s="486"/>
      <c r="E18" s="486"/>
      <c r="F18" s="486"/>
      <c r="G18" s="492"/>
      <c r="H18" s="487" t="s">
        <v>25</v>
      </c>
      <c r="I18" s="496">
        <v>18337594</v>
      </c>
    </row>
    <row r="19" spans="2:9" x14ac:dyDescent="0.25">
      <c r="B19" s="486"/>
      <c r="C19" s="488" t="s">
        <v>27</v>
      </c>
      <c r="D19" s="486"/>
      <c r="E19" s="486"/>
      <c r="F19" s="486"/>
      <c r="G19" s="492"/>
      <c r="H19" s="487" t="s">
        <v>28</v>
      </c>
      <c r="I19" s="496">
        <v>16125359</v>
      </c>
    </row>
    <row r="20" spans="2:9" x14ac:dyDescent="0.25">
      <c r="B20" s="486"/>
      <c r="C20" s="486"/>
      <c r="D20" s="486"/>
      <c r="E20" s="486"/>
      <c r="F20" s="486" t="s">
        <v>6</v>
      </c>
      <c r="G20" s="486"/>
      <c r="H20" s="486"/>
      <c r="I20" s="489"/>
    </row>
    <row r="21" spans="2:9" x14ac:dyDescent="0.25">
      <c r="B21" s="504" t="s">
        <v>30</v>
      </c>
      <c r="C21" s="486"/>
      <c r="D21" s="486"/>
      <c r="E21" s="486"/>
      <c r="F21" s="486"/>
      <c r="G21" s="486"/>
      <c r="H21" s="486"/>
      <c r="I21" s="489"/>
    </row>
    <row r="22" spans="2:9" x14ac:dyDescent="0.25">
      <c r="B22" s="486"/>
      <c r="C22" s="501" t="s">
        <v>99</v>
      </c>
      <c r="D22" s="486"/>
      <c r="E22" s="486"/>
      <c r="F22" s="486"/>
      <c r="G22" s="492"/>
      <c r="H22" s="487" t="s">
        <v>32</v>
      </c>
      <c r="I22" s="497">
        <v>1.9959999999999999E-3</v>
      </c>
    </row>
    <row r="23" spans="2:9" x14ac:dyDescent="0.25">
      <c r="B23" s="486"/>
      <c r="C23" s="488" t="s">
        <v>33</v>
      </c>
      <c r="D23" s="486"/>
      <c r="E23" s="486"/>
      <c r="F23" s="486"/>
      <c r="G23" s="492"/>
      <c r="H23" s="487" t="s">
        <v>34</v>
      </c>
      <c r="I23" s="498">
        <v>32192.29</v>
      </c>
    </row>
    <row r="24" spans="2:9" x14ac:dyDescent="0.25">
      <c r="B24" s="486"/>
      <c r="C24" s="486"/>
      <c r="D24" s="486"/>
      <c r="E24" s="486"/>
      <c r="F24" s="486"/>
      <c r="G24" s="486"/>
      <c r="H24" s="486"/>
      <c r="I24" s="490"/>
    </row>
    <row r="25" spans="2:9" x14ac:dyDescent="0.25">
      <c r="B25" s="504" t="s">
        <v>36</v>
      </c>
      <c r="C25" s="486"/>
      <c r="D25" s="486"/>
      <c r="E25" s="486"/>
      <c r="F25" s="486"/>
      <c r="G25" s="486"/>
      <c r="H25" s="486"/>
      <c r="I25" s="490"/>
    </row>
    <row r="26" spans="2:9" x14ac:dyDescent="0.25">
      <c r="B26" s="486"/>
      <c r="C26" s="488" t="s">
        <v>37</v>
      </c>
      <c r="D26" s="486"/>
      <c r="E26" s="486"/>
      <c r="F26" s="486"/>
      <c r="G26" s="492"/>
      <c r="H26" s="487" t="s">
        <v>38</v>
      </c>
      <c r="I26" s="503">
        <v>-82549.2</v>
      </c>
    </row>
    <row r="27" spans="2:9" x14ac:dyDescent="0.25">
      <c r="B27" s="486"/>
      <c r="C27" s="488" t="s">
        <v>101</v>
      </c>
      <c r="D27" s="486"/>
      <c r="E27" s="486"/>
      <c r="F27" s="486"/>
      <c r="G27" s="492"/>
      <c r="H27" s="487" t="s">
        <v>39</v>
      </c>
      <c r="I27" s="502">
        <v>1388</v>
      </c>
    </row>
    <row r="28" spans="2:9" x14ac:dyDescent="0.25">
      <c r="B28" s="486"/>
      <c r="C28" s="488" t="s">
        <v>102</v>
      </c>
      <c r="D28" s="486"/>
      <c r="E28" s="486"/>
      <c r="F28" s="486"/>
      <c r="G28" s="492"/>
      <c r="H28" s="487" t="s">
        <v>38</v>
      </c>
      <c r="I28" s="503">
        <v>10.45</v>
      </c>
    </row>
    <row r="29" spans="2:9" x14ac:dyDescent="0.25">
      <c r="B29" s="486"/>
      <c r="C29" s="486"/>
      <c r="D29" s="486"/>
      <c r="E29" s="486"/>
      <c r="F29" s="486"/>
      <c r="G29" s="486"/>
      <c r="H29" s="486"/>
      <c r="I29" s="489" t="s">
        <v>6</v>
      </c>
    </row>
    <row r="30" spans="2:9" x14ac:dyDescent="0.25">
      <c r="B30" s="486"/>
      <c r="C30" s="488" t="s">
        <v>42</v>
      </c>
      <c r="D30" s="486"/>
      <c r="E30" s="486"/>
      <c r="F30" s="486"/>
      <c r="G30" s="492"/>
      <c r="H30" s="486"/>
      <c r="I30" s="507">
        <v>44743</v>
      </c>
    </row>
    <row r="31" spans="2:9" x14ac:dyDescent="0.25">
      <c r="B31" s="486"/>
      <c r="C31" s="488" t="s">
        <v>43</v>
      </c>
      <c r="D31" s="486"/>
      <c r="E31" s="486"/>
      <c r="F31" s="486"/>
      <c r="G31" s="492"/>
      <c r="H31" s="487" t="s">
        <v>44</v>
      </c>
      <c r="I31" s="496">
        <v>0</v>
      </c>
    </row>
    <row r="32" spans="2:9" x14ac:dyDescent="0.25">
      <c r="B32" s="487" t="s">
        <v>25</v>
      </c>
      <c r="C32" s="488" t="s">
        <v>45</v>
      </c>
      <c r="D32" s="486"/>
      <c r="E32" s="486"/>
      <c r="F32" s="486"/>
      <c r="G32" s="492"/>
      <c r="H32" s="486"/>
      <c r="I32" s="496">
        <v>19464743</v>
      </c>
    </row>
    <row r="33" spans="2:9" x14ac:dyDescent="0.25">
      <c r="B33" s="487" t="s">
        <v>46</v>
      </c>
      <c r="C33" s="488" t="s">
        <v>47</v>
      </c>
      <c r="D33" s="486"/>
      <c r="E33" s="486"/>
      <c r="F33" s="486"/>
      <c r="G33" s="492"/>
      <c r="H33" s="486"/>
      <c r="I33" s="496">
        <v>18337594</v>
      </c>
    </row>
    <row r="34" spans="2:9" x14ac:dyDescent="0.25">
      <c r="B34" s="486"/>
      <c r="C34" s="486"/>
      <c r="D34" s="486"/>
      <c r="E34" s="486"/>
      <c r="F34" s="486"/>
      <c r="G34" s="486"/>
      <c r="H34" s="486"/>
      <c r="I34" s="489"/>
    </row>
    <row r="35" spans="2:9" x14ac:dyDescent="0.25">
      <c r="B35" s="486"/>
      <c r="C35" s="488" t="s">
        <v>48</v>
      </c>
      <c r="D35" s="486"/>
      <c r="E35" s="486"/>
      <c r="F35" s="486"/>
      <c r="G35" s="499">
        <v>5.7907212029462703E-2</v>
      </c>
      <c r="H35" s="486"/>
      <c r="I35" s="496">
        <v>1127149</v>
      </c>
    </row>
    <row r="36" spans="2:9" x14ac:dyDescent="0.25">
      <c r="B36" s="486"/>
      <c r="C36" s="486"/>
      <c r="D36" s="486"/>
      <c r="E36" s="486"/>
      <c r="F36" s="486"/>
      <c r="G36" s="500" t="s">
        <v>6</v>
      </c>
      <c r="H36" s="486"/>
      <c r="I36" s="492"/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sqref="A1:G34"/>
    </sheetView>
  </sheetViews>
  <sheetFormatPr defaultRowHeight="15.75" x14ac:dyDescent="0.25"/>
  <cols>
    <col min="4" max="4" width="15.33203125" bestFit="1" customWidth="1"/>
    <col min="5" max="5" width="11.44140625" bestFit="1" customWidth="1"/>
    <col min="7" max="7" width="11.6640625" bestFit="1" customWidth="1"/>
  </cols>
  <sheetData>
    <row r="1" spans="1:7" x14ac:dyDescent="0.25">
      <c r="A1" s="509" t="s">
        <v>6</v>
      </c>
      <c r="B1" s="509"/>
      <c r="C1" s="509"/>
      <c r="D1" s="509"/>
      <c r="E1" s="509"/>
      <c r="F1" s="509"/>
      <c r="G1" s="509"/>
    </row>
    <row r="2" spans="1:7" x14ac:dyDescent="0.25">
      <c r="A2" s="509" t="s">
        <v>6</v>
      </c>
      <c r="B2" s="509"/>
      <c r="C2" s="509"/>
      <c r="D2" s="509"/>
      <c r="E2" s="509"/>
      <c r="F2" s="509"/>
      <c r="G2" s="509"/>
    </row>
    <row r="5" spans="1:7" x14ac:dyDescent="0.25">
      <c r="A5" s="509"/>
      <c r="B5" s="509"/>
      <c r="C5" s="509"/>
      <c r="D5" s="509"/>
      <c r="E5" s="509"/>
      <c r="F5" s="509"/>
      <c r="G5" s="511" t="s">
        <v>1</v>
      </c>
    </row>
    <row r="7" spans="1:7" x14ac:dyDescent="0.25">
      <c r="A7" s="509"/>
      <c r="B7" s="509"/>
      <c r="C7" s="509"/>
      <c r="D7" s="509"/>
      <c r="E7" s="509"/>
      <c r="F7" s="515"/>
      <c r="G7" s="509"/>
    </row>
    <row r="8" spans="1:7" x14ac:dyDescent="0.25">
      <c r="A8" s="509"/>
      <c r="B8" s="509"/>
      <c r="C8" s="509"/>
      <c r="D8" s="517" t="s">
        <v>3</v>
      </c>
      <c r="E8" s="515"/>
      <c r="F8" s="509"/>
      <c r="G8" s="509"/>
    </row>
    <row r="9" spans="1:7" x14ac:dyDescent="0.25">
      <c r="A9" s="509"/>
      <c r="B9" s="517" t="s">
        <v>5</v>
      </c>
      <c r="C9" s="515"/>
      <c r="D9" s="515"/>
      <c r="E9" s="515"/>
      <c r="F9" s="515"/>
      <c r="G9" s="515"/>
    </row>
    <row r="10" spans="1:7" x14ac:dyDescent="0.25">
      <c r="A10" s="509"/>
      <c r="B10" s="517" t="s">
        <v>7</v>
      </c>
      <c r="C10" s="515"/>
      <c r="D10" s="515"/>
      <c r="E10" s="515"/>
      <c r="F10" s="515"/>
      <c r="G10" s="515"/>
    </row>
    <row r="11" spans="1:7" x14ac:dyDescent="0.25">
      <c r="A11" s="509"/>
      <c r="B11" s="509"/>
      <c r="C11" s="509"/>
      <c r="D11" s="524" t="s">
        <v>146</v>
      </c>
      <c r="E11" s="516"/>
      <c r="F11" s="509"/>
      <c r="G11" s="509"/>
    </row>
    <row r="13" spans="1:7" x14ac:dyDescent="0.25">
      <c r="A13" s="509"/>
      <c r="B13" s="509"/>
      <c r="C13" s="509"/>
      <c r="D13" s="510" t="s">
        <v>10</v>
      </c>
      <c r="E13" s="510" t="s">
        <v>11</v>
      </c>
      <c r="F13" s="510" t="s">
        <v>12</v>
      </c>
      <c r="G13" s="510" t="s">
        <v>13</v>
      </c>
    </row>
    <row r="14" spans="1:7" x14ac:dyDescent="0.25">
      <c r="A14" s="509"/>
      <c r="B14" s="509"/>
      <c r="C14" s="509"/>
      <c r="D14" s="518" t="s">
        <v>15</v>
      </c>
      <c r="E14" s="519" t="s">
        <v>16</v>
      </c>
      <c r="F14" s="519" t="s">
        <v>17</v>
      </c>
      <c r="G14" s="519" t="s">
        <v>18</v>
      </c>
    </row>
    <row r="16" spans="1:7" x14ac:dyDescent="0.25">
      <c r="A16" s="511" t="s">
        <v>21</v>
      </c>
      <c r="B16" s="509"/>
      <c r="C16" s="509"/>
      <c r="D16" s="512">
        <v>225553751</v>
      </c>
      <c r="E16" s="512">
        <v>213779902</v>
      </c>
      <c r="F16" s="512">
        <v>0</v>
      </c>
      <c r="G16" s="512">
        <v>11773849</v>
      </c>
    </row>
    <row r="17" spans="1:7" x14ac:dyDescent="0.25">
      <c r="A17" s="511" t="s">
        <v>22</v>
      </c>
      <c r="B17" s="509"/>
      <c r="C17" s="509"/>
      <c r="D17" s="512"/>
      <c r="E17" s="512"/>
      <c r="F17" s="512"/>
      <c r="G17" s="512"/>
    </row>
    <row r="18" spans="1:7" x14ac:dyDescent="0.25">
      <c r="A18" s="509"/>
      <c r="B18" s="509"/>
      <c r="C18" s="509"/>
      <c r="D18" s="512"/>
      <c r="E18" s="512"/>
      <c r="F18" s="512"/>
      <c r="G18" s="512"/>
    </row>
    <row r="19" spans="1:7" x14ac:dyDescent="0.25">
      <c r="A19" s="511" t="s">
        <v>26</v>
      </c>
      <c r="B19" s="509"/>
      <c r="C19" s="509"/>
      <c r="D19" s="512">
        <v>19069822</v>
      </c>
      <c r="E19" s="512">
        <v>17989641</v>
      </c>
      <c r="F19" s="512">
        <v>0</v>
      </c>
      <c r="G19" s="512">
        <v>1080181</v>
      </c>
    </row>
    <row r="21" spans="1:7" x14ac:dyDescent="0.25">
      <c r="A21" s="511" t="s">
        <v>6</v>
      </c>
      <c r="B21" s="509"/>
      <c r="C21" s="509"/>
      <c r="D21" s="521"/>
      <c r="E21" s="521"/>
      <c r="F21" s="521"/>
      <c r="G21" s="512" t="s">
        <v>6</v>
      </c>
    </row>
    <row r="23" spans="1:7" x14ac:dyDescent="0.25">
      <c r="A23" s="511" t="s">
        <v>29</v>
      </c>
      <c r="B23" s="509"/>
      <c r="C23" s="509"/>
      <c r="D23" s="512"/>
      <c r="E23" s="512"/>
      <c r="F23" s="512"/>
      <c r="G23" s="512"/>
    </row>
    <row r="24" spans="1:7" x14ac:dyDescent="0.25">
      <c r="A24" s="509"/>
      <c r="B24" s="509"/>
      <c r="C24" s="509"/>
      <c r="D24" s="512"/>
      <c r="E24" s="512"/>
      <c r="F24" s="512"/>
      <c r="G24" s="512"/>
    </row>
    <row r="25" spans="1:7" x14ac:dyDescent="0.25">
      <c r="A25" s="511" t="s">
        <v>31</v>
      </c>
      <c r="B25" s="509"/>
      <c r="C25" s="509"/>
      <c r="D25" s="523">
        <v>19464743</v>
      </c>
      <c r="E25" s="523">
        <v>18337594</v>
      </c>
      <c r="F25" s="523">
        <v>0</v>
      </c>
      <c r="G25" s="523">
        <v>1127149</v>
      </c>
    </row>
    <row r="26" spans="1:7" x14ac:dyDescent="0.25">
      <c r="A26" s="509"/>
      <c r="B26" s="509"/>
      <c r="C26" s="509"/>
      <c r="D26" s="512"/>
      <c r="E26" s="512"/>
      <c r="F26" s="512"/>
      <c r="G26" s="512"/>
    </row>
    <row r="27" spans="1:7" x14ac:dyDescent="0.25">
      <c r="A27" s="509" t="s">
        <v>6</v>
      </c>
      <c r="B27" s="509"/>
      <c r="C27" s="509"/>
      <c r="D27" s="521" t="s">
        <v>6</v>
      </c>
      <c r="E27" s="521" t="s">
        <v>6</v>
      </c>
      <c r="F27" s="521" t="s">
        <v>6</v>
      </c>
      <c r="G27" s="522" t="s">
        <v>6</v>
      </c>
    </row>
    <row r="29" spans="1:7" x14ac:dyDescent="0.25">
      <c r="A29" s="511" t="s">
        <v>35</v>
      </c>
      <c r="B29" s="509"/>
      <c r="C29" s="509"/>
      <c r="D29" s="512">
        <v>225948672</v>
      </c>
      <c r="E29" s="512">
        <v>214127855</v>
      </c>
      <c r="F29" s="512">
        <v>0</v>
      </c>
      <c r="G29" s="512">
        <v>11820817</v>
      </c>
    </row>
    <row r="34" spans="2:7" x14ac:dyDescent="0.25">
      <c r="B34" s="511" t="s">
        <v>13</v>
      </c>
      <c r="C34" s="513">
        <v>11820817</v>
      </c>
      <c r="D34" s="514" t="s">
        <v>40</v>
      </c>
      <c r="E34" s="512">
        <v>225948672</v>
      </c>
      <c r="F34" s="510" t="s">
        <v>41</v>
      </c>
      <c r="G34" s="520">
        <v>5.2316381837375879E-2</v>
      </c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sqref="A1:M47"/>
    </sheetView>
  </sheetViews>
  <sheetFormatPr defaultRowHeight="15.75" x14ac:dyDescent="0.25"/>
  <cols>
    <col min="5" max="5" width="14" bestFit="1" customWidth="1"/>
    <col min="11" max="11" width="20.33203125" customWidth="1"/>
    <col min="13" max="13" width="14" bestFit="1" customWidth="1"/>
  </cols>
  <sheetData>
    <row r="1" spans="1:13" ht="19.5" x14ac:dyDescent="0.35">
      <c r="A1" s="545"/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525"/>
      <c r="M1" s="525"/>
    </row>
    <row r="4" spans="1:13" x14ac:dyDescent="0.25">
      <c r="A4" s="526" t="s">
        <v>49</v>
      </c>
      <c r="B4" s="535" t="s">
        <v>0</v>
      </c>
      <c r="C4" s="530"/>
      <c r="D4" s="530"/>
      <c r="E4" s="530"/>
      <c r="F4" s="525"/>
      <c r="G4" s="525"/>
      <c r="H4" s="526" t="s">
        <v>50</v>
      </c>
      <c r="I4" s="525"/>
      <c r="J4" s="535" t="s">
        <v>51</v>
      </c>
      <c r="K4" s="530"/>
      <c r="L4" s="530"/>
      <c r="M4" s="530"/>
    </row>
    <row r="6" spans="1:13" x14ac:dyDescent="0.25">
      <c r="A6" s="536" t="s">
        <v>52</v>
      </c>
      <c r="B6" s="531"/>
      <c r="C6" s="531"/>
      <c r="D6" s="531"/>
      <c r="E6" s="544" t="s">
        <v>148</v>
      </c>
      <c r="F6" s="525"/>
      <c r="G6" s="525"/>
      <c r="H6" s="525"/>
      <c r="I6" s="525"/>
      <c r="J6" s="536" t="s">
        <v>53</v>
      </c>
      <c r="K6" s="531"/>
      <c r="L6" s="536" t="s">
        <v>54</v>
      </c>
      <c r="M6" s="544" t="s">
        <v>148</v>
      </c>
    </row>
    <row r="8" spans="1:13" ht="16.5" thickBot="1" x14ac:dyDescent="0.3">
      <c r="A8" s="526" t="s">
        <v>55</v>
      </c>
      <c r="B8" s="525"/>
      <c r="C8" s="525"/>
      <c r="D8" s="525"/>
      <c r="E8" s="537">
        <v>18771407</v>
      </c>
      <c r="F8" s="525"/>
      <c r="G8" s="525"/>
      <c r="H8" s="525"/>
      <c r="I8" s="525"/>
      <c r="J8" s="526" t="s">
        <v>56</v>
      </c>
      <c r="K8" s="525"/>
      <c r="L8" s="525"/>
      <c r="M8" s="525"/>
    </row>
    <row r="9" spans="1:13" ht="17.25" thickTop="1" thickBot="1" x14ac:dyDescent="0.3">
      <c r="A9" s="525"/>
      <c r="B9" s="525"/>
      <c r="C9" s="525"/>
      <c r="D9" s="525"/>
      <c r="E9" s="527"/>
      <c r="F9" s="525"/>
      <c r="G9" s="525"/>
      <c r="H9" s="525"/>
      <c r="I9" s="525"/>
      <c r="J9" s="526" t="s">
        <v>57</v>
      </c>
      <c r="K9" s="525"/>
      <c r="L9" s="525"/>
      <c r="M9" s="538">
        <v>278943</v>
      </c>
    </row>
    <row r="10" spans="1:13" ht="16.5" thickTop="1" x14ac:dyDescent="0.25">
      <c r="A10" s="526" t="s">
        <v>58</v>
      </c>
      <c r="B10" s="525"/>
      <c r="C10" s="525"/>
      <c r="D10" s="525"/>
      <c r="E10" s="532">
        <v>17956740</v>
      </c>
      <c r="F10" s="525"/>
      <c r="G10" s="525"/>
      <c r="H10" s="525"/>
      <c r="I10" s="525"/>
      <c r="J10" s="526" t="s">
        <v>100</v>
      </c>
      <c r="K10" s="525"/>
      <c r="L10" s="525"/>
      <c r="M10" s="534">
        <v>11990.25</v>
      </c>
    </row>
    <row r="11" spans="1:13" x14ac:dyDescent="0.25">
      <c r="A11" s="525"/>
      <c r="B11" s="525"/>
      <c r="C11" s="525"/>
      <c r="D11" s="525"/>
      <c r="E11" s="527"/>
      <c r="F11" s="525"/>
      <c r="G11" s="525"/>
      <c r="H11" s="525"/>
      <c r="I11" s="525"/>
      <c r="J11" s="526" t="s">
        <v>59</v>
      </c>
      <c r="K11" s="525"/>
      <c r="L11" s="525"/>
      <c r="M11" s="534"/>
    </row>
    <row r="12" spans="1:13" x14ac:dyDescent="0.25">
      <c r="A12" s="526" t="s">
        <v>60</v>
      </c>
      <c r="B12" s="525"/>
      <c r="C12" s="525"/>
      <c r="D12" s="525"/>
      <c r="E12" s="532">
        <v>0</v>
      </c>
      <c r="F12" s="525"/>
      <c r="G12" s="525"/>
      <c r="H12" s="525"/>
      <c r="I12" s="525"/>
      <c r="J12" s="526" t="s">
        <v>61</v>
      </c>
      <c r="K12" s="525"/>
      <c r="L12" s="525"/>
      <c r="M12" s="528"/>
    </row>
    <row r="13" spans="1:13" ht="16.5" thickBot="1" x14ac:dyDescent="0.3">
      <c r="A13" s="525"/>
      <c r="B13" s="525"/>
      <c r="C13" s="525"/>
      <c r="D13" s="525"/>
      <c r="E13" s="527"/>
      <c r="F13" s="525"/>
      <c r="G13" s="525"/>
      <c r="H13" s="525"/>
      <c r="I13" s="525"/>
      <c r="J13" s="526" t="s">
        <v>62</v>
      </c>
      <c r="K13" s="525"/>
      <c r="L13" s="525"/>
      <c r="M13" s="538">
        <v>290933.25</v>
      </c>
    </row>
    <row r="14" spans="1:13" ht="17.25" thickTop="1" thickBot="1" x14ac:dyDescent="0.3">
      <c r="A14" s="526" t="s">
        <v>63</v>
      </c>
      <c r="B14" s="525"/>
      <c r="C14" s="525"/>
      <c r="D14" s="525"/>
      <c r="E14" s="537">
        <v>17956740</v>
      </c>
      <c r="F14" s="525"/>
      <c r="G14" s="525"/>
      <c r="H14" s="525"/>
      <c r="I14" s="525"/>
      <c r="J14" s="525"/>
      <c r="K14" s="525"/>
      <c r="L14" s="525"/>
      <c r="M14" s="525"/>
    </row>
    <row r="15" spans="1:13" ht="16.5" thickTop="1" x14ac:dyDescent="0.25">
      <c r="A15" s="525"/>
      <c r="B15" s="525"/>
      <c r="C15" s="525"/>
      <c r="D15" s="525"/>
      <c r="E15" s="527"/>
      <c r="F15" s="525"/>
      <c r="G15" s="525"/>
      <c r="H15" s="525"/>
      <c r="I15" s="525"/>
      <c r="J15" s="526" t="s">
        <v>64</v>
      </c>
      <c r="K15" s="525"/>
      <c r="L15" s="525"/>
      <c r="M15" s="532">
        <v>18771407</v>
      </c>
    </row>
    <row r="16" spans="1:13" x14ac:dyDescent="0.25">
      <c r="A16" s="526" t="s">
        <v>65</v>
      </c>
      <c r="B16" s="525"/>
      <c r="C16" s="525"/>
      <c r="D16" s="525"/>
      <c r="E16" s="527"/>
      <c r="F16" s="525"/>
      <c r="G16" s="525"/>
      <c r="H16" s="525"/>
      <c r="I16" s="525"/>
      <c r="J16" s="525"/>
      <c r="K16" s="525"/>
      <c r="L16" s="525"/>
      <c r="M16" s="525"/>
    </row>
    <row r="17" spans="1:13" ht="16.5" thickBot="1" x14ac:dyDescent="0.3">
      <c r="A17" s="526" t="s">
        <v>66</v>
      </c>
      <c r="B17" s="525"/>
      <c r="C17" s="525"/>
      <c r="D17" s="525"/>
      <c r="E17" s="537">
        <v>814667</v>
      </c>
      <c r="F17" s="525"/>
      <c r="G17" s="525"/>
      <c r="H17" s="525"/>
      <c r="I17" s="525"/>
      <c r="J17" s="526" t="s">
        <v>67</v>
      </c>
      <c r="K17" s="525"/>
      <c r="L17" s="525"/>
      <c r="M17" s="525"/>
    </row>
    <row r="18" spans="1:13" ht="17.25" thickTop="1" thickBot="1" x14ac:dyDescent="0.3">
      <c r="A18" s="525"/>
      <c r="B18" s="525"/>
      <c r="C18" s="525"/>
      <c r="D18" s="525"/>
      <c r="E18" s="525"/>
      <c r="F18" s="525"/>
      <c r="G18" s="525"/>
      <c r="H18" s="525"/>
      <c r="I18" s="525"/>
      <c r="J18" s="526" t="s">
        <v>68</v>
      </c>
      <c r="K18" s="525"/>
      <c r="L18" s="525"/>
      <c r="M18" s="539">
        <v>1.4859994245503281E-2</v>
      </c>
    </row>
    <row r="19" spans="1:13" ht="16.5" thickTop="1" x14ac:dyDescent="0.25">
      <c r="A19" s="530"/>
      <c r="B19" s="530"/>
      <c r="C19" s="530"/>
      <c r="D19" s="530"/>
      <c r="E19" s="530"/>
      <c r="F19" s="525"/>
      <c r="G19" s="525"/>
      <c r="H19" s="530"/>
      <c r="I19" s="530"/>
      <c r="J19" s="530"/>
      <c r="K19" s="530"/>
      <c r="L19" s="530"/>
      <c r="M19" s="530"/>
    </row>
    <row r="20" spans="1:13" x14ac:dyDescent="0.25">
      <c r="A20" s="530"/>
      <c r="B20" s="530"/>
      <c r="C20" s="530"/>
      <c r="D20" s="530"/>
      <c r="E20" s="530"/>
      <c r="F20" s="525"/>
      <c r="G20" s="525"/>
      <c r="H20" s="530"/>
      <c r="I20" s="530"/>
      <c r="J20" s="530"/>
      <c r="K20" s="530"/>
      <c r="L20" s="530"/>
      <c r="M20" s="530"/>
    </row>
    <row r="22" spans="1:13" x14ac:dyDescent="0.25">
      <c r="A22" s="536" t="s">
        <v>69</v>
      </c>
      <c r="B22" s="525"/>
      <c r="C22" s="525"/>
      <c r="D22" s="525"/>
      <c r="E22" s="544" t="s">
        <v>148</v>
      </c>
      <c r="F22" s="525"/>
      <c r="G22" s="525"/>
      <c r="H22" s="525"/>
      <c r="I22" s="525"/>
      <c r="J22" s="536" t="s">
        <v>70</v>
      </c>
      <c r="K22" s="525"/>
      <c r="L22" s="525"/>
      <c r="M22" s="525"/>
    </row>
    <row r="24" spans="1:13" x14ac:dyDescent="0.25">
      <c r="A24" s="526" t="s">
        <v>71</v>
      </c>
      <c r="B24" s="525"/>
      <c r="C24" s="525"/>
      <c r="D24" s="525"/>
      <c r="E24" s="533">
        <v>2.3609000000000002E-2</v>
      </c>
      <c r="F24" s="525"/>
      <c r="G24" s="525"/>
      <c r="H24" s="525"/>
      <c r="I24" s="525"/>
      <c r="J24" s="526" t="s">
        <v>72</v>
      </c>
      <c r="K24" s="525"/>
      <c r="L24" s="525"/>
      <c r="M24" s="529">
        <v>5.2021276557046733E-2</v>
      </c>
    </row>
    <row r="26" spans="1:13" x14ac:dyDescent="0.25">
      <c r="A26" s="526" t="s">
        <v>73</v>
      </c>
      <c r="B26" s="525"/>
      <c r="C26" s="525"/>
      <c r="D26" s="525"/>
      <c r="E26" s="532">
        <v>18337594</v>
      </c>
      <c r="F26" s="525"/>
      <c r="G26" s="525"/>
      <c r="H26" s="525"/>
      <c r="I26" s="525"/>
      <c r="J26" s="526" t="s">
        <v>74</v>
      </c>
      <c r="K26" s="525"/>
      <c r="L26" s="525"/>
      <c r="M26" s="544" t="s">
        <v>148</v>
      </c>
    </row>
    <row r="27" spans="1:13" x14ac:dyDescent="0.25">
      <c r="A27" s="525"/>
      <c r="B27" s="525"/>
      <c r="C27" s="525"/>
      <c r="D27" s="525"/>
      <c r="E27" s="527"/>
      <c r="F27" s="525"/>
      <c r="G27" s="525"/>
      <c r="H27" s="525"/>
      <c r="I27" s="525"/>
      <c r="J27" s="525"/>
      <c r="K27" s="525"/>
      <c r="L27" s="525"/>
      <c r="M27" s="525"/>
    </row>
    <row r="28" spans="1:13" x14ac:dyDescent="0.25">
      <c r="A28" s="526" t="s">
        <v>75</v>
      </c>
      <c r="B28" s="525"/>
      <c r="C28" s="525"/>
      <c r="D28" s="525"/>
      <c r="E28" s="532">
        <v>-2630</v>
      </c>
      <c r="F28" s="525"/>
      <c r="G28" s="525"/>
      <c r="H28" s="525"/>
      <c r="I28" s="525"/>
      <c r="J28" s="526" t="s">
        <v>76</v>
      </c>
      <c r="K28" s="525"/>
      <c r="L28" s="525"/>
      <c r="M28" s="540">
        <v>4.3399357331072731E-2</v>
      </c>
    </row>
    <row r="29" spans="1:13" x14ac:dyDescent="0.25">
      <c r="A29" s="525"/>
      <c r="B29" s="525"/>
      <c r="C29" s="525"/>
      <c r="D29" s="525"/>
      <c r="E29" s="527"/>
      <c r="F29" s="525"/>
      <c r="G29" s="525"/>
      <c r="H29" s="525"/>
      <c r="I29" s="525"/>
      <c r="J29" s="526" t="s">
        <v>77</v>
      </c>
      <c r="K29" s="525"/>
      <c r="L29" s="525"/>
      <c r="M29" s="525"/>
    </row>
    <row r="30" spans="1:13" ht="16.5" thickBot="1" x14ac:dyDescent="0.3">
      <c r="A30" s="526" t="s">
        <v>78</v>
      </c>
      <c r="B30" s="525"/>
      <c r="C30" s="525"/>
      <c r="D30" s="525"/>
      <c r="E30" s="537">
        <v>18334964</v>
      </c>
      <c r="F30" s="525"/>
      <c r="G30" s="525"/>
      <c r="H30" s="525"/>
      <c r="I30" s="525"/>
      <c r="J30" s="536" t="s">
        <v>79</v>
      </c>
      <c r="K30" s="525"/>
      <c r="L30" s="525"/>
      <c r="M30" s="525"/>
    </row>
    <row r="31" spans="1:13" ht="16.5" thickTop="1" x14ac:dyDescent="0.25">
      <c r="A31" s="526" t="s">
        <v>80</v>
      </c>
      <c r="B31" s="525"/>
      <c r="C31" s="525"/>
      <c r="D31" s="525"/>
      <c r="E31" s="525"/>
      <c r="F31" s="525"/>
      <c r="G31" s="525"/>
      <c r="H31" s="525"/>
      <c r="I31" s="525"/>
      <c r="J31" s="525"/>
      <c r="K31" s="525"/>
      <c r="L31" s="525"/>
      <c r="M31" s="525"/>
    </row>
    <row r="32" spans="1:13" x14ac:dyDescent="0.25">
      <c r="A32" s="526" t="s">
        <v>81</v>
      </c>
      <c r="B32" s="525"/>
      <c r="C32" s="525"/>
      <c r="D32" s="525"/>
      <c r="E32" s="534">
        <v>435509.04</v>
      </c>
      <c r="F32" s="525"/>
      <c r="G32" s="525"/>
      <c r="H32" s="525"/>
      <c r="I32" s="525"/>
      <c r="J32" s="526" t="s">
        <v>82</v>
      </c>
      <c r="K32" s="525"/>
      <c r="L32" s="525"/>
      <c r="M32" s="540">
        <v>0.94797872344295331</v>
      </c>
    </row>
    <row r="33" spans="1:13" x14ac:dyDescent="0.25">
      <c r="A33" s="525"/>
      <c r="B33" s="525"/>
      <c r="C33" s="525"/>
      <c r="D33" s="525"/>
      <c r="E33" s="528"/>
      <c r="F33" s="525"/>
      <c r="G33" s="525"/>
      <c r="H33" s="525"/>
      <c r="I33" s="525"/>
      <c r="J33" s="526" t="s">
        <v>83</v>
      </c>
      <c r="K33" s="525"/>
      <c r="L33" s="525"/>
      <c r="M33" s="525"/>
    </row>
    <row r="34" spans="1:13" x14ac:dyDescent="0.25">
      <c r="A34" s="526" t="s">
        <v>84</v>
      </c>
      <c r="B34" s="525"/>
      <c r="C34" s="525"/>
      <c r="D34" s="525"/>
      <c r="E34" s="534">
        <v>423518.79</v>
      </c>
      <c r="F34" s="525"/>
      <c r="G34" s="525"/>
      <c r="H34" s="525"/>
      <c r="I34" s="525"/>
      <c r="J34" s="526" t="s">
        <v>85</v>
      </c>
      <c r="K34" s="525"/>
      <c r="L34" s="525"/>
      <c r="M34" s="533">
        <v>1.5498744979531902E-2</v>
      </c>
    </row>
    <row r="35" spans="1:13" x14ac:dyDescent="0.25">
      <c r="A35" s="526" t="s">
        <v>86</v>
      </c>
      <c r="B35" s="525"/>
      <c r="C35" s="525"/>
      <c r="D35" s="525"/>
      <c r="E35" s="528"/>
      <c r="F35" s="525"/>
      <c r="G35" s="525"/>
      <c r="H35" s="525"/>
      <c r="I35" s="525"/>
      <c r="J35" s="526" t="s">
        <v>87</v>
      </c>
      <c r="K35" s="525"/>
      <c r="L35" s="525"/>
      <c r="M35" s="533">
        <v>1.6349254045747129E-2</v>
      </c>
    </row>
    <row r="36" spans="1:13" ht="16.5" thickBot="1" x14ac:dyDescent="0.3">
      <c r="A36" s="526" t="s">
        <v>88</v>
      </c>
      <c r="B36" s="525"/>
      <c r="C36" s="525"/>
      <c r="D36" s="525"/>
      <c r="E36" s="538">
        <v>11990.25</v>
      </c>
      <c r="F36" s="525"/>
      <c r="G36" s="525"/>
      <c r="H36" s="525" t="s">
        <v>6</v>
      </c>
      <c r="I36" s="525"/>
      <c r="J36" s="526" t="s">
        <v>89</v>
      </c>
      <c r="K36" s="525"/>
      <c r="L36" s="525"/>
      <c r="M36" s="541">
        <v>1.6349254045747128</v>
      </c>
    </row>
    <row r="37" spans="1:13" ht="16.5" thickTop="1" x14ac:dyDescent="0.25">
      <c r="A37" s="525"/>
      <c r="B37" s="525"/>
      <c r="C37" s="525"/>
      <c r="D37" s="525"/>
      <c r="E37" s="525"/>
      <c r="F37" s="525"/>
      <c r="G37" s="525"/>
      <c r="H37" s="525"/>
      <c r="I37" s="525"/>
      <c r="J37" s="525"/>
      <c r="K37" s="525"/>
      <c r="L37" s="525"/>
      <c r="M37" s="525"/>
    </row>
    <row r="38" spans="1:13" x14ac:dyDescent="0.25">
      <c r="A38" s="530"/>
      <c r="B38" s="530"/>
      <c r="C38" s="530"/>
      <c r="D38" s="530"/>
      <c r="E38" s="530"/>
      <c r="F38" s="525"/>
      <c r="G38" s="525"/>
      <c r="H38" s="530"/>
      <c r="I38" s="530"/>
      <c r="J38" s="530"/>
      <c r="K38" s="530"/>
      <c r="L38" s="530"/>
      <c r="M38" s="530"/>
    </row>
    <row r="40" spans="1:13" x14ac:dyDescent="0.25">
      <c r="A40" s="526" t="s">
        <v>90</v>
      </c>
      <c r="B40" s="525"/>
      <c r="C40" s="525"/>
      <c r="D40" s="525"/>
      <c r="E40" s="525"/>
      <c r="F40" s="525"/>
      <c r="G40" s="525"/>
      <c r="H40" s="542"/>
      <c r="I40" s="525"/>
      <c r="J40" s="526" t="s">
        <v>91</v>
      </c>
      <c r="K40" s="525"/>
      <c r="L40" s="525"/>
      <c r="M40" s="525"/>
    </row>
    <row r="41" spans="1:13" x14ac:dyDescent="0.25">
      <c r="A41" s="543" t="s">
        <v>149</v>
      </c>
      <c r="B41" s="525"/>
      <c r="C41" s="525"/>
      <c r="D41" s="525"/>
      <c r="E41" s="525"/>
      <c r="F41" s="525"/>
      <c r="G41" s="525"/>
      <c r="H41" s="525"/>
      <c r="I41" s="525"/>
      <c r="J41" s="526" t="s">
        <v>92</v>
      </c>
      <c r="K41" s="44">
        <v>44819</v>
      </c>
      <c r="L41" s="44"/>
      <c r="M41" s="44"/>
    </row>
    <row r="42" spans="1:13" x14ac:dyDescent="0.25">
      <c r="A42" s="526" t="s">
        <v>93</v>
      </c>
      <c r="B42" s="526" t="s">
        <v>104</v>
      </c>
      <c r="C42" s="525"/>
      <c r="D42" s="525"/>
      <c r="E42" s="525"/>
      <c r="F42" s="525"/>
      <c r="G42" s="525"/>
      <c r="H42" s="525"/>
      <c r="I42" s="525"/>
      <c r="J42" s="526" t="s">
        <v>94</v>
      </c>
      <c r="K42" s="526" t="s">
        <v>105</v>
      </c>
      <c r="L42" s="525"/>
      <c r="M42" s="525"/>
    </row>
    <row r="43" spans="1:13" x14ac:dyDescent="0.25">
      <c r="A43" s="526" t="s">
        <v>95</v>
      </c>
      <c r="B43" s="526" t="s">
        <v>96</v>
      </c>
      <c r="C43" s="525"/>
      <c r="D43" s="525"/>
      <c r="E43" s="525"/>
      <c r="F43" s="525"/>
      <c r="G43" s="525" t="s">
        <v>6</v>
      </c>
      <c r="H43" s="525"/>
      <c r="I43" s="525"/>
      <c r="J43" s="526" t="s">
        <v>97</v>
      </c>
      <c r="K43" s="526" t="s">
        <v>98</v>
      </c>
      <c r="L43" s="525"/>
      <c r="M43" s="525"/>
    </row>
    <row r="44" spans="1:13" x14ac:dyDescent="0.25">
      <c r="A44" s="525"/>
      <c r="B44" s="525"/>
      <c r="C44" s="525"/>
      <c r="D44" s="525"/>
      <c r="E44" s="525"/>
      <c r="F44" s="525" t="s">
        <v>103</v>
      </c>
      <c r="G44" s="525"/>
      <c r="H44" s="525"/>
      <c r="I44" s="525"/>
      <c r="J44" s="525"/>
      <c r="K44" s="525"/>
      <c r="L44" s="525"/>
      <c r="M44" s="525"/>
    </row>
    <row r="46" spans="1:13" x14ac:dyDescent="0.25">
      <c r="A46" s="525"/>
      <c r="B46" s="525"/>
      <c r="C46" s="525" t="s">
        <v>6</v>
      </c>
      <c r="D46" s="525"/>
      <c r="E46" s="525"/>
      <c r="F46" s="525"/>
      <c r="G46" s="525"/>
      <c r="H46" s="525"/>
      <c r="I46" s="525"/>
      <c r="J46" s="525"/>
      <c r="K46" s="525"/>
      <c r="L46" s="525"/>
      <c r="M46" s="525"/>
    </row>
    <row r="47" spans="1:13" x14ac:dyDescent="0.25">
      <c r="A47" s="525"/>
      <c r="B47" s="525"/>
      <c r="C47" s="525"/>
      <c r="D47" s="525"/>
      <c r="E47" s="525"/>
      <c r="F47" s="525"/>
      <c r="G47" s="525"/>
      <c r="H47" s="525"/>
      <c r="I47" s="525"/>
      <c r="J47" s="525"/>
      <c r="K47" s="525"/>
      <c r="L47" s="525" t="s">
        <v>6</v>
      </c>
      <c r="M47" s="525"/>
    </row>
  </sheetData>
  <mergeCells count="1">
    <mergeCell ref="K41:M41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36"/>
  <sheetViews>
    <sheetView workbookViewId="0">
      <selection activeCell="K9" sqref="K9"/>
    </sheetView>
  </sheetViews>
  <sheetFormatPr defaultRowHeight="15.75" x14ac:dyDescent="0.25"/>
  <cols>
    <col min="9" max="9" width="10.44140625" bestFit="1" customWidth="1"/>
  </cols>
  <sheetData>
    <row r="4" spans="2:9" ht="19.5" x14ac:dyDescent="0.35">
      <c r="B4" s="546"/>
      <c r="C4" s="546"/>
      <c r="D4" s="553" t="s">
        <v>0</v>
      </c>
      <c r="E4" s="551"/>
      <c r="F4" s="551"/>
      <c r="G4" s="546"/>
      <c r="H4" s="546"/>
      <c r="I4" s="546"/>
    </row>
    <row r="6" spans="2:9" x14ac:dyDescent="0.25">
      <c r="B6" s="546"/>
      <c r="C6" s="546"/>
      <c r="D6" s="554" t="s">
        <v>2</v>
      </c>
      <c r="E6" s="551"/>
      <c r="F6" s="551"/>
      <c r="G6" s="546"/>
      <c r="H6" s="546"/>
      <c r="I6" s="546"/>
    </row>
    <row r="8" spans="2:9" x14ac:dyDescent="0.25">
      <c r="B8" s="548" t="s">
        <v>4</v>
      </c>
      <c r="C8" s="565" t="s">
        <v>148</v>
      </c>
      <c r="D8" s="546"/>
      <c r="E8" s="546"/>
      <c r="F8" s="546"/>
      <c r="G8" s="546"/>
      <c r="H8" s="546"/>
      <c r="I8" s="546"/>
    </row>
    <row r="9" spans="2:9" x14ac:dyDescent="0.25">
      <c r="B9" s="555" t="s">
        <v>6</v>
      </c>
      <c r="C9" s="555" t="s">
        <v>6</v>
      </c>
      <c r="D9" s="555" t="s">
        <v>6</v>
      </c>
      <c r="E9" s="555" t="s">
        <v>6</v>
      </c>
      <c r="F9" s="555" t="s">
        <v>6</v>
      </c>
      <c r="G9" s="555" t="s">
        <v>6</v>
      </c>
      <c r="H9" s="555" t="s">
        <v>6</v>
      </c>
      <c r="I9" s="566" t="s">
        <v>6</v>
      </c>
    </row>
    <row r="11" spans="2:9" x14ac:dyDescent="0.25">
      <c r="B11" s="564" t="s">
        <v>8</v>
      </c>
      <c r="C11" s="546"/>
      <c r="D11" s="546"/>
      <c r="E11" s="546"/>
      <c r="F11" s="546"/>
      <c r="G11" s="546"/>
      <c r="H11" s="546"/>
      <c r="I11" s="546"/>
    </row>
    <row r="12" spans="2:9" x14ac:dyDescent="0.25">
      <c r="B12" s="546"/>
      <c r="C12" s="548" t="s">
        <v>14</v>
      </c>
      <c r="D12" s="546"/>
      <c r="E12" s="546"/>
      <c r="F12" s="546"/>
      <c r="G12" s="552"/>
      <c r="H12" s="547">
        <v>14</v>
      </c>
      <c r="I12" s="556">
        <v>18771407</v>
      </c>
    </row>
    <row r="13" spans="2:9" x14ac:dyDescent="0.25">
      <c r="B13" s="546"/>
      <c r="C13" s="548" t="s">
        <v>9</v>
      </c>
      <c r="D13" s="546"/>
      <c r="E13" s="546"/>
      <c r="F13" s="546"/>
      <c r="G13" s="552"/>
      <c r="H13" s="547">
        <v>1</v>
      </c>
      <c r="I13" s="568">
        <v>19464743</v>
      </c>
    </row>
    <row r="14" spans="2:9" x14ac:dyDescent="0.25">
      <c r="B14" s="546"/>
      <c r="C14" s="548" t="s">
        <v>19</v>
      </c>
      <c r="D14" s="546"/>
      <c r="E14" s="546"/>
      <c r="F14" s="546"/>
      <c r="G14" s="552"/>
      <c r="H14" s="547" t="s">
        <v>20</v>
      </c>
      <c r="I14" s="562">
        <v>278943</v>
      </c>
    </row>
    <row r="15" spans="2:9" x14ac:dyDescent="0.25">
      <c r="B15" s="546"/>
      <c r="C15" s="546"/>
      <c r="D15" s="546"/>
      <c r="E15" s="546"/>
      <c r="F15" s="546"/>
      <c r="G15" s="546"/>
      <c r="H15" s="546"/>
      <c r="I15" s="549"/>
    </row>
    <row r="16" spans="2:9" x14ac:dyDescent="0.25">
      <c r="B16" s="546"/>
      <c r="C16" s="546"/>
      <c r="D16" s="546"/>
      <c r="E16" s="546"/>
      <c r="F16" s="546"/>
      <c r="G16" s="546"/>
      <c r="H16" s="546"/>
      <c r="I16" s="549"/>
    </row>
    <row r="17" spans="2:9" x14ac:dyDescent="0.25">
      <c r="B17" s="564" t="s">
        <v>23</v>
      </c>
      <c r="C17" s="546"/>
      <c r="D17" s="546"/>
      <c r="E17" s="546"/>
      <c r="F17" s="546"/>
      <c r="G17" s="546"/>
      <c r="H17" s="546"/>
      <c r="I17" s="549"/>
    </row>
    <row r="18" spans="2:9" x14ac:dyDescent="0.25">
      <c r="B18" s="546"/>
      <c r="C18" s="548" t="s">
        <v>24</v>
      </c>
      <c r="D18" s="546"/>
      <c r="E18" s="546"/>
      <c r="F18" s="546"/>
      <c r="G18" s="552"/>
      <c r="H18" s="547" t="s">
        <v>25</v>
      </c>
      <c r="I18" s="556">
        <v>17956740</v>
      </c>
    </row>
    <row r="19" spans="2:9" x14ac:dyDescent="0.25">
      <c r="B19" s="546"/>
      <c r="C19" s="548" t="s">
        <v>27</v>
      </c>
      <c r="D19" s="546"/>
      <c r="E19" s="546"/>
      <c r="F19" s="546"/>
      <c r="G19" s="552"/>
      <c r="H19" s="547" t="s">
        <v>28</v>
      </c>
      <c r="I19" s="556">
        <v>18337594</v>
      </c>
    </row>
    <row r="20" spans="2:9" x14ac:dyDescent="0.25">
      <c r="B20" s="546"/>
      <c r="C20" s="546"/>
      <c r="D20" s="546"/>
      <c r="E20" s="546"/>
      <c r="F20" s="546" t="s">
        <v>6</v>
      </c>
      <c r="G20" s="546"/>
      <c r="H20" s="546"/>
      <c r="I20" s="549"/>
    </row>
    <row r="21" spans="2:9" x14ac:dyDescent="0.25">
      <c r="B21" s="564" t="s">
        <v>30</v>
      </c>
      <c r="C21" s="546"/>
      <c r="D21" s="546"/>
      <c r="E21" s="546"/>
      <c r="F21" s="546"/>
      <c r="G21" s="546"/>
      <c r="H21" s="546"/>
      <c r="I21" s="549"/>
    </row>
    <row r="22" spans="2:9" x14ac:dyDescent="0.25">
      <c r="B22" s="546"/>
      <c r="C22" s="561" t="s">
        <v>99</v>
      </c>
      <c r="D22" s="546"/>
      <c r="E22" s="546"/>
      <c r="F22" s="546"/>
      <c r="G22" s="552"/>
      <c r="H22" s="547" t="s">
        <v>32</v>
      </c>
      <c r="I22" s="557">
        <v>2.3609000000000002E-2</v>
      </c>
    </row>
    <row r="23" spans="2:9" x14ac:dyDescent="0.25">
      <c r="B23" s="546"/>
      <c r="C23" s="548" t="s">
        <v>33</v>
      </c>
      <c r="D23" s="546"/>
      <c r="E23" s="546"/>
      <c r="F23" s="546"/>
      <c r="G23" s="552"/>
      <c r="H23" s="547" t="s">
        <v>34</v>
      </c>
      <c r="I23" s="558">
        <v>435509.04</v>
      </c>
    </row>
    <row r="24" spans="2:9" x14ac:dyDescent="0.25">
      <c r="B24" s="546"/>
      <c r="C24" s="546"/>
      <c r="D24" s="546"/>
      <c r="E24" s="546"/>
      <c r="F24" s="546"/>
      <c r="G24" s="546"/>
      <c r="H24" s="546"/>
      <c r="I24" s="550"/>
    </row>
    <row r="25" spans="2:9" x14ac:dyDescent="0.25">
      <c r="B25" s="564" t="s">
        <v>36</v>
      </c>
      <c r="C25" s="546"/>
      <c r="D25" s="546"/>
      <c r="E25" s="546"/>
      <c r="F25" s="546"/>
      <c r="G25" s="546"/>
      <c r="H25" s="546"/>
      <c r="I25" s="550"/>
    </row>
    <row r="26" spans="2:9" x14ac:dyDescent="0.25">
      <c r="B26" s="546"/>
      <c r="C26" s="548" t="s">
        <v>37</v>
      </c>
      <c r="D26" s="546"/>
      <c r="E26" s="546"/>
      <c r="F26" s="546"/>
      <c r="G26" s="552"/>
      <c r="H26" s="547" t="s">
        <v>38</v>
      </c>
      <c r="I26" s="563">
        <v>423526.48</v>
      </c>
    </row>
    <row r="27" spans="2:9" x14ac:dyDescent="0.25">
      <c r="B27" s="546"/>
      <c r="C27" s="548" t="s">
        <v>101</v>
      </c>
      <c r="D27" s="546"/>
      <c r="E27" s="546"/>
      <c r="F27" s="546"/>
      <c r="G27" s="552"/>
      <c r="H27" s="547" t="s">
        <v>39</v>
      </c>
      <c r="I27" s="562">
        <v>-2630</v>
      </c>
    </row>
    <row r="28" spans="2:9" x14ac:dyDescent="0.25">
      <c r="B28" s="546"/>
      <c r="C28" s="548" t="s">
        <v>102</v>
      </c>
      <c r="D28" s="546"/>
      <c r="E28" s="546"/>
      <c r="F28" s="546"/>
      <c r="G28" s="552"/>
      <c r="H28" s="547" t="s">
        <v>38</v>
      </c>
      <c r="I28" s="563">
        <v>-7.69</v>
      </c>
    </row>
    <row r="29" spans="2:9" x14ac:dyDescent="0.25">
      <c r="B29" s="546"/>
      <c r="C29" s="546"/>
      <c r="D29" s="546"/>
      <c r="E29" s="546"/>
      <c r="F29" s="546"/>
      <c r="G29" s="546"/>
      <c r="H29" s="546"/>
      <c r="I29" s="549" t="s">
        <v>6</v>
      </c>
    </row>
    <row r="30" spans="2:9" x14ac:dyDescent="0.25">
      <c r="B30" s="546"/>
      <c r="C30" s="548" t="s">
        <v>42</v>
      </c>
      <c r="D30" s="546"/>
      <c r="E30" s="546"/>
      <c r="F30" s="546"/>
      <c r="G30" s="552"/>
      <c r="H30" s="546"/>
      <c r="I30" s="567">
        <v>44774</v>
      </c>
    </row>
    <row r="31" spans="2:9" x14ac:dyDescent="0.25">
      <c r="B31" s="546"/>
      <c r="C31" s="548" t="s">
        <v>43</v>
      </c>
      <c r="D31" s="546"/>
      <c r="E31" s="546"/>
      <c r="F31" s="546"/>
      <c r="G31" s="552"/>
      <c r="H31" s="547" t="s">
        <v>44</v>
      </c>
      <c r="I31" s="556">
        <v>0</v>
      </c>
    </row>
    <row r="32" spans="2:9" x14ac:dyDescent="0.25">
      <c r="B32" s="547" t="s">
        <v>25</v>
      </c>
      <c r="C32" s="548" t="s">
        <v>45</v>
      </c>
      <c r="D32" s="546"/>
      <c r="E32" s="546"/>
      <c r="F32" s="546"/>
      <c r="G32" s="552"/>
      <c r="H32" s="546"/>
      <c r="I32" s="556">
        <v>18771407</v>
      </c>
    </row>
    <row r="33" spans="2:9" x14ac:dyDescent="0.25">
      <c r="B33" s="547" t="s">
        <v>46</v>
      </c>
      <c r="C33" s="548" t="s">
        <v>47</v>
      </c>
      <c r="D33" s="546"/>
      <c r="E33" s="546"/>
      <c r="F33" s="546"/>
      <c r="G33" s="552"/>
      <c r="H33" s="546"/>
      <c r="I33" s="556">
        <v>17956740</v>
      </c>
    </row>
    <row r="34" spans="2:9" x14ac:dyDescent="0.25">
      <c r="B34" s="546"/>
      <c r="C34" s="546"/>
      <c r="D34" s="546"/>
      <c r="E34" s="546"/>
      <c r="F34" s="546"/>
      <c r="G34" s="546"/>
      <c r="H34" s="546"/>
      <c r="I34" s="549"/>
    </row>
    <row r="35" spans="2:9" x14ac:dyDescent="0.25">
      <c r="B35" s="546"/>
      <c r="C35" s="548" t="s">
        <v>48</v>
      </c>
      <c r="D35" s="546"/>
      <c r="E35" s="546"/>
      <c r="F35" s="546"/>
      <c r="G35" s="559">
        <v>4.3399357331072731E-2</v>
      </c>
      <c r="H35" s="546"/>
      <c r="I35" s="556">
        <v>814667</v>
      </c>
    </row>
    <row r="36" spans="2:9" x14ac:dyDescent="0.25">
      <c r="B36" s="546"/>
      <c r="C36" s="546"/>
      <c r="D36" s="546"/>
      <c r="E36" s="546"/>
      <c r="F36" s="546"/>
      <c r="G36" s="560" t="s">
        <v>6</v>
      </c>
      <c r="H36" s="546"/>
      <c r="I36" s="552"/>
    </row>
  </sheetData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sqref="A1:M34"/>
    </sheetView>
  </sheetViews>
  <sheetFormatPr defaultRowHeight="15.75" x14ac:dyDescent="0.25"/>
  <cols>
    <col min="4" max="4" width="15.33203125" bestFit="1" customWidth="1"/>
    <col min="5" max="5" width="11.44140625" bestFit="1" customWidth="1"/>
    <col min="7" max="7" width="11.6640625" bestFit="1" customWidth="1"/>
  </cols>
  <sheetData>
    <row r="1" spans="1:13" x14ac:dyDescent="0.25">
      <c r="A1" s="569" t="s">
        <v>6</v>
      </c>
      <c r="B1" s="569"/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69"/>
    </row>
    <row r="2" spans="1:13" x14ac:dyDescent="0.25">
      <c r="A2" s="569" t="s">
        <v>6</v>
      </c>
      <c r="B2" s="569"/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</row>
    <row r="5" spans="1:13" x14ac:dyDescent="0.25">
      <c r="A5" s="569"/>
      <c r="B5" s="569"/>
      <c r="C5" s="569"/>
      <c r="D5" s="569"/>
      <c r="E5" s="569"/>
      <c r="F5" s="569"/>
      <c r="G5" s="571" t="s">
        <v>1</v>
      </c>
      <c r="H5" s="569"/>
      <c r="I5" s="569"/>
      <c r="J5" s="569"/>
      <c r="K5" s="569"/>
      <c r="L5" s="569"/>
      <c r="M5" s="569"/>
    </row>
    <row r="7" spans="1:13" x14ac:dyDescent="0.25">
      <c r="A7" s="569"/>
      <c r="B7" s="569"/>
      <c r="C7" s="569"/>
      <c r="D7" s="569"/>
      <c r="E7" s="569"/>
      <c r="F7" s="575"/>
      <c r="G7" s="569"/>
      <c r="H7" s="569"/>
      <c r="I7" s="569"/>
      <c r="J7" s="569"/>
      <c r="K7" s="569"/>
      <c r="L7" s="569"/>
      <c r="M7" s="569"/>
    </row>
    <row r="8" spans="1:13" x14ac:dyDescent="0.25">
      <c r="A8" s="569"/>
      <c r="B8" s="569"/>
      <c r="C8" s="569"/>
      <c r="D8" s="577" t="s">
        <v>3</v>
      </c>
      <c r="E8" s="575"/>
      <c r="F8" s="569"/>
      <c r="G8" s="569"/>
      <c r="H8" s="569"/>
      <c r="I8" s="569"/>
      <c r="J8" s="569"/>
      <c r="K8" s="569"/>
      <c r="L8" s="569"/>
      <c r="M8" s="569"/>
    </row>
    <row r="9" spans="1:13" x14ac:dyDescent="0.25">
      <c r="A9" s="569"/>
      <c r="B9" s="577" t="s">
        <v>5</v>
      </c>
      <c r="C9" s="575"/>
      <c r="D9" s="575"/>
      <c r="E9" s="575"/>
      <c r="F9" s="575"/>
      <c r="G9" s="575"/>
      <c r="H9" s="569"/>
      <c r="I9" s="569"/>
      <c r="J9" s="569"/>
      <c r="K9" s="569"/>
      <c r="L9" s="569"/>
      <c r="M9" s="569"/>
    </row>
    <row r="10" spans="1:13" x14ac:dyDescent="0.25">
      <c r="A10" s="569"/>
      <c r="B10" s="577" t="s">
        <v>7</v>
      </c>
      <c r="C10" s="575"/>
      <c r="D10" s="575"/>
      <c r="E10" s="575"/>
      <c r="F10" s="575"/>
      <c r="G10" s="575"/>
      <c r="H10" s="569"/>
      <c r="I10" s="569"/>
      <c r="J10" s="569"/>
      <c r="K10" s="569"/>
      <c r="L10" s="569"/>
      <c r="M10" s="569"/>
    </row>
    <row r="11" spans="1:13" x14ac:dyDescent="0.25">
      <c r="A11" s="569"/>
      <c r="B11" s="569"/>
      <c r="C11" s="569"/>
      <c r="D11" s="584" t="s">
        <v>148</v>
      </c>
      <c r="E11" s="576"/>
      <c r="F11" s="569"/>
      <c r="G11" s="569"/>
      <c r="H11" s="569"/>
      <c r="I11" s="569"/>
      <c r="J11" s="569"/>
      <c r="K11" s="569"/>
      <c r="L11" s="569"/>
      <c r="M11" s="569"/>
    </row>
    <row r="13" spans="1:13" x14ac:dyDescent="0.25">
      <c r="A13" s="569"/>
      <c r="B13" s="569"/>
      <c r="C13" s="569"/>
      <c r="D13" s="570" t="s">
        <v>10</v>
      </c>
      <c r="E13" s="570" t="s">
        <v>11</v>
      </c>
      <c r="F13" s="570" t="s">
        <v>12</v>
      </c>
      <c r="G13" s="570" t="s">
        <v>13</v>
      </c>
      <c r="H13" s="569"/>
      <c r="I13" s="569"/>
      <c r="J13" s="569"/>
      <c r="K13" s="569"/>
      <c r="L13" s="569"/>
      <c r="M13" s="569"/>
    </row>
    <row r="14" spans="1:13" x14ac:dyDescent="0.25">
      <c r="A14" s="569"/>
      <c r="B14" s="569"/>
      <c r="C14" s="569"/>
      <c r="D14" s="578" t="s">
        <v>15</v>
      </c>
      <c r="E14" s="579" t="s">
        <v>16</v>
      </c>
      <c r="F14" s="579" t="s">
        <v>17</v>
      </c>
      <c r="G14" s="579" t="s">
        <v>18</v>
      </c>
      <c r="H14" s="569"/>
      <c r="I14" s="569"/>
      <c r="J14" s="569"/>
      <c r="K14" s="569"/>
      <c r="L14" s="569"/>
      <c r="M14" s="569"/>
    </row>
    <row r="16" spans="1:13" x14ac:dyDescent="0.25">
      <c r="A16" s="571" t="s">
        <v>21</v>
      </c>
      <c r="B16" s="569"/>
      <c r="C16" s="569"/>
      <c r="D16" s="572">
        <v>225948672</v>
      </c>
      <c r="E16" s="572">
        <v>214127855</v>
      </c>
      <c r="F16" s="572">
        <v>0</v>
      </c>
      <c r="G16" s="572">
        <v>11820817</v>
      </c>
      <c r="H16" s="569"/>
      <c r="I16" s="569"/>
      <c r="J16" s="569"/>
      <c r="K16" s="569"/>
      <c r="L16" s="569"/>
      <c r="M16" s="569" t="s">
        <v>6</v>
      </c>
    </row>
    <row r="17" spans="1:7" x14ac:dyDescent="0.25">
      <c r="A17" s="571" t="s">
        <v>22</v>
      </c>
      <c r="B17" s="569"/>
      <c r="C17" s="569"/>
      <c r="D17" s="572"/>
      <c r="E17" s="572"/>
      <c r="F17" s="572"/>
      <c r="G17" s="572"/>
    </row>
    <row r="18" spans="1:7" x14ac:dyDescent="0.25">
      <c r="A18" s="569"/>
      <c r="B18" s="569"/>
      <c r="C18" s="569"/>
      <c r="D18" s="572"/>
      <c r="E18" s="572"/>
      <c r="F18" s="572"/>
      <c r="G18" s="572"/>
    </row>
    <row r="19" spans="1:7" x14ac:dyDescent="0.25">
      <c r="A19" s="571" t="s">
        <v>26</v>
      </c>
      <c r="B19" s="569"/>
      <c r="C19" s="569"/>
      <c r="D19" s="572">
        <v>19297141</v>
      </c>
      <c r="E19" s="572">
        <v>18388446</v>
      </c>
      <c r="F19" s="572">
        <v>0</v>
      </c>
      <c r="G19" s="572">
        <v>908695</v>
      </c>
    </row>
    <row r="21" spans="1:7" x14ac:dyDescent="0.25">
      <c r="A21" s="571" t="s">
        <v>6</v>
      </c>
      <c r="B21" s="569"/>
      <c r="C21" s="569"/>
      <c r="D21" s="581"/>
      <c r="E21" s="581"/>
      <c r="F21" s="581"/>
      <c r="G21" s="572" t="s">
        <v>6</v>
      </c>
    </row>
    <row r="23" spans="1:7" x14ac:dyDescent="0.25">
      <c r="A23" s="571" t="s">
        <v>29</v>
      </c>
      <c r="B23" s="569"/>
      <c r="C23" s="569"/>
      <c r="D23" s="572"/>
      <c r="E23" s="572"/>
      <c r="F23" s="572"/>
      <c r="G23" s="572"/>
    </row>
    <row r="24" spans="1:7" x14ac:dyDescent="0.25">
      <c r="A24" s="569"/>
      <c r="B24" s="569"/>
      <c r="C24" s="569"/>
      <c r="D24" s="572"/>
      <c r="E24" s="572"/>
      <c r="F24" s="572"/>
      <c r="G24" s="572"/>
    </row>
    <row r="25" spans="1:7" x14ac:dyDescent="0.25">
      <c r="A25" s="571" t="s">
        <v>31</v>
      </c>
      <c r="B25" s="569"/>
      <c r="C25" s="569"/>
      <c r="D25" s="583">
        <v>18771407</v>
      </c>
      <c r="E25" s="583">
        <v>17956740</v>
      </c>
      <c r="F25" s="583">
        <v>0</v>
      </c>
      <c r="G25" s="583">
        <v>814667</v>
      </c>
    </row>
    <row r="26" spans="1:7" x14ac:dyDescent="0.25">
      <c r="A26" s="569"/>
      <c r="B26" s="569"/>
      <c r="C26" s="569"/>
      <c r="D26" s="572"/>
      <c r="E26" s="572"/>
      <c r="F26" s="572"/>
      <c r="G26" s="572"/>
    </row>
    <row r="27" spans="1:7" x14ac:dyDescent="0.25">
      <c r="A27" s="569" t="s">
        <v>6</v>
      </c>
      <c r="B27" s="569"/>
      <c r="C27" s="569"/>
      <c r="D27" s="581" t="s">
        <v>6</v>
      </c>
      <c r="E27" s="581" t="s">
        <v>6</v>
      </c>
      <c r="F27" s="581" t="s">
        <v>6</v>
      </c>
      <c r="G27" s="582" t="s">
        <v>6</v>
      </c>
    </row>
    <row r="29" spans="1:7" x14ac:dyDescent="0.25">
      <c r="A29" s="571" t="s">
        <v>35</v>
      </c>
      <c r="B29" s="569"/>
      <c r="C29" s="569"/>
      <c r="D29" s="572">
        <v>225422938</v>
      </c>
      <c r="E29" s="572">
        <v>213696149</v>
      </c>
      <c r="F29" s="572">
        <v>0</v>
      </c>
      <c r="G29" s="572">
        <v>11726789</v>
      </c>
    </row>
    <row r="34" spans="2:7" x14ac:dyDescent="0.25">
      <c r="B34" s="571" t="s">
        <v>13</v>
      </c>
      <c r="C34" s="573">
        <v>11726789</v>
      </c>
      <c r="D34" s="574" t="s">
        <v>40</v>
      </c>
      <c r="E34" s="572">
        <v>225422938</v>
      </c>
      <c r="F34" s="570" t="s">
        <v>41</v>
      </c>
      <c r="G34" s="580">
        <v>5.2021276557046733E-2</v>
      </c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sqref="A1:M47"/>
    </sheetView>
  </sheetViews>
  <sheetFormatPr defaultRowHeight="15.75" x14ac:dyDescent="0.25"/>
  <cols>
    <col min="5" max="5" width="17.5546875" bestFit="1" customWidth="1"/>
    <col min="11" max="11" width="22.6640625" customWidth="1"/>
    <col min="13" max="13" width="17.5546875" bestFit="1" customWidth="1"/>
  </cols>
  <sheetData>
    <row r="1" spans="1:13" ht="19.5" x14ac:dyDescent="0.35">
      <c r="A1" s="605"/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</row>
    <row r="4" spans="1:13" x14ac:dyDescent="0.25">
      <c r="A4" s="586" t="s">
        <v>49</v>
      </c>
      <c r="B4" s="595" t="s">
        <v>0</v>
      </c>
      <c r="C4" s="590"/>
      <c r="D4" s="590"/>
      <c r="E4" s="590"/>
      <c r="F4" s="585"/>
      <c r="G4" s="585"/>
      <c r="H4" s="586" t="s">
        <v>50</v>
      </c>
      <c r="I4" s="585"/>
      <c r="J4" s="595" t="s">
        <v>51</v>
      </c>
      <c r="K4" s="590"/>
      <c r="L4" s="590"/>
      <c r="M4" s="590"/>
    </row>
    <row r="6" spans="1:13" x14ac:dyDescent="0.25">
      <c r="A6" s="596" t="s">
        <v>52</v>
      </c>
      <c r="B6" s="591"/>
      <c r="C6" s="591"/>
      <c r="D6" s="591"/>
      <c r="E6" s="604" t="s">
        <v>150</v>
      </c>
      <c r="F6" s="585"/>
      <c r="G6" s="585"/>
      <c r="H6" s="585"/>
      <c r="I6" s="585"/>
      <c r="J6" s="596" t="s">
        <v>53</v>
      </c>
      <c r="K6" s="591"/>
      <c r="L6" s="596" t="s">
        <v>54</v>
      </c>
      <c r="M6" s="604" t="s">
        <v>150</v>
      </c>
    </row>
    <row r="8" spans="1:13" ht="16.5" thickBot="1" x14ac:dyDescent="0.3">
      <c r="A8" s="586" t="s">
        <v>55</v>
      </c>
      <c r="B8" s="585"/>
      <c r="C8" s="585"/>
      <c r="D8" s="585"/>
      <c r="E8" s="597">
        <v>14443233</v>
      </c>
      <c r="F8" s="585"/>
      <c r="G8" s="585"/>
      <c r="H8" s="585"/>
      <c r="I8" s="585"/>
      <c r="J8" s="586" t="s">
        <v>56</v>
      </c>
      <c r="K8" s="585"/>
      <c r="L8" s="585"/>
      <c r="M8" s="585"/>
    </row>
    <row r="9" spans="1:13" ht="17.25" thickTop="1" thickBot="1" x14ac:dyDescent="0.3">
      <c r="A9" s="585"/>
      <c r="B9" s="585"/>
      <c r="C9" s="585"/>
      <c r="D9" s="585"/>
      <c r="E9" s="587"/>
      <c r="F9" s="585"/>
      <c r="G9" s="585"/>
      <c r="H9" s="585"/>
      <c r="I9" s="585"/>
      <c r="J9" s="586" t="s">
        <v>57</v>
      </c>
      <c r="K9" s="585"/>
      <c r="L9" s="585"/>
      <c r="M9" s="598">
        <v>284386</v>
      </c>
    </row>
    <row r="10" spans="1:13" ht="16.5" thickTop="1" x14ac:dyDescent="0.25">
      <c r="A10" s="586" t="s">
        <v>58</v>
      </c>
      <c r="B10" s="585"/>
      <c r="C10" s="585"/>
      <c r="D10" s="585"/>
      <c r="E10" s="592">
        <v>13664497</v>
      </c>
      <c r="F10" s="585"/>
      <c r="G10" s="585"/>
      <c r="H10" s="585"/>
      <c r="I10" s="585"/>
      <c r="J10" s="586" t="s">
        <v>100</v>
      </c>
      <c r="K10" s="585"/>
      <c r="L10" s="585"/>
      <c r="M10" s="594">
        <v>67366.670000000013</v>
      </c>
    </row>
    <row r="11" spans="1:13" x14ac:dyDescent="0.25">
      <c r="A11" s="585"/>
      <c r="B11" s="585"/>
      <c r="C11" s="585"/>
      <c r="D11" s="585"/>
      <c r="E11" s="587"/>
      <c r="F11" s="585"/>
      <c r="G11" s="585"/>
      <c r="H11" s="585"/>
      <c r="I11" s="585"/>
      <c r="J11" s="586" t="s">
        <v>59</v>
      </c>
      <c r="K11" s="585"/>
      <c r="L11" s="585"/>
      <c r="M11" s="594"/>
    </row>
    <row r="12" spans="1:13" x14ac:dyDescent="0.25">
      <c r="A12" s="586" t="s">
        <v>60</v>
      </c>
      <c r="B12" s="585"/>
      <c r="C12" s="585"/>
      <c r="D12" s="585"/>
      <c r="E12" s="592">
        <v>0</v>
      </c>
      <c r="F12" s="585"/>
      <c r="G12" s="585"/>
      <c r="H12" s="585"/>
      <c r="I12" s="585"/>
      <c r="J12" s="586" t="s">
        <v>61</v>
      </c>
      <c r="K12" s="585"/>
      <c r="L12" s="585"/>
      <c r="M12" s="588"/>
    </row>
    <row r="13" spans="1:13" ht="16.5" thickBot="1" x14ac:dyDescent="0.3">
      <c r="A13" s="585"/>
      <c r="B13" s="585"/>
      <c r="C13" s="585"/>
      <c r="D13" s="585"/>
      <c r="E13" s="587"/>
      <c r="F13" s="585"/>
      <c r="G13" s="585"/>
      <c r="H13" s="585"/>
      <c r="I13" s="585"/>
      <c r="J13" s="586" t="s">
        <v>62</v>
      </c>
      <c r="K13" s="585"/>
      <c r="L13" s="585"/>
      <c r="M13" s="598">
        <v>351752.67000000004</v>
      </c>
    </row>
    <row r="14" spans="1:13" ht="17.25" thickTop="1" thickBot="1" x14ac:dyDescent="0.3">
      <c r="A14" s="586" t="s">
        <v>63</v>
      </c>
      <c r="B14" s="585"/>
      <c r="C14" s="585"/>
      <c r="D14" s="585"/>
      <c r="E14" s="597">
        <v>13664497</v>
      </c>
      <c r="F14" s="585"/>
      <c r="G14" s="585"/>
      <c r="H14" s="585"/>
      <c r="I14" s="585"/>
      <c r="J14" s="585"/>
      <c r="K14" s="585"/>
      <c r="L14" s="585"/>
      <c r="M14" s="585"/>
    </row>
    <row r="15" spans="1:13" ht="16.5" thickTop="1" x14ac:dyDescent="0.25">
      <c r="A15" s="585"/>
      <c r="B15" s="585"/>
      <c r="C15" s="585"/>
      <c r="D15" s="585"/>
      <c r="E15" s="587"/>
      <c r="F15" s="585"/>
      <c r="G15" s="585"/>
      <c r="H15" s="585"/>
      <c r="I15" s="585"/>
      <c r="J15" s="586" t="s">
        <v>64</v>
      </c>
      <c r="K15" s="585"/>
      <c r="L15" s="585"/>
      <c r="M15" s="592">
        <v>14443233</v>
      </c>
    </row>
    <row r="16" spans="1:13" x14ac:dyDescent="0.25">
      <c r="A16" s="586" t="s">
        <v>65</v>
      </c>
      <c r="B16" s="585"/>
      <c r="C16" s="585"/>
      <c r="D16" s="585"/>
      <c r="E16" s="587"/>
      <c r="F16" s="585"/>
      <c r="G16" s="585"/>
      <c r="H16" s="585"/>
      <c r="I16" s="585"/>
      <c r="J16" s="585"/>
      <c r="K16" s="585"/>
      <c r="L16" s="585"/>
      <c r="M16" s="585"/>
    </row>
    <row r="17" spans="1:13" ht="16.5" thickBot="1" x14ac:dyDescent="0.3">
      <c r="A17" s="586" t="s">
        <v>66</v>
      </c>
      <c r="B17" s="585"/>
      <c r="C17" s="585"/>
      <c r="D17" s="585"/>
      <c r="E17" s="597">
        <v>778736</v>
      </c>
      <c r="F17" s="585"/>
      <c r="G17" s="585"/>
      <c r="H17" s="585"/>
      <c r="I17" s="585"/>
      <c r="J17" s="586" t="s">
        <v>67</v>
      </c>
      <c r="K17" s="585"/>
      <c r="L17" s="585"/>
      <c r="M17" s="585"/>
    </row>
    <row r="18" spans="1:13" ht="17.25" thickTop="1" thickBot="1" x14ac:dyDescent="0.3">
      <c r="A18" s="585"/>
      <c r="B18" s="585"/>
      <c r="C18" s="585"/>
      <c r="D18" s="585"/>
      <c r="E18" s="585"/>
      <c r="F18" s="585"/>
      <c r="G18" s="585"/>
      <c r="H18" s="585"/>
      <c r="I18" s="585"/>
      <c r="J18" s="586" t="s">
        <v>68</v>
      </c>
      <c r="K18" s="585"/>
      <c r="L18" s="585"/>
      <c r="M18" s="599">
        <v>1.9689912916311742E-2</v>
      </c>
    </row>
    <row r="19" spans="1:13" ht="16.5" thickTop="1" x14ac:dyDescent="0.25">
      <c r="A19" s="590"/>
      <c r="B19" s="590"/>
      <c r="C19" s="590"/>
      <c r="D19" s="590"/>
      <c r="E19" s="590"/>
      <c r="F19" s="585"/>
      <c r="G19" s="585"/>
      <c r="H19" s="590"/>
      <c r="I19" s="590"/>
      <c r="J19" s="590"/>
      <c r="K19" s="590"/>
      <c r="L19" s="590"/>
      <c r="M19" s="590"/>
    </row>
    <row r="20" spans="1:13" x14ac:dyDescent="0.25">
      <c r="A20" s="590"/>
      <c r="B20" s="590"/>
      <c r="C20" s="590"/>
      <c r="D20" s="590"/>
      <c r="E20" s="590"/>
      <c r="F20" s="585"/>
      <c r="G20" s="585"/>
      <c r="H20" s="590"/>
      <c r="I20" s="590"/>
      <c r="J20" s="590"/>
      <c r="K20" s="590"/>
      <c r="L20" s="590"/>
      <c r="M20" s="590"/>
    </row>
    <row r="22" spans="1:13" x14ac:dyDescent="0.25">
      <c r="A22" s="596" t="s">
        <v>69</v>
      </c>
      <c r="B22" s="585"/>
      <c r="C22" s="585"/>
      <c r="D22" s="585"/>
      <c r="E22" s="604" t="s">
        <v>150</v>
      </c>
      <c r="F22" s="585"/>
      <c r="G22" s="585"/>
      <c r="H22" s="585"/>
      <c r="I22" s="585"/>
      <c r="J22" s="596" t="s">
        <v>70</v>
      </c>
      <c r="K22" s="585"/>
      <c r="L22" s="585"/>
      <c r="M22" s="585"/>
    </row>
    <row r="24" spans="1:13" x14ac:dyDescent="0.25">
      <c r="A24" s="586" t="s">
        <v>71</v>
      </c>
      <c r="B24" s="585"/>
      <c r="C24" s="585"/>
      <c r="D24" s="585"/>
      <c r="E24" s="593">
        <v>1.6348999999999999E-2</v>
      </c>
      <c r="F24" s="585"/>
      <c r="G24" s="585"/>
      <c r="H24" s="585"/>
      <c r="I24" s="585"/>
      <c r="J24" s="586" t="s">
        <v>72</v>
      </c>
      <c r="K24" s="585"/>
      <c r="L24" s="585"/>
      <c r="M24" s="589">
        <v>5.166484485133372E-2</v>
      </c>
    </row>
    <row r="26" spans="1:13" x14ac:dyDescent="0.25">
      <c r="A26" s="586" t="s">
        <v>73</v>
      </c>
      <c r="B26" s="585"/>
      <c r="C26" s="585"/>
      <c r="D26" s="585"/>
      <c r="E26" s="592">
        <v>17956740</v>
      </c>
      <c r="F26" s="585"/>
      <c r="G26" s="585"/>
      <c r="H26" s="585"/>
      <c r="I26" s="585"/>
      <c r="J26" s="586" t="s">
        <v>74</v>
      </c>
      <c r="K26" s="585"/>
      <c r="L26" s="585"/>
      <c r="M26" s="604" t="s">
        <v>150</v>
      </c>
    </row>
    <row r="27" spans="1:13" x14ac:dyDescent="0.25">
      <c r="A27" s="585"/>
      <c r="B27" s="585"/>
      <c r="C27" s="585"/>
      <c r="D27" s="585"/>
      <c r="E27" s="587"/>
      <c r="F27" s="585"/>
      <c r="G27" s="585"/>
      <c r="H27" s="585"/>
      <c r="I27" s="585"/>
      <c r="J27" s="585"/>
      <c r="K27" s="585"/>
      <c r="L27" s="585"/>
      <c r="M27" s="585"/>
    </row>
    <row r="28" spans="1:13" x14ac:dyDescent="0.25">
      <c r="A28" s="586" t="s">
        <v>75</v>
      </c>
      <c r="B28" s="585"/>
      <c r="C28" s="585"/>
      <c r="D28" s="585"/>
      <c r="E28" s="592">
        <v>-502</v>
      </c>
      <c r="F28" s="585"/>
      <c r="G28" s="585"/>
      <c r="H28" s="585"/>
      <c r="I28" s="585"/>
      <c r="J28" s="586" t="s">
        <v>76</v>
      </c>
      <c r="K28" s="585"/>
      <c r="L28" s="585"/>
      <c r="M28" s="600">
        <v>5.3917014286205864E-2</v>
      </c>
    </row>
    <row r="29" spans="1:13" x14ac:dyDescent="0.25">
      <c r="A29" s="585"/>
      <c r="B29" s="585"/>
      <c r="C29" s="585"/>
      <c r="D29" s="585"/>
      <c r="E29" s="587"/>
      <c r="F29" s="585"/>
      <c r="G29" s="585"/>
      <c r="H29" s="585"/>
      <c r="I29" s="585"/>
      <c r="J29" s="586" t="s">
        <v>77</v>
      </c>
      <c r="K29" s="585"/>
      <c r="L29" s="585"/>
      <c r="M29" s="585"/>
    </row>
    <row r="30" spans="1:13" ht="16.5" thickBot="1" x14ac:dyDescent="0.3">
      <c r="A30" s="586" t="s">
        <v>78</v>
      </c>
      <c r="B30" s="585"/>
      <c r="C30" s="585"/>
      <c r="D30" s="585"/>
      <c r="E30" s="597">
        <v>17956238</v>
      </c>
      <c r="F30" s="585"/>
      <c r="G30" s="585"/>
      <c r="H30" s="585"/>
      <c r="I30" s="585"/>
      <c r="J30" s="596" t="s">
        <v>79</v>
      </c>
      <c r="K30" s="585"/>
      <c r="L30" s="585"/>
      <c r="M30" s="585"/>
    </row>
    <row r="31" spans="1:13" ht="16.5" thickTop="1" x14ac:dyDescent="0.25">
      <c r="A31" s="586" t="s">
        <v>80</v>
      </c>
      <c r="B31" s="585"/>
      <c r="C31" s="585"/>
      <c r="D31" s="585"/>
      <c r="E31" s="585"/>
      <c r="F31" s="585"/>
      <c r="G31" s="585"/>
      <c r="H31" s="585"/>
      <c r="I31" s="585"/>
      <c r="J31" s="585"/>
      <c r="K31" s="585"/>
      <c r="L31" s="585"/>
      <c r="M31" s="585"/>
    </row>
    <row r="32" spans="1:13" x14ac:dyDescent="0.25">
      <c r="A32" s="586" t="s">
        <v>81</v>
      </c>
      <c r="B32" s="585"/>
      <c r="C32" s="585"/>
      <c r="D32" s="585"/>
      <c r="E32" s="594">
        <v>290933.25</v>
      </c>
      <c r="F32" s="585"/>
      <c r="G32" s="585"/>
      <c r="H32" s="585"/>
      <c r="I32" s="585"/>
      <c r="J32" s="586" t="s">
        <v>82</v>
      </c>
      <c r="K32" s="585"/>
      <c r="L32" s="585"/>
      <c r="M32" s="600">
        <v>0.94833515514866629</v>
      </c>
    </row>
    <row r="33" spans="1:13" x14ac:dyDescent="0.25">
      <c r="A33" s="585"/>
      <c r="B33" s="585"/>
      <c r="C33" s="585"/>
      <c r="D33" s="585"/>
      <c r="E33" s="588"/>
      <c r="F33" s="585"/>
      <c r="G33" s="585"/>
      <c r="H33" s="585"/>
      <c r="I33" s="585"/>
      <c r="J33" s="586" t="s">
        <v>83</v>
      </c>
      <c r="K33" s="585"/>
      <c r="L33" s="585"/>
      <c r="M33" s="585"/>
    </row>
    <row r="34" spans="1:13" x14ac:dyDescent="0.25">
      <c r="A34" s="586" t="s">
        <v>84</v>
      </c>
      <c r="B34" s="585"/>
      <c r="C34" s="585"/>
      <c r="D34" s="585"/>
      <c r="E34" s="594">
        <v>223566.58</v>
      </c>
      <c r="F34" s="585"/>
      <c r="G34" s="585"/>
      <c r="H34" s="585"/>
      <c r="I34" s="585"/>
      <c r="J34" s="586" t="s">
        <v>85</v>
      </c>
      <c r="K34" s="585"/>
      <c r="L34" s="585"/>
      <c r="M34" s="593">
        <v>2.4354150486944306E-2</v>
      </c>
    </row>
    <row r="35" spans="1:13" x14ac:dyDescent="0.25">
      <c r="A35" s="586" t="s">
        <v>86</v>
      </c>
      <c r="B35" s="585"/>
      <c r="C35" s="585"/>
      <c r="D35" s="585"/>
      <c r="E35" s="588"/>
      <c r="F35" s="585"/>
      <c r="G35" s="585"/>
      <c r="H35" s="585"/>
      <c r="I35" s="585"/>
      <c r="J35" s="586" t="s">
        <v>87</v>
      </c>
      <c r="K35" s="585"/>
      <c r="L35" s="585"/>
      <c r="M35" s="593">
        <v>2.5680952936018082E-2</v>
      </c>
    </row>
    <row r="36" spans="1:13" ht="16.5" thickBot="1" x14ac:dyDescent="0.3">
      <c r="A36" s="586" t="s">
        <v>88</v>
      </c>
      <c r="B36" s="585"/>
      <c r="C36" s="585"/>
      <c r="D36" s="585"/>
      <c r="E36" s="598">
        <v>67366.670000000013</v>
      </c>
      <c r="F36" s="585"/>
      <c r="G36" s="585"/>
      <c r="H36" s="585" t="s">
        <v>6</v>
      </c>
      <c r="I36" s="585"/>
      <c r="J36" s="586" t="s">
        <v>89</v>
      </c>
      <c r="K36" s="585"/>
      <c r="L36" s="585"/>
      <c r="M36" s="601">
        <v>2.5680952936018082</v>
      </c>
    </row>
    <row r="37" spans="1:13" ht="16.5" thickTop="1" x14ac:dyDescent="0.25">
      <c r="A37" s="585"/>
      <c r="B37" s="585"/>
      <c r="C37" s="585"/>
      <c r="D37" s="585"/>
      <c r="E37" s="585"/>
      <c r="F37" s="585"/>
      <c r="G37" s="585"/>
      <c r="H37" s="585"/>
      <c r="I37" s="585"/>
      <c r="J37" s="585"/>
      <c r="K37" s="585"/>
      <c r="L37" s="585"/>
      <c r="M37" s="585"/>
    </row>
    <row r="38" spans="1:13" x14ac:dyDescent="0.25">
      <c r="A38" s="590"/>
      <c r="B38" s="590"/>
      <c r="C38" s="590"/>
      <c r="D38" s="590"/>
      <c r="E38" s="590"/>
      <c r="F38" s="585"/>
      <c r="G38" s="585"/>
      <c r="H38" s="590"/>
      <c r="I38" s="590"/>
      <c r="J38" s="590"/>
      <c r="K38" s="590"/>
      <c r="L38" s="590"/>
      <c r="M38" s="590"/>
    </row>
    <row r="40" spans="1:13" x14ac:dyDescent="0.25">
      <c r="A40" s="586" t="s">
        <v>90</v>
      </c>
      <c r="B40" s="585"/>
      <c r="C40" s="585"/>
      <c r="D40" s="585"/>
      <c r="E40" s="585"/>
      <c r="F40" s="585"/>
      <c r="G40" s="585"/>
      <c r="H40" s="602"/>
      <c r="I40" s="585"/>
      <c r="J40" s="586" t="s">
        <v>91</v>
      </c>
      <c r="K40" s="585"/>
      <c r="L40" s="585"/>
      <c r="M40" s="585"/>
    </row>
    <row r="41" spans="1:13" x14ac:dyDescent="0.25">
      <c r="A41" s="603" t="s">
        <v>151</v>
      </c>
      <c r="B41" s="585"/>
      <c r="C41" s="585"/>
      <c r="D41" s="585"/>
      <c r="E41" s="585"/>
      <c r="F41" s="585"/>
      <c r="G41" s="585"/>
      <c r="H41" s="585"/>
      <c r="I41" s="585"/>
      <c r="J41" s="586" t="s">
        <v>92</v>
      </c>
      <c r="K41" s="44">
        <v>44849</v>
      </c>
      <c r="L41" s="44"/>
      <c r="M41" s="44"/>
    </row>
    <row r="42" spans="1:13" x14ac:dyDescent="0.25">
      <c r="A42" s="586" t="s">
        <v>93</v>
      </c>
      <c r="B42" s="586" t="s">
        <v>104</v>
      </c>
      <c r="C42" s="585"/>
      <c r="D42" s="585"/>
      <c r="E42" s="585"/>
      <c r="F42" s="585"/>
      <c r="G42" s="585"/>
      <c r="H42" s="585"/>
      <c r="I42" s="585"/>
      <c r="J42" s="586" t="s">
        <v>94</v>
      </c>
      <c r="K42" s="586" t="s">
        <v>105</v>
      </c>
      <c r="L42" s="585"/>
      <c r="M42" s="585"/>
    </row>
    <row r="43" spans="1:13" x14ac:dyDescent="0.25">
      <c r="A43" s="586" t="s">
        <v>95</v>
      </c>
      <c r="B43" s="586" t="s">
        <v>96</v>
      </c>
      <c r="C43" s="585"/>
      <c r="D43" s="585"/>
      <c r="E43" s="585"/>
      <c r="F43" s="585"/>
      <c r="G43" s="585" t="s">
        <v>6</v>
      </c>
      <c r="H43" s="585"/>
      <c r="I43" s="585"/>
      <c r="J43" s="586" t="s">
        <v>97</v>
      </c>
      <c r="K43" s="586" t="s">
        <v>98</v>
      </c>
      <c r="L43" s="585"/>
      <c r="M43" s="585"/>
    </row>
    <row r="44" spans="1:13" x14ac:dyDescent="0.25">
      <c r="A44" s="585"/>
      <c r="B44" s="585"/>
      <c r="C44" s="585"/>
      <c r="D44" s="585"/>
      <c r="E44" s="585"/>
      <c r="F44" s="585" t="s">
        <v>103</v>
      </c>
      <c r="G44" s="585"/>
      <c r="H44" s="585"/>
      <c r="I44" s="585"/>
      <c r="J44" s="585"/>
      <c r="K44" s="585"/>
      <c r="L44" s="585"/>
      <c r="M44" s="585"/>
    </row>
    <row r="46" spans="1:13" x14ac:dyDescent="0.25">
      <c r="A46" s="585"/>
      <c r="B46" s="585"/>
      <c r="C46" s="585" t="s">
        <v>6</v>
      </c>
      <c r="D46" s="585"/>
      <c r="E46" s="585"/>
      <c r="F46" s="585"/>
      <c r="G46" s="585"/>
      <c r="H46" s="585"/>
      <c r="I46" s="585"/>
      <c r="J46" s="585"/>
      <c r="K46" s="585"/>
      <c r="L46" s="585"/>
      <c r="M46" s="585"/>
    </row>
    <row r="47" spans="1:13" x14ac:dyDescent="0.25">
      <c r="A47" s="585"/>
      <c r="B47" s="585"/>
      <c r="C47" s="585"/>
      <c r="D47" s="585"/>
      <c r="E47" s="585"/>
      <c r="F47" s="585"/>
      <c r="G47" s="585"/>
      <c r="H47" s="585"/>
      <c r="I47" s="585"/>
      <c r="J47" s="585"/>
      <c r="K47" s="585"/>
      <c r="L47" s="585" t="s">
        <v>6</v>
      </c>
      <c r="M47" s="585"/>
    </row>
  </sheetData>
  <mergeCells count="1">
    <mergeCell ref="K41:M41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36"/>
  <sheetViews>
    <sheetView workbookViewId="0">
      <selection sqref="A1:I36"/>
    </sheetView>
  </sheetViews>
  <sheetFormatPr defaultRowHeight="15.75" x14ac:dyDescent="0.25"/>
  <cols>
    <col min="9" max="9" width="10.44140625" bestFit="1" customWidth="1"/>
  </cols>
  <sheetData>
    <row r="4" spans="2:9" ht="19.5" x14ac:dyDescent="0.35">
      <c r="B4" s="606"/>
      <c r="C4" s="606"/>
      <c r="D4" s="613" t="s">
        <v>0</v>
      </c>
      <c r="E4" s="611"/>
      <c r="F4" s="611"/>
      <c r="G4" s="606"/>
      <c r="H4" s="606"/>
      <c r="I4" s="606"/>
    </row>
    <row r="6" spans="2:9" x14ac:dyDescent="0.25">
      <c r="B6" s="606"/>
      <c r="C6" s="606"/>
      <c r="D6" s="614" t="s">
        <v>2</v>
      </c>
      <c r="E6" s="611"/>
      <c r="F6" s="611"/>
      <c r="G6" s="606"/>
      <c r="H6" s="606"/>
      <c r="I6" s="606"/>
    </row>
    <row r="8" spans="2:9" x14ac:dyDescent="0.25">
      <c r="B8" s="608" t="s">
        <v>4</v>
      </c>
      <c r="C8" s="625" t="s">
        <v>150</v>
      </c>
      <c r="D8" s="606"/>
      <c r="E8" s="606"/>
      <c r="F8" s="606"/>
      <c r="G8" s="606"/>
      <c r="H8" s="606"/>
      <c r="I8" s="606"/>
    </row>
    <row r="9" spans="2:9" x14ac:dyDescent="0.25">
      <c r="B9" s="615" t="s">
        <v>6</v>
      </c>
      <c r="C9" s="615" t="s">
        <v>6</v>
      </c>
      <c r="D9" s="615" t="s">
        <v>6</v>
      </c>
      <c r="E9" s="615" t="s">
        <v>6</v>
      </c>
      <c r="F9" s="615" t="s">
        <v>6</v>
      </c>
      <c r="G9" s="615" t="s">
        <v>6</v>
      </c>
      <c r="H9" s="615" t="s">
        <v>6</v>
      </c>
      <c r="I9" s="626" t="s">
        <v>6</v>
      </c>
    </row>
    <row r="11" spans="2:9" x14ac:dyDescent="0.25">
      <c r="B11" s="624" t="s">
        <v>8</v>
      </c>
      <c r="C11" s="606"/>
      <c r="D11" s="606"/>
      <c r="E11" s="606"/>
      <c r="F11" s="606"/>
      <c r="G11" s="606"/>
      <c r="H11" s="606"/>
      <c r="I11" s="606"/>
    </row>
    <row r="12" spans="2:9" x14ac:dyDescent="0.25">
      <c r="B12" s="606"/>
      <c r="C12" s="608" t="s">
        <v>14</v>
      </c>
      <c r="D12" s="606"/>
      <c r="E12" s="606"/>
      <c r="F12" s="606"/>
      <c r="G12" s="612"/>
      <c r="H12" s="607">
        <v>14</v>
      </c>
      <c r="I12" s="616">
        <v>14443233</v>
      </c>
    </row>
    <row r="13" spans="2:9" x14ac:dyDescent="0.25">
      <c r="B13" s="606"/>
      <c r="C13" s="608" t="s">
        <v>9</v>
      </c>
      <c r="D13" s="606"/>
      <c r="E13" s="606"/>
      <c r="F13" s="606"/>
      <c r="G13" s="612"/>
      <c r="H13" s="607">
        <v>1</v>
      </c>
      <c r="I13" s="628">
        <v>18771407</v>
      </c>
    </row>
    <row r="14" spans="2:9" x14ac:dyDescent="0.25">
      <c r="B14" s="606"/>
      <c r="C14" s="608" t="s">
        <v>19</v>
      </c>
      <c r="D14" s="606"/>
      <c r="E14" s="606"/>
      <c r="F14" s="606"/>
      <c r="G14" s="612"/>
      <c r="H14" s="607" t="s">
        <v>20</v>
      </c>
      <c r="I14" s="622">
        <v>284386</v>
      </c>
    </row>
    <row r="15" spans="2:9" x14ac:dyDescent="0.25">
      <c r="B15" s="606"/>
      <c r="C15" s="606"/>
      <c r="D15" s="606"/>
      <c r="E15" s="606"/>
      <c r="F15" s="606"/>
      <c r="G15" s="606"/>
      <c r="H15" s="606"/>
      <c r="I15" s="609"/>
    </row>
    <row r="16" spans="2:9" x14ac:dyDescent="0.25">
      <c r="B16" s="606"/>
      <c r="C16" s="606"/>
      <c r="D16" s="606"/>
      <c r="E16" s="606"/>
      <c r="F16" s="606"/>
      <c r="G16" s="606"/>
      <c r="H16" s="606"/>
      <c r="I16" s="609"/>
    </row>
    <row r="17" spans="2:9" x14ac:dyDescent="0.25">
      <c r="B17" s="624" t="s">
        <v>23</v>
      </c>
      <c r="C17" s="606"/>
      <c r="D17" s="606"/>
      <c r="E17" s="606"/>
      <c r="F17" s="606"/>
      <c r="G17" s="606"/>
      <c r="H17" s="606"/>
      <c r="I17" s="609"/>
    </row>
    <row r="18" spans="2:9" x14ac:dyDescent="0.25">
      <c r="B18" s="606"/>
      <c r="C18" s="608" t="s">
        <v>24</v>
      </c>
      <c r="D18" s="606"/>
      <c r="E18" s="606"/>
      <c r="F18" s="606"/>
      <c r="G18" s="612"/>
      <c r="H18" s="607" t="s">
        <v>25</v>
      </c>
      <c r="I18" s="616">
        <v>13664497</v>
      </c>
    </row>
    <row r="19" spans="2:9" x14ac:dyDescent="0.25">
      <c r="B19" s="606"/>
      <c r="C19" s="608" t="s">
        <v>27</v>
      </c>
      <c r="D19" s="606"/>
      <c r="E19" s="606"/>
      <c r="F19" s="606"/>
      <c r="G19" s="612"/>
      <c r="H19" s="607" t="s">
        <v>28</v>
      </c>
      <c r="I19" s="616">
        <v>17956740</v>
      </c>
    </row>
    <row r="20" spans="2:9" x14ac:dyDescent="0.25">
      <c r="B20" s="606"/>
      <c r="C20" s="606"/>
      <c r="D20" s="606"/>
      <c r="E20" s="606"/>
      <c r="F20" s="606" t="s">
        <v>6</v>
      </c>
      <c r="G20" s="606"/>
      <c r="H20" s="606"/>
      <c r="I20" s="609"/>
    </row>
    <row r="21" spans="2:9" x14ac:dyDescent="0.25">
      <c r="B21" s="624" t="s">
        <v>30</v>
      </c>
      <c r="C21" s="606"/>
      <c r="D21" s="606"/>
      <c r="E21" s="606"/>
      <c r="F21" s="606"/>
      <c r="G21" s="606"/>
      <c r="H21" s="606"/>
      <c r="I21" s="609"/>
    </row>
    <row r="22" spans="2:9" x14ac:dyDescent="0.25">
      <c r="B22" s="606"/>
      <c r="C22" s="621" t="s">
        <v>99</v>
      </c>
      <c r="D22" s="606"/>
      <c r="E22" s="606"/>
      <c r="F22" s="606"/>
      <c r="G22" s="612"/>
      <c r="H22" s="607" t="s">
        <v>32</v>
      </c>
      <c r="I22" s="617">
        <v>1.6348999999999999E-2</v>
      </c>
    </row>
    <row r="23" spans="2:9" x14ac:dyDescent="0.25">
      <c r="B23" s="606"/>
      <c r="C23" s="608" t="s">
        <v>33</v>
      </c>
      <c r="D23" s="606"/>
      <c r="E23" s="606"/>
      <c r="F23" s="606"/>
      <c r="G23" s="612"/>
      <c r="H23" s="607" t="s">
        <v>34</v>
      </c>
      <c r="I23" s="618">
        <v>290933.25</v>
      </c>
    </row>
    <row r="24" spans="2:9" x14ac:dyDescent="0.25">
      <c r="B24" s="606"/>
      <c r="C24" s="606"/>
      <c r="D24" s="606"/>
      <c r="E24" s="606"/>
      <c r="F24" s="606"/>
      <c r="G24" s="606"/>
      <c r="H24" s="606"/>
      <c r="I24" s="610"/>
    </row>
    <row r="25" spans="2:9" x14ac:dyDescent="0.25">
      <c r="B25" s="624" t="s">
        <v>36</v>
      </c>
      <c r="C25" s="606"/>
      <c r="D25" s="606"/>
      <c r="E25" s="606"/>
      <c r="F25" s="606"/>
      <c r="G25" s="606"/>
      <c r="H25" s="606"/>
      <c r="I25" s="610"/>
    </row>
    <row r="26" spans="2:9" x14ac:dyDescent="0.25">
      <c r="B26" s="606"/>
      <c r="C26" s="608" t="s">
        <v>37</v>
      </c>
      <c r="D26" s="606"/>
      <c r="E26" s="606"/>
      <c r="F26" s="606"/>
      <c r="G26" s="612"/>
      <c r="H26" s="607" t="s">
        <v>38</v>
      </c>
      <c r="I26" s="623">
        <v>223567.58</v>
      </c>
    </row>
    <row r="27" spans="2:9" x14ac:dyDescent="0.25">
      <c r="B27" s="606"/>
      <c r="C27" s="608" t="s">
        <v>101</v>
      </c>
      <c r="D27" s="606"/>
      <c r="E27" s="606"/>
      <c r="F27" s="606"/>
      <c r="G27" s="612"/>
      <c r="H27" s="607" t="s">
        <v>39</v>
      </c>
      <c r="I27" s="622">
        <v>-502</v>
      </c>
    </row>
    <row r="28" spans="2:9" x14ac:dyDescent="0.25">
      <c r="B28" s="606"/>
      <c r="C28" s="608" t="s">
        <v>102</v>
      </c>
      <c r="D28" s="606"/>
      <c r="E28" s="606"/>
      <c r="F28" s="606"/>
      <c r="G28" s="612"/>
      <c r="H28" s="607" t="s">
        <v>38</v>
      </c>
      <c r="I28" s="623">
        <v>-1</v>
      </c>
    </row>
    <row r="29" spans="2:9" x14ac:dyDescent="0.25">
      <c r="B29" s="606"/>
      <c r="C29" s="606"/>
      <c r="D29" s="606"/>
      <c r="E29" s="606"/>
      <c r="F29" s="606"/>
      <c r="G29" s="606"/>
      <c r="H29" s="606"/>
      <c r="I29" s="609" t="s">
        <v>6</v>
      </c>
    </row>
    <row r="30" spans="2:9" x14ac:dyDescent="0.25">
      <c r="B30" s="606"/>
      <c r="C30" s="608" t="s">
        <v>42</v>
      </c>
      <c r="D30" s="606"/>
      <c r="E30" s="606"/>
      <c r="F30" s="606"/>
      <c r="G30" s="612"/>
      <c r="H30" s="606"/>
      <c r="I30" s="627">
        <v>44805</v>
      </c>
    </row>
    <row r="31" spans="2:9" x14ac:dyDescent="0.25">
      <c r="B31" s="606"/>
      <c r="C31" s="608" t="s">
        <v>43</v>
      </c>
      <c r="D31" s="606"/>
      <c r="E31" s="606"/>
      <c r="F31" s="606"/>
      <c r="G31" s="612"/>
      <c r="H31" s="607" t="s">
        <v>44</v>
      </c>
      <c r="I31" s="616">
        <v>0</v>
      </c>
    </row>
    <row r="32" spans="2:9" x14ac:dyDescent="0.25">
      <c r="B32" s="607" t="s">
        <v>25</v>
      </c>
      <c r="C32" s="608" t="s">
        <v>45</v>
      </c>
      <c r="D32" s="606"/>
      <c r="E32" s="606"/>
      <c r="F32" s="606"/>
      <c r="G32" s="612"/>
      <c r="H32" s="606"/>
      <c r="I32" s="616">
        <v>14443233</v>
      </c>
    </row>
    <row r="33" spans="2:9" x14ac:dyDescent="0.25">
      <c r="B33" s="607" t="s">
        <v>46</v>
      </c>
      <c r="C33" s="608" t="s">
        <v>47</v>
      </c>
      <c r="D33" s="606"/>
      <c r="E33" s="606"/>
      <c r="F33" s="606"/>
      <c r="G33" s="612"/>
      <c r="H33" s="606"/>
      <c r="I33" s="616">
        <v>13664497</v>
      </c>
    </row>
    <row r="34" spans="2:9" x14ac:dyDescent="0.25">
      <c r="B34" s="606"/>
      <c r="C34" s="606"/>
      <c r="D34" s="606"/>
      <c r="E34" s="606"/>
      <c r="F34" s="606"/>
      <c r="G34" s="606"/>
      <c r="H34" s="606"/>
      <c r="I34" s="609"/>
    </row>
    <row r="35" spans="2:9" x14ac:dyDescent="0.25">
      <c r="B35" s="606"/>
      <c r="C35" s="608" t="s">
        <v>48</v>
      </c>
      <c r="D35" s="606"/>
      <c r="E35" s="606"/>
      <c r="F35" s="606"/>
      <c r="G35" s="619">
        <v>5.3917014286205864E-2</v>
      </c>
      <c r="H35" s="606"/>
      <c r="I35" s="616">
        <v>778736</v>
      </c>
    </row>
    <row r="36" spans="2:9" x14ac:dyDescent="0.25">
      <c r="B36" s="606"/>
      <c r="C36" s="606"/>
      <c r="D36" s="606"/>
      <c r="E36" s="606"/>
      <c r="F36" s="606"/>
      <c r="G36" s="620" t="s">
        <v>6</v>
      </c>
      <c r="H36" s="606"/>
      <c r="I36" s="612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sqref="A1:M34"/>
    </sheetView>
  </sheetViews>
  <sheetFormatPr defaultRowHeight="15.75" x14ac:dyDescent="0.25"/>
  <cols>
    <col min="3" max="3" width="12.88671875" bestFit="1" customWidth="1"/>
    <col min="4" max="4" width="15.33203125" bestFit="1" customWidth="1"/>
    <col min="5" max="5" width="11.44140625" bestFit="1" customWidth="1"/>
    <col min="7" max="7" width="11.6640625" bestFit="1" customWidth="1"/>
  </cols>
  <sheetData>
    <row r="1" spans="1:13" x14ac:dyDescent="0.25">
      <c r="A1" s="629" t="s">
        <v>6</v>
      </c>
      <c r="B1" s="629"/>
      <c r="C1" s="629"/>
      <c r="D1" s="629"/>
      <c r="E1" s="629"/>
      <c r="F1" s="629"/>
      <c r="G1" s="629"/>
      <c r="H1" s="629"/>
      <c r="I1" s="629"/>
      <c r="J1" s="629"/>
      <c r="K1" s="629"/>
      <c r="L1" s="629"/>
      <c r="M1" s="629"/>
    </row>
    <row r="2" spans="1:13" x14ac:dyDescent="0.25">
      <c r="A2" s="629" t="s">
        <v>6</v>
      </c>
      <c r="B2" s="629"/>
      <c r="C2" s="629"/>
      <c r="D2" s="629"/>
      <c r="E2" s="629"/>
      <c r="F2" s="629"/>
      <c r="G2" s="629"/>
      <c r="H2" s="629"/>
      <c r="I2" s="629"/>
      <c r="J2" s="629"/>
      <c r="K2" s="629"/>
      <c r="L2" s="629"/>
      <c r="M2" s="629"/>
    </row>
    <row r="5" spans="1:13" x14ac:dyDescent="0.25">
      <c r="A5" s="629"/>
      <c r="B5" s="629"/>
      <c r="C5" s="629"/>
      <c r="D5" s="629"/>
      <c r="E5" s="629"/>
      <c r="F5" s="629"/>
      <c r="G5" s="631" t="s">
        <v>1</v>
      </c>
      <c r="H5" s="629"/>
      <c r="I5" s="629"/>
      <c r="J5" s="629"/>
      <c r="K5" s="629"/>
      <c r="L5" s="629"/>
      <c r="M5" s="629"/>
    </row>
    <row r="7" spans="1:13" x14ac:dyDescent="0.25">
      <c r="A7" s="629"/>
      <c r="B7" s="629"/>
      <c r="C7" s="629"/>
      <c r="D7" s="629"/>
      <c r="E7" s="629"/>
      <c r="F7" s="635"/>
      <c r="G7" s="629"/>
      <c r="H7" s="629"/>
      <c r="I7" s="629"/>
      <c r="J7" s="629"/>
      <c r="K7" s="629"/>
      <c r="L7" s="629"/>
      <c r="M7" s="629"/>
    </row>
    <row r="8" spans="1:13" x14ac:dyDescent="0.25">
      <c r="A8" s="629"/>
      <c r="B8" s="629"/>
      <c r="C8" s="629"/>
      <c r="D8" s="637" t="s">
        <v>3</v>
      </c>
      <c r="E8" s="635"/>
      <c r="F8" s="629"/>
      <c r="G8" s="629"/>
      <c r="H8" s="629"/>
      <c r="I8" s="629"/>
      <c r="J8" s="629"/>
      <c r="K8" s="629"/>
      <c r="L8" s="629"/>
      <c r="M8" s="629"/>
    </row>
    <row r="9" spans="1:13" x14ac:dyDescent="0.25">
      <c r="A9" s="629"/>
      <c r="B9" s="637" t="s">
        <v>5</v>
      </c>
      <c r="C9" s="635"/>
      <c r="D9" s="635"/>
      <c r="E9" s="635"/>
      <c r="F9" s="635"/>
      <c r="G9" s="635"/>
      <c r="H9" s="629"/>
      <c r="I9" s="629"/>
      <c r="J9" s="629"/>
      <c r="K9" s="629"/>
      <c r="L9" s="629"/>
      <c r="M9" s="629"/>
    </row>
    <row r="10" spans="1:13" x14ac:dyDescent="0.25">
      <c r="A10" s="629"/>
      <c r="B10" s="637" t="s">
        <v>7</v>
      </c>
      <c r="C10" s="635"/>
      <c r="D10" s="635"/>
      <c r="E10" s="635"/>
      <c r="F10" s="635"/>
      <c r="G10" s="635"/>
      <c r="H10" s="629"/>
      <c r="I10" s="629"/>
      <c r="J10" s="629"/>
      <c r="K10" s="629"/>
      <c r="L10" s="629"/>
      <c r="M10" s="629"/>
    </row>
    <row r="11" spans="1:13" x14ac:dyDescent="0.25">
      <c r="A11" s="629"/>
      <c r="B11" s="629"/>
      <c r="C11" s="629"/>
      <c r="D11" s="644" t="s">
        <v>150</v>
      </c>
      <c r="E11" s="636"/>
      <c r="F11" s="629"/>
      <c r="G11" s="629"/>
      <c r="H11" s="629"/>
      <c r="I11" s="629"/>
      <c r="J11" s="629"/>
      <c r="K11" s="629"/>
      <c r="L11" s="629"/>
      <c r="M11" s="629"/>
    </row>
    <row r="13" spans="1:13" x14ac:dyDescent="0.25">
      <c r="A13" s="629"/>
      <c r="B13" s="629"/>
      <c r="C13" s="629"/>
      <c r="D13" s="630" t="s">
        <v>10</v>
      </c>
      <c r="E13" s="630" t="s">
        <v>11</v>
      </c>
      <c r="F13" s="630" t="s">
        <v>12</v>
      </c>
      <c r="G13" s="630" t="s">
        <v>13</v>
      </c>
      <c r="H13" s="629"/>
      <c r="I13" s="629"/>
      <c r="J13" s="629"/>
      <c r="K13" s="629"/>
      <c r="L13" s="629"/>
      <c r="M13" s="629"/>
    </row>
    <row r="14" spans="1:13" x14ac:dyDescent="0.25">
      <c r="A14" s="629"/>
      <c r="B14" s="629"/>
      <c r="C14" s="629"/>
      <c r="D14" s="638" t="s">
        <v>15</v>
      </c>
      <c r="E14" s="639" t="s">
        <v>16</v>
      </c>
      <c r="F14" s="639" t="s">
        <v>17</v>
      </c>
      <c r="G14" s="639" t="s">
        <v>18</v>
      </c>
      <c r="H14" s="629"/>
      <c r="I14" s="629"/>
      <c r="J14" s="629"/>
      <c r="K14" s="629"/>
      <c r="L14" s="629"/>
      <c r="M14" s="629"/>
    </row>
    <row r="16" spans="1:13" x14ac:dyDescent="0.25">
      <c r="A16" s="631" t="s">
        <v>21</v>
      </c>
      <c r="B16" s="629"/>
      <c r="C16" s="629"/>
      <c r="D16" s="632">
        <v>225422938</v>
      </c>
      <c r="E16" s="632">
        <v>213696149</v>
      </c>
      <c r="F16" s="632">
        <v>0</v>
      </c>
      <c r="G16" s="632">
        <v>11726789</v>
      </c>
      <c r="H16" s="629"/>
      <c r="I16" s="629"/>
      <c r="J16" s="629"/>
      <c r="K16" s="629"/>
      <c r="L16" s="629"/>
      <c r="M16" s="629" t="s">
        <v>6</v>
      </c>
    </row>
    <row r="17" spans="1:7" x14ac:dyDescent="0.25">
      <c r="A17" s="631" t="s">
        <v>22</v>
      </c>
      <c r="B17" s="629"/>
      <c r="C17" s="629"/>
      <c r="D17" s="632"/>
      <c r="E17" s="632"/>
      <c r="F17" s="632"/>
      <c r="G17" s="632"/>
    </row>
    <row r="18" spans="1:7" x14ac:dyDescent="0.25">
      <c r="A18" s="629"/>
      <c r="B18" s="629"/>
      <c r="C18" s="629"/>
      <c r="D18" s="632"/>
      <c r="E18" s="632"/>
      <c r="F18" s="632"/>
      <c r="G18" s="632"/>
    </row>
    <row r="19" spans="1:7" x14ac:dyDescent="0.25">
      <c r="A19" s="631" t="s">
        <v>26</v>
      </c>
      <c r="B19" s="629"/>
      <c r="C19" s="629"/>
      <c r="D19" s="632">
        <v>14837875</v>
      </c>
      <c r="E19" s="632">
        <v>13958402</v>
      </c>
      <c r="F19" s="632">
        <v>0</v>
      </c>
      <c r="G19" s="632">
        <v>879473</v>
      </c>
    </row>
    <row r="21" spans="1:7" x14ac:dyDescent="0.25">
      <c r="A21" s="631" t="s">
        <v>6</v>
      </c>
      <c r="B21" s="629"/>
      <c r="C21" s="629"/>
      <c r="D21" s="641"/>
      <c r="E21" s="641"/>
      <c r="F21" s="641"/>
      <c r="G21" s="632" t="s">
        <v>6</v>
      </c>
    </row>
    <row r="23" spans="1:7" x14ac:dyDescent="0.25">
      <c r="A23" s="631" t="s">
        <v>29</v>
      </c>
      <c r="B23" s="629"/>
      <c r="C23" s="629"/>
      <c r="D23" s="632"/>
      <c r="E23" s="632"/>
      <c r="F23" s="632"/>
      <c r="G23" s="632"/>
    </row>
    <row r="24" spans="1:7" x14ac:dyDescent="0.25">
      <c r="A24" s="629"/>
      <c r="B24" s="629"/>
      <c r="C24" s="629"/>
      <c r="D24" s="632"/>
      <c r="E24" s="632"/>
      <c r="F24" s="632"/>
      <c r="G24" s="632"/>
    </row>
    <row r="25" spans="1:7" x14ac:dyDescent="0.25">
      <c r="A25" s="631" t="s">
        <v>31</v>
      </c>
      <c r="B25" s="629"/>
      <c r="C25" s="629"/>
      <c r="D25" s="643">
        <v>14443233</v>
      </c>
      <c r="E25" s="643">
        <v>13664497</v>
      </c>
      <c r="F25" s="643">
        <v>0</v>
      </c>
      <c r="G25" s="643">
        <v>778736</v>
      </c>
    </row>
    <row r="26" spans="1:7" x14ac:dyDescent="0.25">
      <c r="A26" s="629"/>
      <c r="B26" s="629"/>
      <c r="C26" s="629"/>
      <c r="D26" s="632"/>
      <c r="E26" s="632"/>
      <c r="F26" s="632"/>
      <c r="G26" s="632"/>
    </row>
    <row r="27" spans="1:7" x14ac:dyDescent="0.25">
      <c r="A27" s="629" t="s">
        <v>6</v>
      </c>
      <c r="B27" s="629"/>
      <c r="C27" s="629"/>
      <c r="D27" s="641" t="s">
        <v>6</v>
      </c>
      <c r="E27" s="641" t="s">
        <v>6</v>
      </c>
      <c r="F27" s="641" t="s">
        <v>6</v>
      </c>
      <c r="G27" s="642" t="s">
        <v>6</v>
      </c>
    </row>
    <row r="29" spans="1:7" x14ac:dyDescent="0.25">
      <c r="A29" s="631" t="s">
        <v>35</v>
      </c>
      <c r="B29" s="629"/>
      <c r="C29" s="629"/>
      <c r="D29" s="632">
        <v>225028296</v>
      </c>
      <c r="E29" s="632">
        <v>213402244</v>
      </c>
      <c r="F29" s="632">
        <v>0</v>
      </c>
      <c r="G29" s="632">
        <v>11626052</v>
      </c>
    </row>
    <row r="34" spans="2:7" x14ac:dyDescent="0.25">
      <c r="B34" s="631" t="s">
        <v>13</v>
      </c>
      <c r="C34" s="633">
        <v>11626052</v>
      </c>
      <c r="D34" s="634" t="s">
        <v>40</v>
      </c>
      <c r="E34" s="632">
        <v>225028296</v>
      </c>
      <c r="F34" s="630" t="s">
        <v>41</v>
      </c>
      <c r="G34" s="640">
        <v>5.166484485133372E-2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sqref="A1:IV65536"/>
    </sheetView>
  </sheetViews>
  <sheetFormatPr defaultRowHeight="15.75" x14ac:dyDescent="0.25"/>
  <cols>
    <col min="1" max="1" width="12.88671875" customWidth="1"/>
    <col min="4" max="4" width="15.77734375" customWidth="1"/>
    <col min="5" max="5" width="16.5546875" bestFit="1" customWidth="1"/>
    <col min="10" max="10" width="40.44140625" bestFit="1" customWidth="1"/>
    <col min="11" max="11" width="1.88671875" customWidth="1"/>
    <col min="12" max="12" width="8.44140625" bestFit="1" customWidth="1"/>
    <col min="13" max="13" width="17" bestFit="1" customWidth="1"/>
  </cols>
  <sheetData>
    <row r="1" spans="1:13" ht="19.5" x14ac:dyDescent="0.35">
      <c r="A1" s="8"/>
    </row>
    <row r="4" spans="1:13" x14ac:dyDescent="0.25">
      <c r="A4" s="9" t="s">
        <v>49</v>
      </c>
      <c r="B4" s="10" t="s">
        <v>0</v>
      </c>
      <c r="C4" s="4"/>
      <c r="D4" s="4"/>
      <c r="E4" s="4"/>
      <c r="H4" s="9" t="s">
        <v>50</v>
      </c>
      <c r="J4" s="10" t="s">
        <v>51</v>
      </c>
      <c r="K4" s="4"/>
      <c r="L4" s="4"/>
      <c r="M4" s="4"/>
    </row>
    <row r="6" spans="1:13" x14ac:dyDescent="0.25">
      <c r="A6" s="11" t="s">
        <v>52</v>
      </c>
      <c r="B6" s="5"/>
      <c r="C6" s="5"/>
      <c r="D6" s="5"/>
      <c r="E6" s="12" t="s">
        <v>109</v>
      </c>
      <c r="J6" s="11" t="s">
        <v>53</v>
      </c>
      <c r="K6" s="5"/>
      <c r="L6" s="11" t="s">
        <v>54</v>
      </c>
      <c r="M6" s="12" t="str">
        <f>+E6</f>
        <v>JANUARY 2021</v>
      </c>
    </row>
    <row r="8" spans="1:13" ht="16.5" thickBot="1" x14ac:dyDescent="0.3">
      <c r="A8" s="9" t="s">
        <v>55</v>
      </c>
      <c r="E8" s="13">
        <f>+'[2]Appendix A'!I12</f>
        <v>26015120</v>
      </c>
      <c r="J8" s="9" t="s">
        <v>56</v>
      </c>
    </row>
    <row r="9" spans="1:13" ht="17.25" thickTop="1" thickBot="1" x14ac:dyDescent="0.3">
      <c r="E9" s="14"/>
      <c r="J9" s="9" t="s">
        <v>57</v>
      </c>
      <c r="M9" s="15">
        <f>'[2]Appendix A'!I14</f>
        <v>-103280</v>
      </c>
    </row>
    <row r="10" spans="1:13" ht="16.5" thickTop="1" x14ac:dyDescent="0.25">
      <c r="A10" s="9" t="s">
        <v>58</v>
      </c>
      <c r="E10" s="16">
        <f>'[2]Appendix A'!I18</f>
        <v>24470896</v>
      </c>
      <c r="J10" s="9" t="s">
        <v>100</v>
      </c>
      <c r="M10" s="17">
        <f>E36+F36</f>
        <v>550.55000000000291</v>
      </c>
    </row>
    <row r="11" spans="1:13" x14ac:dyDescent="0.25">
      <c r="E11" s="14"/>
      <c r="J11" s="9" t="s">
        <v>59</v>
      </c>
      <c r="M11" s="17"/>
    </row>
    <row r="12" spans="1:13" x14ac:dyDescent="0.25">
      <c r="A12" s="9" t="s">
        <v>60</v>
      </c>
      <c r="E12" s="16">
        <f>'[2]Appendix A'!I31</f>
        <v>0</v>
      </c>
      <c r="J12" s="9" t="s">
        <v>61</v>
      </c>
      <c r="M12" s="18"/>
    </row>
    <row r="13" spans="1:13" ht="16.5" thickBot="1" x14ac:dyDescent="0.3">
      <c r="E13" s="14"/>
      <c r="J13" s="9" t="s">
        <v>62</v>
      </c>
      <c r="M13" s="15">
        <f>M9+M10-M11</f>
        <v>-102729.45</v>
      </c>
    </row>
    <row r="14" spans="1:13" ht="17.25" thickTop="1" thickBot="1" x14ac:dyDescent="0.3">
      <c r="A14" s="9" t="s">
        <v>63</v>
      </c>
      <c r="E14" s="13">
        <f>E10+E12</f>
        <v>24470896</v>
      </c>
    </row>
    <row r="15" spans="1:13" ht="16.5" thickTop="1" x14ac:dyDescent="0.25">
      <c r="E15" s="14"/>
      <c r="J15" s="9" t="s">
        <v>64</v>
      </c>
      <c r="M15" s="16">
        <f>+'[2]Appendix A'!I12</f>
        <v>26015120</v>
      </c>
    </row>
    <row r="16" spans="1:13" x14ac:dyDescent="0.25">
      <c r="A16" s="9" t="s">
        <v>65</v>
      </c>
      <c r="E16" s="14"/>
    </row>
    <row r="17" spans="1:13" ht="16.5" thickBot="1" x14ac:dyDescent="0.3">
      <c r="A17" s="9" t="s">
        <v>66</v>
      </c>
      <c r="E17" s="13">
        <f>E8-E14</f>
        <v>1544224</v>
      </c>
      <c r="J17" s="9" t="s">
        <v>67</v>
      </c>
    </row>
    <row r="18" spans="1:13" ht="17.25" thickTop="1" thickBot="1" x14ac:dyDescent="0.3">
      <c r="J18" s="9" t="s">
        <v>68</v>
      </c>
      <c r="M18" s="19">
        <f>M9/M15</f>
        <v>-3.9699989852055263E-3</v>
      </c>
    </row>
    <row r="19" spans="1:13" ht="16.5" thickTop="1" x14ac:dyDescent="0.25">
      <c r="A19" s="4"/>
      <c r="B19" s="4"/>
      <c r="C19" s="4"/>
      <c r="D19" s="4"/>
      <c r="E19" s="4"/>
      <c r="H19" s="4"/>
      <c r="I19" s="4"/>
      <c r="J19" s="4"/>
      <c r="K19" s="4"/>
      <c r="L19" s="4"/>
      <c r="M19" s="4"/>
    </row>
    <row r="20" spans="1:13" x14ac:dyDescent="0.25">
      <c r="A20" s="4"/>
      <c r="B20" s="4"/>
      <c r="C20" s="4"/>
      <c r="D20" s="4"/>
      <c r="E20" s="4"/>
      <c r="H20" s="4"/>
      <c r="I20" s="4"/>
      <c r="J20" s="4"/>
      <c r="K20" s="4"/>
      <c r="L20" s="4"/>
      <c r="M20" s="4"/>
    </row>
    <row r="22" spans="1:13" x14ac:dyDescent="0.25">
      <c r="A22" s="11" t="s">
        <v>69</v>
      </c>
      <c r="E22" s="12" t="str">
        <f>+E6</f>
        <v>JANUARY 2021</v>
      </c>
      <c r="J22" s="11" t="s">
        <v>70</v>
      </c>
    </row>
    <row r="24" spans="1:13" x14ac:dyDescent="0.25">
      <c r="A24" s="9" t="s">
        <v>71</v>
      </c>
      <c r="E24" s="20">
        <v>-1.684E-3</v>
      </c>
      <c r="J24" s="9" t="s">
        <v>72</v>
      </c>
      <c r="M24" s="21">
        <f>'[2]Appendix B'!G34</f>
        <v>5.2395329937146712E-2</v>
      </c>
    </row>
    <row r="26" spans="1:13" x14ac:dyDescent="0.25">
      <c r="A26" s="9" t="s">
        <v>73</v>
      </c>
      <c r="E26" s="16">
        <f>'[2]Appendix A'!I19</f>
        <v>24172449</v>
      </c>
      <c r="J26" s="9" t="s">
        <v>74</v>
      </c>
      <c r="M26" s="12" t="str">
        <f>+E6</f>
        <v>JANUARY 2021</v>
      </c>
    </row>
    <row r="27" spans="1:13" x14ac:dyDescent="0.25">
      <c r="E27" s="14"/>
    </row>
    <row r="28" spans="1:13" x14ac:dyDescent="0.25">
      <c r="A28" s="9" t="s">
        <v>75</v>
      </c>
      <c r="E28" s="16">
        <f>'[2]Appendix A'!I27</f>
        <v>-4037</v>
      </c>
      <c r="J28" s="9" t="s">
        <v>76</v>
      </c>
      <c r="M28" s="22">
        <f>(E17+F17)/(E8+F8)</f>
        <v>5.9358711395526911E-2</v>
      </c>
    </row>
    <row r="29" spans="1:13" x14ac:dyDescent="0.25">
      <c r="E29" s="14"/>
      <c r="J29" s="9" t="s">
        <v>77</v>
      </c>
    </row>
    <row r="30" spans="1:13" ht="16.5" thickBot="1" x14ac:dyDescent="0.3">
      <c r="A30" s="9" t="s">
        <v>78</v>
      </c>
      <c r="E30" s="13">
        <f>E26+E28</f>
        <v>24168412</v>
      </c>
      <c r="J30" s="11" t="s">
        <v>79</v>
      </c>
    </row>
    <row r="31" spans="1:13" ht="16.5" thickTop="1" x14ac:dyDescent="0.25">
      <c r="A31" s="9" t="s">
        <v>80</v>
      </c>
    </row>
    <row r="32" spans="1:13" x14ac:dyDescent="0.25">
      <c r="A32" s="9" t="s">
        <v>81</v>
      </c>
      <c r="E32" s="17">
        <v>-40769.129999999997</v>
      </c>
      <c r="J32" s="9" t="s">
        <v>82</v>
      </c>
      <c r="M32" s="22">
        <f>1-M24</f>
        <v>0.94760467006285332</v>
      </c>
    </row>
    <row r="33" spans="1:13" x14ac:dyDescent="0.25">
      <c r="E33" s="18"/>
      <c r="J33" s="9" t="s">
        <v>83</v>
      </c>
    </row>
    <row r="34" spans="1:13" x14ac:dyDescent="0.25">
      <c r="A34" s="9" t="s">
        <v>84</v>
      </c>
      <c r="E34" s="17">
        <f>'[2]Appendix A'!I26+'[2]Appendix A'!I28</f>
        <v>-41319.68</v>
      </c>
      <c r="J34" s="9" t="s">
        <v>85</v>
      </c>
      <c r="M34" s="20">
        <f>M13/M15</f>
        <v>-3.9488362921255024E-3</v>
      </c>
    </row>
    <row r="35" spans="1:13" x14ac:dyDescent="0.25">
      <c r="A35" s="9" t="s">
        <v>86</v>
      </c>
      <c r="E35" s="18"/>
      <c r="J35" s="9" t="s">
        <v>87</v>
      </c>
      <c r="M35" s="20">
        <f>M34/M32</f>
        <v>-4.1671769007465753E-3</v>
      </c>
    </row>
    <row r="36" spans="1:13" ht="16.5" thickBot="1" x14ac:dyDescent="0.3">
      <c r="A36" s="9" t="s">
        <v>88</v>
      </c>
      <c r="E36" s="15">
        <f>E32-E34</f>
        <v>550.55000000000291</v>
      </c>
      <c r="H36" t="s">
        <v>6</v>
      </c>
      <c r="J36" s="9" t="s">
        <v>89</v>
      </c>
      <c r="M36" s="23">
        <f>M35*100</f>
        <v>-0.41671769007465753</v>
      </c>
    </row>
    <row r="37" spans="1:13" ht="16.5" thickTop="1" x14ac:dyDescent="0.25"/>
    <row r="38" spans="1:13" x14ac:dyDescent="0.25">
      <c r="A38" s="4"/>
      <c r="B38" s="4"/>
      <c r="C38" s="4"/>
      <c r="D38" s="4"/>
      <c r="E38" s="4"/>
      <c r="H38" s="4"/>
      <c r="I38" s="4"/>
      <c r="J38" s="4"/>
      <c r="K38" s="4"/>
      <c r="L38" s="4"/>
      <c r="M38" s="4"/>
    </row>
    <row r="40" spans="1:13" x14ac:dyDescent="0.25">
      <c r="A40" s="9" t="s">
        <v>90</v>
      </c>
      <c r="H40" s="24"/>
      <c r="J40" s="9" t="s">
        <v>91</v>
      </c>
    </row>
    <row r="41" spans="1:13" x14ac:dyDescent="0.25">
      <c r="A41" s="25" t="s">
        <v>110</v>
      </c>
      <c r="J41" s="9" t="s">
        <v>92</v>
      </c>
      <c r="K41" s="43">
        <v>44242</v>
      </c>
      <c r="L41" s="43"/>
      <c r="M41" s="43"/>
    </row>
    <row r="42" spans="1:13" x14ac:dyDescent="0.25">
      <c r="A42" s="9" t="s">
        <v>93</v>
      </c>
      <c r="B42" s="9" t="s">
        <v>104</v>
      </c>
      <c r="J42" s="9" t="s">
        <v>94</v>
      </c>
      <c r="K42" s="9" t="s">
        <v>105</v>
      </c>
    </row>
    <row r="43" spans="1:13" x14ac:dyDescent="0.25">
      <c r="A43" s="9" t="s">
        <v>95</v>
      </c>
      <c r="B43" s="9" t="s">
        <v>96</v>
      </c>
      <c r="G43" t="s">
        <v>6</v>
      </c>
      <c r="J43" s="9" t="s">
        <v>97</v>
      </c>
      <c r="K43" s="9" t="s">
        <v>98</v>
      </c>
    </row>
    <row r="44" spans="1:13" x14ac:dyDescent="0.25">
      <c r="F44" t="s">
        <v>103</v>
      </c>
    </row>
    <row r="47" spans="1:13" x14ac:dyDescent="0.25">
      <c r="L47" t="s">
        <v>6</v>
      </c>
    </row>
  </sheetData>
  <mergeCells count="1">
    <mergeCell ref="K41:M41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sqref="A1:M47"/>
    </sheetView>
  </sheetViews>
  <sheetFormatPr defaultRowHeight="15.75" x14ac:dyDescent="0.25"/>
  <cols>
    <col min="5" max="5" width="15.109375" bestFit="1" customWidth="1"/>
    <col min="11" max="11" width="20.5546875" customWidth="1"/>
    <col min="13" max="13" width="15.109375" bestFit="1" customWidth="1"/>
  </cols>
  <sheetData>
    <row r="1" spans="1:13" ht="19.5" x14ac:dyDescent="0.35">
      <c r="A1" s="665"/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</row>
    <row r="4" spans="1:13" x14ac:dyDescent="0.25">
      <c r="A4" s="646" t="s">
        <v>49</v>
      </c>
      <c r="B4" s="655" t="s">
        <v>0</v>
      </c>
      <c r="C4" s="650"/>
      <c r="D4" s="650"/>
      <c r="E4" s="650"/>
      <c r="F4" s="645"/>
      <c r="G4" s="645"/>
      <c r="H4" s="646" t="s">
        <v>50</v>
      </c>
      <c r="I4" s="645"/>
      <c r="J4" s="655" t="s">
        <v>51</v>
      </c>
      <c r="K4" s="650"/>
      <c r="L4" s="650"/>
      <c r="M4" s="650"/>
    </row>
    <row r="6" spans="1:13" x14ac:dyDescent="0.25">
      <c r="A6" s="656" t="s">
        <v>52</v>
      </c>
      <c r="B6" s="651"/>
      <c r="C6" s="651"/>
      <c r="D6" s="651"/>
      <c r="E6" s="664" t="s">
        <v>152</v>
      </c>
      <c r="F6" s="645"/>
      <c r="G6" s="645"/>
      <c r="H6" s="645"/>
      <c r="I6" s="645"/>
      <c r="J6" s="656" t="s">
        <v>53</v>
      </c>
      <c r="K6" s="651"/>
      <c r="L6" s="656" t="s">
        <v>54</v>
      </c>
      <c r="M6" s="664" t="s">
        <v>152</v>
      </c>
    </row>
    <row r="8" spans="1:13" ht="16.5" thickBot="1" x14ac:dyDescent="0.3">
      <c r="A8" s="646" t="s">
        <v>55</v>
      </c>
      <c r="B8" s="645"/>
      <c r="C8" s="645"/>
      <c r="D8" s="645"/>
      <c r="E8" s="657">
        <v>15288791</v>
      </c>
      <c r="F8" s="645"/>
      <c r="G8" s="645"/>
      <c r="H8" s="645"/>
      <c r="I8" s="645"/>
      <c r="J8" s="646" t="s">
        <v>56</v>
      </c>
      <c r="K8" s="645"/>
      <c r="L8" s="645"/>
      <c r="M8" s="645"/>
    </row>
    <row r="9" spans="1:13" ht="17.25" thickTop="1" thickBot="1" x14ac:dyDescent="0.3">
      <c r="A9" s="645"/>
      <c r="B9" s="645"/>
      <c r="C9" s="645"/>
      <c r="D9" s="645"/>
      <c r="E9" s="647"/>
      <c r="F9" s="645"/>
      <c r="G9" s="645"/>
      <c r="H9" s="645"/>
      <c r="I9" s="645"/>
      <c r="J9" s="646" t="s">
        <v>57</v>
      </c>
      <c r="K9" s="645"/>
      <c r="L9" s="645"/>
      <c r="M9" s="658">
        <v>325345</v>
      </c>
    </row>
    <row r="10" spans="1:13" ht="16.5" thickTop="1" x14ac:dyDescent="0.25">
      <c r="A10" s="646" t="s">
        <v>58</v>
      </c>
      <c r="B10" s="645"/>
      <c r="C10" s="645"/>
      <c r="D10" s="645"/>
      <c r="E10" s="652">
        <v>14415235</v>
      </c>
      <c r="F10" s="645"/>
      <c r="G10" s="645"/>
      <c r="H10" s="645"/>
      <c r="I10" s="645"/>
      <c r="J10" s="646" t="s">
        <v>100</v>
      </c>
      <c r="K10" s="645"/>
      <c r="L10" s="645"/>
      <c r="M10" s="654">
        <v>-18106.719999999972</v>
      </c>
    </row>
    <row r="11" spans="1:13" x14ac:dyDescent="0.25">
      <c r="A11" s="645"/>
      <c r="B11" s="645"/>
      <c r="C11" s="645"/>
      <c r="D11" s="645"/>
      <c r="E11" s="647"/>
      <c r="F11" s="645"/>
      <c r="G11" s="645"/>
      <c r="H11" s="645"/>
      <c r="I11" s="645"/>
      <c r="J11" s="646" t="s">
        <v>59</v>
      </c>
      <c r="K11" s="645"/>
      <c r="L11" s="645"/>
      <c r="M11" s="654"/>
    </row>
    <row r="12" spans="1:13" x14ac:dyDescent="0.25">
      <c r="A12" s="646" t="s">
        <v>60</v>
      </c>
      <c r="B12" s="645"/>
      <c r="C12" s="645"/>
      <c r="D12" s="645"/>
      <c r="E12" s="652">
        <v>0</v>
      </c>
      <c r="F12" s="645"/>
      <c r="G12" s="645"/>
      <c r="H12" s="645"/>
      <c r="I12" s="645"/>
      <c r="J12" s="646" t="s">
        <v>61</v>
      </c>
      <c r="K12" s="645"/>
      <c r="L12" s="645"/>
      <c r="M12" s="648"/>
    </row>
    <row r="13" spans="1:13" ht="16.5" thickBot="1" x14ac:dyDescent="0.3">
      <c r="A13" s="645"/>
      <c r="B13" s="645"/>
      <c r="C13" s="645"/>
      <c r="D13" s="645"/>
      <c r="E13" s="647"/>
      <c r="F13" s="645"/>
      <c r="G13" s="645"/>
      <c r="H13" s="645"/>
      <c r="I13" s="645"/>
      <c r="J13" s="646" t="s">
        <v>62</v>
      </c>
      <c r="K13" s="645"/>
      <c r="L13" s="645"/>
      <c r="M13" s="658">
        <v>307238.28000000003</v>
      </c>
    </row>
    <row r="14" spans="1:13" ht="17.25" thickTop="1" thickBot="1" x14ac:dyDescent="0.3">
      <c r="A14" s="646" t="s">
        <v>63</v>
      </c>
      <c r="B14" s="645"/>
      <c r="C14" s="645"/>
      <c r="D14" s="645"/>
      <c r="E14" s="657">
        <v>14415235</v>
      </c>
      <c r="F14" s="645"/>
      <c r="G14" s="645"/>
      <c r="H14" s="645"/>
      <c r="I14" s="645"/>
      <c r="J14" s="645"/>
      <c r="K14" s="645"/>
      <c r="L14" s="645"/>
      <c r="M14" s="645"/>
    </row>
    <row r="15" spans="1:13" ht="16.5" thickTop="1" x14ac:dyDescent="0.25">
      <c r="A15" s="645"/>
      <c r="B15" s="645"/>
      <c r="C15" s="645"/>
      <c r="D15" s="645"/>
      <c r="E15" s="647"/>
      <c r="F15" s="645"/>
      <c r="G15" s="645"/>
      <c r="H15" s="645"/>
      <c r="I15" s="645"/>
      <c r="J15" s="646" t="s">
        <v>64</v>
      </c>
      <c r="K15" s="645"/>
      <c r="L15" s="645"/>
      <c r="M15" s="652">
        <v>15288791</v>
      </c>
    </row>
    <row r="16" spans="1:13" x14ac:dyDescent="0.25">
      <c r="A16" s="646" t="s">
        <v>65</v>
      </c>
      <c r="B16" s="645"/>
      <c r="C16" s="645"/>
      <c r="D16" s="645"/>
      <c r="E16" s="647"/>
      <c r="F16" s="645"/>
      <c r="G16" s="645"/>
      <c r="H16" s="645"/>
      <c r="I16" s="645"/>
      <c r="J16" s="645"/>
      <c r="K16" s="645"/>
      <c r="L16" s="645"/>
      <c r="M16" s="645"/>
    </row>
    <row r="17" spans="1:13" ht="16.5" thickBot="1" x14ac:dyDescent="0.3">
      <c r="A17" s="646" t="s">
        <v>66</v>
      </c>
      <c r="B17" s="645"/>
      <c r="C17" s="645"/>
      <c r="D17" s="645"/>
      <c r="E17" s="657">
        <v>873556</v>
      </c>
      <c r="F17" s="645"/>
      <c r="G17" s="645"/>
      <c r="H17" s="645"/>
      <c r="I17" s="645"/>
      <c r="J17" s="646" t="s">
        <v>67</v>
      </c>
      <c r="K17" s="645"/>
      <c r="L17" s="645"/>
      <c r="M17" s="645"/>
    </row>
    <row r="18" spans="1:13" ht="17.25" thickTop="1" thickBot="1" x14ac:dyDescent="0.3">
      <c r="A18" s="645"/>
      <c r="B18" s="645"/>
      <c r="C18" s="645"/>
      <c r="D18" s="645"/>
      <c r="E18" s="645"/>
      <c r="F18" s="645"/>
      <c r="G18" s="645"/>
      <c r="H18" s="645"/>
      <c r="I18" s="645"/>
      <c r="J18" s="646" t="s">
        <v>68</v>
      </c>
      <c r="K18" s="645"/>
      <c r="L18" s="645"/>
      <c r="M18" s="659">
        <v>2.1279969096313762E-2</v>
      </c>
    </row>
    <row r="19" spans="1:13" ht="16.5" thickTop="1" x14ac:dyDescent="0.25">
      <c r="A19" s="650"/>
      <c r="B19" s="650"/>
      <c r="C19" s="650"/>
      <c r="D19" s="650"/>
      <c r="E19" s="650"/>
      <c r="F19" s="645"/>
      <c r="G19" s="645"/>
      <c r="H19" s="650"/>
      <c r="I19" s="650"/>
      <c r="J19" s="650"/>
      <c r="K19" s="650"/>
      <c r="L19" s="650"/>
      <c r="M19" s="650"/>
    </row>
    <row r="20" spans="1:13" x14ac:dyDescent="0.25">
      <c r="A20" s="650"/>
      <c r="B20" s="650"/>
      <c r="C20" s="650"/>
      <c r="D20" s="650"/>
      <c r="E20" s="650"/>
      <c r="F20" s="645"/>
      <c r="G20" s="645"/>
      <c r="H20" s="650"/>
      <c r="I20" s="650"/>
      <c r="J20" s="650"/>
      <c r="K20" s="650"/>
      <c r="L20" s="650"/>
      <c r="M20" s="650"/>
    </row>
    <row r="22" spans="1:13" x14ac:dyDescent="0.25">
      <c r="A22" s="656" t="s">
        <v>69</v>
      </c>
      <c r="B22" s="645"/>
      <c r="C22" s="645"/>
      <c r="D22" s="645"/>
      <c r="E22" s="664" t="s">
        <v>152</v>
      </c>
      <c r="F22" s="645"/>
      <c r="G22" s="645"/>
      <c r="H22" s="645"/>
      <c r="I22" s="645"/>
      <c r="J22" s="656" t="s">
        <v>70</v>
      </c>
      <c r="K22" s="645"/>
      <c r="L22" s="645"/>
      <c r="M22" s="645"/>
    </row>
    <row r="24" spans="1:13" x14ac:dyDescent="0.25">
      <c r="A24" s="646" t="s">
        <v>71</v>
      </c>
      <c r="B24" s="645"/>
      <c r="C24" s="645"/>
      <c r="D24" s="645"/>
      <c r="E24" s="653">
        <v>2.5680999999999999E-2</v>
      </c>
      <c r="F24" s="645"/>
      <c r="G24" s="645"/>
      <c r="H24" s="645"/>
      <c r="I24" s="645"/>
      <c r="J24" s="646" t="s">
        <v>72</v>
      </c>
      <c r="K24" s="645"/>
      <c r="L24" s="645"/>
      <c r="M24" s="649">
        <v>5.0961308776015034E-2</v>
      </c>
    </row>
    <row r="26" spans="1:13" x14ac:dyDescent="0.25">
      <c r="A26" s="646" t="s">
        <v>73</v>
      </c>
      <c r="B26" s="645"/>
      <c r="C26" s="645"/>
      <c r="D26" s="645"/>
      <c r="E26" s="652">
        <v>13664497</v>
      </c>
      <c r="F26" s="645"/>
      <c r="G26" s="645"/>
      <c r="H26" s="645"/>
      <c r="I26" s="645"/>
      <c r="J26" s="646" t="s">
        <v>74</v>
      </c>
      <c r="K26" s="645"/>
      <c r="L26" s="645"/>
      <c r="M26" s="664" t="s">
        <v>152</v>
      </c>
    </row>
    <row r="27" spans="1:13" x14ac:dyDescent="0.25">
      <c r="A27" s="645"/>
      <c r="B27" s="645"/>
      <c r="C27" s="645"/>
      <c r="D27" s="645"/>
      <c r="E27" s="647"/>
      <c r="F27" s="645"/>
      <c r="G27" s="645"/>
      <c r="H27" s="645"/>
      <c r="I27" s="645"/>
      <c r="J27" s="645"/>
      <c r="K27" s="645"/>
      <c r="L27" s="645"/>
      <c r="M27" s="645"/>
    </row>
    <row r="28" spans="1:13" x14ac:dyDescent="0.25">
      <c r="A28" s="646" t="s">
        <v>75</v>
      </c>
      <c r="B28" s="645"/>
      <c r="C28" s="645"/>
      <c r="D28" s="645"/>
      <c r="E28" s="652">
        <v>-435</v>
      </c>
      <c r="F28" s="645"/>
      <c r="G28" s="645"/>
      <c r="H28" s="645"/>
      <c r="I28" s="645"/>
      <c r="J28" s="646" t="s">
        <v>76</v>
      </c>
      <c r="K28" s="645"/>
      <c r="L28" s="645"/>
      <c r="M28" s="660">
        <v>5.7137022803176521E-2</v>
      </c>
    </row>
    <row r="29" spans="1:13" x14ac:dyDescent="0.25">
      <c r="A29" s="645"/>
      <c r="B29" s="645"/>
      <c r="C29" s="645"/>
      <c r="D29" s="645"/>
      <c r="E29" s="647"/>
      <c r="F29" s="645"/>
      <c r="G29" s="645"/>
      <c r="H29" s="645"/>
      <c r="I29" s="645"/>
      <c r="J29" s="646" t="s">
        <v>77</v>
      </c>
      <c r="K29" s="645"/>
      <c r="L29" s="645"/>
      <c r="M29" s="645"/>
    </row>
    <row r="30" spans="1:13" ht="16.5" thickBot="1" x14ac:dyDescent="0.3">
      <c r="A30" s="646" t="s">
        <v>78</v>
      </c>
      <c r="B30" s="645"/>
      <c r="C30" s="645"/>
      <c r="D30" s="645"/>
      <c r="E30" s="657">
        <v>13664062</v>
      </c>
      <c r="F30" s="645"/>
      <c r="G30" s="645"/>
      <c r="H30" s="645"/>
      <c r="I30" s="645"/>
      <c r="J30" s="656" t="s">
        <v>79</v>
      </c>
      <c r="K30" s="645"/>
      <c r="L30" s="645"/>
      <c r="M30" s="645"/>
    </row>
    <row r="31" spans="1:13" ht="16.5" thickTop="1" x14ac:dyDescent="0.25">
      <c r="A31" s="646" t="s">
        <v>80</v>
      </c>
      <c r="B31" s="645"/>
      <c r="C31" s="645"/>
      <c r="D31" s="645"/>
      <c r="E31" s="645"/>
      <c r="F31" s="645"/>
      <c r="G31" s="645"/>
      <c r="H31" s="645"/>
      <c r="I31" s="645"/>
      <c r="J31" s="645"/>
      <c r="K31" s="645"/>
      <c r="L31" s="645"/>
      <c r="M31" s="645"/>
    </row>
    <row r="32" spans="1:13" x14ac:dyDescent="0.25">
      <c r="A32" s="646" t="s">
        <v>81</v>
      </c>
      <c r="B32" s="645"/>
      <c r="C32" s="645"/>
      <c r="D32" s="645"/>
      <c r="E32" s="654">
        <v>351752.67</v>
      </c>
      <c r="F32" s="645"/>
      <c r="G32" s="645"/>
      <c r="H32" s="645"/>
      <c r="I32" s="645"/>
      <c r="J32" s="646" t="s">
        <v>82</v>
      </c>
      <c r="K32" s="645"/>
      <c r="L32" s="645"/>
      <c r="M32" s="660">
        <v>0.94903869122398499</v>
      </c>
    </row>
    <row r="33" spans="1:13" x14ac:dyDescent="0.25">
      <c r="A33" s="645"/>
      <c r="B33" s="645"/>
      <c r="C33" s="645"/>
      <c r="D33" s="645"/>
      <c r="E33" s="648"/>
      <c r="F33" s="645"/>
      <c r="G33" s="645"/>
      <c r="H33" s="645"/>
      <c r="I33" s="645"/>
      <c r="J33" s="646" t="s">
        <v>83</v>
      </c>
      <c r="K33" s="645"/>
      <c r="L33" s="645"/>
      <c r="M33" s="645"/>
    </row>
    <row r="34" spans="1:13" x14ac:dyDescent="0.25">
      <c r="A34" s="646" t="s">
        <v>84</v>
      </c>
      <c r="B34" s="645"/>
      <c r="C34" s="645"/>
      <c r="D34" s="645"/>
      <c r="E34" s="654">
        <v>369859.38999999996</v>
      </c>
      <c r="F34" s="645"/>
      <c r="G34" s="645"/>
      <c r="H34" s="645"/>
      <c r="I34" s="645"/>
      <c r="J34" s="646" t="s">
        <v>85</v>
      </c>
      <c r="K34" s="645"/>
      <c r="L34" s="645"/>
      <c r="M34" s="653">
        <v>2.0095655699656045E-2</v>
      </c>
    </row>
    <row r="35" spans="1:13" x14ac:dyDescent="0.25">
      <c r="A35" s="646" t="s">
        <v>86</v>
      </c>
      <c r="B35" s="645"/>
      <c r="C35" s="645"/>
      <c r="D35" s="645"/>
      <c r="E35" s="648"/>
      <c r="F35" s="645"/>
      <c r="G35" s="645"/>
      <c r="H35" s="645"/>
      <c r="I35" s="645"/>
      <c r="J35" s="646" t="s">
        <v>87</v>
      </c>
      <c r="K35" s="645"/>
      <c r="L35" s="645"/>
      <c r="M35" s="653">
        <v>2.1174748601385757E-2</v>
      </c>
    </row>
    <row r="36" spans="1:13" ht="16.5" thickBot="1" x14ac:dyDescent="0.3">
      <c r="A36" s="646" t="s">
        <v>88</v>
      </c>
      <c r="B36" s="645"/>
      <c r="C36" s="645"/>
      <c r="D36" s="645"/>
      <c r="E36" s="658">
        <v>-18106.719999999972</v>
      </c>
      <c r="F36" s="645"/>
      <c r="G36" s="645"/>
      <c r="H36" s="645" t="s">
        <v>6</v>
      </c>
      <c r="I36" s="645"/>
      <c r="J36" s="646" t="s">
        <v>89</v>
      </c>
      <c r="K36" s="645"/>
      <c r="L36" s="645"/>
      <c r="M36" s="661">
        <v>2.1174748601385756</v>
      </c>
    </row>
    <row r="37" spans="1:13" ht="16.5" thickTop="1" x14ac:dyDescent="0.25">
      <c r="A37" s="645"/>
      <c r="B37" s="645"/>
      <c r="C37" s="645"/>
      <c r="D37" s="645"/>
      <c r="E37" s="645"/>
      <c r="F37" s="645"/>
      <c r="G37" s="645"/>
      <c r="H37" s="645"/>
      <c r="I37" s="645"/>
      <c r="J37" s="645"/>
      <c r="K37" s="645"/>
      <c r="L37" s="645"/>
      <c r="M37" s="645"/>
    </row>
    <row r="38" spans="1:13" x14ac:dyDescent="0.25">
      <c r="A38" s="650"/>
      <c r="B38" s="650"/>
      <c r="C38" s="650"/>
      <c r="D38" s="650"/>
      <c r="E38" s="650"/>
      <c r="F38" s="645"/>
      <c r="G38" s="645"/>
      <c r="H38" s="650"/>
      <c r="I38" s="650"/>
      <c r="J38" s="650"/>
      <c r="K38" s="650"/>
      <c r="L38" s="650"/>
      <c r="M38" s="650"/>
    </row>
    <row r="40" spans="1:13" x14ac:dyDescent="0.25">
      <c r="A40" s="646" t="s">
        <v>90</v>
      </c>
      <c r="B40" s="645"/>
      <c r="C40" s="645"/>
      <c r="D40" s="645"/>
      <c r="E40" s="645"/>
      <c r="F40" s="645"/>
      <c r="G40" s="645"/>
      <c r="H40" s="662"/>
      <c r="I40" s="645"/>
      <c r="J40" s="646" t="s">
        <v>91</v>
      </c>
      <c r="K40" s="645"/>
      <c r="L40" s="645"/>
      <c r="M40" s="645"/>
    </row>
    <row r="41" spans="1:13" x14ac:dyDescent="0.25">
      <c r="A41" s="663" t="s">
        <v>153</v>
      </c>
      <c r="B41" s="645"/>
      <c r="C41" s="645"/>
      <c r="D41" s="645"/>
      <c r="E41" s="645"/>
      <c r="F41" s="645"/>
      <c r="G41" s="645"/>
      <c r="H41" s="645"/>
      <c r="I41" s="645"/>
      <c r="J41" s="646" t="s">
        <v>92</v>
      </c>
      <c r="K41" s="44">
        <v>44880</v>
      </c>
      <c r="L41" s="44"/>
      <c r="M41" s="44"/>
    </row>
    <row r="42" spans="1:13" x14ac:dyDescent="0.25">
      <c r="A42" s="646" t="s">
        <v>93</v>
      </c>
      <c r="B42" s="646" t="s">
        <v>104</v>
      </c>
      <c r="C42" s="645"/>
      <c r="D42" s="645"/>
      <c r="E42" s="645"/>
      <c r="F42" s="645"/>
      <c r="G42" s="645"/>
      <c r="H42" s="645"/>
      <c r="I42" s="645"/>
      <c r="J42" s="646" t="s">
        <v>94</v>
      </c>
      <c r="K42" s="646" t="s">
        <v>105</v>
      </c>
      <c r="L42" s="645"/>
      <c r="M42" s="645"/>
    </row>
    <row r="43" spans="1:13" x14ac:dyDescent="0.25">
      <c r="A43" s="646" t="s">
        <v>95</v>
      </c>
      <c r="B43" s="646" t="s">
        <v>96</v>
      </c>
      <c r="C43" s="645"/>
      <c r="D43" s="645"/>
      <c r="E43" s="645"/>
      <c r="F43" s="645"/>
      <c r="G43" s="645" t="s">
        <v>6</v>
      </c>
      <c r="H43" s="645"/>
      <c r="I43" s="645"/>
      <c r="J43" s="646" t="s">
        <v>97</v>
      </c>
      <c r="K43" s="646" t="s">
        <v>98</v>
      </c>
      <c r="L43" s="645"/>
      <c r="M43" s="645"/>
    </row>
    <row r="44" spans="1:13" x14ac:dyDescent="0.25">
      <c r="A44" s="645"/>
      <c r="B44" s="645"/>
      <c r="C44" s="645"/>
      <c r="D44" s="645"/>
      <c r="E44" s="645"/>
      <c r="F44" s="645" t="s">
        <v>103</v>
      </c>
      <c r="G44" s="645"/>
      <c r="H44" s="645"/>
      <c r="I44" s="645"/>
      <c r="J44" s="645"/>
      <c r="K44" s="645"/>
      <c r="L44" s="645"/>
      <c r="M44" s="645"/>
    </row>
    <row r="46" spans="1:13" x14ac:dyDescent="0.25">
      <c r="A46" s="645"/>
      <c r="B46" s="645"/>
      <c r="C46" s="645" t="s">
        <v>6</v>
      </c>
      <c r="D46" s="645"/>
      <c r="E46" s="645"/>
      <c r="F46" s="645"/>
      <c r="G46" s="645"/>
      <c r="H46" s="645"/>
      <c r="I46" s="645"/>
      <c r="J46" s="645"/>
      <c r="K46" s="645"/>
      <c r="L46" s="645"/>
      <c r="M46" s="645"/>
    </row>
    <row r="47" spans="1:13" x14ac:dyDescent="0.25">
      <c r="A47" s="645"/>
      <c r="B47" s="645"/>
      <c r="C47" s="645"/>
      <c r="D47" s="645"/>
      <c r="E47" s="645"/>
      <c r="F47" s="645"/>
      <c r="G47" s="645"/>
      <c r="H47" s="645"/>
      <c r="I47" s="645"/>
      <c r="J47" s="645"/>
      <c r="K47" s="645"/>
      <c r="L47" s="645" t="s">
        <v>6</v>
      </c>
      <c r="M47" s="645"/>
    </row>
  </sheetData>
  <mergeCells count="1">
    <mergeCell ref="K41:M41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36"/>
  <sheetViews>
    <sheetView workbookViewId="0">
      <selection sqref="A1:I36"/>
    </sheetView>
  </sheetViews>
  <sheetFormatPr defaultRowHeight="15.75" x14ac:dyDescent="0.25"/>
  <cols>
    <col min="9" max="9" width="10.44140625" bestFit="1" customWidth="1"/>
  </cols>
  <sheetData>
    <row r="4" spans="2:9" ht="19.5" x14ac:dyDescent="0.35">
      <c r="B4" s="666"/>
      <c r="C4" s="666"/>
      <c r="D4" s="673" t="s">
        <v>0</v>
      </c>
      <c r="E4" s="671"/>
      <c r="F4" s="671"/>
      <c r="G4" s="666"/>
      <c r="H4" s="666"/>
      <c r="I4" s="666"/>
    </row>
    <row r="6" spans="2:9" x14ac:dyDescent="0.25">
      <c r="B6" s="666"/>
      <c r="C6" s="666"/>
      <c r="D6" s="674" t="s">
        <v>2</v>
      </c>
      <c r="E6" s="671"/>
      <c r="F6" s="671"/>
      <c r="G6" s="666"/>
      <c r="H6" s="666"/>
      <c r="I6" s="666"/>
    </row>
    <row r="8" spans="2:9" x14ac:dyDescent="0.25">
      <c r="B8" s="668" t="s">
        <v>4</v>
      </c>
      <c r="C8" s="685" t="s">
        <v>152</v>
      </c>
      <c r="D8" s="666"/>
      <c r="E8" s="666"/>
      <c r="F8" s="666"/>
      <c r="G8" s="666"/>
      <c r="H8" s="666"/>
      <c r="I8" s="666"/>
    </row>
    <row r="9" spans="2:9" x14ac:dyDescent="0.25">
      <c r="B9" s="675" t="s">
        <v>6</v>
      </c>
      <c r="C9" s="675" t="s">
        <v>6</v>
      </c>
      <c r="D9" s="675" t="s">
        <v>6</v>
      </c>
      <c r="E9" s="675" t="s">
        <v>6</v>
      </c>
      <c r="F9" s="675" t="s">
        <v>6</v>
      </c>
      <c r="G9" s="675" t="s">
        <v>6</v>
      </c>
      <c r="H9" s="675" t="s">
        <v>6</v>
      </c>
      <c r="I9" s="686" t="s">
        <v>6</v>
      </c>
    </row>
    <row r="11" spans="2:9" x14ac:dyDescent="0.25">
      <c r="B11" s="684" t="s">
        <v>8</v>
      </c>
      <c r="C11" s="666"/>
      <c r="D11" s="666"/>
      <c r="E11" s="666"/>
      <c r="F11" s="666"/>
      <c r="G11" s="666"/>
      <c r="H11" s="666"/>
      <c r="I11" s="666"/>
    </row>
    <row r="12" spans="2:9" x14ac:dyDescent="0.25">
      <c r="B12" s="666"/>
      <c r="C12" s="668" t="s">
        <v>14</v>
      </c>
      <c r="D12" s="666"/>
      <c r="E12" s="666"/>
      <c r="F12" s="666"/>
      <c r="G12" s="672"/>
      <c r="H12" s="667">
        <v>14</v>
      </c>
      <c r="I12" s="676">
        <v>15288791</v>
      </c>
    </row>
    <row r="13" spans="2:9" x14ac:dyDescent="0.25">
      <c r="B13" s="666"/>
      <c r="C13" s="668" t="s">
        <v>9</v>
      </c>
      <c r="D13" s="666"/>
      <c r="E13" s="666"/>
      <c r="F13" s="666"/>
      <c r="G13" s="672"/>
      <c r="H13" s="667">
        <v>1</v>
      </c>
      <c r="I13" s="688">
        <v>14443233</v>
      </c>
    </row>
    <row r="14" spans="2:9" x14ac:dyDescent="0.25">
      <c r="B14" s="666"/>
      <c r="C14" s="668" t="s">
        <v>19</v>
      </c>
      <c r="D14" s="666"/>
      <c r="E14" s="666"/>
      <c r="F14" s="666"/>
      <c r="G14" s="672"/>
      <c r="H14" s="667" t="s">
        <v>20</v>
      </c>
      <c r="I14" s="682">
        <v>325345</v>
      </c>
    </row>
    <row r="15" spans="2:9" x14ac:dyDescent="0.25">
      <c r="B15" s="666"/>
      <c r="C15" s="666"/>
      <c r="D15" s="666"/>
      <c r="E15" s="666"/>
      <c r="F15" s="666"/>
      <c r="G15" s="666"/>
      <c r="H15" s="666"/>
      <c r="I15" s="669"/>
    </row>
    <row r="16" spans="2:9" x14ac:dyDescent="0.25">
      <c r="B16" s="666"/>
      <c r="C16" s="666"/>
      <c r="D16" s="666"/>
      <c r="E16" s="666"/>
      <c r="F16" s="666"/>
      <c r="G16" s="666"/>
      <c r="H16" s="666"/>
      <c r="I16" s="669"/>
    </row>
    <row r="17" spans="2:9" x14ac:dyDescent="0.25">
      <c r="B17" s="684" t="s">
        <v>23</v>
      </c>
      <c r="C17" s="666"/>
      <c r="D17" s="666"/>
      <c r="E17" s="666"/>
      <c r="F17" s="666"/>
      <c r="G17" s="666"/>
      <c r="H17" s="666"/>
      <c r="I17" s="669"/>
    </row>
    <row r="18" spans="2:9" x14ac:dyDescent="0.25">
      <c r="B18" s="666"/>
      <c r="C18" s="668" t="s">
        <v>24</v>
      </c>
      <c r="D18" s="666"/>
      <c r="E18" s="666"/>
      <c r="F18" s="666"/>
      <c r="G18" s="672"/>
      <c r="H18" s="667" t="s">
        <v>25</v>
      </c>
      <c r="I18" s="676">
        <v>14415235</v>
      </c>
    </row>
    <row r="19" spans="2:9" x14ac:dyDescent="0.25">
      <c r="B19" s="666"/>
      <c r="C19" s="668" t="s">
        <v>27</v>
      </c>
      <c r="D19" s="666"/>
      <c r="E19" s="666"/>
      <c r="F19" s="666"/>
      <c r="G19" s="672"/>
      <c r="H19" s="667" t="s">
        <v>28</v>
      </c>
      <c r="I19" s="676">
        <v>13664497</v>
      </c>
    </row>
    <row r="20" spans="2:9" x14ac:dyDescent="0.25">
      <c r="B20" s="666"/>
      <c r="C20" s="666"/>
      <c r="D20" s="666"/>
      <c r="E20" s="666"/>
      <c r="F20" s="666" t="s">
        <v>6</v>
      </c>
      <c r="G20" s="666"/>
      <c r="H20" s="666"/>
      <c r="I20" s="669"/>
    </row>
    <row r="21" spans="2:9" x14ac:dyDescent="0.25">
      <c r="B21" s="684" t="s">
        <v>30</v>
      </c>
      <c r="C21" s="666"/>
      <c r="D21" s="666"/>
      <c r="E21" s="666"/>
      <c r="F21" s="666"/>
      <c r="G21" s="666"/>
      <c r="H21" s="666"/>
      <c r="I21" s="669"/>
    </row>
    <row r="22" spans="2:9" x14ac:dyDescent="0.25">
      <c r="B22" s="666"/>
      <c r="C22" s="681" t="s">
        <v>99</v>
      </c>
      <c r="D22" s="666"/>
      <c r="E22" s="666"/>
      <c r="F22" s="666"/>
      <c r="G22" s="672"/>
      <c r="H22" s="667" t="s">
        <v>32</v>
      </c>
      <c r="I22" s="677">
        <v>2.5680999999999999E-2</v>
      </c>
    </row>
    <row r="23" spans="2:9" x14ac:dyDescent="0.25">
      <c r="B23" s="666"/>
      <c r="C23" s="668" t="s">
        <v>33</v>
      </c>
      <c r="D23" s="666"/>
      <c r="E23" s="666"/>
      <c r="F23" s="666"/>
      <c r="G23" s="672"/>
      <c r="H23" s="667" t="s">
        <v>34</v>
      </c>
      <c r="I23" s="678">
        <v>351752.67</v>
      </c>
    </row>
    <row r="24" spans="2:9" x14ac:dyDescent="0.25">
      <c r="B24" s="666"/>
      <c r="C24" s="666"/>
      <c r="D24" s="666"/>
      <c r="E24" s="666"/>
      <c r="F24" s="666"/>
      <c r="G24" s="666"/>
      <c r="H24" s="666"/>
      <c r="I24" s="670"/>
    </row>
    <row r="25" spans="2:9" x14ac:dyDescent="0.25">
      <c r="B25" s="684" t="s">
        <v>36</v>
      </c>
      <c r="C25" s="666"/>
      <c r="D25" s="666"/>
      <c r="E25" s="666"/>
      <c r="F25" s="666"/>
      <c r="G25" s="666"/>
      <c r="H25" s="666"/>
      <c r="I25" s="670"/>
    </row>
    <row r="26" spans="2:9" x14ac:dyDescent="0.25">
      <c r="B26" s="666"/>
      <c r="C26" s="668" t="s">
        <v>37</v>
      </c>
      <c r="D26" s="666"/>
      <c r="E26" s="666"/>
      <c r="F26" s="666"/>
      <c r="G26" s="672"/>
      <c r="H26" s="667" t="s">
        <v>38</v>
      </c>
      <c r="I26" s="683">
        <v>369914.98</v>
      </c>
    </row>
    <row r="27" spans="2:9" x14ac:dyDescent="0.25">
      <c r="B27" s="666"/>
      <c r="C27" s="668" t="s">
        <v>101</v>
      </c>
      <c r="D27" s="666"/>
      <c r="E27" s="666"/>
      <c r="F27" s="666"/>
      <c r="G27" s="672"/>
      <c r="H27" s="667" t="s">
        <v>39</v>
      </c>
      <c r="I27" s="682">
        <v>-435</v>
      </c>
    </row>
    <row r="28" spans="2:9" x14ac:dyDescent="0.25">
      <c r="B28" s="666"/>
      <c r="C28" s="668" t="s">
        <v>102</v>
      </c>
      <c r="D28" s="666"/>
      <c r="E28" s="666"/>
      <c r="F28" s="666"/>
      <c r="G28" s="672"/>
      <c r="H28" s="667" t="s">
        <v>38</v>
      </c>
      <c r="I28" s="683">
        <v>-55.59</v>
      </c>
    </row>
    <row r="29" spans="2:9" x14ac:dyDescent="0.25">
      <c r="B29" s="666"/>
      <c r="C29" s="666"/>
      <c r="D29" s="666"/>
      <c r="E29" s="666"/>
      <c r="F29" s="666"/>
      <c r="G29" s="666"/>
      <c r="H29" s="666"/>
      <c r="I29" s="669" t="s">
        <v>6</v>
      </c>
    </row>
    <row r="30" spans="2:9" x14ac:dyDescent="0.25">
      <c r="B30" s="666"/>
      <c r="C30" s="668" t="s">
        <v>42</v>
      </c>
      <c r="D30" s="666"/>
      <c r="E30" s="666"/>
      <c r="F30" s="666"/>
      <c r="G30" s="672"/>
      <c r="H30" s="666"/>
      <c r="I30" s="687">
        <v>44835</v>
      </c>
    </row>
    <row r="31" spans="2:9" x14ac:dyDescent="0.25">
      <c r="B31" s="666"/>
      <c r="C31" s="668" t="s">
        <v>43</v>
      </c>
      <c r="D31" s="666"/>
      <c r="E31" s="666"/>
      <c r="F31" s="666"/>
      <c r="G31" s="672"/>
      <c r="H31" s="667" t="s">
        <v>44</v>
      </c>
      <c r="I31" s="676">
        <v>0</v>
      </c>
    </row>
    <row r="32" spans="2:9" x14ac:dyDescent="0.25">
      <c r="B32" s="667" t="s">
        <v>25</v>
      </c>
      <c r="C32" s="668" t="s">
        <v>45</v>
      </c>
      <c r="D32" s="666"/>
      <c r="E32" s="666"/>
      <c r="F32" s="666"/>
      <c r="G32" s="672"/>
      <c r="H32" s="666"/>
      <c r="I32" s="676">
        <v>15288791</v>
      </c>
    </row>
    <row r="33" spans="2:9" x14ac:dyDescent="0.25">
      <c r="B33" s="667" t="s">
        <v>46</v>
      </c>
      <c r="C33" s="668" t="s">
        <v>47</v>
      </c>
      <c r="D33" s="666"/>
      <c r="E33" s="666"/>
      <c r="F33" s="666"/>
      <c r="G33" s="672"/>
      <c r="H33" s="666"/>
      <c r="I33" s="676">
        <v>14415235</v>
      </c>
    </row>
    <row r="34" spans="2:9" x14ac:dyDescent="0.25">
      <c r="B34" s="666"/>
      <c r="C34" s="666"/>
      <c r="D34" s="666"/>
      <c r="E34" s="666"/>
      <c r="F34" s="666"/>
      <c r="G34" s="666"/>
      <c r="H34" s="666"/>
      <c r="I34" s="669"/>
    </row>
    <row r="35" spans="2:9" x14ac:dyDescent="0.25">
      <c r="B35" s="666"/>
      <c r="C35" s="668" t="s">
        <v>48</v>
      </c>
      <c r="D35" s="666"/>
      <c r="E35" s="666"/>
      <c r="F35" s="666"/>
      <c r="G35" s="679">
        <v>5.7137022803176521E-2</v>
      </c>
      <c r="H35" s="666"/>
      <c r="I35" s="676">
        <v>873556</v>
      </c>
    </row>
    <row r="36" spans="2:9" x14ac:dyDescent="0.25">
      <c r="B36" s="666"/>
      <c r="C36" s="666"/>
      <c r="D36" s="666"/>
      <c r="E36" s="666"/>
      <c r="F36" s="666"/>
      <c r="G36" s="680" t="s">
        <v>6</v>
      </c>
      <c r="H36" s="666"/>
      <c r="I36" s="672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workbookViewId="0">
      <selection sqref="A1:M34"/>
    </sheetView>
  </sheetViews>
  <sheetFormatPr defaultRowHeight="15.75" x14ac:dyDescent="0.25"/>
  <cols>
    <col min="3" max="3" width="12.88671875" bestFit="1" customWidth="1"/>
    <col min="4" max="4" width="15.33203125" bestFit="1" customWidth="1"/>
    <col min="5" max="5" width="11.44140625" bestFit="1" customWidth="1"/>
    <col min="7" max="7" width="11.6640625" bestFit="1" customWidth="1"/>
  </cols>
  <sheetData>
    <row r="1" spans="1:13" x14ac:dyDescent="0.25">
      <c r="A1" s="689" t="s">
        <v>6</v>
      </c>
      <c r="B1" s="689"/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</row>
    <row r="2" spans="1:13" x14ac:dyDescent="0.25">
      <c r="A2" s="689" t="s">
        <v>6</v>
      </c>
      <c r="B2" s="689"/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</row>
    <row r="5" spans="1:13" x14ac:dyDescent="0.25">
      <c r="A5" s="689"/>
      <c r="B5" s="689"/>
      <c r="C5" s="689"/>
      <c r="D5" s="689"/>
      <c r="E5" s="689"/>
      <c r="F5" s="689"/>
      <c r="G5" s="691" t="s">
        <v>1</v>
      </c>
      <c r="H5" s="689"/>
      <c r="I5" s="689"/>
      <c r="J5" s="689"/>
      <c r="K5" s="689"/>
      <c r="L5" s="689"/>
      <c r="M5" s="689"/>
    </row>
    <row r="7" spans="1:13" x14ac:dyDescent="0.25">
      <c r="A7" s="689"/>
      <c r="B7" s="689"/>
      <c r="C7" s="689"/>
      <c r="D7" s="689"/>
      <c r="E7" s="689"/>
      <c r="F7" s="695"/>
      <c r="G7" s="689"/>
      <c r="H7" s="689"/>
      <c r="I7" s="689"/>
      <c r="J7" s="689"/>
      <c r="K7" s="689"/>
      <c r="L7" s="689"/>
      <c r="M7" s="689"/>
    </row>
    <row r="8" spans="1:13" x14ac:dyDescent="0.25">
      <c r="A8" s="689"/>
      <c r="B8" s="689"/>
      <c r="C8" s="689"/>
      <c r="D8" s="697" t="s">
        <v>3</v>
      </c>
      <c r="E8" s="695"/>
      <c r="F8" s="689"/>
      <c r="G8" s="689"/>
      <c r="H8" s="689"/>
      <c r="I8" s="689"/>
      <c r="J8" s="689"/>
      <c r="K8" s="689"/>
      <c r="L8" s="689"/>
      <c r="M8" s="689"/>
    </row>
    <row r="9" spans="1:13" x14ac:dyDescent="0.25">
      <c r="A9" s="689"/>
      <c r="B9" s="697" t="s">
        <v>5</v>
      </c>
      <c r="C9" s="695"/>
      <c r="D9" s="695"/>
      <c r="E9" s="695"/>
      <c r="F9" s="695"/>
      <c r="G9" s="695"/>
      <c r="H9" s="689"/>
      <c r="I9" s="689"/>
      <c r="J9" s="689"/>
      <c r="K9" s="689"/>
      <c r="L9" s="689"/>
      <c r="M9" s="689"/>
    </row>
    <row r="10" spans="1:13" x14ac:dyDescent="0.25">
      <c r="A10" s="689"/>
      <c r="B10" s="697" t="s">
        <v>7</v>
      </c>
      <c r="C10" s="695"/>
      <c r="D10" s="695"/>
      <c r="E10" s="695"/>
      <c r="F10" s="695"/>
      <c r="G10" s="695"/>
      <c r="H10" s="689"/>
      <c r="I10" s="689"/>
      <c r="J10" s="689"/>
      <c r="K10" s="689"/>
      <c r="L10" s="689"/>
      <c r="M10" s="689"/>
    </row>
    <row r="11" spans="1:13" x14ac:dyDescent="0.25">
      <c r="A11" s="689"/>
      <c r="B11" s="689"/>
      <c r="C11" s="689"/>
      <c r="D11" s="704" t="s">
        <v>152</v>
      </c>
      <c r="E11" s="696"/>
      <c r="F11" s="689"/>
      <c r="G11" s="689"/>
      <c r="H11" s="689"/>
      <c r="I11" s="689"/>
      <c r="J11" s="689"/>
      <c r="K11" s="689"/>
      <c r="L11" s="689"/>
      <c r="M11" s="689"/>
    </row>
    <row r="13" spans="1:13" x14ac:dyDescent="0.25">
      <c r="A13" s="689"/>
      <c r="B13" s="689"/>
      <c r="C13" s="689"/>
      <c r="D13" s="690" t="s">
        <v>10</v>
      </c>
      <c r="E13" s="690" t="s">
        <v>11</v>
      </c>
      <c r="F13" s="690" t="s">
        <v>12</v>
      </c>
      <c r="G13" s="690" t="s">
        <v>13</v>
      </c>
      <c r="H13" s="689"/>
      <c r="I13" s="689"/>
      <c r="J13" s="689"/>
      <c r="K13" s="689"/>
      <c r="L13" s="689"/>
      <c r="M13" s="689"/>
    </row>
    <row r="14" spans="1:13" x14ac:dyDescent="0.25">
      <c r="A14" s="689"/>
      <c r="B14" s="689"/>
      <c r="C14" s="689"/>
      <c r="D14" s="698" t="s">
        <v>15</v>
      </c>
      <c r="E14" s="699" t="s">
        <v>16</v>
      </c>
      <c r="F14" s="699" t="s">
        <v>17</v>
      </c>
      <c r="G14" s="699" t="s">
        <v>18</v>
      </c>
      <c r="H14" s="689"/>
      <c r="I14" s="689"/>
      <c r="J14" s="689"/>
      <c r="K14" s="689"/>
      <c r="L14" s="689"/>
      <c r="M14" s="689"/>
    </row>
    <row r="16" spans="1:13" x14ac:dyDescent="0.25">
      <c r="A16" s="691" t="s">
        <v>21</v>
      </c>
      <c r="B16" s="689"/>
      <c r="C16" s="689"/>
      <c r="D16" s="692">
        <v>225028296</v>
      </c>
      <c r="E16" s="692">
        <v>213402244</v>
      </c>
      <c r="F16" s="692">
        <v>0</v>
      </c>
      <c r="G16" s="692">
        <v>11626052</v>
      </c>
      <c r="H16" s="689"/>
      <c r="I16" s="689"/>
      <c r="J16" s="689"/>
      <c r="K16" s="689"/>
      <c r="L16" s="689"/>
      <c r="M16" s="689" t="s">
        <v>6</v>
      </c>
    </row>
    <row r="17" spans="1:7" x14ac:dyDescent="0.25">
      <c r="A17" s="691" t="s">
        <v>22</v>
      </c>
      <c r="B17" s="689"/>
      <c r="C17" s="689"/>
      <c r="D17" s="692"/>
      <c r="E17" s="692"/>
      <c r="F17" s="692"/>
      <c r="G17" s="692"/>
    </row>
    <row r="18" spans="1:7" x14ac:dyDescent="0.25">
      <c r="A18" s="689"/>
      <c r="B18" s="689"/>
      <c r="C18" s="689"/>
      <c r="D18" s="692"/>
      <c r="E18" s="692"/>
      <c r="F18" s="692"/>
      <c r="G18" s="692"/>
    </row>
    <row r="19" spans="1:7" x14ac:dyDescent="0.25">
      <c r="A19" s="691" t="s">
        <v>26</v>
      </c>
      <c r="B19" s="689"/>
      <c r="C19" s="689"/>
      <c r="D19" s="692">
        <v>14255487</v>
      </c>
      <c r="E19" s="692">
        <v>13276274</v>
      </c>
      <c r="F19" s="692">
        <v>0</v>
      </c>
      <c r="G19" s="692">
        <v>979213</v>
      </c>
    </row>
    <row r="21" spans="1:7" x14ac:dyDescent="0.25">
      <c r="A21" s="691" t="s">
        <v>6</v>
      </c>
      <c r="B21" s="689"/>
      <c r="C21" s="689"/>
      <c r="D21" s="701"/>
      <c r="E21" s="701"/>
      <c r="F21" s="701"/>
      <c r="G21" s="692" t="s">
        <v>6</v>
      </c>
    </row>
    <row r="23" spans="1:7" x14ac:dyDescent="0.25">
      <c r="A23" s="691" t="s">
        <v>29</v>
      </c>
      <c r="B23" s="689"/>
      <c r="C23" s="689"/>
      <c r="D23" s="692"/>
      <c r="E23" s="692"/>
      <c r="F23" s="692"/>
      <c r="G23" s="692"/>
    </row>
    <row r="24" spans="1:7" x14ac:dyDescent="0.25">
      <c r="A24" s="689"/>
      <c r="B24" s="689"/>
      <c r="C24" s="689"/>
      <c r="D24" s="692"/>
      <c r="E24" s="692"/>
      <c r="F24" s="692"/>
      <c r="G24" s="692"/>
    </row>
    <row r="25" spans="1:7" x14ac:dyDescent="0.25">
      <c r="A25" s="691" t="s">
        <v>31</v>
      </c>
      <c r="B25" s="689"/>
      <c r="C25" s="689"/>
      <c r="D25" s="703">
        <v>15288791</v>
      </c>
      <c r="E25" s="703">
        <v>14415235</v>
      </c>
      <c r="F25" s="703">
        <v>0</v>
      </c>
      <c r="G25" s="703">
        <v>873556</v>
      </c>
    </row>
    <row r="26" spans="1:7" x14ac:dyDescent="0.25">
      <c r="A26" s="689"/>
      <c r="B26" s="689"/>
      <c r="C26" s="689"/>
      <c r="D26" s="692"/>
      <c r="E26" s="692"/>
      <c r="F26" s="692"/>
      <c r="G26" s="692"/>
    </row>
    <row r="27" spans="1:7" x14ac:dyDescent="0.25">
      <c r="A27" s="689" t="s">
        <v>6</v>
      </c>
      <c r="B27" s="689"/>
      <c r="C27" s="689"/>
      <c r="D27" s="701" t="s">
        <v>6</v>
      </c>
      <c r="E27" s="701" t="s">
        <v>6</v>
      </c>
      <c r="F27" s="701" t="s">
        <v>6</v>
      </c>
      <c r="G27" s="702" t="s">
        <v>6</v>
      </c>
    </row>
    <row r="29" spans="1:7" x14ac:dyDescent="0.25">
      <c r="A29" s="691" t="s">
        <v>35</v>
      </c>
      <c r="B29" s="689"/>
      <c r="C29" s="689"/>
      <c r="D29" s="692">
        <v>226061600</v>
      </c>
      <c r="E29" s="692">
        <v>214541205</v>
      </c>
      <c r="F29" s="692">
        <v>0</v>
      </c>
      <c r="G29" s="692">
        <v>11520395</v>
      </c>
    </row>
    <row r="34" spans="2:7" x14ac:dyDescent="0.25">
      <c r="B34" s="691" t="s">
        <v>13</v>
      </c>
      <c r="C34" s="693">
        <v>11520395</v>
      </c>
      <c r="D34" s="694" t="s">
        <v>40</v>
      </c>
      <c r="E34" s="692">
        <v>226061600</v>
      </c>
      <c r="F34" s="690" t="s">
        <v>41</v>
      </c>
      <c r="G34" s="700">
        <v>5.0961308776015034E-2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I36"/>
  <sheetViews>
    <sheetView workbookViewId="0">
      <selection sqref="A1:IV65536"/>
    </sheetView>
  </sheetViews>
  <sheetFormatPr defaultColWidth="11.44140625" defaultRowHeight="15.75" x14ac:dyDescent="0.25"/>
  <cols>
    <col min="5" max="5" width="12.77734375" customWidth="1"/>
    <col min="6" max="6" width="11.77734375" customWidth="1"/>
    <col min="7" max="7" width="8.5546875" customWidth="1"/>
    <col min="8" max="8" width="11.77734375" customWidth="1"/>
    <col min="9" max="9" width="22.77734375" bestFit="1" customWidth="1"/>
    <col min="11" max="11" width="12.77734375" customWidth="1"/>
    <col min="12" max="12" width="14.77734375" customWidth="1"/>
    <col min="13" max="13" width="17" customWidth="1"/>
    <col min="14" max="14" width="12.77734375" customWidth="1"/>
    <col min="15" max="15" width="11.77734375" customWidth="1"/>
  </cols>
  <sheetData>
    <row r="4" spans="2:9" ht="19.5" x14ac:dyDescent="0.35">
      <c r="D4" s="26" t="s">
        <v>0</v>
      </c>
      <c r="E4" s="1"/>
      <c r="F4" s="1"/>
    </row>
    <row r="6" spans="2:9" x14ac:dyDescent="0.25">
      <c r="D6" s="27" t="s">
        <v>2</v>
      </c>
      <c r="E6" s="1"/>
      <c r="F6" s="1"/>
    </row>
    <row r="8" spans="2:9" x14ac:dyDescent="0.25">
      <c r="B8" s="9" t="s">
        <v>4</v>
      </c>
      <c r="C8" s="28" t="str">
        <f>[2]FAR!E6</f>
        <v>JANUARY 2021</v>
      </c>
    </row>
    <row r="9" spans="2:9" x14ac:dyDescent="0.25">
      <c r="B9" s="29" t="s">
        <v>6</v>
      </c>
      <c r="C9" s="29" t="s">
        <v>6</v>
      </c>
      <c r="D9" s="29" t="s">
        <v>6</v>
      </c>
      <c r="E9" s="29" t="s">
        <v>6</v>
      </c>
      <c r="F9" s="29" t="s">
        <v>6</v>
      </c>
      <c r="G9" s="29" t="s">
        <v>6</v>
      </c>
      <c r="H9" s="29" t="s">
        <v>6</v>
      </c>
      <c r="I9" s="40" t="s">
        <v>6</v>
      </c>
    </row>
    <row r="11" spans="2:9" x14ac:dyDescent="0.25">
      <c r="B11" s="30" t="s">
        <v>8</v>
      </c>
    </row>
    <row r="12" spans="2:9" x14ac:dyDescent="0.25">
      <c r="C12" s="9" t="s">
        <v>14</v>
      </c>
      <c r="G12" s="2"/>
      <c r="H12" s="31">
        <v>14</v>
      </c>
      <c r="I12" s="16">
        <v>26015120</v>
      </c>
    </row>
    <row r="13" spans="2:9" x14ac:dyDescent="0.25">
      <c r="C13" s="9" t="s">
        <v>9</v>
      </c>
      <c r="G13" s="2"/>
      <c r="H13" s="31">
        <v>1</v>
      </c>
      <c r="I13" s="16">
        <v>25531153</v>
      </c>
    </row>
    <row r="14" spans="2:9" x14ac:dyDescent="0.25">
      <c r="C14" s="9" t="s">
        <v>19</v>
      </c>
      <c r="G14" s="2"/>
      <c r="H14" s="31" t="s">
        <v>20</v>
      </c>
      <c r="I14" s="16">
        <v>-103280</v>
      </c>
    </row>
    <row r="15" spans="2:9" x14ac:dyDescent="0.25">
      <c r="I15" s="14"/>
    </row>
    <row r="16" spans="2:9" x14ac:dyDescent="0.25">
      <c r="I16" s="14"/>
    </row>
    <row r="17" spans="2:9" x14ac:dyDescent="0.25">
      <c r="B17" s="30" t="s">
        <v>23</v>
      </c>
      <c r="I17" s="14"/>
    </row>
    <row r="18" spans="2:9" x14ac:dyDescent="0.25">
      <c r="C18" s="9" t="s">
        <v>24</v>
      </c>
      <c r="G18" s="2"/>
      <c r="H18" s="31" t="s">
        <v>25</v>
      </c>
      <c r="I18" s="16">
        <v>24470896</v>
      </c>
    </row>
    <row r="19" spans="2:9" x14ac:dyDescent="0.25">
      <c r="C19" s="9" t="s">
        <v>27</v>
      </c>
      <c r="G19" s="2"/>
      <c r="H19" s="31" t="s">
        <v>28</v>
      </c>
      <c r="I19" s="16">
        <v>24172449</v>
      </c>
    </row>
    <row r="20" spans="2:9" x14ac:dyDescent="0.25">
      <c r="F20" t="s">
        <v>6</v>
      </c>
      <c r="I20" s="14"/>
    </row>
    <row r="21" spans="2:9" x14ac:dyDescent="0.25">
      <c r="B21" s="30" t="s">
        <v>30</v>
      </c>
      <c r="I21" s="14"/>
    </row>
    <row r="22" spans="2:9" x14ac:dyDescent="0.25">
      <c r="C22" s="25" t="s">
        <v>99</v>
      </c>
      <c r="G22" s="2"/>
      <c r="H22" s="31" t="s">
        <v>32</v>
      </c>
      <c r="I22" s="20">
        <v>-1.684E-3</v>
      </c>
    </row>
    <row r="23" spans="2:9" x14ac:dyDescent="0.25">
      <c r="C23" s="9" t="s">
        <v>33</v>
      </c>
      <c r="G23" s="2"/>
      <c r="H23" s="31" t="s">
        <v>34</v>
      </c>
      <c r="I23" s="17">
        <v>-40769.129999999997</v>
      </c>
    </row>
    <row r="24" spans="2:9" x14ac:dyDescent="0.25">
      <c r="I24" s="18"/>
    </row>
    <row r="25" spans="2:9" x14ac:dyDescent="0.25">
      <c r="B25" s="30" t="s">
        <v>36</v>
      </c>
      <c r="I25" s="18"/>
    </row>
    <row r="26" spans="2:9" x14ac:dyDescent="0.25">
      <c r="C26" s="9" t="s">
        <v>37</v>
      </c>
      <c r="G26" s="2"/>
      <c r="H26" s="31" t="s">
        <v>38</v>
      </c>
      <c r="I26" s="17">
        <v>-41344.71</v>
      </c>
    </row>
    <row r="27" spans="2:9" x14ac:dyDescent="0.25">
      <c r="C27" s="9" t="s">
        <v>101</v>
      </c>
      <c r="G27" s="2"/>
      <c r="H27" s="31" t="s">
        <v>39</v>
      </c>
      <c r="I27" s="16">
        <v>-4037</v>
      </c>
    </row>
    <row r="28" spans="2:9" x14ac:dyDescent="0.25">
      <c r="C28" s="9" t="s">
        <v>102</v>
      </c>
      <c r="G28" s="2"/>
      <c r="H28" s="31" t="s">
        <v>38</v>
      </c>
      <c r="I28" s="17">
        <v>25.03</v>
      </c>
    </row>
    <row r="29" spans="2:9" x14ac:dyDescent="0.25">
      <c r="I29" s="14" t="s">
        <v>6</v>
      </c>
    </row>
    <row r="30" spans="2:9" x14ac:dyDescent="0.25">
      <c r="C30" s="9" t="s">
        <v>42</v>
      </c>
      <c r="G30" s="2"/>
      <c r="I30" s="41">
        <v>44228</v>
      </c>
    </row>
    <row r="31" spans="2:9" x14ac:dyDescent="0.25">
      <c r="C31" s="9" t="s">
        <v>43</v>
      </c>
      <c r="G31" s="2"/>
      <c r="H31" s="31" t="s">
        <v>44</v>
      </c>
      <c r="I31" s="16">
        <v>0</v>
      </c>
    </row>
    <row r="32" spans="2:9" x14ac:dyDescent="0.25">
      <c r="B32" s="31" t="s">
        <v>25</v>
      </c>
      <c r="C32" s="9" t="s">
        <v>45</v>
      </c>
      <c r="G32" s="2"/>
      <c r="I32" s="16">
        <f>+I12</f>
        <v>26015120</v>
      </c>
    </row>
    <row r="33" spans="2:9" x14ac:dyDescent="0.25">
      <c r="B33" s="31" t="s">
        <v>46</v>
      </c>
      <c r="C33" s="9" t="s">
        <v>47</v>
      </c>
      <c r="G33" s="2"/>
      <c r="I33" s="16">
        <f>+I18</f>
        <v>24470896</v>
      </c>
    </row>
    <row r="34" spans="2:9" x14ac:dyDescent="0.25">
      <c r="I34" s="14"/>
    </row>
    <row r="35" spans="2:9" x14ac:dyDescent="0.25">
      <c r="C35" s="9" t="s">
        <v>48</v>
      </c>
      <c r="G35" s="33">
        <f>I35/I32</f>
        <v>5.9358711395526911E-2</v>
      </c>
      <c r="I35" s="16">
        <f>I32-I31-I33</f>
        <v>1544224</v>
      </c>
    </row>
    <row r="36" spans="2:9" x14ac:dyDescent="0.25">
      <c r="G36" s="34" t="s">
        <v>6</v>
      </c>
      <c r="I36" s="2"/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4"/>
  <sheetViews>
    <sheetView workbookViewId="0">
      <selection activeCell="M29" sqref="M29"/>
    </sheetView>
  </sheetViews>
  <sheetFormatPr defaultRowHeight="15.75" x14ac:dyDescent="0.25"/>
  <cols>
    <col min="3" max="3" width="12.88671875" bestFit="1" customWidth="1"/>
    <col min="4" max="4" width="15.33203125" bestFit="1" customWidth="1"/>
    <col min="5" max="5" width="12.88671875" bestFit="1" customWidth="1"/>
    <col min="6" max="6" width="10.33203125" bestFit="1" customWidth="1"/>
    <col min="7" max="7" width="12" bestFit="1" customWidth="1"/>
  </cols>
  <sheetData>
    <row r="1" spans="1:7" x14ac:dyDescent="0.25">
      <c r="A1" t="s">
        <v>6</v>
      </c>
    </row>
    <row r="2" spans="1:7" x14ac:dyDescent="0.25">
      <c r="A2" t="s">
        <v>6</v>
      </c>
    </row>
    <row r="5" spans="1:7" x14ac:dyDescent="0.25">
      <c r="G5" s="9" t="s">
        <v>1</v>
      </c>
    </row>
    <row r="7" spans="1:7" x14ac:dyDescent="0.25">
      <c r="F7" s="1"/>
    </row>
    <row r="8" spans="1:7" x14ac:dyDescent="0.25">
      <c r="D8" s="1" t="s">
        <v>3</v>
      </c>
      <c r="E8" s="1"/>
    </row>
    <row r="9" spans="1:7" x14ac:dyDescent="0.25">
      <c r="B9" s="1" t="s">
        <v>5</v>
      </c>
      <c r="C9" s="1"/>
      <c r="D9" s="1"/>
      <c r="E9" s="1"/>
      <c r="F9" s="1"/>
      <c r="G9" s="1"/>
    </row>
    <row r="10" spans="1:7" x14ac:dyDescent="0.25">
      <c r="B10" s="1" t="s">
        <v>7</v>
      </c>
      <c r="C10" s="1"/>
      <c r="D10" s="1"/>
      <c r="E10" s="1"/>
      <c r="F10" s="1"/>
      <c r="G10" s="1"/>
    </row>
    <row r="11" spans="1:7" x14ac:dyDescent="0.25">
      <c r="D11" s="35" t="str">
        <f>[2]FAR!E6</f>
        <v>JANUARY 2021</v>
      </c>
      <c r="E11" s="3"/>
    </row>
    <row r="13" spans="1:7" x14ac:dyDescent="0.25">
      <c r="D13" s="31" t="s">
        <v>10</v>
      </c>
      <c r="E13" s="31" t="s">
        <v>11</v>
      </c>
      <c r="F13" s="31" t="s">
        <v>12</v>
      </c>
      <c r="G13" s="31" t="s">
        <v>13</v>
      </c>
    </row>
    <row r="14" spans="1:7" x14ac:dyDescent="0.25">
      <c r="D14" s="36" t="s">
        <v>15</v>
      </c>
      <c r="E14" s="37" t="s">
        <v>16</v>
      </c>
      <c r="F14" s="37" t="s">
        <v>17</v>
      </c>
      <c r="G14" s="37" t="s">
        <v>18</v>
      </c>
    </row>
    <row r="16" spans="1:7" x14ac:dyDescent="0.25">
      <c r="A16" s="9" t="s">
        <v>21</v>
      </c>
      <c r="D16" s="14">
        <v>222619952</v>
      </c>
      <c r="E16" s="14">
        <v>211070028</v>
      </c>
      <c r="F16" s="14">
        <v>0</v>
      </c>
      <c r="G16" s="14">
        <f>+D16-E16-F16</f>
        <v>11549924</v>
      </c>
    </row>
    <row r="17" spans="1:7" x14ac:dyDescent="0.25">
      <c r="A17" s="9" t="s">
        <v>22</v>
      </c>
      <c r="D17" s="14"/>
      <c r="E17" s="14"/>
      <c r="F17" s="14"/>
      <c r="G17" s="14"/>
    </row>
    <row r="18" spans="1:7" x14ac:dyDescent="0.25">
      <c r="D18" s="14"/>
      <c r="E18" s="14"/>
      <c r="F18" s="14"/>
      <c r="G18" s="14"/>
    </row>
    <row r="19" spans="1:7" x14ac:dyDescent="0.25">
      <c r="A19" s="9" t="s">
        <v>26</v>
      </c>
      <c r="D19" s="14">
        <v>22783722</v>
      </c>
      <c r="E19" s="14">
        <v>21523130</v>
      </c>
      <c r="F19" s="14">
        <v>0</v>
      </c>
      <c r="G19" s="14">
        <f>D19-E19-F19</f>
        <v>1260592</v>
      </c>
    </row>
    <row r="21" spans="1:7" x14ac:dyDescent="0.25">
      <c r="A21" s="9" t="s">
        <v>6</v>
      </c>
      <c r="D21" s="6"/>
      <c r="E21" s="6"/>
      <c r="F21" s="6"/>
      <c r="G21" s="14" t="s">
        <v>6</v>
      </c>
    </row>
    <row r="23" spans="1:7" x14ac:dyDescent="0.25">
      <c r="A23" s="9" t="s">
        <v>29</v>
      </c>
      <c r="D23" s="14"/>
      <c r="E23" s="14"/>
      <c r="F23" s="14"/>
      <c r="G23" s="14"/>
    </row>
    <row r="24" spans="1:7" x14ac:dyDescent="0.25">
      <c r="D24" s="14"/>
      <c r="E24" s="14"/>
      <c r="F24" s="14"/>
      <c r="G24" s="14"/>
    </row>
    <row r="25" spans="1:7" x14ac:dyDescent="0.25">
      <c r="A25" s="9" t="s">
        <v>31</v>
      </c>
      <c r="D25" s="14">
        <v>26015120</v>
      </c>
      <c r="E25" s="14">
        <v>24470896</v>
      </c>
      <c r="F25" s="14">
        <v>0</v>
      </c>
      <c r="G25" s="14">
        <f>+D25-E25-F25</f>
        <v>1544224</v>
      </c>
    </row>
    <row r="26" spans="1:7" x14ac:dyDescent="0.25">
      <c r="D26" s="14"/>
      <c r="E26" s="14"/>
      <c r="F26" s="14"/>
      <c r="G26" s="14"/>
    </row>
    <row r="27" spans="1:7" x14ac:dyDescent="0.25">
      <c r="A27" t="s">
        <v>6</v>
      </c>
      <c r="D27" s="6" t="s">
        <v>6</v>
      </c>
      <c r="E27" s="6" t="s">
        <v>6</v>
      </c>
      <c r="F27" s="6" t="s">
        <v>6</v>
      </c>
      <c r="G27" s="7" t="s">
        <v>6</v>
      </c>
    </row>
    <row r="29" spans="1:7" x14ac:dyDescent="0.25">
      <c r="A29" s="9" t="s">
        <v>35</v>
      </c>
      <c r="D29" s="14">
        <f>D16-D19+D25</f>
        <v>225851350</v>
      </c>
      <c r="E29" s="14">
        <f>E16-E19+E25</f>
        <v>214017794</v>
      </c>
      <c r="F29" s="14">
        <v>0</v>
      </c>
      <c r="G29" s="14">
        <f>G16-G19+G25</f>
        <v>11833556</v>
      </c>
    </row>
    <row r="34" spans="2:7" x14ac:dyDescent="0.25">
      <c r="B34" s="9" t="s">
        <v>13</v>
      </c>
      <c r="C34" s="18">
        <f>G29</f>
        <v>11833556</v>
      </c>
      <c r="D34" s="38" t="s">
        <v>40</v>
      </c>
      <c r="E34" s="14">
        <f>D29</f>
        <v>225851350</v>
      </c>
      <c r="F34" s="31" t="s">
        <v>41</v>
      </c>
      <c r="G34" s="39">
        <f>C34/E34</f>
        <v>5.2395329937146712E-2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72</vt:i4>
      </vt:variant>
      <vt:variant>
        <vt:lpstr>Named Ranges</vt:lpstr>
      </vt:variant>
      <vt:variant>
        <vt:i4>2</vt:i4>
      </vt:variant>
    </vt:vector>
  </HeadingPairs>
  <TitlesOfParts>
    <vt:vector size="74" baseType="lpstr">
      <vt:lpstr>FAR Nov 20</vt:lpstr>
      <vt:lpstr>Appendix A Nov 20</vt:lpstr>
      <vt:lpstr>Appendix B Nov 20</vt:lpstr>
      <vt:lpstr>FAR Dec 20</vt:lpstr>
      <vt:lpstr>Appendix A Dec 20</vt:lpstr>
      <vt:lpstr>Appendix B Dec 20</vt:lpstr>
      <vt:lpstr>FAR Jan 21</vt:lpstr>
      <vt:lpstr>Appendix  A Jan 21</vt:lpstr>
      <vt:lpstr>Appendix B Jan 21</vt:lpstr>
      <vt:lpstr>FAR Feb 21</vt:lpstr>
      <vt:lpstr>Appendix A Feb 21</vt:lpstr>
      <vt:lpstr>Appendix B Feb 21</vt:lpstr>
      <vt:lpstr>FAR Mar 21</vt:lpstr>
      <vt:lpstr>Appendix A Mar 21</vt:lpstr>
      <vt:lpstr>Appendix B Mar 21</vt:lpstr>
      <vt:lpstr>FAR Apr 21</vt:lpstr>
      <vt:lpstr>Appendix A Apr 21</vt:lpstr>
      <vt:lpstr>Appendix B Apr 21</vt:lpstr>
      <vt:lpstr>FAR May 21</vt:lpstr>
      <vt:lpstr>Appendix A May 21</vt:lpstr>
      <vt:lpstr>FAR Jun 21</vt:lpstr>
      <vt:lpstr>Appendix B May 21</vt:lpstr>
      <vt:lpstr>Appendix A Jun 21</vt:lpstr>
      <vt:lpstr>Appendix B Jun 21</vt:lpstr>
      <vt:lpstr>FAR Jul 21</vt:lpstr>
      <vt:lpstr>Appendix A Jul 21</vt:lpstr>
      <vt:lpstr>Appendix B Jul 21</vt:lpstr>
      <vt:lpstr>FAR Aug 21</vt:lpstr>
      <vt:lpstr>Appendix A Aug 21</vt:lpstr>
      <vt:lpstr>Appendix B Aug 21</vt:lpstr>
      <vt:lpstr>FAR Sept 21</vt:lpstr>
      <vt:lpstr>Appendix Sept 21</vt:lpstr>
      <vt:lpstr>Appendix B Sept 21</vt:lpstr>
      <vt:lpstr>FAR Oct 21</vt:lpstr>
      <vt:lpstr>Appendix A Oct 21</vt:lpstr>
      <vt:lpstr>Appendix B Oct 21</vt:lpstr>
      <vt:lpstr>FAR Nov 21</vt:lpstr>
      <vt:lpstr>Appendix  A Nov 21</vt:lpstr>
      <vt:lpstr>Appendix B Nov 21</vt:lpstr>
      <vt:lpstr>FAR Dec 21</vt:lpstr>
      <vt:lpstr>Appendix A Dec 21</vt:lpstr>
      <vt:lpstr>Appendix B Dec 21</vt:lpstr>
      <vt:lpstr>FAR Jan 22</vt:lpstr>
      <vt:lpstr>Appendix A Jan 22</vt:lpstr>
      <vt:lpstr>Appendix B Jan 22</vt:lpstr>
      <vt:lpstr>FAR Feb 22</vt:lpstr>
      <vt:lpstr>Appendix A Feb 22</vt:lpstr>
      <vt:lpstr>Appendix B Feb 22</vt:lpstr>
      <vt:lpstr>FAR Mar 22</vt:lpstr>
      <vt:lpstr>Appendix A Mar 22</vt:lpstr>
      <vt:lpstr>Appendix B Mar 22</vt:lpstr>
      <vt:lpstr>FAR Apr 22</vt:lpstr>
      <vt:lpstr>Appendix A Apr 22</vt:lpstr>
      <vt:lpstr>Appendix B Apr 22</vt:lpstr>
      <vt:lpstr>FAR May 22</vt:lpstr>
      <vt:lpstr>Appendix A May 22</vt:lpstr>
      <vt:lpstr>Appendix B May 22</vt:lpstr>
      <vt:lpstr>FAR Jun 22</vt:lpstr>
      <vt:lpstr>Appendix A Jun 22</vt:lpstr>
      <vt:lpstr>Appendix B Jun 22</vt:lpstr>
      <vt:lpstr>FAR Jul 22</vt:lpstr>
      <vt:lpstr>Appendix A Jul 22</vt:lpstr>
      <vt:lpstr>Appendix B Jul 22</vt:lpstr>
      <vt:lpstr>FAC Aug 22</vt:lpstr>
      <vt:lpstr>Appendix A Aug 22</vt:lpstr>
      <vt:lpstr>Appendix B Aug 22</vt:lpstr>
      <vt:lpstr>FAR Sep 22</vt:lpstr>
      <vt:lpstr>Appendix A Sep 22</vt:lpstr>
      <vt:lpstr>Appendix B Sep 22</vt:lpstr>
      <vt:lpstr>FAR Oct 22</vt:lpstr>
      <vt:lpstr>Appendix A Oct 22</vt:lpstr>
      <vt:lpstr>Appendix B Oct 22</vt:lpstr>
      <vt:lpstr>'Appendix A Dec 20'!Print_Area</vt:lpstr>
      <vt:lpstr>Print_Area_MI</vt:lpstr>
    </vt:vector>
  </TitlesOfParts>
  <Company>Big Sandy RECC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Estepp</dc:creator>
  <cp:lastModifiedBy>Robin Slone</cp:lastModifiedBy>
  <cp:lastPrinted>2020-12-10T18:53:52Z</cp:lastPrinted>
  <dcterms:created xsi:type="dcterms:W3CDTF">2010-09-15T12:30:13Z</dcterms:created>
  <dcterms:modified xsi:type="dcterms:W3CDTF">2024-06-18T11:50:53Z</dcterms:modified>
</cp:coreProperties>
</file>