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cct-Supervisor\PSC CASES\PSC CASE 2023-00014 FUEL ADJ CLAUSE (incr)\REHEARING DATA REQUEST 6-4-24\"/>
    </mc:Choice>
  </mc:AlternateContent>
  <xr:revisionPtr revIDLastSave="0" documentId="13_ncr:1_{04BFAFBF-8259-4AA7-9D5A-071B73E2165A}" xr6:coauthVersionLast="47" xr6:coauthVersionMax="47" xr10:uidLastSave="{00000000-0000-0000-0000-000000000000}"/>
  <bookViews>
    <workbookView xWindow="-120" yWindow="-120" windowWidth="29040" windowHeight="15840" activeTab="21" xr2:uid="{8929AD05-3734-4330-BAAC-B2E54B1F4D32}"/>
  </bookViews>
  <sheets>
    <sheet name="Nov-20" sheetId="1" r:id="rId1"/>
    <sheet name="Dec-20" sheetId="2" r:id="rId2"/>
    <sheet name="Jan-21" sheetId="3" r:id="rId3"/>
    <sheet name="Feb-21" sheetId="4" r:id="rId4"/>
    <sheet name="Mar-21" sheetId="5" r:id="rId5"/>
    <sheet name="Apr-21" sheetId="6" r:id="rId6"/>
    <sheet name="May-21" sheetId="7" r:id="rId7"/>
    <sheet name="Jun-21" sheetId="8" r:id="rId8"/>
    <sheet name="Jul-21" sheetId="9" r:id="rId9"/>
    <sheet name="Aug-21" sheetId="10" r:id="rId10"/>
    <sheet name="Sep-21" sheetId="11" r:id="rId11"/>
    <sheet name="Oct-21" sheetId="12" r:id="rId12"/>
    <sheet name="Nov-21" sheetId="13" r:id="rId13"/>
    <sheet name="Dec-21" sheetId="14" r:id="rId14"/>
    <sheet name="Jan-22" sheetId="15" r:id="rId15"/>
    <sheet name="Feb-22" sheetId="16" r:id="rId16"/>
    <sheet name="Mar-22" sheetId="17" r:id="rId17"/>
    <sheet name="Apr-22" sheetId="18" r:id="rId18"/>
    <sheet name="May-22" sheetId="19" r:id="rId19"/>
    <sheet name="Jun-22" sheetId="20" r:id="rId20"/>
    <sheet name="Jul-22" sheetId="21" r:id="rId21"/>
    <sheet name="Aug-22" sheetId="22" r:id="rId22"/>
    <sheet name="Sep-22" sheetId="23" r:id="rId23"/>
    <sheet name="Oct-22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4" l="1"/>
  <c r="L30" i="24"/>
  <c r="F29" i="24"/>
  <c r="L18" i="24"/>
  <c r="F13" i="24"/>
  <c r="F16" i="24" s="1"/>
  <c r="L27" i="24" s="1"/>
  <c r="L12" i="24"/>
  <c r="L11" i="24"/>
  <c r="L14" i="24" s="1"/>
  <c r="L32" i="24" s="1"/>
  <c r="L33" i="24" s="1"/>
  <c r="L34" i="24" s="1"/>
  <c r="G39" i="24" s="1"/>
  <c r="F35" i="23" l="1"/>
  <c r="L11" i="23" s="1"/>
  <c r="L30" i="23"/>
  <c r="F29" i="23"/>
  <c r="L18" i="23"/>
  <c r="F13" i="23"/>
  <c r="F16" i="23" s="1"/>
  <c r="L27" i="23" s="1"/>
  <c r="L12" i="23"/>
  <c r="L14" i="23" l="1"/>
  <c r="L32" i="23" s="1"/>
  <c r="L33" i="23" s="1"/>
  <c r="L34" i="23" s="1"/>
  <c r="G39" i="23" s="1"/>
  <c r="F35" i="22"/>
  <c r="L30" i="22"/>
  <c r="F29" i="22"/>
  <c r="L18" i="22"/>
  <c r="F13" i="22"/>
  <c r="F16" i="22" s="1"/>
  <c r="L27" i="22" s="1"/>
  <c r="L12" i="22"/>
  <c r="L11" i="22"/>
  <c r="L14" i="22" l="1"/>
  <c r="L32" i="22" s="1"/>
  <c r="L33" i="22" s="1"/>
  <c r="L34" i="22" s="1"/>
  <c r="G39" i="22" s="1"/>
  <c r="F35" i="21"/>
  <c r="L11" i="21" s="1"/>
  <c r="L14" i="21" s="1"/>
  <c r="L32" i="21" s="1"/>
  <c r="L33" i="21" s="1"/>
  <c r="L34" i="21" s="1"/>
  <c r="G39" i="21" s="1"/>
  <c r="L30" i="21"/>
  <c r="F29" i="21"/>
  <c r="L18" i="21"/>
  <c r="F13" i="21"/>
  <c r="F16" i="21" s="1"/>
  <c r="L27" i="21" s="1"/>
  <c r="L12" i="21"/>
  <c r="F35" i="20" l="1"/>
  <c r="L30" i="20"/>
  <c r="F29" i="20"/>
  <c r="L18" i="20"/>
  <c r="F13" i="20"/>
  <c r="F16" i="20" s="1"/>
  <c r="L27" i="20" s="1"/>
  <c r="L12" i="20"/>
  <c r="L14" i="20" s="1"/>
  <c r="L32" i="20" s="1"/>
  <c r="L33" i="20" s="1"/>
  <c r="L34" i="20" s="1"/>
  <c r="G39" i="20" s="1"/>
  <c r="L11" i="20"/>
  <c r="F35" i="19" l="1"/>
  <c r="L30" i="19"/>
  <c r="F29" i="19"/>
  <c r="L18" i="19"/>
  <c r="L14" i="19"/>
  <c r="L32" i="19" s="1"/>
  <c r="L33" i="19" s="1"/>
  <c r="L34" i="19" s="1"/>
  <c r="G39" i="19" s="1"/>
  <c r="F13" i="19"/>
  <c r="F16" i="19" s="1"/>
  <c r="L27" i="19" s="1"/>
  <c r="L12" i="19"/>
  <c r="L11" i="19"/>
  <c r="F35" i="18" l="1"/>
  <c r="L30" i="18"/>
  <c r="F29" i="18"/>
  <c r="L18" i="18"/>
  <c r="F13" i="18"/>
  <c r="F16" i="18" s="1"/>
  <c r="L27" i="18" s="1"/>
  <c r="L12" i="18"/>
  <c r="L11" i="18"/>
  <c r="L14" i="18" s="1"/>
  <c r="L32" i="18" s="1"/>
  <c r="L33" i="18" s="1"/>
  <c r="L34" i="18" s="1"/>
  <c r="G39" i="18" s="1"/>
  <c r="F35" i="17" l="1"/>
  <c r="L11" i="17" s="1"/>
  <c r="L30" i="17"/>
  <c r="F29" i="17"/>
  <c r="L18" i="17"/>
  <c r="F13" i="17"/>
  <c r="F16" i="17" s="1"/>
  <c r="L27" i="17" s="1"/>
  <c r="L12" i="17"/>
  <c r="L14" i="17" l="1"/>
  <c r="L32" i="17" s="1"/>
  <c r="L33" i="17" s="1"/>
  <c r="L34" i="17" s="1"/>
  <c r="G39" i="17" s="1"/>
  <c r="F35" i="16"/>
  <c r="L11" i="16" s="1"/>
  <c r="L14" i="16" s="1"/>
  <c r="L32" i="16" s="1"/>
  <c r="L33" i="16" s="1"/>
  <c r="L34" i="16" s="1"/>
  <c r="G39" i="16" s="1"/>
  <c r="L30" i="16"/>
  <c r="F29" i="16"/>
  <c r="L18" i="16"/>
  <c r="F13" i="16"/>
  <c r="F16" i="16" s="1"/>
  <c r="L27" i="16" s="1"/>
  <c r="L12" i="16"/>
  <c r="F35" i="15" l="1"/>
  <c r="L30" i="15"/>
  <c r="F29" i="15"/>
  <c r="L18" i="15"/>
  <c r="F13" i="15"/>
  <c r="F16" i="15" s="1"/>
  <c r="L27" i="15" s="1"/>
  <c r="L12" i="15"/>
  <c r="L11" i="15"/>
  <c r="L14" i="15" s="1"/>
  <c r="L32" i="15" s="1"/>
  <c r="L33" i="15" s="1"/>
  <c r="L34" i="15" s="1"/>
  <c r="G39" i="15" s="1"/>
  <c r="F35" i="14" l="1"/>
  <c r="L11" i="14" s="1"/>
  <c r="L14" i="14" s="1"/>
  <c r="L32" i="14" s="1"/>
  <c r="L33" i="14" s="1"/>
  <c r="L34" i="14" s="1"/>
  <c r="G39" i="14" s="1"/>
  <c r="L30" i="14"/>
  <c r="F29" i="14"/>
  <c r="L18" i="14"/>
  <c r="F13" i="14"/>
  <c r="F16" i="14" s="1"/>
  <c r="L27" i="14" s="1"/>
  <c r="L12" i="14"/>
  <c r="F35" i="13" l="1"/>
  <c r="L11" i="13" s="1"/>
  <c r="L14" i="13" s="1"/>
  <c r="L32" i="13" s="1"/>
  <c r="L33" i="13" s="1"/>
  <c r="L34" i="13" s="1"/>
  <c r="G39" i="13" s="1"/>
  <c r="L30" i="13"/>
  <c r="F29" i="13"/>
  <c r="L18" i="13"/>
  <c r="F13" i="13"/>
  <c r="F16" i="13" s="1"/>
  <c r="L27" i="13" s="1"/>
  <c r="L12" i="13"/>
  <c r="F35" i="12" l="1"/>
  <c r="L11" i="12" s="1"/>
  <c r="L14" i="12" s="1"/>
  <c r="L32" i="12" s="1"/>
  <c r="L33" i="12" s="1"/>
  <c r="L34" i="12" s="1"/>
  <c r="G39" i="12" s="1"/>
  <c r="L30" i="12"/>
  <c r="F29" i="12"/>
  <c r="L18" i="12"/>
  <c r="F13" i="12"/>
  <c r="F16" i="12" s="1"/>
  <c r="L27" i="12" s="1"/>
  <c r="L12" i="12"/>
  <c r="F35" i="11" l="1"/>
  <c r="L11" i="11" s="1"/>
  <c r="L30" i="11"/>
  <c r="F29" i="11"/>
  <c r="L18" i="11"/>
  <c r="F13" i="11"/>
  <c r="F16" i="11" s="1"/>
  <c r="L27" i="11" s="1"/>
  <c r="L12" i="11"/>
  <c r="L14" i="11" l="1"/>
  <c r="L32" i="11" s="1"/>
  <c r="L33" i="11" s="1"/>
  <c r="L34" i="11" s="1"/>
  <c r="G39" i="11" s="1"/>
  <c r="F35" i="10"/>
  <c r="L11" i="10" s="1"/>
  <c r="L14" i="10" s="1"/>
  <c r="L32" i="10" s="1"/>
  <c r="L30" i="10"/>
  <c r="F29" i="10"/>
  <c r="L18" i="10"/>
  <c r="F13" i="10"/>
  <c r="F16" i="10" s="1"/>
  <c r="L27" i="10" s="1"/>
  <c r="L12" i="10"/>
  <c r="L33" i="10" l="1"/>
  <c r="L34" i="10" s="1"/>
  <c r="G39" i="10" s="1"/>
  <c r="F35" i="9"/>
  <c r="L11" i="9" s="1"/>
  <c r="L14" i="9" s="1"/>
  <c r="L32" i="9" s="1"/>
  <c r="L33" i="9" s="1"/>
  <c r="L34" i="9" s="1"/>
  <c r="G39" i="9" s="1"/>
  <c r="L30" i="9"/>
  <c r="F27" i="9"/>
  <c r="F29" i="9" s="1"/>
  <c r="L18" i="9"/>
  <c r="F13" i="9"/>
  <c r="F16" i="9" s="1"/>
  <c r="L27" i="9" s="1"/>
  <c r="L12" i="9"/>
  <c r="F35" i="8" l="1"/>
  <c r="L11" i="8" s="1"/>
  <c r="L14" i="8" s="1"/>
  <c r="L32" i="8" s="1"/>
  <c r="L33" i="8" s="1"/>
  <c r="L34" i="8" s="1"/>
  <c r="G39" i="8" s="1"/>
  <c r="L30" i="8"/>
  <c r="F29" i="8"/>
  <c r="L18" i="8"/>
  <c r="F13" i="8"/>
  <c r="F16" i="8" s="1"/>
  <c r="L27" i="8" s="1"/>
  <c r="L12" i="8"/>
  <c r="F35" i="7" l="1"/>
  <c r="L30" i="7"/>
  <c r="F29" i="7"/>
  <c r="L18" i="7"/>
  <c r="F16" i="7"/>
  <c r="L27" i="7" s="1"/>
  <c r="F13" i="7"/>
  <c r="L12" i="7"/>
  <c r="L11" i="7"/>
  <c r="L14" i="7" s="1"/>
  <c r="L32" i="7" s="1"/>
  <c r="L33" i="7" s="1"/>
  <c r="L34" i="7" s="1"/>
  <c r="G39" i="7" s="1"/>
  <c r="F35" i="6" l="1"/>
  <c r="L30" i="6"/>
  <c r="F29" i="6"/>
  <c r="L18" i="6"/>
  <c r="F13" i="6"/>
  <c r="F16" i="6" s="1"/>
  <c r="L27" i="6" s="1"/>
  <c r="L12" i="6"/>
  <c r="L14" i="6" s="1"/>
  <c r="L32" i="6" s="1"/>
  <c r="L33" i="6" s="1"/>
  <c r="L34" i="6" s="1"/>
  <c r="G39" i="6" s="1"/>
  <c r="L11" i="6"/>
  <c r="F35" i="5" l="1"/>
  <c r="L11" i="5" s="1"/>
  <c r="L14" i="5" s="1"/>
  <c r="L32" i="5" s="1"/>
  <c r="L33" i="5" s="1"/>
  <c r="L34" i="5" s="1"/>
  <c r="G39" i="5" s="1"/>
  <c r="L30" i="5"/>
  <c r="F29" i="5"/>
  <c r="L18" i="5"/>
  <c r="F13" i="5"/>
  <c r="F16" i="5" s="1"/>
  <c r="L27" i="5" s="1"/>
  <c r="L12" i="5"/>
  <c r="F35" i="4" l="1"/>
  <c r="L11" i="4" s="1"/>
  <c r="L14" i="4" s="1"/>
  <c r="L32" i="4" s="1"/>
  <c r="L33" i="4" s="1"/>
  <c r="L34" i="4" s="1"/>
  <c r="G39" i="4" s="1"/>
  <c r="L30" i="4"/>
  <c r="F29" i="4"/>
  <c r="L18" i="4"/>
  <c r="F13" i="4"/>
  <c r="F16" i="4" s="1"/>
  <c r="L27" i="4" s="1"/>
  <c r="L12" i="4"/>
  <c r="F35" i="3" l="1"/>
  <c r="L11" i="3" s="1"/>
  <c r="L14" i="3" s="1"/>
  <c r="L32" i="3" s="1"/>
  <c r="L33" i="3" s="1"/>
  <c r="L34" i="3" s="1"/>
  <c r="G39" i="3" s="1"/>
  <c r="L30" i="3"/>
  <c r="F27" i="3"/>
  <c r="F29" i="3" s="1"/>
  <c r="L18" i="3"/>
  <c r="L12" i="3"/>
  <c r="F11" i="3"/>
  <c r="F13" i="3" s="1"/>
  <c r="F16" i="3" s="1"/>
  <c r="L27" i="3" s="1"/>
  <c r="F35" i="2" l="1"/>
  <c r="L11" i="2" s="1"/>
  <c r="L30" i="2"/>
  <c r="F29" i="2"/>
  <c r="L18" i="2"/>
  <c r="F13" i="2"/>
  <c r="F16" i="2" s="1"/>
  <c r="L27" i="2" s="1"/>
  <c r="L12" i="2"/>
  <c r="L14" i="2" l="1"/>
  <c r="L32" i="2" s="1"/>
  <c r="L33" i="2" s="1"/>
  <c r="L34" i="2" s="1"/>
  <c r="G39" i="2" s="1"/>
  <c r="F35" i="1"/>
  <c r="L11" i="1" s="1"/>
  <c r="L30" i="1"/>
  <c r="F29" i="1"/>
  <c r="L18" i="1"/>
  <c r="F13" i="1"/>
  <c r="F16" i="1" s="1"/>
  <c r="L27" i="1" s="1"/>
  <c r="L12" i="1"/>
  <c r="L14" i="1" l="1"/>
  <c r="L32" i="1" s="1"/>
  <c r="L33" i="1" s="1"/>
  <c r="L34" i="1" s="1"/>
  <c r="G39" i="1" s="1"/>
</calcChain>
</file>

<file path=xl/sharedStrings.xml><?xml version="1.0" encoding="utf-8"?>
<sst xmlns="http://schemas.openxmlformats.org/spreadsheetml/2006/main" count="1895" uniqueCount="99">
  <si>
    <t>COMPANY: TAYLOR COUNTY RECC</t>
  </si>
  <si>
    <t>POWER SUPPLIER;  EAST KY POWER ASSOCIATION</t>
  </si>
  <si>
    <t>P.O. Box 100, Campbellsville, Ky.  42719</t>
  </si>
  <si>
    <t>Disposition of Energy (KWH) -</t>
  </si>
  <si>
    <t>Energy(KWH) -</t>
  </si>
  <si>
    <t xml:space="preserve"> </t>
  </si>
  <si>
    <t>NOV</t>
  </si>
  <si>
    <t xml:space="preserve">Purchased Power -                MONTH OF </t>
  </si>
  <si>
    <t>DEC</t>
  </si>
  <si>
    <t>1.   Total Purchases</t>
  </si>
  <si>
    <t>13.   Fuel Adjustment Charge (Credit):</t>
  </si>
  <si>
    <t xml:space="preserve">         A.   Billed by supplier</t>
  </si>
  <si>
    <t>2.   Sales (Ultimate Consumer)</t>
  </si>
  <si>
    <t xml:space="preserve">         B.  (Over) Under Recovery (L12)</t>
  </si>
  <si>
    <t>3.   Company Use</t>
  </si>
  <si>
    <t xml:space="preserve">         C.   Unrecoverable - Schedule2</t>
  </si>
  <si>
    <t>4.   Total Sales (L2+L3)</t>
  </si>
  <si>
    <t xml:space="preserve">         D.   Recoverable Fuel Cost</t>
  </si>
  <si>
    <t xml:space="preserve">                 (L13  A+B-C)</t>
  </si>
  <si>
    <t>5.   Line Loss &amp; Unaccounted for</t>
  </si>
  <si>
    <t xml:space="preserve">      (L1 less L4)</t>
  </si>
  <si>
    <t>14.  Number of KWH Purchased</t>
  </si>
  <si>
    <t>15.   Supplier's FAC:</t>
  </si>
  <si>
    <t xml:space="preserve">         $ per KWH (L13A / 14)</t>
  </si>
  <si>
    <t>Over or Under Recovery - Month of:</t>
  </si>
  <si>
    <t>Line Loss</t>
  </si>
  <si>
    <t xml:space="preserve"> 6.   Last FAC Rate Billed Consumers</t>
  </si>
  <si>
    <t>16.  Last 12 Month Actual (%)</t>
  </si>
  <si>
    <t xml:space="preserve"> 7.   Gross Kwh Billed at the Rate</t>
  </si>
  <si>
    <t>17.  Last Month Used to Compute L16</t>
  </si>
  <si>
    <t xml:space="preserve">        on L6</t>
  </si>
  <si>
    <t>18.  Line Loss for Month on L17 (%)</t>
  </si>
  <si>
    <t xml:space="preserve"> 8.   Adjustments to Billing (KWH)</t>
  </si>
  <si>
    <t xml:space="preserve">         (L5 / L1)</t>
  </si>
  <si>
    <t xml:space="preserve"> 9.   Net KWH Billed at the Rate on</t>
  </si>
  <si>
    <t>Calculation of FAC Billed Consumers</t>
  </si>
  <si>
    <t xml:space="preserve">        L6 (L7 + L8)</t>
  </si>
  <si>
    <t>19.   Sales as a Percent of Purchases</t>
  </si>
  <si>
    <t>10.  Fuel Charge (Credit) Used to</t>
  </si>
  <si>
    <t xml:space="preserve">         (100% less Percentage on L16)</t>
  </si>
  <si>
    <t xml:space="preserve">       Compute L6</t>
  </si>
  <si>
    <t>20.   Recovery Rate $ per KWH</t>
  </si>
  <si>
    <t>11.  FAC Revenue (Refund) Resulting</t>
  </si>
  <si>
    <t xml:space="preserve">         (L13D / L14)</t>
  </si>
  <si>
    <t xml:space="preserve">       from L6 (net of billing adj.)</t>
  </si>
  <si>
    <t>21.   FAC $ per KWH (L20 / L19)</t>
  </si>
  <si>
    <t>12. Total (Over) or Under</t>
  </si>
  <si>
    <t>22.   FAC cent per KWH (L21 x 100)</t>
  </si>
  <si>
    <t xml:space="preserve">       Recovery (L10 less L11)</t>
  </si>
  <si>
    <t>Line 22 reflects a Fuel Adjustment Charge (Credit) of                   cents per KWH to be applied to bills rendered on and after</t>
  </si>
  <si>
    <t>cents per KWH to be applied to bills rendered on and after</t>
  </si>
  <si>
    <t>February</t>
  </si>
  <si>
    <t>1, 2021</t>
  </si>
  <si>
    <t>Issued on:</t>
  </si>
  <si>
    <t>Issued by:</t>
  </si>
  <si>
    <t>Title:</t>
  </si>
  <si>
    <t>ACCOUNTING SUPERVISOR</t>
  </si>
  <si>
    <t>Address:</t>
  </si>
  <si>
    <t>P.O. BOX 100, C-VILLE, KY. 42719</t>
  </si>
  <si>
    <t>Telephone:</t>
  </si>
  <si>
    <t xml:space="preserve">     270-469-0610</t>
  </si>
  <si>
    <t>MONTHLY FUEL ADJUSTMENT CLAUSE(FAC) REPORT - FORM A</t>
  </si>
  <si>
    <t>L25 - Sould be NOV</t>
  </si>
  <si>
    <t>JAN</t>
  </si>
  <si>
    <t>March</t>
  </si>
  <si>
    <t>L25 - Sould be DEC</t>
  </si>
  <si>
    <t>FEB</t>
  </si>
  <si>
    <t>April</t>
  </si>
  <si>
    <t>L25 - Sould be JAN</t>
  </si>
  <si>
    <t>MAR</t>
  </si>
  <si>
    <t>May</t>
  </si>
  <si>
    <t>L25 - Sould be FEB</t>
  </si>
  <si>
    <t>APR</t>
  </si>
  <si>
    <t>June</t>
  </si>
  <si>
    <t>L25 - Sould be MAR</t>
  </si>
  <si>
    <t>MAY</t>
  </si>
  <si>
    <t>July</t>
  </si>
  <si>
    <t>L25 - Sould be APR</t>
  </si>
  <si>
    <t>JUN</t>
  </si>
  <si>
    <t>August</t>
  </si>
  <si>
    <t>L25 - Sould be MAY</t>
  </si>
  <si>
    <t>JUL</t>
  </si>
  <si>
    <t>September</t>
  </si>
  <si>
    <t>L25 - Sould be JUN</t>
  </si>
  <si>
    <t>AUG</t>
  </si>
  <si>
    <t>October</t>
  </si>
  <si>
    <t>L25 - Sould be JUL</t>
  </si>
  <si>
    <t>SEP</t>
  </si>
  <si>
    <t>November</t>
  </si>
  <si>
    <t>L25 - Sould be AUG</t>
  </si>
  <si>
    <t>OCT</t>
  </si>
  <si>
    <t>December</t>
  </si>
  <si>
    <t>L25 - Sould be SEP</t>
  </si>
  <si>
    <t>January</t>
  </si>
  <si>
    <t>1, 2022</t>
  </si>
  <si>
    <t>L25 - Sould be OCT</t>
  </si>
  <si>
    <t xml:space="preserve">October </t>
  </si>
  <si>
    <t>1, 2023</t>
  </si>
  <si>
    <t>MANAGER OF FINANCE &amp;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</si>
</sst>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[$-409]mmmm\-yy;@"/>
    <numFmt numFmtId="165" formatCode="&quot;$&quot;#,##0.00"/>
    <numFmt numFmtId="166" formatCode="&quot;$&quot;#,##0.00000_);\(&quot;$&quot;#,##0.00000\)"/>
    <numFmt numFmtId="167" formatCode="#,##0.0000_);\(#,##0.0000\)"/>
    <numFmt numFmtId="168" formatCode="0.0%"/>
    <numFmt numFmtId="169" formatCode="#,##0.000_);\(#,##0.000\)"/>
    <numFmt numFmtId="170" formatCode="0_)"/>
  </numFmts>
  <fonts count="6" x14ac:knownFonts="1">
    <font>
      <sz val="11"/>
      <color theme="1"/>
      <name val="Aptos Narrow"/>
      <family val="2"/>
      <scheme val="minor"/>
    </font>
    <font>
      <u val="double"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0" xfId="0" applyNumberFormat="1" applyFont="1"/>
    <xf numFmtId="7" fontId="1" fillId="0" borderId="3" xfId="0" applyNumberFormat="1" applyFont="1" applyBorder="1"/>
    <xf numFmtId="37" fontId="3" fillId="0" borderId="1" xfId="0" applyNumberFormat="1" applyFont="1" applyBorder="1"/>
    <xf numFmtId="7" fontId="3" fillId="0" borderId="1" xfId="0" applyNumberFormat="1" applyFont="1" applyBorder="1"/>
    <xf numFmtId="37" fontId="3" fillId="0" borderId="3" xfId="0" applyNumberFormat="1" applyFont="1" applyBorder="1"/>
    <xf numFmtId="37" fontId="1" fillId="0" borderId="3" xfId="0" applyNumberFormat="1" applyFont="1" applyBorder="1"/>
    <xf numFmtId="167" fontId="3" fillId="0" borderId="1" xfId="0" applyNumberFormat="1" applyFont="1" applyBorder="1" applyAlignment="1">
      <alignment horizontal="center"/>
    </xf>
    <xf numFmtId="39" fontId="3" fillId="0" borderId="1" xfId="0" applyNumberFormat="1" applyFont="1" applyBorder="1"/>
    <xf numFmtId="39" fontId="3" fillId="0" borderId="3" xfId="0" applyNumberFormat="1" applyFont="1" applyBorder="1"/>
    <xf numFmtId="170" fontId="4" fillId="0" borderId="1" xfId="0" applyNumberFormat="1" applyFont="1" applyBorder="1"/>
    <xf numFmtId="0" fontId="4" fillId="0" borderId="1" xfId="0" applyFont="1" applyBorder="1"/>
    <xf numFmtId="16" fontId="4" fillId="0" borderId="1" xfId="0" applyNumberFormat="1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37" fontId="5" fillId="0" borderId="3" xfId="0" applyNumberFormat="1" applyFont="1" applyBorder="1"/>
    <xf numFmtId="0" fontId="5" fillId="0" borderId="3" xfId="0" applyFont="1" applyBorder="1"/>
    <xf numFmtId="37" fontId="5" fillId="0" borderId="0" xfId="0" applyNumberFormat="1" applyFont="1"/>
    <xf numFmtId="7" fontId="5" fillId="0" borderId="0" xfId="0" applyNumberFormat="1" applyFont="1"/>
    <xf numFmtId="166" fontId="5" fillId="0" borderId="3" xfId="0" applyNumberFormat="1" applyFont="1" applyBorder="1"/>
    <xf numFmtId="168" fontId="5" fillId="0" borderId="1" xfId="0" applyNumberFormat="1" applyFont="1" applyBorder="1"/>
    <xf numFmtId="168" fontId="5" fillId="0" borderId="0" xfId="0" applyNumberFormat="1" applyFont="1"/>
    <xf numFmtId="168" fontId="5" fillId="0" borderId="3" xfId="0" applyNumberFormat="1" applyFont="1" applyBorder="1"/>
    <xf numFmtId="39" fontId="5" fillId="0" borderId="0" xfId="0" applyNumberFormat="1" applyFont="1"/>
    <xf numFmtId="166" fontId="5" fillId="0" borderId="1" xfId="0" applyNumberFormat="1" applyFont="1" applyBorder="1"/>
    <xf numFmtId="169" fontId="5" fillId="0" borderId="1" xfId="0" applyNumberFormat="1" applyFont="1" applyBorder="1"/>
    <xf numFmtId="10" fontId="5" fillId="0" borderId="0" xfId="0" applyNumberFormat="1" applyFont="1"/>
    <xf numFmtId="10" fontId="5" fillId="0" borderId="1" xfId="0" applyNumberFormat="1" applyFont="1" applyBorder="1"/>
    <xf numFmtId="169" fontId="5" fillId="0" borderId="0" xfId="0" applyNumberFormat="1" applyFont="1"/>
    <xf numFmtId="17" fontId="4" fillId="2" borderId="1" xfId="0" applyNumberFormat="1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7" fontId="1" fillId="0" borderId="0" xfId="0" applyNumberFormat="1" applyFont="1"/>
    <xf numFmtId="7" fontId="3" fillId="0" borderId="0" xfId="0" applyNumberFormat="1" applyFont="1"/>
    <xf numFmtId="37" fontId="3" fillId="0" borderId="0" xfId="0" applyNumberFormat="1" applyFont="1"/>
    <xf numFmtId="166" fontId="5" fillId="0" borderId="0" xfId="0" applyNumberFormat="1" applyFont="1"/>
    <xf numFmtId="17" fontId="4" fillId="0" borderId="0" xfId="0" applyNumberFormat="1" applyFont="1" applyAlignment="1">
      <alignment horizontal="center"/>
    </xf>
    <xf numFmtId="164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D5F0-7627-4A47-A9FA-EB27CDB2465E}">
  <dimension ref="C1:N48"/>
  <sheetViews>
    <sheetView workbookViewId="0">
      <selection activeCell="O29" sqref="O29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.7109375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</v>
      </c>
      <c r="G6" s="20"/>
      <c r="H6" s="19" t="s">
        <v>7</v>
      </c>
      <c r="K6" s="22"/>
      <c r="L6" s="4" t="s">
        <v>8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37016650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-258449</v>
      </c>
    </row>
    <row r="11" spans="3:12" ht="15.75" thickTop="1" x14ac:dyDescent="0.2">
      <c r="C11" s="19" t="s">
        <v>12</v>
      </c>
      <c r="F11" s="7">
        <v>34242204</v>
      </c>
      <c r="G11" s="20"/>
      <c r="H11" s="19" t="s">
        <v>13</v>
      </c>
      <c r="L11" s="8">
        <f>F35</f>
        <v>36874.850000000035</v>
      </c>
    </row>
    <row r="12" spans="3:12" x14ac:dyDescent="0.2">
      <c r="C12" s="19" t="s">
        <v>14</v>
      </c>
      <c r="F12" s="7">
        <v>23391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34265595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-221574.14999999997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2751055</v>
      </c>
      <c r="G16" s="25"/>
      <c r="H16" s="19" t="s">
        <v>21</v>
      </c>
      <c r="L16" s="7">
        <v>52105066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-4.9601510916424136E-3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6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-0.86499999999999999</v>
      </c>
      <c r="G23" s="20"/>
      <c r="H23" s="19" t="s">
        <v>27</v>
      </c>
      <c r="L23" s="29">
        <v>5.8999999999999997E-2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8</v>
      </c>
      <c r="N25" s="19" t="s">
        <v>62</v>
      </c>
    </row>
    <row r="26" spans="3:14" x14ac:dyDescent="0.2">
      <c r="C26" s="19" t="s">
        <v>30</v>
      </c>
      <c r="F26" s="7">
        <v>34246862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-4658</v>
      </c>
      <c r="G27" s="20"/>
      <c r="H27" s="19" t="s">
        <v>33</v>
      </c>
      <c r="L27" s="31">
        <f>F16/F9</f>
        <v>7.4319394110488116E-2</v>
      </c>
      <c r="M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34242204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0.94100000000000006</v>
      </c>
    </row>
    <row r="31" spans="3:14" x14ac:dyDescent="0.2">
      <c r="C31" s="19" t="s">
        <v>40</v>
      </c>
      <c r="F31" s="12">
        <v>-259281.3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-4.2500000000000003E-3</v>
      </c>
    </row>
    <row r="33" spans="3:12" x14ac:dyDescent="0.2">
      <c r="C33" s="19" t="s">
        <v>44</v>
      </c>
      <c r="F33" s="12">
        <v>-296156.15000000002</v>
      </c>
      <c r="G33" s="20"/>
      <c r="H33" s="19" t="s">
        <v>45</v>
      </c>
      <c r="L33" s="33">
        <f>L32/L30</f>
        <v>-4.5164718384697131E-3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-0.45164718384697133</v>
      </c>
    </row>
    <row r="35" spans="3:12" ht="15.75" thickBot="1" x14ac:dyDescent="0.25">
      <c r="C35" s="19" t="s">
        <v>48</v>
      </c>
      <c r="F35" s="13">
        <f>+F31-F33</f>
        <v>36874.850000000035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-0.45164718384697133</v>
      </c>
      <c r="H39" s="19" t="s">
        <v>50</v>
      </c>
    </row>
    <row r="41" spans="3:12" x14ac:dyDescent="0.2">
      <c r="C41" s="14" t="s">
        <v>51</v>
      </c>
      <c r="D41" s="15" t="s">
        <v>52</v>
      </c>
      <c r="E41" s="20" t="s">
        <v>5</v>
      </c>
      <c r="F41" s="19" t="s">
        <v>53</v>
      </c>
      <c r="G41" s="20"/>
      <c r="H41" s="16">
        <v>44204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D704C-D6F6-42FF-8766-4C5C72B908B4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84</v>
      </c>
      <c r="G6" s="20"/>
      <c r="H6" s="19" t="s">
        <v>7</v>
      </c>
      <c r="K6" s="22"/>
      <c r="L6" s="4" t="s">
        <v>87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44858674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-92051</v>
      </c>
    </row>
    <row r="11" spans="3:12" ht="15.75" thickTop="1" x14ac:dyDescent="0.2">
      <c r="C11" s="19" t="s">
        <v>12</v>
      </c>
      <c r="F11" s="7">
        <v>42583690</v>
      </c>
      <c r="G11" s="20"/>
      <c r="H11" s="19" t="s">
        <v>13</v>
      </c>
      <c r="L11" s="8">
        <f>F35</f>
        <v>3132.5599999999977</v>
      </c>
    </row>
    <row r="12" spans="3:12" x14ac:dyDescent="0.2">
      <c r="C12" s="19" t="s">
        <v>14</v>
      </c>
      <c r="F12" s="7">
        <v>20824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42604514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-88918.44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2254160</v>
      </c>
      <c r="G16" s="25"/>
      <c r="H16" s="19" t="s">
        <v>21</v>
      </c>
      <c r="L16" s="7">
        <v>34543531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-2.6647825898284687E-3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84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-0.316</v>
      </c>
      <c r="G23" s="20"/>
      <c r="H23" s="19" t="s">
        <v>27</v>
      </c>
      <c r="L23" s="29">
        <v>5.7000000000000002E-2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87</v>
      </c>
      <c r="N25" s="19" t="s">
        <v>89</v>
      </c>
    </row>
    <row r="26" spans="3:15" x14ac:dyDescent="0.2">
      <c r="C26" s="19" t="s">
        <v>30</v>
      </c>
      <c r="F26" s="7">
        <v>42616356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-32666</v>
      </c>
      <c r="G27" s="20"/>
      <c r="H27" s="19" t="s">
        <v>33</v>
      </c>
      <c r="L27" s="31">
        <f>F16/F9</f>
        <v>5.0250259292104797E-2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42583690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5" x14ac:dyDescent="0.2">
      <c r="C31" s="19" t="s">
        <v>40</v>
      </c>
      <c r="F31" s="12">
        <v>-131407.56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-2.5699999999999998E-3</v>
      </c>
    </row>
    <row r="33" spans="3:12" x14ac:dyDescent="0.2">
      <c r="C33" s="19" t="s">
        <v>44</v>
      </c>
      <c r="F33" s="12">
        <v>-134540.12</v>
      </c>
      <c r="G33" s="20"/>
      <c r="H33" s="19" t="s">
        <v>45</v>
      </c>
      <c r="L33" s="33">
        <f>L32/L30</f>
        <v>-2.7253446447507951E-3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-0.27253446447507951</v>
      </c>
    </row>
    <row r="35" spans="3:12" ht="15.75" thickBot="1" x14ac:dyDescent="0.25">
      <c r="C35" s="19" t="s">
        <v>48</v>
      </c>
      <c r="F35" s="13">
        <f>+F31-F33</f>
        <v>3132.5599999999977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-0.27253446447507951</v>
      </c>
      <c r="H39" s="19" t="s">
        <v>50</v>
      </c>
    </row>
    <row r="41" spans="3:12" x14ac:dyDescent="0.2">
      <c r="C41" s="14" t="s">
        <v>88</v>
      </c>
      <c r="D41" s="15" t="s">
        <v>52</v>
      </c>
      <c r="E41" s="20" t="s">
        <v>5</v>
      </c>
      <c r="F41" s="19" t="s">
        <v>53</v>
      </c>
      <c r="G41" s="20"/>
      <c r="H41" s="16">
        <v>44476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EE34-4F81-4CB6-B209-8C65BD75BB6E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87</v>
      </c>
      <c r="G6" s="20"/>
      <c r="H6" s="19" t="s">
        <v>7</v>
      </c>
      <c r="K6" s="22"/>
      <c r="L6" s="4" t="s">
        <v>90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34543531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-29779</v>
      </c>
    </row>
    <row r="11" spans="3:12" ht="15.75" thickTop="1" x14ac:dyDescent="0.2">
      <c r="C11" s="19" t="s">
        <v>12</v>
      </c>
      <c r="F11" s="7">
        <v>32430193</v>
      </c>
      <c r="G11" s="20"/>
      <c r="H11" s="19" t="s">
        <v>13</v>
      </c>
      <c r="L11" s="8">
        <f>F35</f>
        <v>-31913.809999999998</v>
      </c>
    </row>
    <row r="12" spans="3:12" x14ac:dyDescent="0.2">
      <c r="C12" s="19" t="s">
        <v>14</v>
      </c>
      <c r="F12" s="7">
        <v>20823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32451016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-61692.81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2092515</v>
      </c>
      <c r="G16" s="25"/>
      <c r="H16" s="19" t="s">
        <v>21</v>
      </c>
      <c r="L16" s="7">
        <v>33162286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-8.9797790176467324E-4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87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-0.32100000000000001</v>
      </c>
      <c r="G23" s="20"/>
      <c r="H23" s="19" t="s">
        <v>27</v>
      </c>
      <c r="L23" s="29">
        <v>5.8000000000000003E-2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90</v>
      </c>
      <c r="N25" s="19" t="s">
        <v>92</v>
      </c>
    </row>
    <row r="26" spans="3:15" x14ac:dyDescent="0.2">
      <c r="C26" s="19" t="s">
        <v>30</v>
      </c>
      <c r="F26" s="7">
        <v>32425253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4940</v>
      </c>
      <c r="G27" s="20"/>
      <c r="H27" s="19" t="s">
        <v>33</v>
      </c>
      <c r="L27" s="31">
        <f>F16/F9</f>
        <v>6.0576175608683433E-2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32430193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5" x14ac:dyDescent="0.2">
      <c r="C31" s="19" t="s">
        <v>40</v>
      </c>
      <c r="F31" s="12">
        <v>-136007.53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-1.8600000000000001E-3</v>
      </c>
    </row>
    <row r="33" spans="3:12" x14ac:dyDescent="0.2">
      <c r="C33" s="19" t="s">
        <v>44</v>
      </c>
      <c r="F33" s="12">
        <v>-104093.72</v>
      </c>
      <c r="G33" s="20"/>
      <c r="H33" s="19" t="s">
        <v>45</v>
      </c>
      <c r="L33" s="33">
        <f>L32/L30</f>
        <v>-1.9745222929936309E-3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-0.1974522292993631</v>
      </c>
    </row>
    <row r="35" spans="3:12" ht="15.75" thickBot="1" x14ac:dyDescent="0.25">
      <c r="C35" s="19" t="s">
        <v>48</v>
      </c>
      <c r="F35" s="13">
        <f>+F31-F33</f>
        <v>-31913.809999999998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-0.1974522292993631</v>
      </c>
      <c r="H39" s="19" t="s">
        <v>50</v>
      </c>
    </row>
    <row r="41" spans="3:12" x14ac:dyDescent="0.2">
      <c r="C41" s="14" t="s">
        <v>91</v>
      </c>
      <c r="D41" s="15" t="s">
        <v>52</v>
      </c>
      <c r="E41" s="20" t="s">
        <v>5</v>
      </c>
      <c r="F41" s="19" t="s">
        <v>53</v>
      </c>
      <c r="G41" s="20"/>
      <c r="H41" s="16">
        <v>44508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C807-A4B8-486A-80B3-8175AF917F1E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90</v>
      </c>
      <c r="G6" s="20"/>
      <c r="H6" s="19" t="s">
        <v>7</v>
      </c>
      <c r="K6" s="22"/>
      <c r="L6" s="4" t="s">
        <v>6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33162286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481309</v>
      </c>
    </row>
    <row r="11" spans="3:12" ht="15.75" thickTop="1" x14ac:dyDescent="0.2">
      <c r="C11" s="19" t="s">
        <v>12</v>
      </c>
      <c r="F11" s="7">
        <v>31202095</v>
      </c>
      <c r="G11" s="20"/>
      <c r="H11" s="19" t="s">
        <v>13</v>
      </c>
      <c r="L11" s="8">
        <f>F35</f>
        <v>-3769.1900000000023</v>
      </c>
    </row>
    <row r="12" spans="3:12" x14ac:dyDescent="0.2">
      <c r="C12" s="19" t="s">
        <v>14</v>
      </c>
      <c r="F12" s="7">
        <v>16697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31218792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477539.81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1943494</v>
      </c>
      <c r="G16" s="25"/>
      <c r="H16" s="19" t="s">
        <v>21</v>
      </c>
      <c r="L16" s="7">
        <v>42894736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1.122070083378063E-2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90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-0.27300000000000002</v>
      </c>
      <c r="G23" s="20"/>
      <c r="H23" s="19" t="s">
        <v>27</v>
      </c>
      <c r="L23" s="29">
        <v>5.7000000000000002E-2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6</v>
      </c>
      <c r="N25" s="19" t="s">
        <v>95</v>
      </c>
    </row>
    <row r="26" spans="3:15" x14ac:dyDescent="0.2">
      <c r="C26" s="19" t="s">
        <v>30</v>
      </c>
      <c r="F26" s="7">
        <v>31228866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-26771</v>
      </c>
      <c r="G27" s="20"/>
      <c r="H27" s="19" t="s">
        <v>33</v>
      </c>
      <c r="L27" s="31">
        <f>F16/F9</f>
        <v>5.8605549689789177E-2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31202095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5" x14ac:dyDescent="0.2">
      <c r="C31" s="19" t="s">
        <v>40</v>
      </c>
      <c r="F31" s="12">
        <v>-88918.44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1.1129999999999999E-2</v>
      </c>
    </row>
    <row r="33" spans="3:12" x14ac:dyDescent="0.2">
      <c r="C33" s="19" t="s">
        <v>44</v>
      </c>
      <c r="F33" s="12">
        <v>-85149.25</v>
      </c>
      <c r="G33" s="20"/>
      <c r="H33" s="19" t="s">
        <v>45</v>
      </c>
      <c r="L33" s="33">
        <f>L32/L30</f>
        <v>1.1802757158006362E-2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1.1802757158006363</v>
      </c>
    </row>
    <row r="35" spans="3:12" ht="15.75" thickBot="1" x14ac:dyDescent="0.25">
      <c r="C35" s="19" t="s">
        <v>48</v>
      </c>
      <c r="F35" s="13">
        <f>+F31-F33</f>
        <v>-3769.1900000000023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1.1802757158006363</v>
      </c>
      <c r="H39" s="19" t="s">
        <v>50</v>
      </c>
    </row>
    <row r="41" spans="3:12" x14ac:dyDescent="0.2">
      <c r="C41" s="14" t="s">
        <v>93</v>
      </c>
      <c r="D41" s="15" t="s">
        <v>94</v>
      </c>
      <c r="E41" s="20" t="s">
        <v>5</v>
      </c>
      <c r="F41" s="19" t="s">
        <v>53</v>
      </c>
      <c r="G41" s="20"/>
      <c r="H41" s="16">
        <v>44537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0993-E614-46D9-BEF2-1610C7FA1C80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</v>
      </c>
      <c r="G6" s="20"/>
      <c r="H6" s="19" t="s">
        <v>7</v>
      </c>
      <c r="K6" s="22"/>
      <c r="L6" s="4" t="s">
        <v>8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42894736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718976</v>
      </c>
    </row>
    <row r="11" spans="3:12" ht="15.75" thickTop="1" x14ac:dyDescent="0.2">
      <c r="C11" s="19" t="s">
        <v>12</v>
      </c>
      <c r="F11" s="7">
        <v>39949272</v>
      </c>
      <c r="G11" s="20"/>
      <c r="H11" s="19" t="s">
        <v>13</v>
      </c>
      <c r="L11" s="8">
        <f>F35</f>
        <v>17035.600000000006</v>
      </c>
    </row>
    <row r="12" spans="3:12" x14ac:dyDescent="0.2">
      <c r="C12" s="19" t="s">
        <v>14</v>
      </c>
      <c r="F12" s="7">
        <v>28389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39977661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736011.6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2917075</v>
      </c>
      <c r="G16" s="25"/>
      <c r="H16" s="19" t="s">
        <v>21</v>
      </c>
      <c r="L16" s="7">
        <v>40936213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1.7563324677834759E-2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6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-0.19700000000000001</v>
      </c>
      <c r="G23" s="20"/>
      <c r="H23" s="19" t="s">
        <v>27</v>
      </c>
      <c r="L23" s="29">
        <v>5.7000000000000002E-2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6</v>
      </c>
    </row>
    <row r="26" spans="3:15" x14ac:dyDescent="0.2">
      <c r="C26" s="19" t="s">
        <v>30</v>
      </c>
      <c r="F26" s="7">
        <v>39890176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59096</v>
      </c>
      <c r="G27" s="20"/>
      <c r="H27" s="19" t="s">
        <v>33</v>
      </c>
      <c r="L27" s="31">
        <f>F16/F9</f>
        <v>6.80054307829287E-2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39949272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5" x14ac:dyDescent="0.2">
      <c r="C31" s="19" t="s">
        <v>40</v>
      </c>
      <c r="F31" s="12">
        <v>-61692.81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1.7979999999999999E-2</v>
      </c>
    </row>
    <row r="33" spans="3:12" x14ac:dyDescent="0.2">
      <c r="C33" s="19" t="s">
        <v>44</v>
      </c>
      <c r="F33" s="12">
        <v>-78728.41</v>
      </c>
      <c r="G33" s="20"/>
      <c r="H33" s="19" t="s">
        <v>45</v>
      </c>
      <c r="L33" s="33">
        <f>L32/L30</f>
        <v>1.9066808059384942E-2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1.9066808059384943</v>
      </c>
    </row>
    <row r="35" spans="3:12" ht="15.75" thickBot="1" x14ac:dyDescent="0.25">
      <c r="C35" s="19" t="s">
        <v>48</v>
      </c>
      <c r="F35" s="13">
        <f>+F31-F33</f>
        <v>17035.600000000006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1.9066808059384943</v>
      </c>
      <c r="H39" s="19" t="s">
        <v>50</v>
      </c>
    </row>
    <row r="41" spans="3:12" x14ac:dyDescent="0.2">
      <c r="C41" s="14" t="s">
        <v>51</v>
      </c>
      <c r="D41" s="15" t="s">
        <v>94</v>
      </c>
      <c r="E41" s="20" t="s">
        <v>5</v>
      </c>
      <c r="F41" s="19" t="s">
        <v>53</v>
      </c>
      <c r="G41" s="20"/>
      <c r="H41" s="16">
        <v>44568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BE6E-9C9E-498B-9F03-92C86B700805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</v>
      </c>
      <c r="G6" s="20"/>
      <c r="H6" s="19" t="s">
        <v>7</v>
      </c>
      <c r="K6" s="22"/>
      <c r="L6" s="4" t="s">
        <v>63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40936213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475138</v>
      </c>
    </row>
    <row r="11" spans="3:12" ht="15.75" thickTop="1" x14ac:dyDescent="0.2">
      <c r="C11" s="19" t="s">
        <v>12</v>
      </c>
      <c r="F11" s="7">
        <v>38770329</v>
      </c>
      <c r="G11" s="20"/>
      <c r="H11" s="19" t="s">
        <v>13</v>
      </c>
      <c r="L11" s="8">
        <f>F35</f>
        <v>25702.090000000026</v>
      </c>
    </row>
    <row r="12" spans="3:12" x14ac:dyDescent="0.2">
      <c r="C12" s="19" t="s">
        <v>14</v>
      </c>
      <c r="F12" s="7">
        <v>29389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38799718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500840.09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2136495</v>
      </c>
      <c r="G16" s="25"/>
      <c r="H16" s="19" t="s">
        <v>21</v>
      </c>
      <c r="L16" s="7">
        <v>60546468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7.8474932674850659E-3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1.18</v>
      </c>
      <c r="G23" s="20"/>
      <c r="H23" s="19" t="s">
        <v>27</v>
      </c>
      <c r="L23" s="29">
        <v>5.6000000000000001E-2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8</v>
      </c>
    </row>
    <row r="26" spans="3:15" x14ac:dyDescent="0.2">
      <c r="C26" s="19" t="s">
        <v>30</v>
      </c>
      <c r="F26" s="7">
        <v>38772619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-2290</v>
      </c>
      <c r="G27" s="20"/>
      <c r="H27" s="19" t="s">
        <v>33</v>
      </c>
      <c r="L27" s="31">
        <f>F16/F9</f>
        <v>5.2190831623824117E-2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38770329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0.94399999999999995</v>
      </c>
    </row>
    <row r="31" spans="3:15" x14ac:dyDescent="0.2">
      <c r="C31" s="19" t="s">
        <v>40</v>
      </c>
      <c r="F31" s="12">
        <v>477539.81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8.2699999999999996E-3</v>
      </c>
    </row>
    <row r="33" spans="3:12" x14ac:dyDescent="0.2">
      <c r="C33" s="19" t="s">
        <v>44</v>
      </c>
      <c r="F33" s="12">
        <v>451837.72</v>
      </c>
      <c r="G33" s="20"/>
      <c r="H33" s="19" t="s">
        <v>45</v>
      </c>
      <c r="L33" s="33">
        <f>L32/L30</f>
        <v>8.7605932203389837E-3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0.87605932203389836</v>
      </c>
    </row>
    <row r="35" spans="3:12" ht="15.75" thickBot="1" x14ac:dyDescent="0.25">
      <c r="C35" s="19" t="s">
        <v>48</v>
      </c>
      <c r="F35" s="13">
        <f>+F31-F33</f>
        <v>25702.090000000026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0.87605932203389836</v>
      </c>
      <c r="H39" s="19" t="s">
        <v>50</v>
      </c>
    </row>
    <row r="41" spans="3:12" x14ac:dyDescent="0.2">
      <c r="C41" s="14" t="s">
        <v>64</v>
      </c>
      <c r="D41" s="15" t="s">
        <v>94</v>
      </c>
      <c r="E41" s="20" t="s">
        <v>5</v>
      </c>
      <c r="F41" s="19" t="s">
        <v>53</v>
      </c>
      <c r="G41" s="20"/>
      <c r="H41" s="16">
        <v>44599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F9A1-A6C3-4489-ADA0-531C9F4C0433}">
  <dimension ref="C1:M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63</v>
      </c>
      <c r="G6" s="20"/>
      <c r="H6" s="19" t="s">
        <v>7</v>
      </c>
      <c r="K6" s="22"/>
      <c r="L6" s="4" t="s">
        <v>66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60546468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462478</v>
      </c>
    </row>
    <row r="11" spans="3:12" ht="15.75" thickTop="1" x14ac:dyDescent="0.2">
      <c r="C11" s="19" t="s">
        <v>12</v>
      </c>
      <c r="F11" s="7">
        <v>56210052</v>
      </c>
      <c r="G11" s="20"/>
      <c r="H11" s="19" t="s">
        <v>13</v>
      </c>
      <c r="L11" s="8">
        <f>F35</f>
        <v>-335881.57999999996</v>
      </c>
    </row>
    <row r="12" spans="3:12" x14ac:dyDescent="0.2">
      <c r="C12" s="19" t="s">
        <v>14</v>
      </c>
      <c r="F12" s="7">
        <v>50084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56260136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126596.42000000004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4286332</v>
      </c>
      <c r="G16" s="25"/>
      <c r="H16" s="19" t="s">
        <v>21</v>
      </c>
      <c r="L16" s="7">
        <v>46640438</v>
      </c>
    </row>
    <row r="17" spans="3:13" ht="15.75" thickTop="1" x14ac:dyDescent="0.2">
      <c r="H17" s="19" t="s">
        <v>22</v>
      </c>
    </row>
    <row r="18" spans="3:13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9.9158159706819217E-3</v>
      </c>
    </row>
    <row r="19" spans="3:13" ht="15.75" thickTop="1" x14ac:dyDescent="0.2">
      <c r="L19" s="27"/>
    </row>
    <row r="21" spans="3:13" x14ac:dyDescent="0.2">
      <c r="C21" s="20" t="s">
        <v>24</v>
      </c>
      <c r="D21" s="20"/>
      <c r="F21" s="46" t="s">
        <v>63</v>
      </c>
      <c r="G21" s="20"/>
      <c r="H21" s="20" t="s">
        <v>25</v>
      </c>
      <c r="I21" s="20"/>
    </row>
    <row r="22" spans="3:13" x14ac:dyDescent="0.2">
      <c r="L22" s="19" t="s">
        <v>5</v>
      </c>
    </row>
    <row r="23" spans="3:13" x14ac:dyDescent="0.2">
      <c r="C23" s="19" t="s">
        <v>26</v>
      </c>
      <c r="F23" s="11">
        <v>1.907</v>
      </c>
      <c r="G23" s="20"/>
      <c r="H23" s="19" t="s">
        <v>27</v>
      </c>
      <c r="L23" s="29">
        <v>5.8000000000000003E-2</v>
      </c>
    </row>
    <row r="24" spans="3:13" x14ac:dyDescent="0.2">
      <c r="L24" s="30"/>
    </row>
    <row r="25" spans="3:13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63</v>
      </c>
    </row>
    <row r="26" spans="3:13" x14ac:dyDescent="0.2">
      <c r="C26" s="19" t="s">
        <v>30</v>
      </c>
      <c r="F26" s="7">
        <v>56218491</v>
      </c>
      <c r="G26" s="20"/>
      <c r="H26" s="19" t="s">
        <v>31</v>
      </c>
      <c r="L26" s="30"/>
    </row>
    <row r="27" spans="3:13" ht="15.75" thickBot="1" x14ac:dyDescent="0.25">
      <c r="C27" s="19" t="s">
        <v>32</v>
      </c>
      <c r="F27" s="7">
        <v>-8439</v>
      </c>
      <c r="G27" s="20"/>
      <c r="H27" s="19" t="s">
        <v>33</v>
      </c>
      <c r="L27" s="31">
        <f>F16/F9</f>
        <v>7.0794088269525476E-2</v>
      </c>
      <c r="M27" s="19" t="s">
        <v>5</v>
      </c>
    </row>
    <row r="28" spans="3:13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3" ht="15.75" thickBot="1" x14ac:dyDescent="0.25">
      <c r="C29" s="19" t="s">
        <v>36</v>
      </c>
      <c r="F29" s="9">
        <f>F26+F27</f>
        <v>56210052</v>
      </c>
      <c r="G29" s="25"/>
      <c r="H29" s="19" t="s">
        <v>37</v>
      </c>
      <c r="L29" s="30"/>
    </row>
    <row r="30" spans="3:13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3" x14ac:dyDescent="0.2">
      <c r="C31" s="19" t="s">
        <v>40</v>
      </c>
      <c r="F31" s="12">
        <v>736011.6</v>
      </c>
      <c r="G31" s="20"/>
      <c r="H31" s="19" t="s">
        <v>41</v>
      </c>
      <c r="L31" s="30"/>
    </row>
    <row r="32" spans="3:13" x14ac:dyDescent="0.2">
      <c r="C32" s="19" t="s">
        <v>42</v>
      </c>
      <c r="F32" s="32"/>
      <c r="H32" s="19" t="s">
        <v>43</v>
      </c>
      <c r="L32" s="33">
        <f>ROUND(L14/L16,5)</f>
        <v>2.7100000000000002E-3</v>
      </c>
    </row>
    <row r="33" spans="3:12" x14ac:dyDescent="0.2">
      <c r="C33" s="19" t="s">
        <v>44</v>
      </c>
      <c r="F33" s="12">
        <v>1071893.18</v>
      </c>
      <c r="G33" s="20"/>
      <c r="H33" s="19" t="s">
        <v>45</v>
      </c>
      <c r="L33" s="33">
        <f>L32/L30</f>
        <v>2.8768577494692146E-3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0.28768577494692144</v>
      </c>
    </row>
    <row r="35" spans="3:12" ht="15.75" thickBot="1" x14ac:dyDescent="0.25">
      <c r="C35" s="19" t="s">
        <v>48</v>
      </c>
      <c r="F35" s="13">
        <f>+F31-F33</f>
        <v>-335881.57999999996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0.28768577494692144</v>
      </c>
      <c r="H39" s="19" t="s">
        <v>50</v>
      </c>
    </row>
    <row r="41" spans="3:12" x14ac:dyDescent="0.2">
      <c r="C41" s="14" t="s">
        <v>67</v>
      </c>
      <c r="D41" s="15" t="s">
        <v>94</v>
      </c>
      <c r="E41" s="20" t="s">
        <v>5</v>
      </c>
      <c r="F41" s="19" t="s">
        <v>53</v>
      </c>
      <c r="G41" s="20"/>
      <c r="H41" s="16">
        <v>44627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BD25-7CE1-4937-AE0E-C6311C50CC2B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66</v>
      </c>
      <c r="G6" s="20"/>
      <c r="H6" s="19" t="s">
        <v>7</v>
      </c>
      <c r="K6" s="22"/>
      <c r="L6" s="4" t="s">
        <v>69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46640438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391548</v>
      </c>
    </row>
    <row r="11" spans="3:12" ht="15.75" thickTop="1" x14ac:dyDescent="0.2">
      <c r="C11" s="19" t="s">
        <v>12</v>
      </c>
      <c r="F11" s="7">
        <v>44313123</v>
      </c>
      <c r="G11" s="20"/>
      <c r="H11" s="19" t="s">
        <v>13</v>
      </c>
      <c r="L11" s="8">
        <f>F35</f>
        <v>112718.05000000005</v>
      </c>
    </row>
    <row r="12" spans="3:12" x14ac:dyDescent="0.2">
      <c r="C12" s="19" t="s">
        <v>14</v>
      </c>
      <c r="F12" s="7">
        <v>41665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44354788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504266.05000000005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2285650</v>
      </c>
      <c r="G16" s="25"/>
      <c r="H16" s="19" t="s">
        <v>21</v>
      </c>
      <c r="L16" s="7">
        <v>39193979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9.9900038217604799E-3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66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0.876</v>
      </c>
      <c r="G23" s="20"/>
      <c r="H23" s="19" t="s">
        <v>27</v>
      </c>
      <c r="L23" s="29">
        <v>5.8999999999999997E-2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66</v>
      </c>
    </row>
    <row r="26" spans="3:15" x14ac:dyDescent="0.2">
      <c r="C26" s="19" t="s">
        <v>30</v>
      </c>
      <c r="F26" s="7">
        <v>44313481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-358</v>
      </c>
      <c r="G27" s="20"/>
      <c r="H27" s="19" t="s">
        <v>33</v>
      </c>
      <c r="L27" s="31">
        <f>F16/F9</f>
        <v>4.9005757621744458E-2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44313123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0.94100000000000006</v>
      </c>
    </row>
    <row r="31" spans="3:15" x14ac:dyDescent="0.2">
      <c r="C31" s="19" t="s">
        <v>40</v>
      </c>
      <c r="F31" s="12">
        <v>500840.09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1.2869999999999999E-2</v>
      </c>
    </row>
    <row r="33" spans="3:12" x14ac:dyDescent="0.2">
      <c r="C33" s="19" t="s">
        <v>44</v>
      </c>
      <c r="F33" s="12">
        <v>388122.04</v>
      </c>
      <c r="G33" s="20"/>
      <c r="H33" s="19" t="s">
        <v>45</v>
      </c>
      <c r="L33" s="33">
        <f>L32/L30</f>
        <v>1.36769394261424E-2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1.36769394261424</v>
      </c>
    </row>
    <row r="35" spans="3:12" ht="15.75" thickBot="1" x14ac:dyDescent="0.25">
      <c r="C35" s="19" t="s">
        <v>48</v>
      </c>
      <c r="F35" s="13">
        <f>+F31-F33</f>
        <v>112718.05000000005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1.36769394261424</v>
      </c>
      <c r="H39" s="19" t="s">
        <v>50</v>
      </c>
    </row>
    <row r="41" spans="3:12" x14ac:dyDescent="0.2">
      <c r="C41" s="14" t="s">
        <v>70</v>
      </c>
      <c r="D41" s="15" t="s">
        <v>94</v>
      </c>
      <c r="E41" s="20" t="s">
        <v>5</v>
      </c>
      <c r="F41" s="19" t="s">
        <v>53</v>
      </c>
      <c r="G41" s="20"/>
      <c r="H41" s="16">
        <v>44662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D598-A0A9-4F9B-8C00-86440F28403B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69</v>
      </c>
      <c r="G6" s="20"/>
      <c r="H6" s="19" t="s">
        <v>7</v>
      </c>
      <c r="K6" s="22"/>
      <c r="L6" s="4" t="s">
        <v>72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39193979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253416</v>
      </c>
    </row>
    <row r="11" spans="3:12" ht="15.75" thickTop="1" x14ac:dyDescent="0.2">
      <c r="C11" s="19" t="s">
        <v>12</v>
      </c>
      <c r="F11" s="7">
        <v>37174345</v>
      </c>
      <c r="G11" s="20"/>
      <c r="H11" s="19" t="s">
        <v>13</v>
      </c>
      <c r="L11" s="8">
        <f>F35</f>
        <v>19564.28</v>
      </c>
    </row>
    <row r="12" spans="3:12" x14ac:dyDescent="0.2">
      <c r="C12" s="19" t="s">
        <v>14</v>
      </c>
      <c r="F12" s="7">
        <v>27504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37201849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272980.28000000003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1992130</v>
      </c>
      <c r="G16" s="25"/>
      <c r="H16" s="19" t="s">
        <v>21</v>
      </c>
      <c r="L16" s="7">
        <v>34182324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7.4136562511080287E-3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69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0.28799999999999998</v>
      </c>
      <c r="G23" s="20"/>
      <c r="H23" s="19" t="s">
        <v>27</v>
      </c>
      <c r="L23" s="29">
        <v>5.8000000000000003E-2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69</v>
      </c>
    </row>
    <row r="26" spans="3:15" x14ac:dyDescent="0.2">
      <c r="C26" s="19" t="s">
        <v>30</v>
      </c>
      <c r="F26" s="7">
        <v>37181408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-7063</v>
      </c>
      <c r="G27" s="20"/>
      <c r="H27" s="19" t="s">
        <v>33</v>
      </c>
      <c r="L27" s="31">
        <f>F16/F9</f>
        <v>5.0827449797837571E-2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37174345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5" x14ac:dyDescent="0.2">
      <c r="C31" s="19" t="s">
        <v>40</v>
      </c>
      <c r="F31" s="12">
        <v>126596.42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7.9900000000000006E-3</v>
      </c>
    </row>
    <row r="33" spans="3:12" x14ac:dyDescent="0.2">
      <c r="C33" s="19" t="s">
        <v>44</v>
      </c>
      <c r="F33" s="12">
        <v>107032.14</v>
      </c>
      <c r="G33" s="20"/>
      <c r="H33" s="19" t="s">
        <v>45</v>
      </c>
      <c r="L33" s="33">
        <f>L32/L30</f>
        <v>8.4819532908704896E-3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0.84819532908704898</v>
      </c>
    </row>
    <row r="35" spans="3:12" ht="15.75" thickBot="1" x14ac:dyDescent="0.25">
      <c r="C35" s="19" t="s">
        <v>48</v>
      </c>
      <c r="F35" s="13">
        <f>+F31-F33</f>
        <v>19564.28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0.84819532908704898</v>
      </c>
      <c r="H39" s="19" t="s">
        <v>50</v>
      </c>
    </row>
    <row r="41" spans="3:12" x14ac:dyDescent="0.2">
      <c r="C41" s="14" t="s">
        <v>73</v>
      </c>
      <c r="D41" s="15" t="s">
        <v>94</v>
      </c>
      <c r="E41" s="20" t="s">
        <v>5</v>
      </c>
      <c r="F41" s="19" t="s">
        <v>53</v>
      </c>
      <c r="G41" s="20"/>
      <c r="H41" s="16">
        <v>44686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0522-156B-459D-AEFA-0C74C5146FD9}">
  <dimension ref="C1:M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72</v>
      </c>
      <c r="G6" s="20"/>
      <c r="H6" s="19" t="s">
        <v>7</v>
      </c>
      <c r="K6" s="22"/>
      <c r="L6" s="4" t="s">
        <v>75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34182324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241629</v>
      </c>
    </row>
    <row r="11" spans="3:12" ht="15.75" thickTop="1" x14ac:dyDescent="0.2">
      <c r="C11" s="19" t="s">
        <v>12</v>
      </c>
      <c r="F11" s="7">
        <v>32258356</v>
      </c>
      <c r="G11" s="20"/>
      <c r="H11" s="19" t="s">
        <v>13</v>
      </c>
      <c r="L11" s="8">
        <f>F35</f>
        <v>63141.979999999981</v>
      </c>
    </row>
    <row r="12" spans="3:12" x14ac:dyDescent="0.2">
      <c r="C12" s="19" t="s">
        <v>14</v>
      </c>
      <c r="F12" s="7">
        <v>23040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32281396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304770.98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1900928</v>
      </c>
      <c r="G16" s="25"/>
      <c r="H16" s="19" t="s">
        <v>21</v>
      </c>
      <c r="L16" s="7">
        <v>34203398</v>
      </c>
    </row>
    <row r="17" spans="3:13" ht="15.75" thickTop="1" x14ac:dyDescent="0.2">
      <c r="H17" s="19" t="s">
        <v>22</v>
      </c>
    </row>
    <row r="18" spans="3:13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7.0644735356411078E-3</v>
      </c>
    </row>
    <row r="19" spans="3:13" ht="15.75" thickTop="1" x14ac:dyDescent="0.2">
      <c r="L19" s="27"/>
    </row>
    <row r="21" spans="3:13" x14ac:dyDescent="0.2">
      <c r="C21" s="20" t="s">
        <v>24</v>
      </c>
      <c r="D21" s="20"/>
      <c r="F21" s="46" t="s">
        <v>72</v>
      </c>
      <c r="G21" s="20"/>
      <c r="H21" s="20" t="s">
        <v>25</v>
      </c>
      <c r="I21" s="20"/>
    </row>
    <row r="22" spans="3:13" x14ac:dyDescent="0.2">
      <c r="L22" s="19" t="s">
        <v>5</v>
      </c>
    </row>
    <row r="23" spans="3:13" x14ac:dyDescent="0.2">
      <c r="C23" s="19" t="s">
        <v>26</v>
      </c>
      <c r="F23" s="11">
        <v>1.3680000000000001</v>
      </c>
      <c r="G23" s="20"/>
      <c r="H23" s="19" t="s">
        <v>27</v>
      </c>
      <c r="L23" s="29">
        <v>5.8000000000000003E-2</v>
      </c>
    </row>
    <row r="24" spans="3:13" x14ac:dyDescent="0.2">
      <c r="L24" s="30"/>
    </row>
    <row r="25" spans="3:13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72</v>
      </c>
    </row>
    <row r="26" spans="3:13" x14ac:dyDescent="0.2">
      <c r="C26" s="19" t="s">
        <v>30</v>
      </c>
      <c r="F26" s="7">
        <v>32255278</v>
      </c>
      <c r="G26" s="20"/>
      <c r="H26" s="19" t="s">
        <v>31</v>
      </c>
      <c r="L26" s="30"/>
    </row>
    <row r="27" spans="3:13" ht="15.75" thickBot="1" x14ac:dyDescent="0.25">
      <c r="C27" s="19" t="s">
        <v>32</v>
      </c>
      <c r="F27" s="7">
        <v>3078</v>
      </c>
      <c r="G27" s="20"/>
      <c r="H27" s="19" t="s">
        <v>33</v>
      </c>
      <c r="L27" s="31">
        <f>F16/F9</f>
        <v>5.5611432388271785E-2</v>
      </c>
      <c r="M27" s="19" t="s">
        <v>5</v>
      </c>
    </row>
    <row r="28" spans="3:13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3" ht="15.75" thickBot="1" x14ac:dyDescent="0.25">
      <c r="C29" s="19" t="s">
        <v>36</v>
      </c>
      <c r="F29" s="9">
        <f>F26+F27</f>
        <v>32258356</v>
      </c>
      <c r="G29" s="25"/>
      <c r="H29" s="19" t="s">
        <v>37</v>
      </c>
      <c r="L29" s="30"/>
    </row>
    <row r="30" spans="3:13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3" x14ac:dyDescent="0.2">
      <c r="C31" s="19" t="s">
        <v>40</v>
      </c>
      <c r="F31" s="12">
        <v>504266.05</v>
      </c>
      <c r="G31" s="20"/>
      <c r="H31" s="19" t="s">
        <v>41</v>
      </c>
      <c r="L31" s="30"/>
    </row>
    <row r="32" spans="3:13" x14ac:dyDescent="0.2">
      <c r="C32" s="19" t="s">
        <v>42</v>
      </c>
      <c r="F32" s="32"/>
      <c r="H32" s="19" t="s">
        <v>43</v>
      </c>
      <c r="L32" s="33">
        <f>ROUND(L14/L16,5)</f>
        <v>8.9099999999999995E-3</v>
      </c>
    </row>
    <row r="33" spans="3:12" x14ac:dyDescent="0.2">
      <c r="C33" s="19" t="s">
        <v>44</v>
      </c>
      <c r="F33" s="12">
        <v>441124.07</v>
      </c>
      <c r="G33" s="20"/>
      <c r="H33" s="19" t="s">
        <v>45</v>
      </c>
      <c r="L33" s="33">
        <f>L32/L30</f>
        <v>9.4585987261146497E-3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0.94585987261146498</v>
      </c>
    </row>
    <row r="35" spans="3:12" ht="15.75" thickBot="1" x14ac:dyDescent="0.25">
      <c r="C35" s="19" t="s">
        <v>48</v>
      </c>
      <c r="F35" s="13">
        <f>+F31-F33</f>
        <v>63141.979999999981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0.94585987261146498</v>
      </c>
      <c r="H39" s="19" t="s">
        <v>50</v>
      </c>
    </row>
    <row r="41" spans="3:12" x14ac:dyDescent="0.2">
      <c r="C41" s="14" t="s">
        <v>76</v>
      </c>
      <c r="D41" s="15" t="s">
        <v>94</v>
      </c>
      <c r="E41" s="20" t="s">
        <v>5</v>
      </c>
      <c r="F41" s="19" t="s">
        <v>53</v>
      </c>
      <c r="G41" s="20"/>
      <c r="H41" s="16">
        <v>44721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E409-A11E-4692-A718-C12203A3198C}">
  <dimension ref="C1:M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75</v>
      </c>
      <c r="G6" s="20"/>
      <c r="H6" s="19" t="s">
        <v>7</v>
      </c>
      <c r="K6" s="22"/>
      <c r="L6" s="4" t="s">
        <v>78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34203398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381608</v>
      </c>
    </row>
    <row r="11" spans="3:12" ht="15.75" thickTop="1" x14ac:dyDescent="0.2">
      <c r="C11" s="19" t="s">
        <v>12</v>
      </c>
      <c r="F11" s="7">
        <v>31681681</v>
      </c>
      <c r="G11" s="20"/>
      <c r="H11" s="19" t="s">
        <v>13</v>
      </c>
      <c r="L11" s="8">
        <f>F35</f>
        <v>4427.6800000000512</v>
      </c>
    </row>
    <row r="12" spans="3:12" x14ac:dyDescent="0.2">
      <c r="C12" s="19" t="s">
        <v>14</v>
      </c>
      <c r="F12" s="7">
        <v>15145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31696826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386035.68000000005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2506572</v>
      </c>
      <c r="G16" s="25"/>
      <c r="H16" s="19" t="s">
        <v>21</v>
      </c>
      <c r="L16" s="7">
        <v>41595918</v>
      </c>
    </row>
    <row r="17" spans="3:13" ht="15.75" thickTop="1" x14ac:dyDescent="0.2">
      <c r="H17" s="19" t="s">
        <v>22</v>
      </c>
    </row>
    <row r="18" spans="3:13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9.1741694461461333E-3</v>
      </c>
    </row>
    <row r="19" spans="3:13" ht="15.75" thickTop="1" x14ac:dyDescent="0.2">
      <c r="L19" s="27"/>
    </row>
    <row r="21" spans="3:13" x14ac:dyDescent="0.2">
      <c r="C21" s="20" t="s">
        <v>24</v>
      </c>
      <c r="D21" s="20"/>
      <c r="F21" s="46" t="s">
        <v>75</v>
      </c>
      <c r="G21" s="20"/>
      <c r="H21" s="20" t="s">
        <v>25</v>
      </c>
      <c r="I21" s="20"/>
    </row>
    <row r="22" spans="3:13" x14ac:dyDescent="0.2">
      <c r="L22" s="19" t="s">
        <v>5</v>
      </c>
    </row>
    <row r="23" spans="3:13" x14ac:dyDescent="0.2">
      <c r="C23" s="19" t="s">
        <v>26</v>
      </c>
      <c r="F23" s="11">
        <v>0.84799999999999998</v>
      </c>
      <c r="G23" s="20"/>
      <c r="H23" s="19" t="s">
        <v>27</v>
      </c>
      <c r="L23" s="29">
        <v>5.8999999999999997E-2</v>
      </c>
    </row>
    <row r="24" spans="3:13" x14ac:dyDescent="0.2">
      <c r="L24" s="30"/>
    </row>
    <row r="25" spans="3:13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75</v>
      </c>
    </row>
    <row r="26" spans="3:13" x14ac:dyDescent="0.2">
      <c r="C26" s="19" t="s">
        <v>30</v>
      </c>
      <c r="F26" s="7">
        <v>31687686</v>
      </c>
      <c r="G26" s="20"/>
      <c r="H26" s="19" t="s">
        <v>31</v>
      </c>
      <c r="L26" s="30"/>
    </row>
    <row r="27" spans="3:13" ht="15.75" thickBot="1" x14ac:dyDescent="0.25">
      <c r="C27" s="19" t="s">
        <v>32</v>
      </c>
      <c r="F27" s="7">
        <v>-6005</v>
      </c>
      <c r="G27" s="20"/>
      <c r="H27" s="19" t="s">
        <v>33</v>
      </c>
      <c r="L27" s="31">
        <f>F16/F9</f>
        <v>7.3284297659548331E-2</v>
      </c>
      <c r="M27" s="19" t="s">
        <v>5</v>
      </c>
    </row>
    <row r="28" spans="3:13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3" ht="15.75" thickBot="1" x14ac:dyDescent="0.25">
      <c r="C29" s="19" t="s">
        <v>36</v>
      </c>
      <c r="F29" s="9">
        <f>F26+F27</f>
        <v>31681681</v>
      </c>
      <c r="G29" s="25"/>
      <c r="H29" s="19" t="s">
        <v>37</v>
      </c>
      <c r="L29" s="30"/>
    </row>
    <row r="30" spans="3:13" ht="15.75" thickTop="1" x14ac:dyDescent="0.2">
      <c r="C30" s="19" t="s">
        <v>38</v>
      </c>
      <c r="F30" s="26"/>
      <c r="H30" s="19" t="s">
        <v>39</v>
      </c>
      <c r="L30" s="29">
        <f>1-L23</f>
        <v>0.94100000000000006</v>
      </c>
    </row>
    <row r="31" spans="3:13" x14ac:dyDescent="0.2">
      <c r="C31" s="19" t="s">
        <v>40</v>
      </c>
      <c r="F31" s="12">
        <v>272980.28000000003</v>
      </c>
      <c r="G31" s="20"/>
      <c r="H31" s="19" t="s">
        <v>41</v>
      </c>
      <c r="L31" s="30"/>
    </row>
    <row r="32" spans="3:13" x14ac:dyDescent="0.2">
      <c r="C32" s="19" t="s">
        <v>42</v>
      </c>
      <c r="F32" s="32"/>
      <c r="H32" s="19" t="s">
        <v>43</v>
      </c>
      <c r="L32" s="33">
        <f>ROUND(L14/L16,5)</f>
        <v>9.2800000000000001E-3</v>
      </c>
    </row>
    <row r="33" spans="3:12" x14ac:dyDescent="0.2">
      <c r="C33" s="19" t="s">
        <v>44</v>
      </c>
      <c r="F33" s="12">
        <v>268552.59999999998</v>
      </c>
      <c r="G33" s="20"/>
      <c r="H33" s="19" t="s">
        <v>45</v>
      </c>
      <c r="L33" s="33">
        <f>L32/L30</f>
        <v>9.861849096705632E-3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0.98618490967056316</v>
      </c>
    </row>
    <row r="35" spans="3:12" ht="15.75" thickBot="1" x14ac:dyDescent="0.25">
      <c r="C35" s="19" t="s">
        <v>48</v>
      </c>
      <c r="F35" s="13">
        <f>+F31-F33</f>
        <v>4427.6800000000512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0.98618490967056316</v>
      </c>
      <c r="H39" s="19" t="s">
        <v>50</v>
      </c>
    </row>
    <row r="41" spans="3:12" x14ac:dyDescent="0.2">
      <c r="C41" s="14" t="s">
        <v>79</v>
      </c>
      <c r="D41" s="15" t="s">
        <v>94</v>
      </c>
      <c r="E41" s="20" t="s">
        <v>5</v>
      </c>
      <c r="F41" s="19" t="s">
        <v>53</v>
      </c>
      <c r="G41" s="20"/>
      <c r="H41" s="16">
        <v>44762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95A5-54B2-4C61-9074-1FCB6AE50131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1.85546875" style="19" customWidth="1"/>
    <col min="14" max="16384" width="12.5703125" style="19"/>
  </cols>
  <sheetData>
    <row r="1" spans="3:13" x14ac:dyDescent="0.2">
      <c r="C1" s="1"/>
    </row>
    <row r="2" spans="3:13" ht="15.75" x14ac:dyDescent="0.25">
      <c r="F2" s="19" t="s">
        <v>61</v>
      </c>
      <c r="K2" s="2"/>
      <c r="L2" s="2"/>
      <c r="M2" s="2"/>
    </row>
    <row r="4" spans="3:13" x14ac:dyDescent="0.2">
      <c r="C4" s="19" t="s">
        <v>0</v>
      </c>
      <c r="H4" s="19" t="s">
        <v>1</v>
      </c>
      <c r="K4" s="20"/>
      <c r="L4" s="20"/>
    </row>
    <row r="5" spans="3:13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3" x14ac:dyDescent="0.2">
      <c r="C6" s="3" t="s">
        <v>3</v>
      </c>
      <c r="D6" s="3" t="s">
        <v>4</v>
      </c>
      <c r="E6" s="3" t="s">
        <v>5</v>
      </c>
      <c r="F6" s="4" t="s">
        <v>8</v>
      </c>
      <c r="G6" s="20"/>
      <c r="H6" s="19" t="s">
        <v>7</v>
      </c>
      <c r="K6" s="22"/>
      <c r="L6" s="4" t="s">
        <v>63</v>
      </c>
      <c r="M6" s="40"/>
    </row>
    <row r="7" spans="3:13" x14ac:dyDescent="0.2">
      <c r="C7" s="3"/>
      <c r="D7" s="3"/>
      <c r="E7" s="3"/>
      <c r="F7" s="23"/>
      <c r="K7" s="23"/>
    </row>
    <row r="8" spans="3:13" x14ac:dyDescent="0.2">
      <c r="H8" s="19" t="s">
        <v>5</v>
      </c>
      <c r="L8" s="5"/>
      <c r="M8" s="5"/>
    </row>
    <row r="9" spans="3:13" ht="15.75" thickBot="1" x14ac:dyDescent="0.25">
      <c r="C9" s="19" t="s">
        <v>9</v>
      </c>
      <c r="E9" s="19" t="s">
        <v>5</v>
      </c>
      <c r="F9" s="24">
        <v>52105066</v>
      </c>
      <c r="G9" s="25" t="s">
        <v>5</v>
      </c>
      <c r="H9" s="19" t="s">
        <v>10</v>
      </c>
    </row>
    <row r="10" spans="3:13" ht="16.5" thickTop="1" thickBot="1" x14ac:dyDescent="0.25">
      <c r="F10" s="26" t="s">
        <v>5</v>
      </c>
      <c r="G10" s="19" t="s">
        <v>5</v>
      </c>
      <c r="H10" s="19" t="s">
        <v>11</v>
      </c>
      <c r="L10" s="6">
        <v>-214193</v>
      </c>
      <c r="M10" s="41"/>
    </row>
    <row r="11" spans="3:13" ht="15.75" thickTop="1" x14ac:dyDescent="0.2">
      <c r="C11" s="19" t="s">
        <v>12</v>
      </c>
      <c r="F11" s="7">
        <v>49172626</v>
      </c>
      <c r="G11" s="20"/>
      <c r="H11" s="19" t="s">
        <v>13</v>
      </c>
      <c r="L11" s="8">
        <f>F35</f>
        <v>88379.210000000021</v>
      </c>
      <c r="M11" s="42"/>
    </row>
    <row r="12" spans="3:13" x14ac:dyDescent="0.2">
      <c r="C12" s="19" t="s">
        <v>14</v>
      </c>
      <c r="F12" s="7">
        <v>42795</v>
      </c>
      <c r="G12" s="20"/>
      <c r="H12" s="19" t="s">
        <v>15</v>
      </c>
      <c r="L12" s="8">
        <f>-----------------L13</f>
        <v>0</v>
      </c>
      <c r="M12" s="42"/>
    </row>
    <row r="13" spans="3:13" ht="15.75" thickBot="1" x14ac:dyDescent="0.25">
      <c r="C13" s="19" t="s">
        <v>16</v>
      </c>
      <c r="F13" s="9">
        <f>F11+F12</f>
        <v>49215421</v>
      </c>
      <c r="G13" s="25"/>
      <c r="H13" s="19" t="s">
        <v>17</v>
      </c>
      <c r="L13" s="27"/>
      <c r="M13" s="27"/>
    </row>
    <row r="14" spans="3:13" ht="16.5" thickTop="1" thickBot="1" x14ac:dyDescent="0.25">
      <c r="F14" s="26"/>
      <c r="H14" s="19" t="s">
        <v>18</v>
      </c>
      <c r="L14" s="6">
        <f>L10+L11-L12+L8</f>
        <v>-125813.78999999998</v>
      </c>
      <c r="M14" s="41"/>
    </row>
    <row r="15" spans="3:13" ht="15.75" thickTop="1" x14ac:dyDescent="0.2">
      <c r="C15" s="19" t="s">
        <v>19</v>
      </c>
      <c r="F15" s="26"/>
      <c r="L15" s="27"/>
      <c r="M15" s="27"/>
    </row>
    <row r="16" spans="3:13" ht="15.75" thickBot="1" x14ac:dyDescent="0.25">
      <c r="C16" s="19" t="s">
        <v>20</v>
      </c>
      <c r="F16" s="10">
        <f>F9-F13</f>
        <v>2889645</v>
      </c>
      <c r="G16" s="25"/>
      <c r="H16" s="19" t="s">
        <v>21</v>
      </c>
      <c r="L16" s="7">
        <v>54056310</v>
      </c>
      <c r="M16" s="43"/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-3.9624051290219403E-3</v>
      </c>
      <c r="M18" s="44"/>
    </row>
    <row r="19" spans="3:14" ht="15.75" thickTop="1" x14ac:dyDescent="0.2">
      <c r="L19" s="27"/>
      <c r="M19" s="27"/>
    </row>
    <row r="21" spans="3:14" x14ac:dyDescent="0.2">
      <c r="C21" s="20" t="s">
        <v>24</v>
      </c>
      <c r="D21" s="20"/>
      <c r="F21" s="46" t="s">
        <v>8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-0.61899999999999999</v>
      </c>
      <c r="G23" s="20"/>
      <c r="H23" s="19" t="s">
        <v>27</v>
      </c>
      <c r="L23" s="29">
        <v>5.8000000000000003E-2</v>
      </c>
      <c r="M23" s="30"/>
    </row>
    <row r="24" spans="3:14" x14ac:dyDescent="0.2">
      <c r="L24" s="30"/>
      <c r="M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63</v>
      </c>
      <c r="M25" s="45"/>
      <c r="N25" s="19" t="s">
        <v>65</v>
      </c>
    </row>
    <row r="26" spans="3:14" x14ac:dyDescent="0.2">
      <c r="C26" s="19" t="s">
        <v>30</v>
      </c>
      <c r="F26" s="7">
        <v>49161753</v>
      </c>
      <c r="G26" s="20"/>
      <c r="H26" s="19" t="s">
        <v>31</v>
      </c>
      <c r="L26" s="30"/>
      <c r="M26" s="30"/>
    </row>
    <row r="27" spans="3:14" ht="15.75" thickBot="1" x14ac:dyDescent="0.25">
      <c r="C27" s="19" t="s">
        <v>32</v>
      </c>
      <c r="F27" s="7">
        <v>10873</v>
      </c>
      <c r="G27" s="20"/>
      <c r="H27" s="19" t="s">
        <v>33</v>
      </c>
      <c r="L27" s="31">
        <f>F16/F9</f>
        <v>5.5458043177605804E-2</v>
      </c>
      <c r="M27" s="30"/>
      <c r="N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  <c r="M28" s="30"/>
    </row>
    <row r="29" spans="3:14" ht="15.75" thickBot="1" x14ac:dyDescent="0.25">
      <c r="C29" s="19" t="s">
        <v>36</v>
      </c>
      <c r="F29" s="9">
        <f>F26+F27</f>
        <v>49172626</v>
      </c>
      <c r="G29" s="25"/>
      <c r="H29" s="19" t="s">
        <v>37</v>
      </c>
      <c r="L29" s="30"/>
      <c r="M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  <c r="M30" s="30"/>
    </row>
    <row r="31" spans="3:14" x14ac:dyDescent="0.2">
      <c r="C31" s="19" t="s">
        <v>40</v>
      </c>
      <c r="F31" s="12">
        <v>-215984.8</v>
      </c>
      <c r="G31" s="20"/>
      <c r="H31" s="19" t="s">
        <v>41</v>
      </c>
      <c r="L31" s="30"/>
      <c r="M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-2.33E-3</v>
      </c>
      <c r="M32" s="44"/>
    </row>
    <row r="33" spans="3:13" x14ac:dyDescent="0.2">
      <c r="C33" s="19" t="s">
        <v>44</v>
      </c>
      <c r="F33" s="12">
        <v>-304364.01</v>
      </c>
      <c r="G33" s="20"/>
      <c r="H33" s="19" t="s">
        <v>45</v>
      </c>
      <c r="L33" s="33">
        <f>L32/L30</f>
        <v>-2.4734607218683652E-3</v>
      </c>
      <c r="M33" s="44"/>
    </row>
    <row r="34" spans="3:13" x14ac:dyDescent="0.2">
      <c r="C34" s="19" t="s">
        <v>46</v>
      </c>
      <c r="F34" s="32"/>
      <c r="H34" s="19" t="s">
        <v>47</v>
      </c>
      <c r="L34" s="34">
        <f>L33*100</f>
        <v>-0.24734607218683652</v>
      </c>
      <c r="M34" s="37"/>
    </row>
    <row r="35" spans="3:13" ht="15.75" thickBot="1" x14ac:dyDescent="0.25">
      <c r="C35" s="19" t="s">
        <v>48</v>
      </c>
      <c r="F35" s="13">
        <f>+F31-F33</f>
        <v>88379.210000000021</v>
      </c>
      <c r="G35" s="25"/>
      <c r="L35" s="35"/>
      <c r="M35" s="35"/>
    </row>
    <row r="36" spans="3:13" ht="15.75" thickTop="1" x14ac:dyDescent="0.2">
      <c r="F36" s="1"/>
      <c r="L36" s="35"/>
      <c r="M36" s="35"/>
    </row>
    <row r="37" spans="3:13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  <c r="M37" s="35"/>
    </row>
    <row r="39" spans="3:13" x14ac:dyDescent="0.2">
      <c r="C39" s="19" t="s">
        <v>49</v>
      </c>
      <c r="G39" s="37">
        <f>L34</f>
        <v>-0.24734607218683652</v>
      </c>
      <c r="H39" s="19" t="s">
        <v>50</v>
      </c>
    </row>
    <row r="41" spans="3:13" x14ac:dyDescent="0.2">
      <c r="C41" s="14" t="s">
        <v>64</v>
      </c>
      <c r="D41" s="15" t="s">
        <v>52</v>
      </c>
      <c r="E41" s="20" t="s">
        <v>5</v>
      </c>
      <c r="F41" s="19" t="s">
        <v>53</v>
      </c>
      <c r="G41" s="20"/>
      <c r="H41" s="16">
        <v>44235</v>
      </c>
      <c r="I41" s="22">
        <v>2021</v>
      </c>
      <c r="J41" s="20"/>
    </row>
    <row r="42" spans="3:13" x14ac:dyDescent="0.2">
      <c r="C42" s="19" t="s">
        <v>5</v>
      </c>
      <c r="H42" s="19" t="s">
        <v>5</v>
      </c>
    </row>
    <row r="43" spans="3:13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3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3" x14ac:dyDescent="0.2">
      <c r="C47" s="19" t="s">
        <v>5</v>
      </c>
    </row>
    <row r="48" spans="3:13" x14ac:dyDescent="0.2">
      <c r="C48" s="19" t="s">
        <v>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F59C-4B38-48F9-9BA5-BF2B747189EE}">
  <dimension ref="C1:M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78</v>
      </c>
      <c r="G6" s="20"/>
      <c r="H6" s="19" t="s">
        <v>7</v>
      </c>
      <c r="K6" s="22"/>
      <c r="L6" s="4" t="s">
        <v>81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41595918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765695</v>
      </c>
    </row>
    <row r="11" spans="3:12" ht="15.75" thickTop="1" x14ac:dyDescent="0.2">
      <c r="C11" s="19" t="s">
        <v>12</v>
      </c>
      <c r="F11" s="7">
        <v>39348104</v>
      </c>
      <c r="G11" s="20"/>
      <c r="H11" s="19" t="s">
        <v>13</v>
      </c>
      <c r="L11" s="8">
        <f>F35</f>
        <v>-67358.080000000016</v>
      </c>
    </row>
    <row r="12" spans="3:12" x14ac:dyDescent="0.2">
      <c r="C12" s="19" t="s">
        <v>14</v>
      </c>
      <c r="F12" s="7">
        <v>20694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39368798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698336.91999999993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2227120</v>
      </c>
      <c r="G16" s="25"/>
      <c r="H16" s="19" t="s">
        <v>21</v>
      </c>
      <c r="L16" s="7">
        <v>46477469</v>
      </c>
    </row>
    <row r="17" spans="3:13" ht="15.75" thickTop="1" x14ac:dyDescent="0.2">
      <c r="H17" s="19" t="s">
        <v>22</v>
      </c>
    </row>
    <row r="18" spans="3:13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1.647454167523623E-2</v>
      </c>
    </row>
    <row r="19" spans="3:13" ht="15.75" thickTop="1" x14ac:dyDescent="0.2">
      <c r="L19" s="27"/>
    </row>
    <row r="21" spans="3:13" x14ac:dyDescent="0.2">
      <c r="C21" s="20" t="s">
        <v>24</v>
      </c>
      <c r="D21" s="20"/>
      <c r="F21" s="46" t="s">
        <v>78</v>
      </c>
      <c r="G21" s="20"/>
      <c r="H21" s="20" t="s">
        <v>25</v>
      </c>
      <c r="I21" s="20"/>
    </row>
    <row r="22" spans="3:13" x14ac:dyDescent="0.2">
      <c r="L22" s="19" t="s">
        <v>5</v>
      </c>
    </row>
    <row r="23" spans="3:13" x14ac:dyDescent="0.2">
      <c r="C23" s="19" t="s">
        <v>26</v>
      </c>
      <c r="F23" s="11">
        <v>0.94599999999999995</v>
      </c>
      <c r="G23" s="20"/>
      <c r="H23" s="19" t="s">
        <v>27</v>
      </c>
      <c r="L23" s="29">
        <v>5.8000000000000003E-2</v>
      </c>
    </row>
    <row r="24" spans="3:13" x14ac:dyDescent="0.2">
      <c r="L24" s="30"/>
    </row>
    <row r="25" spans="3:13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78</v>
      </c>
    </row>
    <row r="26" spans="3:13" x14ac:dyDescent="0.2">
      <c r="C26" s="19" t="s">
        <v>30</v>
      </c>
      <c r="F26" s="7">
        <v>49505884</v>
      </c>
      <c r="G26" s="20"/>
      <c r="H26" s="19" t="s">
        <v>31</v>
      </c>
      <c r="L26" s="30"/>
    </row>
    <row r="27" spans="3:13" ht="15.75" thickBot="1" x14ac:dyDescent="0.25">
      <c r="C27" s="19" t="s">
        <v>32</v>
      </c>
      <c r="F27" s="7">
        <v>-10157780</v>
      </c>
      <c r="G27" s="20"/>
      <c r="H27" s="19" t="s">
        <v>33</v>
      </c>
      <c r="L27" s="31">
        <f>F16/F9</f>
        <v>5.3541792249902985E-2</v>
      </c>
      <c r="M27" s="19" t="s">
        <v>5</v>
      </c>
    </row>
    <row r="28" spans="3:13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3" ht="15.75" thickBot="1" x14ac:dyDescent="0.25">
      <c r="C29" s="19" t="s">
        <v>36</v>
      </c>
      <c r="F29" s="9">
        <f>F26+F27</f>
        <v>39348104</v>
      </c>
      <c r="G29" s="25"/>
      <c r="H29" s="19" t="s">
        <v>37</v>
      </c>
      <c r="L29" s="30"/>
    </row>
    <row r="30" spans="3:13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3" x14ac:dyDescent="0.2">
      <c r="C31" s="19" t="s">
        <v>40</v>
      </c>
      <c r="F31" s="12">
        <v>304770.98</v>
      </c>
      <c r="G31" s="20"/>
      <c r="H31" s="19" t="s">
        <v>41</v>
      </c>
      <c r="L31" s="30"/>
    </row>
    <row r="32" spans="3:13" x14ac:dyDescent="0.2">
      <c r="C32" s="19" t="s">
        <v>42</v>
      </c>
      <c r="F32" s="32"/>
      <c r="H32" s="19" t="s">
        <v>43</v>
      </c>
      <c r="L32" s="33">
        <f>ROUND(L14/L16,5)</f>
        <v>1.503E-2</v>
      </c>
    </row>
    <row r="33" spans="3:12" x14ac:dyDescent="0.2">
      <c r="C33" s="19" t="s">
        <v>44</v>
      </c>
      <c r="F33" s="12">
        <v>372129.06</v>
      </c>
      <c r="G33" s="20"/>
      <c r="H33" s="19" t="s">
        <v>45</v>
      </c>
      <c r="L33" s="33">
        <f>L32/L30</f>
        <v>1.5955414012738853E-2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1.5955414012738853</v>
      </c>
    </row>
    <row r="35" spans="3:12" ht="15.75" thickBot="1" x14ac:dyDescent="0.25">
      <c r="C35" s="19" t="s">
        <v>48</v>
      </c>
      <c r="F35" s="13">
        <f>+F31-F33</f>
        <v>-67358.080000000016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1.5955414012738853</v>
      </c>
      <c r="H39" s="19" t="s">
        <v>50</v>
      </c>
    </row>
    <row r="41" spans="3:12" x14ac:dyDescent="0.2">
      <c r="C41" s="14" t="s">
        <v>82</v>
      </c>
      <c r="D41" s="15" t="s">
        <v>94</v>
      </c>
      <c r="E41" s="20" t="s">
        <v>5</v>
      </c>
      <c r="F41" s="19" t="s">
        <v>53</v>
      </c>
      <c r="G41" s="20"/>
      <c r="H41" s="16">
        <v>44778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CC0D-948E-48D0-8A7F-72800FFEB510}">
  <dimension ref="C1:M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81</v>
      </c>
      <c r="G6" s="20"/>
      <c r="H6" s="19" t="s">
        <v>7</v>
      </c>
      <c r="K6" s="22"/>
      <c r="L6" s="4" t="s">
        <v>84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46477469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644166</v>
      </c>
    </row>
    <row r="11" spans="3:12" ht="15.75" thickTop="1" x14ac:dyDescent="0.2">
      <c r="C11" s="19" t="s">
        <v>12</v>
      </c>
      <c r="F11" s="7">
        <v>44232952</v>
      </c>
      <c r="G11" s="20"/>
      <c r="H11" s="19" t="s">
        <v>13</v>
      </c>
      <c r="L11" s="8">
        <f>F35</f>
        <v>-50043.760000000009</v>
      </c>
    </row>
    <row r="12" spans="3:12" x14ac:dyDescent="0.2">
      <c r="C12" s="19" t="s">
        <v>14</v>
      </c>
      <c r="F12" s="7">
        <v>22849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44255801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594122.23999999999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2221668</v>
      </c>
      <c r="G16" s="25"/>
      <c r="H16" s="19" t="s">
        <v>21</v>
      </c>
      <c r="L16" s="7">
        <v>43381794</v>
      </c>
    </row>
    <row r="17" spans="3:13" ht="15.75" thickTop="1" x14ac:dyDescent="0.2">
      <c r="H17" s="19" t="s">
        <v>22</v>
      </c>
    </row>
    <row r="18" spans="3:13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1.4848763515865665E-2</v>
      </c>
    </row>
    <row r="19" spans="3:13" ht="15.75" thickTop="1" x14ac:dyDescent="0.2">
      <c r="L19" s="27"/>
    </row>
    <row r="21" spans="3:13" x14ac:dyDescent="0.2">
      <c r="C21" s="20" t="s">
        <v>24</v>
      </c>
      <c r="D21" s="20"/>
      <c r="F21" s="46" t="s">
        <v>81</v>
      </c>
      <c r="G21" s="20"/>
      <c r="H21" s="20" t="s">
        <v>25</v>
      </c>
      <c r="I21" s="20"/>
    </row>
    <row r="22" spans="3:13" x14ac:dyDescent="0.2">
      <c r="L22" s="19" t="s">
        <v>5</v>
      </c>
    </row>
    <row r="23" spans="3:13" x14ac:dyDescent="0.2">
      <c r="C23" s="19" t="s">
        <v>26</v>
      </c>
      <c r="F23" s="11">
        <v>0.98599999999999999</v>
      </c>
      <c r="G23" s="20"/>
      <c r="H23" s="19" t="s">
        <v>27</v>
      </c>
      <c r="L23" s="29">
        <v>5.8000000000000003E-2</v>
      </c>
    </row>
    <row r="24" spans="3:13" x14ac:dyDescent="0.2">
      <c r="L24" s="30"/>
    </row>
    <row r="25" spans="3:13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81</v>
      </c>
    </row>
    <row r="26" spans="3:13" x14ac:dyDescent="0.2">
      <c r="C26" s="19" t="s">
        <v>30</v>
      </c>
      <c r="F26" s="7">
        <v>44379033</v>
      </c>
      <c r="G26" s="20"/>
      <c r="H26" s="19" t="s">
        <v>31</v>
      </c>
      <c r="L26" s="30"/>
    </row>
    <row r="27" spans="3:13" ht="15.75" thickBot="1" x14ac:dyDescent="0.25">
      <c r="C27" s="19" t="s">
        <v>32</v>
      </c>
      <c r="F27" s="7">
        <v>-146081</v>
      </c>
      <c r="G27" s="20"/>
      <c r="H27" s="19" t="s">
        <v>33</v>
      </c>
      <c r="L27" s="31">
        <f>F16/F9</f>
        <v>4.78009678194826E-2</v>
      </c>
      <c r="M27" s="19" t="s">
        <v>5</v>
      </c>
    </row>
    <row r="28" spans="3:13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3" ht="15.75" thickBot="1" x14ac:dyDescent="0.25">
      <c r="C29" s="19" t="s">
        <v>36</v>
      </c>
      <c r="F29" s="9">
        <f>F26+F27</f>
        <v>44232952</v>
      </c>
      <c r="G29" s="25"/>
      <c r="H29" s="19" t="s">
        <v>37</v>
      </c>
      <c r="L29" s="30"/>
    </row>
    <row r="30" spans="3:13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3" x14ac:dyDescent="0.2">
      <c r="C31" s="19" t="s">
        <v>40</v>
      </c>
      <c r="F31" s="12">
        <v>386035.68</v>
      </c>
      <c r="G31" s="20"/>
      <c r="H31" s="19" t="s">
        <v>41</v>
      </c>
      <c r="L31" s="30"/>
    </row>
    <row r="32" spans="3:13" x14ac:dyDescent="0.2">
      <c r="C32" s="19" t="s">
        <v>42</v>
      </c>
      <c r="F32" s="32"/>
      <c r="H32" s="19" t="s">
        <v>43</v>
      </c>
      <c r="L32" s="33">
        <f>ROUND(L14/L16,5)</f>
        <v>1.37E-2</v>
      </c>
    </row>
    <row r="33" spans="3:12" x14ac:dyDescent="0.2">
      <c r="C33" s="19" t="s">
        <v>44</v>
      </c>
      <c r="F33" s="12">
        <v>436079.44</v>
      </c>
      <c r="G33" s="20"/>
      <c r="H33" s="19" t="s">
        <v>45</v>
      </c>
      <c r="L33" s="33">
        <f>L32/L30</f>
        <v>1.4543524416135883E-2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1.4543524416135882</v>
      </c>
    </row>
    <row r="35" spans="3:12" ht="15.75" thickBot="1" x14ac:dyDescent="0.25">
      <c r="C35" s="19" t="s">
        <v>48</v>
      </c>
      <c r="F35" s="13">
        <f>+F31-F33</f>
        <v>-50043.760000000009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1.4543524416135882</v>
      </c>
      <c r="H39" s="19" t="s">
        <v>50</v>
      </c>
    </row>
    <row r="41" spans="3:12" x14ac:dyDescent="0.2">
      <c r="C41" s="14" t="s">
        <v>96</v>
      </c>
      <c r="D41" s="15" t="s">
        <v>94</v>
      </c>
      <c r="E41" s="20" t="s">
        <v>5</v>
      </c>
      <c r="F41" s="19" t="s">
        <v>53</v>
      </c>
      <c r="G41" s="20"/>
      <c r="H41" s="16">
        <v>44811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3317-8BAA-4B1E-A925-AA5BFFB42CA0}">
  <dimension ref="C1:O48"/>
  <sheetViews>
    <sheetView tabSelected="1" workbookViewId="0">
      <selection activeCell="Q17" sqref="Q17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84</v>
      </c>
      <c r="G6" s="20"/>
      <c r="H6" s="19" t="s">
        <v>7</v>
      </c>
      <c r="K6" s="22"/>
      <c r="L6" s="4" t="s">
        <v>87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43381794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689128</v>
      </c>
    </row>
    <row r="11" spans="3:12" ht="15.75" thickTop="1" x14ac:dyDescent="0.2">
      <c r="C11" s="19" t="s">
        <v>12</v>
      </c>
      <c r="F11" s="7">
        <v>41090402</v>
      </c>
      <c r="G11" s="20"/>
      <c r="H11" s="19" t="s">
        <v>13</v>
      </c>
      <c r="L11" s="8">
        <f>F35</f>
        <v>42684.140000000014</v>
      </c>
    </row>
    <row r="12" spans="3:12" x14ac:dyDescent="0.2">
      <c r="C12" s="19" t="s">
        <v>14</v>
      </c>
      <c r="F12" s="7">
        <v>20642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41111044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731812.14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2270750</v>
      </c>
      <c r="G16" s="25"/>
      <c r="H16" s="19" t="s">
        <v>21</v>
      </c>
      <c r="L16" s="7">
        <v>35066431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1.9652071235877984E-2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84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1.5960000000000001</v>
      </c>
      <c r="G23" s="20"/>
      <c r="H23" s="19" t="s">
        <v>27</v>
      </c>
      <c r="L23" s="29">
        <v>5.8000000000000003E-2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84</v>
      </c>
    </row>
    <row r="26" spans="3:15" x14ac:dyDescent="0.2">
      <c r="C26" s="19" t="s">
        <v>30</v>
      </c>
      <c r="F26" s="7">
        <v>41093204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-2802</v>
      </c>
      <c r="G27" s="20"/>
      <c r="H27" s="19" t="s">
        <v>33</v>
      </c>
      <c r="L27" s="31">
        <f>F16/F9</f>
        <v>5.2343386260144058E-2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41090402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5" x14ac:dyDescent="0.2">
      <c r="C31" s="19" t="s">
        <v>40</v>
      </c>
      <c r="F31" s="12">
        <v>698336.92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2.087E-2</v>
      </c>
    </row>
    <row r="33" spans="3:12" x14ac:dyDescent="0.2">
      <c r="C33" s="19" t="s">
        <v>44</v>
      </c>
      <c r="F33" s="12">
        <v>655652.78</v>
      </c>
      <c r="G33" s="20"/>
      <c r="H33" s="19" t="s">
        <v>45</v>
      </c>
      <c r="L33" s="33">
        <f>L32/L30</f>
        <v>2.2154989384288747E-2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2.2154989384288748</v>
      </c>
    </row>
    <row r="35" spans="3:12" ht="15.75" thickBot="1" x14ac:dyDescent="0.25">
      <c r="C35" s="19" t="s">
        <v>48</v>
      </c>
      <c r="F35" s="13">
        <f>+F31-F33</f>
        <v>42684.140000000014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2.2154989384288748</v>
      </c>
      <c r="H39" s="19" t="s">
        <v>50</v>
      </c>
    </row>
    <row r="41" spans="3:12" x14ac:dyDescent="0.2">
      <c r="C41" s="14" t="s">
        <v>88</v>
      </c>
      <c r="D41" s="15" t="s">
        <v>94</v>
      </c>
      <c r="E41" s="20" t="s">
        <v>5</v>
      </c>
      <c r="F41" s="19" t="s">
        <v>53</v>
      </c>
      <c r="G41" s="20"/>
      <c r="H41" s="16">
        <v>44844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875C-4BFE-4FA1-9ABF-C3F075D3576C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87</v>
      </c>
      <c r="G6" s="20"/>
      <c r="H6" s="19" t="s">
        <v>7</v>
      </c>
      <c r="K6" s="22"/>
      <c r="L6" s="4" t="s">
        <v>90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35066431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684010</v>
      </c>
    </row>
    <row r="11" spans="3:12" ht="15.75" thickTop="1" x14ac:dyDescent="0.2">
      <c r="C11" s="19" t="s">
        <v>12</v>
      </c>
      <c r="F11" s="7">
        <v>33275831</v>
      </c>
      <c r="G11" s="20"/>
      <c r="H11" s="19" t="s">
        <v>13</v>
      </c>
      <c r="L11" s="8">
        <f>F35</f>
        <v>110498.52000000002</v>
      </c>
    </row>
    <row r="12" spans="3:12" x14ac:dyDescent="0.2">
      <c r="C12" s="19" t="s">
        <v>14</v>
      </c>
      <c r="F12" s="7">
        <v>17445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33293276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794508.52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1773155</v>
      </c>
      <c r="G16" s="25"/>
      <c r="H16" s="19" t="s">
        <v>21</v>
      </c>
      <c r="L16" s="7">
        <v>32247695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2.1211128423287307E-2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87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1.454</v>
      </c>
      <c r="G23" s="20"/>
      <c r="H23" s="19" t="s">
        <v>27</v>
      </c>
      <c r="L23" s="29">
        <v>5.7000000000000002E-2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87</v>
      </c>
    </row>
    <row r="26" spans="3:15" x14ac:dyDescent="0.2">
      <c r="C26" s="19" t="s">
        <v>30</v>
      </c>
      <c r="F26" s="7">
        <v>33557540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-281709</v>
      </c>
      <c r="G27" s="20"/>
      <c r="H27" s="19" t="s">
        <v>33</v>
      </c>
      <c r="L27" s="31">
        <f>F16/F9</f>
        <v>5.0565596481717802E-2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33275831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5" x14ac:dyDescent="0.2">
      <c r="C31" s="19" t="s">
        <v>40</v>
      </c>
      <c r="F31" s="12">
        <v>594122.23999999999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2.4639999999999999E-2</v>
      </c>
    </row>
    <row r="33" spans="3:12" x14ac:dyDescent="0.2">
      <c r="C33" s="19" t="s">
        <v>44</v>
      </c>
      <c r="F33" s="12">
        <v>483623.72</v>
      </c>
      <c r="G33" s="20"/>
      <c r="H33" s="19" t="s">
        <v>45</v>
      </c>
      <c r="L33" s="33">
        <f>L32/L30</f>
        <v>2.6129374337221633E-2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2.6129374337221631</v>
      </c>
    </row>
    <row r="35" spans="3:12" ht="15.75" thickBot="1" x14ac:dyDescent="0.25">
      <c r="C35" s="19" t="s">
        <v>48</v>
      </c>
      <c r="F35" s="13">
        <f>+F31-F33</f>
        <v>110498.52000000002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2.6129374337221631</v>
      </c>
      <c r="H39" s="19" t="s">
        <v>50</v>
      </c>
    </row>
    <row r="41" spans="3:12" x14ac:dyDescent="0.2">
      <c r="C41" s="14" t="s">
        <v>91</v>
      </c>
      <c r="D41" s="15" t="s">
        <v>94</v>
      </c>
      <c r="E41" s="20" t="s">
        <v>5</v>
      </c>
      <c r="F41" s="19" t="s">
        <v>53</v>
      </c>
      <c r="G41" s="20"/>
      <c r="H41" s="16">
        <v>44872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A0A0-89B7-4527-B791-35B021E8D264}">
  <dimension ref="C1:O48"/>
  <sheetViews>
    <sheetView workbookViewId="0">
      <selection activeCell="N29" sqref="N29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90</v>
      </c>
      <c r="G6" s="20"/>
      <c r="H6" s="19" t="s">
        <v>7</v>
      </c>
      <c r="K6" s="22"/>
      <c r="L6" s="4" t="s">
        <v>6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32247695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602376</v>
      </c>
    </row>
    <row r="11" spans="3:12" ht="15.75" thickTop="1" x14ac:dyDescent="0.2">
      <c r="C11" s="19" t="s">
        <v>12</v>
      </c>
      <c r="F11" s="7">
        <v>29898231</v>
      </c>
      <c r="G11" s="20"/>
      <c r="H11" s="19" t="s">
        <v>13</v>
      </c>
      <c r="L11" s="8">
        <f>F35</f>
        <v>69796.690000000061</v>
      </c>
    </row>
    <row r="12" spans="3:12" x14ac:dyDescent="0.2">
      <c r="C12" s="19" t="s">
        <v>14</v>
      </c>
      <c r="F12" s="7">
        <v>18445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29916676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672172.69000000006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2331019</v>
      </c>
      <c r="G16" s="25"/>
      <c r="H16" s="19" t="s">
        <v>21</v>
      </c>
      <c r="L16" s="7">
        <v>39703768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1.5171759012897718E-2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90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2.2149999999999999</v>
      </c>
      <c r="G23" s="20"/>
      <c r="H23" s="19" t="s">
        <v>27</v>
      </c>
      <c r="L23" s="29">
        <v>5.8000000000000003E-2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9" t="s">
        <v>90</v>
      </c>
    </row>
    <row r="26" spans="3:15" x14ac:dyDescent="0.2">
      <c r="C26" s="19" t="s">
        <v>30</v>
      </c>
      <c r="F26" s="7">
        <v>29994642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v>-96411</v>
      </c>
      <c r="G27" s="20"/>
      <c r="H27" s="19" t="s">
        <v>33</v>
      </c>
      <c r="L27" s="31">
        <f>F16/F9</f>
        <v>7.2284825318522761E-2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29898231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5" x14ac:dyDescent="0.2">
      <c r="C31" s="19" t="s">
        <v>40</v>
      </c>
      <c r="F31" s="12">
        <v>731812.14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1.6930000000000001E-2</v>
      </c>
    </row>
    <row r="33" spans="3:12" x14ac:dyDescent="0.2">
      <c r="C33" s="19" t="s">
        <v>44</v>
      </c>
      <c r="F33" s="12">
        <v>662015.44999999995</v>
      </c>
      <c r="G33" s="20"/>
      <c r="H33" s="19" t="s">
        <v>45</v>
      </c>
      <c r="L33" s="33">
        <f>L32/L30</f>
        <v>1.7972399150743102E-2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1.7972399150743101</v>
      </c>
    </row>
    <row r="35" spans="3:12" ht="15.75" thickBot="1" x14ac:dyDescent="0.25">
      <c r="C35" s="19" t="s">
        <v>48</v>
      </c>
      <c r="F35" s="13">
        <f>+F31-F33</f>
        <v>69796.690000000061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1.7972399150743101</v>
      </c>
      <c r="H39" s="19" t="s">
        <v>50</v>
      </c>
    </row>
    <row r="41" spans="3:12" x14ac:dyDescent="0.2">
      <c r="C41" s="14" t="s">
        <v>93</v>
      </c>
      <c r="D41" s="15" t="s">
        <v>97</v>
      </c>
      <c r="E41" s="20" t="s">
        <v>5</v>
      </c>
      <c r="F41" s="19" t="s">
        <v>53</v>
      </c>
      <c r="G41" s="20"/>
      <c r="H41" s="16">
        <v>44903</v>
      </c>
      <c r="I41" s="22">
        <v>2022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98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A8E1-5F2B-4583-9579-39395E302E9E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2.7109375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63</v>
      </c>
      <c r="G6" s="20"/>
      <c r="H6" s="19" t="s">
        <v>7</v>
      </c>
      <c r="K6" s="22"/>
      <c r="L6" s="4" t="s">
        <v>66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54056310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-263147</v>
      </c>
    </row>
    <row r="11" spans="3:12" ht="15.75" thickTop="1" x14ac:dyDescent="0.2">
      <c r="C11" s="19" t="s">
        <v>12</v>
      </c>
      <c r="F11" s="7">
        <f>60114945-9076800</f>
        <v>51038145</v>
      </c>
      <c r="G11" s="20"/>
      <c r="H11" s="19" t="s">
        <v>13</v>
      </c>
      <c r="L11" s="8">
        <f>F35</f>
        <v>9116.9200000000128</v>
      </c>
    </row>
    <row r="12" spans="3:12" x14ac:dyDescent="0.2">
      <c r="C12" s="19" t="s">
        <v>14</v>
      </c>
      <c r="F12" s="7">
        <v>47961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51086106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-254030.07999999999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2970204</v>
      </c>
      <c r="G16" s="25"/>
      <c r="H16" s="19" t="s">
        <v>21</v>
      </c>
      <c r="L16" s="7">
        <v>54048744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-4.8686977813952531E-3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63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-0.45200000000000001</v>
      </c>
      <c r="G23" s="20"/>
      <c r="H23" s="19" t="s">
        <v>27</v>
      </c>
      <c r="L23" s="29">
        <v>5.8000000000000003E-2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66</v>
      </c>
      <c r="N25" s="19" t="s">
        <v>68</v>
      </c>
    </row>
    <row r="26" spans="3:14" x14ac:dyDescent="0.2">
      <c r="C26" s="19" t="s">
        <v>30</v>
      </c>
      <c r="F26" s="7">
        <v>51039582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f>-1334+751-854</f>
        <v>-1437</v>
      </c>
      <c r="G27" s="20"/>
      <c r="H27" s="19" t="s">
        <v>33</v>
      </c>
      <c r="L27" s="31">
        <f>F16/F9</f>
        <v>5.4946480808623452E-2</v>
      </c>
      <c r="N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51038145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0.94199999999999995</v>
      </c>
    </row>
    <row r="31" spans="3:14" x14ac:dyDescent="0.2">
      <c r="C31" s="19" t="s">
        <v>40</v>
      </c>
      <c r="F31" s="12">
        <v>-221574.15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-4.7000000000000002E-3</v>
      </c>
    </row>
    <row r="33" spans="3:12" x14ac:dyDescent="0.2">
      <c r="C33" s="19" t="s">
        <v>44</v>
      </c>
      <c r="F33" s="12">
        <v>-230691.07</v>
      </c>
      <c r="G33" s="20"/>
      <c r="H33" s="19" t="s">
        <v>45</v>
      </c>
      <c r="L33" s="33">
        <f>L32/L30</f>
        <v>-4.9893842887473467E-3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-0.49893842887473466</v>
      </c>
    </row>
    <row r="35" spans="3:12" ht="15.75" thickBot="1" x14ac:dyDescent="0.25">
      <c r="C35" s="19" t="s">
        <v>48</v>
      </c>
      <c r="F35" s="13">
        <f>+F31-F33</f>
        <v>9116.9200000000128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-0.49893842887473466</v>
      </c>
      <c r="H39" s="19" t="s">
        <v>50</v>
      </c>
    </row>
    <row r="41" spans="3:12" x14ac:dyDescent="0.2">
      <c r="C41" s="14" t="s">
        <v>67</v>
      </c>
      <c r="D41" s="15" t="s">
        <v>52</v>
      </c>
      <c r="E41" s="20" t="s">
        <v>5</v>
      </c>
      <c r="F41" s="19" t="s">
        <v>53</v>
      </c>
      <c r="G41" s="20"/>
      <c r="H41" s="16">
        <v>44263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D7FC-9E80-4F74-9710-215FAF5F9A9E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2.42578125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66</v>
      </c>
      <c r="G6" s="20"/>
      <c r="H6" s="19" t="s">
        <v>7</v>
      </c>
      <c r="K6" s="22"/>
      <c r="L6" s="4" t="s">
        <v>69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54048744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82786</v>
      </c>
    </row>
    <row r="11" spans="3:12" ht="15.75" thickTop="1" x14ac:dyDescent="0.2">
      <c r="C11" s="19" t="s">
        <v>12</v>
      </c>
      <c r="F11" s="7">
        <v>51595724</v>
      </c>
      <c r="G11" s="20"/>
      <c r="H11" s="19" t="s">
        <v>13</v>
      </c>
      <c r="L11" s="8">
        <f>F35</f>
        <v>1610.4500000000116</v>
      </c>
    </row>
    <row r="12" spans="3:12" x14ac:dyDescent="0.2">
      <c r="C12" s="19" t="s">
        <v>14</v>
      </c>
      <c r="F12" s="7">
        <v>48064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51643788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84396.450000000012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2404956</v>
      </c>
      <c r="G16" s="25"/>
      <c r="H16" s="19" t="s">
        <v>21</v>
      </c>
      <c r="L16" s="7">
        <v>38603049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2.1445456290253135E-3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66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-0.247</v>
      </c>
      <c r="G23" s="20"/>
      <c r="H23" s="19" t="s">
        <v>27</v>
      </c>
      <c r="L23" s="29">
        <v>5.6000000000000001E-2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69</v>
      </c>
      <c r="N25" s="19" t="s">
        <v>71</v>
      </c>
    </row>
    <row r="26" spans="3:14" x14ac:dyDescent="0.2">
      <c r="C26" s="19" t="s">
        <v>30</v>
      </c>
      <c r="F26" s="7">
        <v>51696899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-101175</v>
      </c>
      <c r="G27" s="20"/>
      <c r="H27" s="19" t="s">
        <v>33</v>
      </c>
      <c r="L27" s="31">
        <f>F16/F9</f>
        <v>4.4496057114666719E-2</v>
      </c>
      <c r="N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51595724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0.94399999999999995</v>
      </c>
    </row>
    <row r="31" spans="3:14" x14ac:dyDescent="0.2">
      <c r="C31" s="19" t="s">
        <v>40</v>
      </c>
      <c r="F31" s="12">
        <v>-125813.79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2.1900000000000001E-3</v>
      </c>
    </row>
    <row r="33" spans="3:12" x14ac:dyDescent="0.2">
      <c r="C33" s="19" t="s">
        <v>44</v>
      </c>
      <c r="F33" s="12">
        <v>-127424.24</v>
      </c>
      <c r="G33" s="20"/>
      <c r="H33" s="19" t="s">
        <v>45</v>
      </c>
      <c r="L33" s="33">
        <f>L32/L30</f>
        <v>2.3199152542372884E-3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0.23199152542372883</v>
      </c>
    </row>
    <row r="35" spans="3:12" ht="15.75" thickBot="1" x14ac:dyDescent="0.25">
      <c r="C35" s="19" t="s">
        <v>48</v>
      </c>
      <c r="F35" s="13">
        <f>+F31-F33</f>
        <v>1610.4500000000116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0.23199152542372883</v>
      </c>
      <c r="H39" s="19" t="s">
        <v>50</v>
      </c>
    </row>
    <row r="41" spans="3:12" x14ac:dyDescent="0.2">
      <c r="C41" s="14" t="s">
        <v>70</v>
      </c>
      <c r="D41" s="15" t="s">
        <v>52</v>
      </c>
      <c r="E41" s="20" t="s">
        <v>5</v>
      </c>
      <c r="F41" s="19" t="s">
        <v>53</v>
      </c>
      <c r="G41" s="20"/>
      <c r="H41" s="16">
        <v>44293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603A-025F-45A0-9510-A41740531DEF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69</v>
      </c>
      <c r="G6" s="20"/>
      <c r="H6" s="19" t="s">
        <v>7</v>
      </c>
      <c r="K6" s="22"/>
      <c r="L6" s="4" t="s">
        <v>72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38603049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-137930</v>
      </c>
    </row>
    <row r="11" spans="3:12" ht="15.75" thickTop="1" x14ac:dyDescent="0.2">
      <c r="C11" s="19" t="s">
        <v>12</v>
      </c>
      <c r="F11" s="7">
        <v>36082624</v>
      </c>
      <c r="G11" s="20"/>
      <c r="H11" s="19" t="s">
        <v>13</v>
      </c>
      <c r="L11" s="8">
        <f>F35</f>
        <v>-74024.909999999974</v>
      </c>
    </row>
    <row r="12" spans="3:12" x14ac:dyDescent="0.2">
      <c r="C12" s="19" t="s">
        <v>14</v>
      </c>
      <c r="F12" s="7">
        <v>25277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36107901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-211954.90999999997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2495148</v>
      </c>
      <c r="G16" s="25"/>
      <c r="H16" s="19" t="s">
        <v>21</v>
      </c>
      <c r="L16" s="7">
        <v>33020785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-4.1770660509736516E-3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69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-0.499</v>
      </c>
      <c r="G23" s="20"/>
      <c r="H23" s="19" t="s">
        <v>27</v>
      </c>
      <c r="L23" s="29">
        <v>5.7000000000000002E-2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72</v>
      </c>
      <c r="N25" s="19" t="s">
        <v>74</v>
      </c>
    </row>
    <row r="26" spans="3:14" x14ac:dyDescent="0.2">
      <c r="C26" s="19" t="s">
        <v>30</v>
      </c>
      <c r="F26" s="7">
        <v>36082624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0</v>
      </c>
      <c r="G27" s="20"/>
      <c r="H27" s="19" t="s">
        <v>33</v>
      </c>
      <c r="L27" s="31">
        <f>F16/F9</f>
        <v>6.4636034319465283E-2</v>
      </c>
      <c r="N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36082624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4" x14ac:dyDescent="0.2">
      <c r="C31" s="19" t="s">
        <v>40</v>
      </c>
      <c r="F31" s="12">
        <v>-254030.07999999999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-6.4200000000000004E-3</v>
      </c>
    </row>
    <row r="33" spans="3:12" x14ac:dyDescent="0.2">
      <c r="C33" s="19" t="s">
        <v>44</v>
      </c>
      <c r="F33" s="12">
        <v>-180005.17</v>
      </c>
      <c r="G33" s="20"/>
      <c r="H33" s="19" t="s">
        <v>45</v>
      </c>
      <c r="L33" s="33">
        <f>L32/L30</f>
        <v>-6.8080593849416766E-3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-0.68080593849416771</v>
      </c>
    </row>
    <row r="35" spans="3:12" ht="15.75" thickBot="1" x14ac:dyDescent="0.25">
      <c r="C35" s="19" t="s">
        <v>48</v>
      </c>
      <c r="F35" s="13">
        <f>+F31-F33</f>
        <v>-74024.909999999974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-0.68080593849416771</v>
      </c>
      <c r="H39" s="19" t="s">
        <v>50</v>
      </c>
    </row>
    <row r="41" spans="3:12" x14ac:dyDescent="0.2">
      <c r="C41" s="14" t="s">
        <v>73</v>
      </c>
      <c r="D41" s="15" t="s">
        <v>52</v>
      </c>
      <c r="E41" s="20" t="s">
        <v>5</v>
      </c>
      <c r="F41" s="19" t="s">
        <v>53</v>
      </c>
      <c r="G41" s="20"/>
      <c r="H41" s="16">
        <v>44326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EA02-2399-47E7-9F0B-237911CAAE27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2.7109375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72</v>
      </c>
      <c r="G6" s="20"/>
      <c r="H6" s="19" t="s">
        <v>7</v>
      </c>
      <c r="K6" s="22"/>
      <c r="L6" s="4" t="s">
        <v>75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33020785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-231017</v>
      </c>
    </row>
    <row r="11" spans="3:12" ht="15.75" thickTop="1" x14ac:dyDescent="0.2">
      <c r="C11" s="19" t="s">
        <v>12</v>
      </c>
      <c r="F11" s="7">
        <v>31182718</v>
      </c>
      <c r="G11" s="20"/>
      <c r="H11" s="19" t="s">
        <v>13</v>
      </c>
      <c r="L11" s="8">
        <f>F35</f>
        <v>12069.339999999997</v>
      </c>
    </row>
    <row r="12" spans="3:12" x14ac:dyDescent="0.2">
      <c r="C12" s="19" t="s">
        <v>14</v>
      </c>
      <c r="F12" s="7">
        <v>20923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31203641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-218947.66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1817144</v>
      </c>
      <c r="G16" s="25"/>
      <c r="H16" s="19" t="s">
        <v>21</v>
      </c>
      <c r="L16" s="7">
        <v>32752061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-7.0535103119159434E-3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72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0.23200000000000001</v>
      </c>
      <c r="G23" s="20"/>
      <c r="H23" s="19" t="s">
        <v>27</v>
      </c>
      <c r="L23" s="29">
        <v>5.7000000000000002E-2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75</v>
      </c>
      <c r="N25" s="19" t="s">
        <v>77</v>
      </c>
    </row>
    <row r="26" spans="3:14" x14ac:dyDescent="0.2">
      <c r="C26" s="19" t="s">
        <v>30</v>
      </c>
      <c r="F26" s="7">
        <v>31182718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0</v>
      </c>
      <c r="G27" s="20"/>
      <c r="H27" s="19" t="s">
        <v>33</v>
      </c>
      <c r="L27" s="31">
        <f>F16/F9</f>
        <v>5.503030894026293E-2</v>
      </c>
      <c r="M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31182718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4" x14ac:dyDescent="0.2">
      <c r="C31" s="19" t="s">
        <v>40</v>
      </c>
      <c r="F31" s="12">
        <v>84396.45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-6.6899999999999998E-3</v>
      </c>
    </row>
    <row r="33" spans="3:12" x14ac:dyDescent="0.2">
      <c r="C33" s="19" t="s">
        <v>44</v>
      </c>
      <c r="F33" s="12">
        <v>72327.11</v>
      </c>
      <c r="G33" s="20"/>
      <c r="H33" s="19" t="s">
        <v>45</v>
      </c>
      <c r="L33" s="33">
        <f>L32/L30</f>
        <v>-7.0943796394485684E-3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-0.70943796394485681</v>
      </c>
    </row>
    <row r="35" spans="3:12" ht="15.75" thickBot="1" x14ac:dyDescent="0.25">
      <c r="C35" s="19" t="s">
        <v>48</v>
      </c>
      <c r="F35" s="13">
        <f>+F31-F33</f>
        <v>12069.339999999997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-0.70943796394485681</v>
      </c>
      <c r="H39" s="19" t="s">
        <v>50</v>
      </c>
    </row>
    <row r="41" spans="3:12" x14ac:dyDescent="0.2">
      <c r="C41" s="14" t="s">
        <v>76</v>
      </c>
      <c r="D41" s="15" t="s">
        <v>52</v>
      </c>
      <c r="E41" s="20" t="s">
        <v>5</v>
      </c>
      <c r="F41" s="19" t="s">
        <v>53</v>
      </c>
      <c r="G41" s="20"/>
      <c r="H41" s="16">
        <v>44355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2E08-B639-493F-A548-272185D90F9F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75</v>
      </c>
      <c r="G6" s="20"/>
      <c r="H6" s="19" t="s">
        <v>7</v>
      </c>
      <c r="K6" s="22"/>
      <c r="L6" s="4" t="s">
        <v>78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32752061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-187091</v>
      </c>
    </row>
    <row r="11" spans="3:12" ht="15.75" thickTop="1" x14ac:dyDescent="0.2">
      <c r="C11" s="19" t="s">
        <v>12</v>
      </c>
      <c r="F11" s="7">
        <v>30783906</v>
      </c>
      <c r="G11" s="20"/>
      <c r="H11" s="19" t="s">
        <v>13</v>
      </c>
      <c r="L11" s="8">
        <f>F35</f>
        <v>-2382.8699999999953</v>
      </c>
    </row>
    <row r="12" spans="3:12" x14ac:dyDescent="0.2">
      <c r="C12" s="19" t="s">
        <v>14</v>
      </c>
      <c r="F12" s="7">
        <v>17419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30801325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-189473.87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1950736</v>
      </c>
      <c r="G16" s="25"/>
      <c r="H16" s="19" t="s">
        <v>21</v>
      </c>
      <c r="L16" s="7">
        <v>40195963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-4.654472390672665E-3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75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-0.68100000000000005</v>
      </c>
      <c r="G23" s="20"/>
      <c r="H23" s="19" t="s">
        <v>27</v>
      </c>
      <c r="L23" s="29">
        <v>5.7000000000000002E-2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78</v>
      </c>
      <c r="N25" s="19" t="s">
        <v>80</v>
      </c>
    </row>
    <row r="26" spans="3:14" x14ac:dyDescent="0.2">
      <c r="C26" s="19" t="s">
        <v>30</v>
      </c>
      <c r="F26" s="7">
        <v>30889843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-105937</v>
      </c>
      <c r="G27" s="20"/>
      <c r="H27" s="19" t="s">
        <v>33</v>
      </c>
      <c r="L27" s="31">
        <f>F16/F9</f>
        <v>5.9560709782508041E-2</v>
      </c>
      <c r="M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30783906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4" x14ac:dyDescent="0.2">
      <c r="C31" s="19" t="s">
        <v>40</v>
      </c>
      <c r="F31" s="12">
        <v>-211954.91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-4.7099999999999998E-3</v>
      </c>
    </row>
    <row r="33" spans="3:12" x14ac:dyDescent="0.2">
      <c r="C33" s="19" t="s">
        <v>44</v>
      </c>
      <c r="F33" s="12">
        <v>-209572.04</v>
      </c>
      <c r="G33" s="20"/>
      <c r="H33" s="19" t="s">
        <v>45</v>
      </c>
      <c r="L33" s="33">
        <f>L32/L30</f>
        <v>-4.9946977730646871E-3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-0.49946977730646869</v>
      </c>
    </row>
    <row r="35" spans="3:12" ht="15.75" thickBot="1" x14ac:dyDescent="0.25">
      <c r="C35" s="19" t="s">
        <v>48</v>
      </c>
      <c r="F35" s="13">
        <f>+F31-F33</f>
        <v>-2382.8699999999953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-0.49946977730646869</v>
      </c>
      <c r="H39" s="19" t="s">
        <v>50</v>
      </c>
    </row>
    <row r="41" spans="3:12" x14ac:dyDescent="0.2">
      <c r="C41" s="14" t="s">
        <v>79</v>
      </c>
      <c r="D41" s="15" t="s">
        <v>52</v>
      </c>
      <c r="E41" s="20" t="s">
        <v>5</v>
      </c>
      <c r="F41" s="19" t="s">
        <v>53</v>
      </c>
      <c r="G41" s="20"/>
      <c r="H41" s="16">
        <v>44385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9CC1-C964-47C0-A848-DA986A5904D0}">
  <dimension ref="C1:N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78</v>
      </c>
      <c r="G6" s="20"/>
      <c r="H6" s="19" t="s">
        <v>7</v>
      </c>
      <c r="K6" s="22"/>
      <c r="L6" s="4" t="s">
        <v>81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40195963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-177573</v>
      </c>
    </row>
    <row r="11" spans="3:12" ht="15.75" thickTop="1" x14ac:dyDescent="0.2">
      <c r="C11" s="19" t="s">
        <v>12</v>
      </c>
      <c r="F11" s="7">
        <v>37411599</v>
      </c>
      <c r="G11" s="20"/>
      <c r="H11" s="19" t="s">
        <v>13</v>
      </c>
      <c r="L11" s="8">
        <f>F35</f>
        <v>46165.439999999973</v>
      </c>
    </row>
    <row r="12" spans="3:12" x14ac:dyDescent="0.2">
      <c r="C12" s="19" t="s">
        <v>14</v>
      </c>
      <c r="F12" s="7">
        <v>18807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37430406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-131407.56000000003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2765557</v>
      </c>
      <c r="G16" s="25"/>
      <c r="H16" s="19" t="s">
        <v>21</v>
      </c>
      <c r="L16" s="7">
        <v>44100222</v>
      </c>
    </row>
    <row r="17" spans="3:14" ht="15.75" thickTop="1" x14ac:dyDescent="0.2">
      <c r="H17" s="19" t="s">
        <v>22</v>
      </c>
    </row>
    <row r="18" spans="3:14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-4.0265783696054862E-3</v>
      </c>
    </row>
    <row r="19" spans="3:14" ht="15.75" thickTop="1" x14ac:dyDescent="0.2">
      <c r="L19" s="27"/>
    </row>
    <row r="21" spans="3:14" x14ac:dyDescent="0.2">
      <c r="C21" s="20" t="s">
        <v>24</v>
      </c>
      <c r="D21" s="20"/>
      <c r="F21" s="46" t="s">
        <v>78</v>
      </c>
      <c r="G21" s="20"/>
      <c r="H21" s="20" t="s">
        <v>25</v>
      </c>
      <c r="I21" s="20"/>
    </row>
    <row r="22" spans="3:14" x14ac:dyDescent="0.2">
      <c r="L22" s="19" t="s">
        <v>5</v>
      </c>
    </row>
    <row r="23" spans="3:14" x14ac:dyDescent="0.2">
      <c r="C23" s="19" t="s">
        <v>26</v>
      </c>
      <c r="F23" s="11">
        <v>-0.70899999999999996</v>
      </c>
      <c r="G23" s="20"/>
      <c r="H23" s="19" t="s">
        <v>27</v>
      </c>
      <c r="L23" s="29">
        <v>5.7000000000000002E-2</v>
      </c>
    </row>
    <row r="24" spans="3:14" x14ac:dyDescent="0.2">
      <c r="L24" s="30"/>
    </row>
    <row r="25" spans="3:14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81</v>
      </c>
      <c r="N25" s="19" t="s">
        <v>83</v>
      </c>
    </row>
    <row r="26" spans="3:14" x14ac:dyDescent="0.2">
      <c r="C26" s="19" t="s">
        <v>30</v>
      </c>
      <c r="F26" s="7">
        <v>37475420</v>
      </c>
      <c r="G26" s="20"/>
      <c r="H26" s="19" t="s">
        <v>31</v>
      </c>
      <c r="L26" s="30"/>
    </row>
    <row r="27" spans="3:14" ht="15.75" thickBot="1" x14ac:dyDescent="0.25">
      <c r="C27" s="19" t="s">
        <v>32</v>
      </c>
      <c r="F27" s="7">
        <v>-63821</v>
      </c>
      <c r="G27" s="20"/>
      <c r="H27" s="19" t="s">
        <v>33</v>
      </c>
      <c r="L27" s="31">
        <f>F16/F9</f>
        <v>6.8801859530022949E-2</v>
      </c>
      <c r="M27" s="19" t="s">
        <v>5</v>
      </c>
    </row>
    <row r="28" spans="3:14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4" ht="15.75" thickBot="1" x14ac:dyDescent="0.25">
      <c r="C29" s="19" t="s">
        <v>36</v>
      </c>
      <c r="F29" s="9">
        <f>F26+F27</f>
        <v>37411599</v>
      </c>
      <c r="G29" s="25"/>
      <c r="H29" s="19" t="s">
        <v>37</v>
      </c>
      <c r="L29" s="30"/>
    </row>
    <row r="30" spans="3:14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4" x14ac:dyDescent="0.2">
      <c r="C31" s="19" t="s">
        <v>40</v>
      </c>
      <c r="F31" s="12">
        <v>-218947.66</v>
      </c>
      <c r="G31" s="20"/>
      <c r="H31" s="19" t="s">
        <v>41</v>
      </c>
      <c r="L31" s="30"/>
    </row>
    <row r="32" spans="3:14" x14ac:dyDescent="0.2">
      <c r="C32" s="19" t="s">
        <v>42</v>
      </c>
      <c r="F32" s="32"/>
      <c r="H32" s="19" t="s">
        <v>43</v>
      </c>
      <c r="L32" s="33">
        <f>ROUND(L14/L16,5)</f>
        <v>-2.98E-3</v>
      </c>
    </row>
    <row r="33" spans="3:12" x14ac:dyDescent="0.2">
      <c r="C33" s="19" t="s">
        <v>44</v>
      </c>
      <c r="F33" s="12">
        <v>-265113.09999999998</v>
      </c>
      <c r="G33" s="20"/>
      <c r="H33" s="19" t="s">
        <v>45</v>
      </c>
      <c r="L33" s="33">
        <f>L32/L30</f>
        <v>-3.1601272534464478E-3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-0.31601272534464481</v>
      </c>
    </row>
    <row r="35" spans="3:12" ht="15.75" thickBot="1" x14ac:dyDescent="0.25">
      <c r="C35" s="19" t="s">
        <v>48</v>
      </c>
      <c r="F35" s="13">
        <f>+F31-F33</f>
        <v>46165.439999999973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-0.31601272534464481</v>
      </c>
      <c r="H39" s="19" t="s">
        <v>50</v>
      </c>
    </row>
    <row r="41" spans="3:12" x14ac:dyDescent="0.2">
      <c r="C41" s="14" t="s">
        <v>82</v>
      </c>
      <c r="D41" s="15" t="s">
        <v>52</v>
      </c>
      <c r="E41" s="20" t="s">
        <v>5</v>
      </c>
      <c r="F41" s="19" t="s">
        <v>53</v>
      </c>
      <c r="G41" s="20"/>
      <c r="H41" s="16">
        <v>44413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8F0F-2D1B-42D8-B7AB-64BB42FCA70B}">
  <dimension ref="C1:O48"/>
  <sheetViews>
    <sheetView workbookViewId="0">
      <selection activeCell="N21" sqref="N21"/>
    </sheetView>
  </sheetViews>
  <sheetFormatPr defaultColWidth="12.5703125" defaultRowHeight="15" x14ac:dyDescent="0.2"/>
  <cols>
    <col min="1" max="2" width="12.5703125" style="19"/>
    <col min="3" max="4" width="15.140625" style="19" customWidth="1"/>
    <col min="5" max="5" width="12.5703125" style="19"/>
    <col min="6" max="6" width="20.28515625" style="19" customWidth="1"/>
    <col min="7" max="7" width="12.5703125" style="19"/>
    <col min="8" max="8" width="15.28515625" style="19" customWidth="1"/>
    <col min="9" max="9" width="12.5703125" style="19"/>
    <col min="10" max="10" width="15.140625" style="19" customWidth="1"/>
    <col min="11" max="11" width="12.5703125" style="19"/>
    <col min="12" max="12" width="17.7109375" style="19" customWidth="1"/>
    <col min="13" max="13" width="3" style="19" customWidth="1"/>
    <col min="14" max="16384" width="12.5703125" style="19"/>
  </cols>
  <sheetData>
    <row r="1" spans="3:12" x14ac:dyDescent="0.2">
      <c r="C1" s="1"/>
    </row>
    <row r="2" spans="3:12" ht="15.75" x14ac:dyDescent="0.25">
      <c r="F2" s="19" t="s">
        <v>61</v>
      </c>
      <c r="K2" s="2"/>
      <c r="L2" s="2"/>
    </row>
    <row r="4" spans="3:12" x14ac:dyDescent="0.2">
      <c r="C4" s="19" t="s">
        <v>0</v>
      </c>
      <c r="H4" s="19" t="s">
        <v>1</v>
      </c>
      <c r="K4" s="20"/>
      <c r="L4" s="20"/>
    </row>
    <row r="5" spans="3:12" x14ac:dyDescent="0.2">
      <c r="C5" s="20"/>
      <c r="D5" s="20" t="s">
        <v>2</v>
      </c>
      <c r="E5" s="20"/>
      <c r="F5" s="20"/>
      <c r="G5" s="20"/>
      <c r="H5" s="20"/>
      <c r="I5" s="20"/>
      <c r="J5" s="20"/>
      <c r="K5" s="21"/>
      <c r="L5" s="21"/>
    </row>
    <row r="6" spans="3:12" x14ac:dyDescent="0.2">
      <c r="C6" s="3" t="s">
        <v>3</v>
      </c>
      <c r="D6" s="3" t="s">
        <v>4</v>
      </c>
      <c r="E6" s="3" t="s">
        <v>5</v>
      </c>
      <c r="F6" s="4" t="s">
        <v>81</v>
      </c>
      <c r="G6" s="20"/>
      <c r="H6" s="19" t="s">
        <v>7</v>
      </c>
      <c r="K6" s="22"/>
      <c r="L6" s="4" t="s">
        <v>84</v>
      </c>
    </row>
    <row r="7" spans="3:12" x14ac:dyDescent="0.2">
      <c r="C7" s="3"/>
      <c r="D7" s="3"/>
      <c r="E7" s="3"/>
      <c r="F7" s="23"/>
      <c r="K7" s="23"/>
    </row>
    <row r="8" spans="3:12" x14ac:dyDescent="0.2">
      <c r="H8" s="19" t="s">
        <v>5</v>
      </c>
      <c r="L8" s="5"/>
    </row>
    <row r="9" spans="3:12" ht="15.75" thickBot="1" x14ac:dyDescent="0.25">
      <c r="C9" s="19" t="s">
        <v>9</v>
      </c>
      <c r="E9" s="19" t="s">
        <v>5</v>
      </c>
      <c r="F9" s="24">
        <v>44100222</v>
      </c>
      <c r="G9" s="25" t="s">
        <v>5</v>
      </c>
      <c r="H9" s="19" t="s">
        <v>10</v>
      </c>
    </row>
    <row r="10" spans="3:12" ht="16.5" thickTop="1" thickBot="1" x14ac:dyDescent="0.25">
      <c r="F10" s="26" t="s">
        <v>5</v>
      </c>
      <c r="G10" s="19" t="s">
        <v>5</v>
      </c>
      <c r="H10" s="19" t="s">
        <v>11</v>
      </c>
      <c r="L10" s="6">
        <v>-155991</v>
      </c>
    </row>
    <row r="11" spans="3:12" ht="15.75" thickTop="1" x14ac:dyDescent="0.2">
      <c r="C11" s="19" t="s">
        <v>12</v>
      </c>
      <c r="F11" s="7">
        <v>41981655</v>
      </c>
      <c r="G11" s="20"/>
      <c r="H11" s="19" t="s">
        <v>13</v>
      </c>
      <c r="L11" s="8">
        <f>F35</f>
        <v>19983.47</v>
      </c>
    </row>
    <row r="12" spans="3:12" x14ac:dyDescent="0.2">
      <c r="C12" s="19" t="s">
        <v>14</v>
      </c>
      <c r="F12" s="7">
        <v>21987</v>
      </c>
      <c r="G12" s="20"/>
      <c r="H12" s="19" t="s">
        <v>15</v>
      </c>
      <c r="L12" s="8">
        <f>-----------------L13</f>
        <v>0</v>
      </c>
    </row>
    <row r="13" spans="3:12" ht="15.75" thickBot="1" x14ac:dyDescent="0.25">
      <c r="C13" s="19" t="s">
        <v>16</v>
      </c>
      <c r="F13" s="9">
        <f>F11+F12</f>
        <v>42003642</v>
      </c>
      <c r="G13" s="25"/>
      <c r="H13" s="19" t="s">
        <v>17</v>
      </c>
      <c r="L13" s="27"/>
    </row>
    <row r="14" spans="3:12" ht="16.5" thickTop="1" thickBot="1" x14ac:dyDescent="0.25">
      <c r="F14" s="26"/>
      <c r="H14" s="19" t="s">
        <v>18</v>
      </c>
      <c r="L14" s="6">
        <f>L10+L11-L12+L8</f>
        <v>-136007.53</v>
      </c>
    </row>
    <row r="15" spans="3:12" ht="15.75" thickTop="1" x14ac:dyDescent="0.2">
      <c r="C15" s="19" t="s">
        <v>19</v>
      </c>
      <c r="F15" s="26"/>
      <c r="L15" s="27"/>
    </row>
    <row r="16" spans="3:12" ht="15.75" thickBot="1" x14ac:dyDescent="0.25">
      <c r="C16" s="19" t="s">
        <v>20</v>
      </c>
      <c r="F16" s="10">
        <f>F9-F13</f>
        <v>2096580</v>
      </c>
      <c r="G16" s="25"/>
      <c r="H16" s="19" t="s">
        <v>21</v>
      </c>
      <c r="L16" s="7">
        <v>44858674</v>
      </c>
    </row>
    <row r="17" spans="3:15" ht="15.75" thickTop="1" x14ac:dyDescent="0.2">
      <c r="H17" s="19" t="s">
        <v>22</v>
      </c>
    </row>
    <row r="18" spans="3:15" ht="15.75" thickBot="1" x14ac:dyDescent="0.25">
      <c r="C18" s="20"/>
      <c r="D18" s="20"/>
      <c r="E18" s="20"/>
      <c r="F18" s="20"/>
      <c r="G18" s="20"/>
      <c r="H18" s="19" t="s">
        <v>23</v>
      </c>
      <c r="L18" s="28">
        <f>L10/L16/1</f>
        <v>-3.4773876731175779E-3</v>
      </c>
    </row>
    <row r="19" spans="3:15" ht="15.75" thickTop="1" x14ac:dyDescent="0.2">
      <c r="L19" s="27"/>
    </row>
    <row r="21" spans="3:15" x14ac:dyDescent="0.2">
      <c r="C21" s="20" t="s">
        <v>24</v>
      </c>
      <c r="D21" s="20"/>
      <c r="F21" s="46" t="s">
        <v>81</v>
      </c>
      <c r="G21" s="20"/>
      <c r="H21" s="20" t="s">
        <v>25</v>
      </c>
      <c r="I21" s="20"/>
    </row>
    <row r="22" spans="3:15" x14ac:dyDescent="0.2">
      <c r="L22" s="19" t="s">
        <v>5</v>
      </c>
    </row>
    <row r="23" spans="3:15" x14ac:dyDescent="0.2">
      <c r="C23" s="19" t="s">
        <v>26</v>
      </c>
      <c r="F23" s="11">
        <v>-0.499</v>
      </c>
      <c r="G23" s="20"/>
      <c r="H23" s="19" t="s">
        <v>27</v>
      </c>
      <c r="L23" s="29">
        <v>5.7000000000000002E-2</v>
      </c>
    </row>
    <row r="24" spans="3:15" x14ac:dyDescent="0.2">
      <c r="L24" s="30"/>
    </row>
    <row r="25" spans="3:15" x14ac:dyDescent="0.2">
      <c r="C25" s="19" t="s">
        <v>28</v>
      </c>
      <c r="F25" s="19" t="s">
        <v>5</v>
      </c>
      <c r="H25" s="19" t="s">
        <v>29</v>
      </c>
      <c r="K25" s="19" t="s">
        <v>5</v>
      </c>
      <c r="L25" s="38" t="s">
        <v>84</v>
      </c>
      <c r="N25" s="19" t="s">
        <v>86</v>
      </c>
    </row>
    <row r="26" spans="3:15" x14ac:dyDescent="0.2">
      <c r="C26" s="19" t="s">
        <v>30</v>
      </c>
      <c r="F26" s="7">
        <v>41977019</v>
      </c>
      <c r="G26" s="20"/>
      <c r="H26" s="19" t="s">
        <v>31</v>
      </c>
      <c r="L26" s="30"/>
    </row>
    <row r="27" spans="3:15" ht="15.75" thickBot="1" x14ac:dyDescent="0.25">
      <c r="C27" s="19" t="s">
        <v>32</v>
      </c>
      <c r="F27" s="7">
        <f>-365+2851+2150</f>
        <v>4636</v>
      </c>
      <c r="G27" s="20"/>
      <c r="H27" s="19" t="s">
        <v>33</v>
      </c>
      <c r="L27" s="31">
        <f>F16/F9</f>
        <v>4.7541257275303513E-2</v>
      </c>
      <c r="M27" s="19" t="s">
        <v>5</v>
      </c>
      <c r="O27" s="19" t="s">
        <v>5</v>
      </c>
    </row>
    <row r="28" spans="3:15" ht="15.75" thickTop="1" x14ac:dyDescent="0.2">
      <c r="C28" s="19" t="s">
        <v>34</v>
      </c>
      <c r="F28" s="26"/>
      <c r="H28" s="20" t="s">
        <v>35</v>
      </c>
      <c r="I28" s="20"/>
      <c r="J28" s="20"/>
      <c r="L28" s="30"/>
    </row>
    <row r="29" spans="3:15" ht="15.75" thickBot="1" x14ac:dyDescent="0.25">
      <c r="C29" s="19" t="s">
        <v>36</v>
      </c>
      <c r="F29" s="9">
        <f>F26+F27</f>
        <v>41981655</v>
      </c>
      <c r="G29" s="25"/>
      <c r="H29" s="19" t="s">
        <v>37</v>
      </c>
      <c r="L29" s="30"/>
    </row>
    <row r="30" spans="3:15" ht="15.75" thickTop="1" x14ac:dyDescent="0.2">
      <c r="C30" s="19" t="s">
        <v>38</v>
      </c>
      <c r="F30" s="26"/>
      <c r="H30" s="19" t="s">
        <v>39</v>
      </c>
      <c r="L30" s="29">
        <f>1-L23</f>
        <v>0.94299999999999995</v>
      </c>
    </row>
    <row r="31" spans="3:15" x14ac:dyDescent="0.2">
      <c r="C31" s="19" t="s">
        <v>40</v>
      </c>
      <c r="F31" s="12">
        <v>-189473.87</v>
      </c>
      <c r="G31" s="20"/>
      <c r="H31" s="19" t="s">
        <v>41</v>
      </c>
      <c r="L31" s="30"/>
    </row>
    <row r="32" spans="3:15" x14ac:dyDescent="0.2">
      <c r="C32" s="19" t="s">
        <v>42</v>
      </c>
      <c r="F32" s="32"/>
      <c r="H32" s="19" t="s">
        <v>43</v>
      </c>
      <c r="L32" s="33">
        <f>ROUND(L14/L16,5)</f>
        <v>-3.0300000000000001E-3</v>
      </c>
    </row>
    <row r="33" spans="3:12" x14ac:dyDescent="0.2">
      <c r="C33" s="19" t="s">
        <v>44</v>
      </c>
      <c r="F33" s="12">
        <v>-209457.34</v>
      </c>
      <c r="G33" s="20"/>
      <c r="H33" s="19" t="s">
        <v>45</v>
      </c>
      <c r="L33" s="33">
        <f>L32/L30</f>
        <v>-3.213149522799576E-3</v>
      </c>
    </row>
    <row r="34" spans="3:12" x14ac:dyDescent="0.2">
      <c r="C34" s="19" t="s">
        <v>46</v>
      </c>
      <c r="F34" s="32"/>
      <c r="H34" s="19" t="s">
        <v>47</v>
      </c>
      <c r="L34" s="34">
        <f>L33*100</f>
        <v>-0.3213149522799576</v>
      </c>
    </row>
    <row r="35" spans="3:12" ht="15.75" thickBot="1" x14ac:dyDescent="0.25">
      <c r="C35" s="19" t="s">
        <v>48</v>
      </c>
      <c r="F35" s="13">
        <f>+F31-F33</f>
        <v>19983.47</v>
      </c>
      <c r="G35" s="25"/>
      <c r="L35" s="35"/>
    </row>
    <row r="36" spans="3:12" ht="15.75" thickTop="1" x14ac:dyDescent="0.2">
      <c r="F36" s="1"/>
      <c r="L36" s="35"/>
    </row>
    <row r="37" spans="3:12" x14ac:dyDescent="0.2">
      <c r="C37" s="20"/>
      <c r="D37" s="20"/>
      <c r="E37" s="20"/>
      <c r="F37" s="20"/>
      <c r="G37" s="20"/>
      <c r="H37" s="20"/>
      <c r="I37" s="20"/>
      <c r="J37" s="20"/>
      <c r="K37" s="20"/>
      <c r="L37" s="36"/>
    </row>
    <row r="39" spans="3:12" x14ac:dyDescent="0.2">
      <c r="C39" s="19" t="s">
        <v>49</v>
      </c>
      <c r="G39" s="37">
        <f>L34</f>
        <v>-0.3213149522799576</v>
      </c>
      <c r="H39" s="19" t="s">
        <v>50</v>
      </c>
    </row>
    <row r="41" spans="3:12" x14ac:dyDescent="0.2">
      <c r="C41" s="14" t="s">
        <v>85</v>
      </c>
      <c r="D41" s="15" t="s">
        <v>52</v>
      </c>
      <c r="E41" s="20" t="s">
        <v>5</v>
      </c>
      <c r="F41" s="19" t="s">
        <v>53</v>
      </c>
      <c r="G41" s="20"/>
      <c r="H41" s="16">
        <v>44447</v>
      </c>
      <c r="I41" s="22">
        <v>2021</v>
      </c>
      <c r="J41" s="20"/>
    </row>
    <row r="42" spans="3:12" x14ac:dyDescent="0.2">
      <c r="C42" s="19" t="s">
        <v>5</v>
      </c>
      <c r="H42" s="19" t="s">
        <v>5</v>
      </c>
    </row>
    <row r="43" spans="3:12" x14ac:dyDescent="0.2">
      <c r="C43" s="17" t="s">
        <v>54</v>
      </c>
      <c r="D43" s="20"/>
      <c r="E43" s="20"/>
      <c r="F43" s="20"/>
      <c r="G43" s="19" t="s">
        <v>55</v>
      </c>
      <c r="H43" s="15" t="s">
        <v>56</v>
      </c>
      <c r="I43" s="20"/>
      <c r="J43" s="20"/>
      <c r="K43" s="20"/>
    </row>
    <row r="45" spans="3:12" x14ac:dyDescent="0.2">
      <c r="C45" s="19" t="s">
        <v>57</v>
      </c>
      <c r="D45" s="20" t="s">
        <v>58</v>
      </c>
      <c r="E45" s="20"/>
      <c r="F45" s="20"/>
      <c r="G45" s="19" t="s">
        <v>59</v>
      </c>
      <c r="H45" s="18" t="s">
        <v>60</v>
      </c>
      <c r="I45" s="20"/>
      <c r="J45" s="20"/>
      <c r="K45" s="20"/>
    </row>
    <row r="47" spans="3:12" x14ac:dyDescent="0.2">
      <c r="C47" s="19" t="s">
        <v>5</v>
      </c>
    </row>
    <row r="48" spans="3:12" x14ac:dyDescent="0.2">
      <c r="C48" s="19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Nov-20</vt:lpstr>
      <vt:lpstr>Dec-20</vt:lpstr>
      <vt:lpstr>Jan-21</vt:lpstr>
      <vt:lpstr>Feb-21</vt:lpstr>
      <vt:lpstr>Mar-21</vt:lpstr>
      <vt:lpstr>Apr-21</vt:lpstr>
      <vt:lpstr>May-21</vt:lpstr>
      <vt:lpstr>Jun-21</vt:lpstr>
      <vt:lpstr>Jul-21</vt:lpstr>
      <vt:lpstr>Aug-21</vt:lpstr>
      <vt:lpstr>Sep-21</vt:lpstr>
      <vt:lpstr>Oct-21</vt:lpstr>
      <vt:lpstr>Nov-21</vt:lpstr>
      <vt:lpstr>Dec-21</vt:lpstr>
      <vt:lpstr>Jan-22</vt:lpstr>
      <vt:lpstr>Feb-22</vt:lpstr>
      <vt:lpstr>Mar-22</vt:lpstr>
      <vt:lpstr>Apr-22</vt:lpstr>
      <vt:lpstr>May-22</vt:lpstr>
      <vt:lpstr>Jun-22</vt:lpstr>
      <vt:lpstr>Jul-22</vt:lpstr>
      <vt:lpstr>Aug-22</vt:lpstr>
      <vt:lpstr>Sep-22</vt:lpstr>
      <vt:lpstr>Oct-22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Walters</dc:creator>
  <cp:lastModifiedBy>Patsy Walters</cp:lastModifiedBy>
  <dcterms:created xsi:type="dcterms:W3CDTF">2024-06-12T19:39:34Z</dcterms:created>
  <dcterms:modified xsi:type="dcterms:W3CDTF">2024-06-13T21:10:54Z</dcterms:modified>
</cp:coreProperties>
</file>