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ial Services\General Accounting\Fuel Adjustment Clause\2023-00014\Data Request\"/>
    </mc:Choice>
  </mc:AlternateContent>
  <xr:revisionPtr revIDLastSave="0" documentId="13_ncr:1_{958BFAFB-9987-493A-BACE-F97C27CB981C}" xr6:coauthVersionLast="47" xr6:coauthVersionMax="47" xr10:uidLastSave="{00000000-0000-0000-0000-000000000000}"/>
  <bookViews>
    <workbookView xWindow="28680" yWindow="-120" windowWidth="29040" windowHeight="17520" firstSheet="15" activeTab="23" xr2:uid="{4E6023D7-E4B5-4F44-A39E-63528E300201}"/>
  </bookViews>
  <sheets>
    <sheet name="November 2020" sheetId="1" r:id="rId1"/>
    <sheet name="December 2020" sheetId="2" r:id="rId2"/>
    <sheet name="January 2021" sheetId="3" r:id="rId3"/>
    <sheet name="February 2021" sheetId="4" r:id="rId4"/>
    <sheet name="March 2021" sheetId="5" r:id="rId5"/>
    <sheet name="April 2021" sheetId="6" r:id="rId6"/>
    <sheet name="May 2021" sheetId="7" r:id="rId7"/>
    <sheet name="June 2021" sheetId="8" r:id="rId8"/>
    <sheet name="July 2021" sheetId="9" r:id="rId9"/>
    <sheet name="August 2021" sheetId="10" r:id="rId10"/>
    <sheet name="September 2021" sheetId="11" r:id="rId11"/>
    <sheet name="October 2021" sheetId="12" r:id="rId12"/>
    <sheet name="November 2021" sheetId="13" r:id="rId13"/>
    <sheet name="December 2021" sheetId="14" r:id="rId14"/>
    <sheet name="January 2022" sheetId="15" r:id="rId15"/>
    <sheet name="February 2022" sheetId="16" r:id="rId16"/>
    <sheet name="March 2022" sheetId="17" r:id="rId17"/>
    <sheet name="April 2022" sheetId="18" r:id="rId18"/>
    <sheet name="May 2022" sheetId="19" r:id="rId19"/>
    <sheet name="June 2022" sheetId="20" r:id="rId20"/>
    <sheet name="July 2022" sheetId="21" r:id="rId21"/>
    <sheet name="August 2022" sheetId="22" r:id="rId22"/>
    <sheet name="September 2022" sheetId="23" r:id="rId23"/>
    <sheet name="October 2022" sheetId="24" r:id="rId24"/>
  </sheets>
  <definedNames>
    <definedName name="_xlnm.Print_Area" localSheetId="5">'April 2021'!$A$1:$M$43</definedName>
    <definedName name="_xlnm.Print_Area" localSheetId="17">'April 2022'!$A$1:$M$43</definedName>
    <definedName name="_xlnm.Print_Area" localSheetId="9">'August 2021'!$A$1:$M$43</definedName>
    <definedName name="_xlnm.Print_Area" localSheetId="21">'August 2022'!$A$1:$M$43</definedName>
    <definedName name="_xlnm.Print_Area" localSheetId="1">'December 2020'!$A$1:$M$43</definedName>
    <definedName name="_xlnm.Print_Area" localSheetId="13">'December 2021'!$A$1:$M$43</definedName>
    <definedName name="_xlnm.Print_Area" localSheetId="3">'February 2021'!$A$1:$M$43</definedName>
    <definedName name="_xlnm.Print_Area" localSheetId="15">'February 2022'!$A$1:$M$43</definedName>
    <definedName name="_xlnm.Print_Area" localSheetId="2">'January 2021'!$A$1:$M$43</definedName>
    <definedName name="_xlnm.Print_Area" localSheetId="14">'January 2022'!$A$1:$M$43</definedName>
    <definedName name="_xlnm.Print_Area" localSheetId="8">'July 2021'!$A$1:$M$43</definedName>
    <definedName name="_xlnm.Print_Area" localSheetId="20">'July 2022'!$A$1:$M$43</definedName>
    <definedName name="_xlnm.Print_Area" localSheetId="7">'June 2021'!$A$1:$M$43</definedName>
    <definedName name="_xlnm.Print_Area" localSheetId="19">'June 2022'!$A$1:$M$43</definedName>
    <definedName name="_xlnm.Print_Area" localSheetId="4">'March 2021'!$A$1:$M$43</definedName>
    <definedName name="_xlnm.Print_Area" localSheetId="16">'March 2022'!$A$1:$M$43</definedName>
    <definedName name="_xlnm.Print_Area" localSheetId="6">'May 2021'!$A$1:$M$43</definedName>
    <definedName name="_xlnm.Print_Area" localSheetId="18">'May 2022'!$A$1:$M$43</definedName>
    <definedName name="_xlnm.Print_Area" localSheetId="0">'November 2020'!$A$1:$M$43</definedName>
    <definedName name="_xlnm.Print_Area" localSheetId="12">'November 2021'!$A$1:$M$43</definedName>
    <definedName name="_xlnm.Print_Area" localSheetId="11">'October 2021'!$A$1:$M$43</definedName>
    <definedName name="_xlnm.Print_Area" localSheetId="23">'October 2022'!$A$1:$M$43</definedName>
    <definedName name="_xlnm.Print_Area" localSheetId="10">'September 2021'!$A$1:$M$43</definedName>
    <definedName name="_xlnm.Print_Area" localSheetId="22">'September 2022'!$A$1:$M$43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4" l="1"/>
  <c r="M8" i="24" s="1"/>
  <c r="M11" i="24" s="1"/>
  <c r="M32" i="24" s="1"/>
  <c r="M34" i="24" s="1"/>
  <c r="M36" i="24" s="1"/>
  <c r="H40" i="24" s="1"/>
  <c r="M28" i="24"/>
  <c r="F23" i="24"/>
  <c r="M22" i="24"/>
  <c r="F18" i="24"/>
  <c r="M16" i="24"/>
  <c r="F11" i="24"/>
  <c r="F14" i="24" s="1"/>
  <c r="M25" i="24" s="1"/>
  <c r="M3" i="24"/>
  <c r="F37" i="23"/>
  <c r="M8" i="23" s="1"/>
  <c r="M11" i="23" s="1"/>
  <c r="M32" i="23" s="1"/>
  <c r="M34" i="23" s="1"/>
  <c r="M36" i="23" s="1"/>
  <c r="H40" i="23" s="1"/>
  <c r="M28" i="23"/>
  <c r="F23" i="23"/>
  <c r="M22" i="23"/>
  <c r="F18" i="23"/>
  <c r="M16" i="23"/>
  <c r="F11" i="23"/>
  <c r="F14" i="23" s="1"/>
  <c r="M25" i="23" s="1"/>
  <c r="M3" i="23"/>
  <c r="F37" i="22"/>
  <c r="M28" i="22"/>
  <c r="F23" i="22"/>
  <c r="M22" i="22"/>
  <c r="F18" i="22"/>
  <c r="M16" i="22"/>
  <c r="F11" i="22"/>
  <c r="F14" i="22" s="1"/>
  <c r="M25" i="22" s="1"/>
  <c r="M8" i="22"/>
  <c r="M11" i="22" s="1"/>
  <c r="M32" i="22" s="1"/>
  <c r="M34" i="22" s="1"/>
  <c r="M36" i="22" s="1"/>
  <c r="H40" i="22" s="1"/>
  <c r="M3" i="22"/>
  <c r="F37" i="21"/>
  <c r="M28" i="21"/>
  <c r="F23" i="21"/>
  <c r="M22" i="21"/>
  <c r="F18" i="21"/>
  <c r="M16" i="21"/>
  <c r="F11" i="21"/>
  <c r="F14" i="21" s="1"/>
  <c r="M25" i="21" s="1"/>
  <c r="M8" i="21"/>
  <c r="M11" i="21" s="1"/>
  <c r="M32" i="21" s="1"/>
  <c r="M34" i="21" s="1"/>
  <c r="M36" i="21" s="1"/>
  <c r="H40" i="21" s="1"/>
  <c r="M3" i="21"/>
  <c r="F37" i="20"/>
  <c r="M28" i="20"/>
  <c r="F23" i="20"/>
  <c r="M22" i="20"/>
  <c r="F18" i="20"/>
  <c r="M16" i="20"/>
  <c r="F11" i="20"/>
  <c r="F14" i="20" s="1"/>
  <c r="M25" i="20" s="1"/>
  <c r="M8" i="20"/>
  <c r="M11" i="20" s="1"/>
  <c r="M32" i="20" s="1"/>
  <c r="M34" i="20" s="1"/>
  <c r="M36" i="20" s="1"/>
  <c r="H40" i="20" s="1"/>
  <c r="M3" i="20"/>
  <c r="F37" i="19"/>
  <c r="M28" i="19"/>
  <c r="F23" i="19"/>
  <c r="M22" i="19"/>
  <c r="F18" i="19"/>
  <c r="M16" i="19"/>
  <c r="F11" i="19"/>
  <c r="F14" i="19" s="1"/>
  <c r="M25" i="19" s="1"/>
  <c r="M8" i="19"/>
  <c r="M11" i="19" s="1"/>
  <c r="M32" i="19" s="1"/>
  <c r="M34" i="19" s="1"/>
  <c r="M36" i="19" s="1"/>
  <c r="H40" i="19" s="1"/>
  <c r="M3" i="19"/>
  <c r="F37" i="18"/>
  <c r="M8" i="18" s="1"/>
  <c r="M11" i="18" s="1"/>
  <c r="M32" i="18" s="1"/>
  <c r="M34" i="18" s="1"/>
  <c r="M36" i="18" s="1"/>
  <c r="H40" i="18" s="1"/>
  <c r="M28" i="18"/>
  <c r="F23" i="18"/>
  <c r="M22" i="18"/>
  <c r="F18" i="18"/>
  <c r="M16" i="18"/>
  <c r="F11" i="18"/>
  <c r="F14" i="18" s="1"/>
  <c r="M25" i="18" s="1"/>
  <c r="M3" i="18"/>
  <c r="F37" i="17"/>
  <c r="M28" i="17"/>
  <c r="F23" i="17"/>
  <c r="M22" i="17"/>
  <c r="F18" i="17"/>
  <c r="M16" i="17"/>
  <c r="F11" i="17"/>
  <c r="F14" i="17" s="1"/>
  <c r="M25" i="17" s="1"/>
  <c r="M8" i="17"/>
  <c r="M11" i="17" s="1"/>
  <c r="M32" i="17" s="1"/>
  <c r="M34" i="17" s="1"/>
  <c r="M36" i="17" s="1"/>
  <c r="H40" i="17" s="1"/>
  <c r="M3" i="17"/>
  <c r="F37" i="16"/>
  <c r="M8" i="16" s="1"/>
  <c r="M11" i="16" s="1"/>
  <c r="M32" i="16" s="1"/>
  <c r="M34" i="16" s="1"/>
  <c r="M36" i="16" s="1"/>
  <c r="H40" i="16" s="1"/>
  <c r="M28" i="16"/>
  <c r="F23" i="16"/>
  <c r="M22" i="16"/>
  <c r="F18" i="16"/>
  <c r="M16" i="16"/>
  <c r="F11" i="16"/>
  <c r="F14" i="16" s="1"/>
  <c r="M25" i="16" s="1"/>
  <c r="M3" i="16"/>
  <c r="F37" i="15"/>
  <c r="M28" i="15"/>
  <c r="F23" i="15"/>
  <c r="M22" i="15"/>
  <c r="F18" i="15"/>
  <c r="M16" i="15"/>
  <c r="F11" i="15"/>
  <c r="F14" i="15" s="1"/>
  <c r="M25" i="15" s="1"/>
  <c r="M8" i="15"/>
  <c r="M11" i="15" s="1"/>
  <c r="M32" i="15" s="1"/>
  <c r="M34" i="15" s="1"/>
  <c r="M36" i="15" s="1"/>
  <c r="H40" i="15" s="1"/>
  <c r="M3" i="15"/>
  <c r="F37" i="14"/>
  <c r="M8" i="14" s="1"/>
  <c r="M11" i="14" s="1"/>
  <c r="M32" i="14" s="1"/>
  <c r="M34" i="14" s="1"/>
  <c r="M36" i="14" s="1"/>
  <c r="H40" i="14" s="1"/>
  <c r="M28" i="14"/>
  <c r="F23" i="14"/>
  <c r="M22" i="14"/>
  <c r="F18" i="14"/>
  <c r="M16" i="14"/>
  <c r="F11" i="14"/>
  <c r="F14" i="14" s="1"/>
  <c r="M25" i="14" s="1"/>
  <c r="M3" i="14"/>
  <c r="F37" i="13"/>
  <c r="M28" i="13"/>
  <c r="F23" i="13"/>
  <c r="M22" i="13"/>
  <c r="F18" i="13"/>
  <c r="M16" i="13"/>
  <c r="F11" i="13"/>
  <c r="F14" i="13" s="1"/>
  <c r="M25" i="13" s="1"/>
  <c r="M8" i="13"/>
  <c r="M11" i="13" s="1"/>
  <c r="M32" i="13" s="1"/>
  <c r="M34" i="13" s="1"/>
  <c r="M36" i="13" s="1"/>
  <c r="H40" i="13" s="1"/>
  <c r="M3" i="13"/>
  <c r="F37" i="12"/>
  <c r="M8" i="12" s="1"/>
  <c r="M11" i="12" s="1"/>
  <c r="M32" i="12" s="1"/>
  <c r="M34" i="12" s="1"/>
  <c r="M36" i="12" s="1"/>
  <c r="H40" i="12" s="1"/>
  <c r="M28" i="12"/>
  <c r="F23" i="12"/>
  <c r="M22" i="12"/>
  <c r="F18" i="12"/>
  <c r="M16" i="12"/>
  <c r="F11" i="12"/>
  <c r="F14" i="12" s="1"/>
  <c r="M25" i="12" s="1"/>
  <c r="M3" i="12"/>
  <c r="F37" i="11"/>
  <c r="M28" i="11"/>
  <c r="F23" i="11"/>
  <c r="M22" i="11"/>
  <c r="F18" i="11"/>
  <c r="M16" i="11"/>
  <c r="F11" i="11"/>
  <c r="F14" i="11" s="1"/>
  <c r="M25" i="11" s="1"/>
  <c r="M8" i="11"/>
  <c r="M11" i="11" s="1"/>
  <c r="M32" i="11" s="1"/>
  <c r="M34" i="11" s="1"/>
  <c r="M36" i="11" s="1"/>
  <c r="H40" i="11" s="1"/>
  <c r="M3" i="11"/>
  <c r="F37" i="10"/>
  <c r="M8" i="10" s="1"/>
  <c r="M11" i="10" s="1"/>
  <c r="M32" i="10" s="1"/>
  <c r="M34" i="10" s="1"/>
  <c r="M36" i="10" s="1"/>
  <c r="H40" i="10" s="1"/>
  <c r="M28" i="10"/>
  <c r="F23" i="10"/>
  <c r="M22" i="10"/>
  <c r="F18" i="10"/>
  <c r="M16" i="10"/>
  <c r="F11" i="10"/>
  <c r="F14" i="10" s="1"/>
  <c r="M25" i="10" s="1"/>
  <c r="M3" i="10"/>
  <c r="F37" i="9"/>
  <c r="M8" i="9" s="1"/>
  <c r="M11" i="9" s="1"/>
  <c r="M32" i="9" s="1"/>
  <c r="M34" i="9" s="1"/>
  <c r="M36" i="9" s="1"/>
  <c r="H40" i="9" s="1"/>
  <c r="M28" i="9"/>
  <c r="F23" i="9"/>
  <c r="M22" i="9"/>
  <c r="F18" i="9"/>
  <c r="M16" i="9"/>
  <c r="F11" i="9"/>
  <c r="F14" i="9" s="1"/>
  <c r="M25" i="9" s="1"/>
  <c r="M3" i="9"/>
  <c r="F37" i="8"/>
  <c r="M8" i="8" s="1"/>
  <c r="M11" i="8" s="1"/>
  <c r="M32" i="8" s="1"/>
  <c r="M28" i="8"/>
  <c r="M34" i="8" s="1"/>
  <c r="M36" i="8" s="1"/>
  <c r="H40" i="8" s="1"/>
  <c r="F23" i="8"/>
  <c r="M22" i="8"/>
  <c r="F18" i="8"/>
  <c r="M16" i="8"/>
  <c r="F11" i="8"/>
  <c r="F14" i="8" s="1"/>
  <c r="M25" i="8" s="1"/>
  <c r="M3" i="8"/>
  <c r="F37" i="7"/>
  <c r="M28" i="7"/>
  <c r="F23" i="7"/>
  <c r="M22" i="7"/>
  <c r="F18" i="7"/>
  <c r="M16" i="7"/>
  <c r="F11" i="7"/>
  <c r="F14" i="7" s="1"/>
  <c r="M25" i="7" s="1"/>
  <c r="M8" i="7"/>
  <c r="M11" i="7" s="1"/>
  <c r="M32" i="7" s="1"/>
  <c r="M34" i="7" s="1"/>
  <c r="M36" i="7" s="1"/>
  <c r="H40" i="7" s="1"/>
  <c r="M3" i="7"/>
  <c r="F37" i="6"/>
  <c r="M8" i="6" s="1"/>
  <c r="M11" i="6" s="1"/>
  <c r="M32" i="6" s="1"/>
  <c r="M34" i="6" s="1"/>
  <c r="M36" i="6" s="1"/>
  <c r="H40" i="6" s="1"/>
  <c r="M28" i="6"/>
  <c r="F23" i="6"/>
  <c r="M22" i="6"/>
  <c r="F18" i="6"/>
  <c r="M16" i="6"/>
  <c r="F11" i="6"/>
  <c r="F14" i="6" s="1"/>
  <c r="M25" i="6" s="1"/>
  <c r="M3" i="6"/>
  <c r="F37" i="5"/>
  <c r="M8" i="5" s="1"/>
  <c r="M11" i="5" s="1"/>
  <c r="M32" i="5" s="1"/>
  <c r="M34" i="5" s="1"/>
  <c r="M36" i="5" s="1"/>
  <c r="H40" i="5" s="1"/>
  <c r="M28" i="5"/>
  <c r="F23" i="5"/>
  <c r="M22" i="5"/>
  <c r="F18" i="5"/>
  <c r="M16" i="5"/>
  <c r="F11" i="5"/>
  <c r="F14" i="5" s="1"/>
  <c r="M25" i="5" s="1"/>
  <c r="M3" i="5"/>
  <c r="F37" i="4"/>
  <c r="M8" i="4" s="1"/>
  <c r="M11" i="4" s="1"/>
  <c r="M32" i="4" s="1"/>
  <c r="M34" i="4"/>
  <c r="M36" i="4" s="1"/>
  <c r="H40" i="4" s="1"/>
  <c r="M28" i="4"/>
  <c r="F23" i="4"/>
  <c r="M22" i="4"/>
  <c r="F18" i="4"/>
  <c r="M16" i="4"/>
  <c r="F14" i="4"/>
  <c r="M25" i="4" s="1"/>
  <c r="F11" i="4"/>
  <c r="M3" i="4"/>
  <c r="F37" i="3"/>
  <c r="M28" i="3"/>
  <c r="F23" i="3"/>
  <c r="M22" i="3"/>
  <c r="F18" i="3"/>
  <c r="M16" i="3"/>
  <c r="F11" i="3"/>
  <c r="F14" i="3" s="1"/>
  <c r="M25" i="3" s="1"/>
  <c r="M8" i="3"/>
  <c r="M11" i="3" s="1"/>
  <c r="M32" i="3" s="1"/>
  <c r="M34" i="3" s="1"/>
  <c r="M36" i="3" s="1"/>
  <c r="H40" i="3" s="1"/>
  <c r="M3" i="3"/>
  <c r="F37" i="2"/>
  <c r="M8" i="2" s="1"/>
  <c r="M11" i="2" s="1"/>
  <c r="M32" i="2" s="1"/>
  <c r="M34" i="2" s="1"/>
  <c r="M36" i="2" s="1"/>
  <c r="H40" i="2" s="1"/>
  <c r="M28" i="2"/>
  <c r="F23" i="2"/>
  <c r="M22" i="2"/>
  <c r="F18" i="2"/>
  <c r="M16" i="2"/>
  <c r="F11" i="2"/>
  <c r="F14" i="2" s="1"/>
  <c r="M25" i="2" s="1"/>
  <c r="M3" i="2"/>
  <c r="F37" i="1"/>
  <c r="M8" i="1" s="1"/>
  <c r="M11" i="1" s="1"/>
  <c r="M32" i="1" s="1"/>
  <c r="M34" i="1" s="1"/>
  <c r="M36" i="1" s="1"/>
  <c r="H40" i="1" s="1"/>
  <c r="M28" i="1"/>
  <c r="F23" i="1"/>
  <c r="M22" i="1"/>
  <c r="F18" i="1"/>
  <c r="M16" i="1"/>
  <c r="F11" i="1"/>
  <c r="F14" i="1" s="1"/>
  <c r="M25" i="1" s="1"/>
  <c r="M3" i="1"/>
</calcChain>
</file>

<file path=xl/sharedStrings.xml><?xml version="1.0" encoding="utf-8"?>
<sst xmlns="http://schemas.openxmlformats.org/spreadsheetml/2006/main" count="1464" uniqueCount="60">
  <si>
    <t>PSC_Report</t>
  </si>
  <si>
    <t>COMPANY:</t>
  </si>
  <si>
    <t>BLUE GRASS ENERGY</t>
  </si>
  <si>
    <t>POWER SUPPLIER:</t>
  </si>
  <si>
    <t>EAST KENTUCKY POWER COOP:</t>
  </si>
  <si>
    <t>EXCLUDES ESSITY</t>
  </si>
  <si>
    <t>DISPOSITION OF ENERGY (KWH)</t>
  </si>
  <si>
    <t>PURCHASE  POWER</t>
  </si>
  <si>
    <t>1.  TOTAL PURCHASES</t>
  </si>
  <si>
    <t>13.  FUEL ADJUSTMENT CHARGE (CREDIT):</t>
  </si>
  <si>
    <t>2.  SALES (ULTIMATE CONSUMER)</t>
  </si>
  <si>
    <t>A.  BILLED SUPPLIER</t>
  </si>
  <si>
    <t>B.  (OVER) UNDER RECOVERY (12)</t>
  </si>
  <si>
    <t>3.  COMPANY USE</t>
  </si>
  <si>
    <t>C.  UNRECOVERABLE - SCH 2</t>
  </si>
  <si>
    <t>D.  RECOVERABLE FUEL COST</t>
  </si>
  <si>
    <t>4.  TOTAL SALES (L2+L3)</t>
  </si>
  <si>
    <t>(L13A+B-C)</t>
  </si>
  <si>
    <t>5.  LINE LOSS &amp; UNACCOUNTED FOR</t>
  </si>
  <si>
    <t>14.  NUMBER OF KWH PURCHASED</t>
  </si>
  <si>
    <t xml:space="preserve">     (L1-L4)</t>
  </si>
  <si>
    <t>15.  SUPPLIER'S FAC:</t>
  </si>
  <si>
    <t>$ PER KWH (13A/14)</t>
  </si>
  <si>
    <t>(OVER) OR UNDER RECOVERY</t>
  </si>
  <si>
    <t>LINE LOSS</t>
  </si>
  <si>
    <t>6.  LAST FAC RATE BILLED CONSUMERS</t>
  </si>
  <si>
    <t>16.  LAST 12 MONTHS ACTUAL (%)</t>
  </si>
  <si>
    <t>7.  GROSS KWH BILLED AT THE RATE</t>
  </si>
  <si>
    <t>17.  LAST MO. USED TO COMPUTE L16</t>
  </si>
  <si>
    <t>ON L6</t>
  </si>
  <si>
    <t>18.  LINE LOSS FOR MONTH ON L17 (%)</t>
  </si>
  <si>
    <t>8.  ADJUSTMENTS TO BILLING (KWH)</t>
  </si>
  <si>
    <t>(L5/L1)</t>
  </si>
  <si>
    <t>9.  NET KWH BILLED AT THE RATE ON</t>
  </si>
  <si>
    <t>CALCULATION OF FAC BILLED CONSUMERS</t>
  </si>
  <si>
    <t>L6 (L7+L8)</t>
  </si>
  <si>
    <t>19.  SALES AS A PERCENT OF PURCHASES</t>
  </si>
  <si>
    <t>(100% LESS PERCENTAGE ON L16)</t>
  </si>
  <si>
    <t xml:space="preserve">10.  FUEL CHARGE (CREDIT) USED TO </t>
  </si>
  <si>
    <t>COMPUTE L6</t>
  </si>
  <si>
    <t>20.  RECOVERY RATE $ PER KWH</t>
  </si>
  <si>
    <t>(L13D/L14)</t>
  </si>
  <si>
    <t>11.  FAC REVENUE (REFUND) RESULTING</t>
  </si>
  <si>
    <t>FROM L6(NET OF BILLING ADJ.)</t>
  </si>
  <si>
    <t>21.  FAC $ PER KWH (L20/L19)</t>
  </si>
  <si>
    <t>12.  TOTAL (OVER) OR UNDER</t>
  </si>
  <si>
    <t>22.  FAC CENT  PER KWH (L21*100)</t>
  </si>
  <si>
    <t>RECOVERY (L10-L11)</t>
  </si>
  <si>
    <t>LINE 22 REFLECTS A FUEL ADJUSTMENT CHARGE (CREDIT) OF</t>
  </si>
  <si>
    <t>CENT PER KWH</t>
  </si>
  <si>
    <t>TO BE APPLIED TO BILLS RENDERED ON AND AFTER</t>
  </si>
  <si>
    <t>ISSUED ON:</t>
  </si>
  <si>
    <t>ISSUED BY:</t>
  </si>
  <si>
    <t>CHARLES G. WILLIAMSON III</t>
  </si>
  <si>
    <t>TITLE:</t>
  </si>
  <si>
    <t>VICE PRESIDENT - FINANCE</t>
  </si>
  <si>
    <t xml:space="preserve">                                    </t>
  </si>
  <si>
    <t>ADDRESS:</t>
  </si>
  <si>
    <t>P. O. BOX 990 NICHOLASVILLE, KENTUCKY 40340-0990</t>
  </si>
  <si>
    <t>TELEPHONE 859-885-2138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</si>
</sst>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164" formatCode="mmmm\-yy"/>
    <numFmt numFmtId="165" formatCode="&quot;$&quot;#,##0.00000_);\(&quot;$&quot;#,##0.00000\)"/>
    <numFmt numFmtId="166" formatCode="0.000%"/>
    <numFmt numFmtId="167" formatCode="&quot;$&quot;#,##0.000_);\(&quot;$&quot;#,##0.000\)"/>
    <numFmt numFmtId="168" formatCode="mmmm\ d\,\ yyyy"/>
  </numFmts>
  <fonts count="4" x14ac:knownFonts="1">
    <font>
      <sz val="12"/>
      <name val="Arial"/>
    </font>
    <font>
      <sz val="12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164" fontId="0" fillId="2" borderId="1" xfId="0" applyNumberFormat="1" applyFill="1" applyBorder="1" applyProtection="1">
      <protection locked="0"/>
    </xf>
    <xf numFmtId="17" fontId="0" fillId="0" borderId="1" xfId="0" quotePrefix="1" applyNumberFormat="1" applyBorder="1"/>
    <xf numFmtId="164" fontId="0" fillId="0" borderId="1" xfId="0" applyNumberFormat="1" applyBorder="1"/>
    <xf numFmtId="37" fontId="0" fillId="2" borderId="2" xfId="0" applyNumberFormat="1" applyFill="1" applyBorder="1" applyProtection="1">
      <protection locked="0"/>
    </xf>
    <xf numFmtId="37" fontId="0" fillId="0" borderId="0" xfId="0" applyNumberFormat="1"/>
    <xf numFmtId="37" fontId="0" fillId="2" borderId="1" xfId="0" applyNumberFormat="1" applyFill="1" applyBorder="1" applyProtection="1">
      <protection locked="0"/>
    </xf>
    <xf numFmtId="7" fontId="0" fillId="2" borderId="2" xfId="0" applyNumberFormat="1" applyFill="1" applyBorder="1" applyProtection="1">
      <protection locked="0"/>
    </xf>
    <xf numFmtId="7" fontId="0" fillId="0" borderId="1" xfId="0" applyNumberFormat="1" applyBorder="1"/>
    <xf numFmtId="37" fontId="1" fillId="2" borderId="1" xfId="0" applyNumberFormat="1" applyFont="1" applyFill="1" applyBorder="1" applyProtection="1">
      <protection locked="0"/>
    </xf>
    <xf numFmtId="7" fontId="0" fillId="0" borderId="0" xfId="0" applyNumberFormat="1"/>
    <xf numFmtId="37" fontId="0" fillId="0" borderId="2" xfId="0" applyNumberFormat="1" applyBorder="1"/>
    <xf numFmtId="7" fontId="0" fillId="0" borderId="2" xfId="0" applyNumberFormat="1" applyBorder="1"/>
    <xf numFmtId="37" fontId="0" fillId="3" borderId="2" xfId="0" applyNumberFormat="1" applyFill="1" applyBorder="1" applyProtection="1">
      <protection locked="0"/>
    </xf>
    <xf numFmtId="165" fontId="0" fillId="0" borderId="1" xfId="0" applyNumberFormat="1" applyBorder="1"/>
    <xf numFmtId="165" fontId="0" fillId="0" borderId="0" xfId="0" applyNumberFormat="1"/>
    <xf numFmtId="165" fontId="0" fillId="2" borderId="1" xfId="0" applyNumberFormat="1" applyFill="1" applyBorder="1" applyProtection="1">
      <protection locked="0"/>
    </xf>
    <xf numFmtId="166" fontId="0" fillId="3" borderId="1" xfId="0" applyNumberFormat="1" applyFill="1" applyBorder="1"/>
    <xf numFmtId="0" fontId="0" fillId="0" borderId="1" xfId="0" quotePrefix="1" applyBorder="1"/>
    <xf numFmtId="37" fontId="0" fillId="0" borderId="1" xfId="0" applyNumberFormat="1" applyBorder="1" applyProtection="1">
      <protection locked="0"/>
    </xf>
    <xf numFmtId="10" fontId="0" fillId="0" borderId="1" xfId="0" applyNumberFormat="1" applyBorder="1"/>
    <xf numFmtId="37" fontId="0" fillId="3" borderId="2" xfId="0" applyNumberFormat="1" applyFill="1" applyBorder="1"/>
    <xf numFmtId="166" fontId="0" fillId="0" borderId="1" xfId="0" applyNumberFormat="1" applyBorder="1"/>
    <xf numFmtId="7" fontId="0" fillId="2" borderId="1" xfId="0" applyNumberFormat="1" applyFill="1" applyBorder="1" applyProtection="1">
      <protection locked="0"/>
    </xf>
    <xf numFmtId="7" fontId="0" fillId="3" borderId="1" xfId="0" applyNumberFormat="1" applyFill="1" applyBorder="1" applyProtection="1">
      <protection locked="0"/>
    </xf>
    <xf numFmtId="165" fontId="3" fillId="0" borderId="1" xfId="0" applyNumberFormat="1" applyFont="1" applyBorder="1"/>
    <xf numFmtId="167" fontId="0" fillId="0" borderId="1" xfId="0" applyNumberFormat="1" applyBorder="1"/>
    <xf numFmtId="168" fontId="0" fillId="0" borderId="1" xfId="0" quotePrefix="1" applyNumberFormat="1" applyBorder="1"/>
    <xf numFmtId="168" fontId="0" fillId="2" borderId="1" xfId="0" quotePrefix="1" applyNumberFormat="1" applyFill="1" applyBorder="1" applyAlignment="1" applyProtection="1">
      <alignment horizontal="left"/>
      <protection locked="0"/>
    </xf>
    <xf numFmtId="168" fontId="0" fillId="3" borderId="1" xfId="0" applyNumberFormat="1" applyFill="1" applyBorder="1"/>
    <xf numFmtId="0" fontId="1" fillId="0" borderId="1" xfId="0" applyFont="1" applyBorder="1"/>
    <xf numFmtId="9" fontId="0" fillId="0" borderId="1" xfId="1" applyFont="1" applyFill="1" applyBorder="1" applyProtection="1"/>
    <xf numFmtId="0" fontId="1" fillId="0" borderId="0" xfId="0" quotePrefix="1" applyFont="1" applyAlignment="1">
      <alignment horizontal="left"/>
    </xf>
    <xf numFmtId="8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15A81-2866-4579-9EE0-C8A1B3D22394}">
  <sheetPr>
    <pageSetUpPr fitToPage="1"/>
  </sheetPr>
  <dimension ref="A1:O180"/>
  <sheetViews>
    <sheetView workbookViewId="0">
      <selection activeCell="M29" sqref="M29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44150</v>
      </c>
      <c r="H3" t="s">
        <v>7</v>
      </c>
      <c r="K3" s="2"/>
      <c r="L3" s="5"/>
      <c r="M3" s="6">
        <f>+F3+30</f>
        <v>44180</v>
      </c>
    </row>
    <row r="5" spans="1:13" ht="15.75" thickBot="1" x14ac:dyDescent="0.25">
      <c r="B5" t="s">
        <v>8</v>
      </c>
      <c r="F5" s="7">
        <v>92452860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83450431</v>
      </c>
      <c r="I7" t="s">
        <v>11</v>
      </c>
      <c r="M7" s="10">
        <v>-666072</v>
      </c>
    </row>
    <row r="8" spans="1:13" ht="15.75" thickTop="1" x14ac:dyDescent="0.2">
      <c r="F8" s="8"/>
      <c r="I8" t="s">
        <v>12</v>
      </c>
      <c r="M8" s="11">
        <f>F37</f>
        <v>-12510.920000000042</v>
      </c>
    </row>
    <row r="9" spans="1:13" x14ac:dyDescent="0.2">
      <c r="B9" t="s">
        <v>13</v>
      </c>
      <c r="F9" s="12">
        <v>95534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83545965</v>
      </c>
      <c r="J11" t="s">
        <v>17</v>
      </c>
      <c r="M11" s="15">
        <f>SUM(M7+M8-M9)</f>
        <v>-678582.92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134018324</v>
      </c>
    </row>
    <row r="14" spans="1:13" ht="16.5" thickTop="1" thickBot="1" x14ac:dyDescent="0.25">
      <c r="B14" t="s">
        <v>20</v>
      </c>
      <c r="F14" s="14">
        <f>SUM(F5-F11)</f>
        <v>8906895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-4.9700069372603109E-3</v>
      </c>
    </row>
    <row r="18" spans="2:13" x14ac:dyDescent="0.2">
      <c r="B18" s="2" t="s">
        <v>23</v>
      </c>
      <c r="C18" s="2"/>
      <c r="D18" s="2"/>
      <c r="F18" s="6">
        <f>+F3</f>
        <v>44150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-4.3600000000000002E-3</v>
      </c>
      <c r="H20" t="s">
        <v>26</v>
      </c>
      <c r="M20" s="20">
        <v>3.9989999999999998E-2</v>
      </c>
    </row>
    <row r="22" spans="2:13" x14ac:dyDescent="0.2">
      <c r="B22" t="s">
        <v>27</v>
      </c>
      <c r="H22" t="s">
        <v>28</v>
      </c>
      <c r="L22" s="21"/>
      <c r="M22" s="6">
        <f>+F3</f>
        <v>44150</v>
      </c>
    </row>
    <row r="23" spans="2:13" x14ac:dyDescent="0.2">
      <c r="C23" t="s">
        <v>29</v>
      </c>
      <c r="F23" s="22">
        <f>+F28-F25</f>
        <v>83442658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7773</v>
      </c>
      <c r="I25" t="s">
        <v>32</v>
      </c>
      <c r="M25" s="23">
        <f>SUM(F14/F5)</f>
        <v>9.633985362919005E-2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83450431</v>
      </c>
      <c r="H28" t="s">
        <v>36</v>
      </c>
      <c r="M28" s="25">
        <f>SUM(1-M20)</f>
        <v>0.96001000000000003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-375881.14</v>
      </c>
      <c r="H31" t="s">
        <v>40</v>
      </c>
    </row>
    <row r="32" spans="2:13" x14ac:dyDescent="0.2">
      <c r="F32" s="13"/>
      <c r="I32" t="s">
        <v>41</v>
      </c>
      <c r="M32" s="17">
        <f>SUM(M11/M13)</f>
        <v>-5.0633592463072445E-3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-363370.22</v>
      </c>
      <c r="H34" t="s">
        <v>44</v>
      </c>
      <c r="M34" s="28">
        <f>SUM(M32/M28)</f>
        <v>-5.2742776078449644E-3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-0.52742776078449649</v>
      </c>
    </row>
    <row r="37" spans="2:15" ht="15.75" thickBot="1" x14ac:dyDescent="0.25">
      <c r="C37" t="s">
        <v>47</v>
      </c>
      <c r="F37" s="15">
        <f>SUM(F31-F34)</f>
        <v>-12510.920000000042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-0.52742776078449649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44227</v>
      </c>
      <c r="J41" s="2" t="s">
        <v>51</v>
      </c>
      <c r="K41" s="32">
        <v>44207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6FEF9-CB2C-40FB-8CD5-57E27E258F92}">
  <sheetPr>
    <pageSetUpPr fitToPage="1"/>
  </sheetPr>
  <dimension ref="A1:O180"/>
  <sheetViews>
    <sheetView workbookViewId="0">
      <selection activeCell="E46" sqref="E46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44423</v>
      </c>
      <c r="H3" t="s">
        <v>7</v>
      </c>
      <c r="K3" s="2"/>
      <c r="L3" s="5"/>
      <c r="M3" s="6">
        <f>+F3+30</f>
        <v>44453</v>
      </c>
    </row>
    <row r="5" spans="1:13" ht="15.75" thickBot="1" x14ac:dyDescent="0.25">
      <c r="B5" t="s">
        <v>8</v>
      </c>
      <c r="F5" s="7">
        <v>114525509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107691072</v>
      </c>
      <c r="I7" t="s">
        <v>11</v>
      </c>
      <c r="M7" s="10">
        <v>-241972</v>
      </c>
    </row>
    <row r="8" spans="1:13" ht="15.75" thickTop="1" x14ac:dyDescent="0.2">
      <c r="F8" s="8"/>
      <c r="I8" t="s">
        <v>12</v>
      </c>
      <c r="M8" s="11">
        <f>F37</f>
        <v>46701.179999999993</v>
      </c>
    </row>
    <row r="9" spans="1:13" x14ac:dyDescent="0.2">
      <c r="B9" t="s">
        <v>13</v>
      </c>
      <c r="F9" s="12">
        <v>79247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107770319</v>
      </c>
      <c r="J11" t="s">
        <v>17</v>
      </c>
      <c r="M11" s="15">
        <f>SUM(M7+M8-M9)</f>
        <v>-195270.82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90626416</v>
      </c>
    </row>
    <row r="14" spans="1:13" ht="16.5" thickTop="1" thickBot="1" x14ac:dyDescent="0.25">
      <c r="B14" t="s">
        <v>20</v>
      </c>
      <c r="F14" s="14">
        <f>SUM(F5-F11)</f>
        <v>6755190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-2.6699941438708113E-3</v>
      </c>
    </row>
    <row r="18" spans="2:13" x14ac:dyDescent="0.2">
      <c r="B18" s="2" t="s">
        <v>23</v>
      </c>
      <c r="C18" s="2"/>
      <c r="D18" s="2"/>
      <c r="F18" s="6">
        <f>+F3</f>
        <v>44423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-4.4400000000000004E-3</v>
      </c>
      <c r="H20" t="s">
        <v>26</v>
      </c>
      <c r="M20" s="20">
        <v>4.9349999999999998E-2</v>
      </c>
    </row>
    <row r="22" spans="2:13" x14ac:dyDescent="0.2">
      <c r="B22" t="s">
        <v>27</v>
      </c>
      <c r="H22" t="s">
        <v>28</v>
      </c>
      <c r="L22" s="21"/>
      <c r="M22" s="6">
        <f>+F3</f>
        <v>44423</v>
      </c>
    </row>
    <row r="23" spans="2:13" x14ac:dyDescent="0.2">
      <c r="C23" t="s">
        <v>29</v>
      </c>
      <c r="F23" s="22">
        <f>+F28-F25</f>
        <v>107693003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-1931</v>
      </c>
      <c r="I25" t="s">
        <v>32</v>
      </c>
      <c r="M25" s="23">
        <f>SUM(F14/F5)</f>
        <v>5.8984151731646089E-2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107691072</v>
      </c>
      <c r="H28" t="s">
        <v>36</v>
      </c>
      <c r="M28" s="25">
        <f>SUM(1-M20)</f>
        <v>0.95065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-430597.92</v>
      </c>
      <c r="H31" t="s">
        <v>40</v>
      </c>
    </row>
    <row r="32" spans="2:13" x14ac:dyDescent="0.2">
      <c r="F32" s="13"/>
      <c r="I32" t="s">
        <v>41</v>
      </c>
      <c r="M32" s="17">
        <f>SUM(M11/M13)</f>
        <v>-2.1546788300665009E-3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-477299.1</v>
      </c>
      <c r="H34" t="s">
        <v>44</v>
      </c>
      <c r="M34" s="28">
        <f>SUM(M32/M28)</f>
        <v>-2.2665321938321156E-3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-0.22665321938321156</v>
      </c>
    </row>
    <row r="37" spans="2:15" ht="15.75" thickBot="1" x14ac:dyDescent="0.25">
      <c r="C37" t="s">
        <v>47</v>
      </c>
      <c r="F37" s="15">
        <f>SUM(F31-F34)</f>
        <v>46701.179999999993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-0.22665321938321156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44500</v>
      </c>
      <c r="J41" s="2" t="s">
        <v>51</v>
      </c>
      <c r="K41" s="32">
        <v>44477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E766D-C25E-4F8A-B85C-D11839E63142}">
  <sheetPr>
    <pageSetUpPr fitToPage="1"/>
  </sheetPr>
  <dimension ref="A1:O180"/>
  <sheetViews>
    <sheetView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44454</v>
      </c>
      <c r="H3" t="s">
        <v>7</v>
      </c>
      <c r="K3" s="2"/>
      <c r="L3" s="5"/>
      <c r="M3" s="6">
        <f>+F3+30</f>
        <v>44484</v>
      </c>
    </row>
    <row r="5" spans="1:13" ht="15.75" thickBot="1" x14ac:dyDescent="0.25">
      <c r="B5" t="s">
        <v>8</v>
      </c>
      <c r="F5" s="7">
        <v>90626416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104938214</v>
      </c>
      <c r="I7" t="s">
        <v>11</v>
      </c>
      <c r="M7" s="10">
        <v>-74974</v>
      </c>
    </row>
    <row r="8" spans="1:13" ht="15.75" thickTop="1" x14ac:dyDescent="0.2">
      <c r="F8" s="8"/>
      <c r="I8" t="s">
        <v>12</v>
      </c>
      <c r="M8" s="11">
        <f>F37</f>
        <v>-7171.4099999999744</v>
      </c>
    </row>
    <row r="9" spans="1:13" x14ac:dyDescent="0.2">
      <c r="B9" t="s">
        <v>13</v>
      </c>
      <c r="F9" s="12">
        <v>74509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105012723</v>
      </c>
      <c r="J11" t="s">
        <v>17</v>
      </c>
      <c r="M11" s="15">
        <f>SUM(M7+M8-M9)</f>
        <v>-82145.409999999974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83302935</v>
      </c>
    </row>
    <row r="14" spans="1:13" ht="16.5" thickTop="1" thickBot="1" x14ac:dyDescent="0.25">
      <c r="B14" t="s">
        <v>20</v>
      </c>
      <c r="F14" s="14">
        <f>SUM(F5-F11)</f>
        <v>-14386307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-9.000163079488136E-4</v>
      </c>
    </row>
    <row r="18" spans="2:13" x14ac:dyDescent="0.2">
      <c r="B18" s="2" t="s">
        <v>23</v>
      </c>
      <c r="C18" s="2"/>
      <c r="D18" s="2"/>
      <c r="F18" s="6">
        <f>+F3</f>
        <v>44454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-4.0099999999999997E-3</v>
      </c>
      <c r="H20" t="s">
        <v>26</v>
      </c>
      <c r="M20" s="20">
        <v>4.7640000000000002E-2</v>
      </c>
    </row>
    <row r="22" spans="2:13" x14ac:dyDescent="0.2">
      <c r="B22" t="s">
        <v>27</v>
      </c>
      <c r="H22" t="s">
        <v>28</v>
      </c>
      <c r="L22" s="21"/>
      <c r="M22" s="6">
        <f>+F3</f>
        <v>44454</v>
      </c>
    </row>
    <row r="23" spans="2:13" x14ac:dyDescent="0.2">
      <c r="C23" t="s">
        <v>29</v>
      </c>
      <c r="F23" s="22">
        <f>+F28-F25</f>
        <v>105020789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-82575</v>
      </c>
      <c r="I25" t="s">
        <v>32</v>
      </c>
      <c r="M25" s="23">
        <f>SUM(F14/F5)</f>
        <v>-0.15874297622009018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104938214</v>
      </c>
      <c r="H28" t="s">
        <v>36</v>
      </c>
      <c r="M28" s="25">
        <f>SUM(1-M20)</f>
        <v>0.95235999999999998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-427223.29</v>
      </c>
      <c r="H31" t="s">
        <v>40</v>
      </c>
    </row>
    <row r="32" spans="2:13" x14ac:dyDescent="0.2">
      <c r="F32" s="13"/>
      <c r="I32" t="s">
        <v>41</v>
      </c>
      <c r="M32" s="17">
        <f>SUM(M11/M13)</f>
        <v>-9.8610463124738619E-4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-420051.88</v>
      </c>
      <c r="H34" t="s">
        <v>44</v>
      </c>
      <c r="M34" s="28">
        <f>SUM(M32/M28)</f>
        <v>-1.0354326423278868E-3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-0.10354326423278869</v>
      </c>
    </row>
    <row r="37" spans="2:15" ht="15.75" thickBot="1" x14ac:dyDescent="0.25">
      <c r="C37" t="s">
        <v>47</v>
      </c>
      <c r="F37" s="15">
        <f>SUM(F31-F34)</f>
        <v>-7171.4099999999744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-0.10354326423278869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44530</v>
      </c>
      <c r="J41" s="2" t="s">
        <v>51</v>
      </c>
      <c r="K41" s="32">
        <v>44510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3F3C6-0FE5-442B-B65C-6E742334E68C}">
  <sheetPr>
    <pageSetUpPr fitToPage="1"/>
  </sheetPr>
  <dimension ref="A1:O180"/>
  <sheetViews>
    <sheetView topLeftCell="A12" workbookViewId="0">
      <selection activeCell="H37" sqref="H37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44484</v>
      </c>
      <c r="H3" t="s">
        <v>7</v>
      </c>
      <c r="K3" s="2"/>
      <c r="L3" s="5"/>
      <c r="M3" s="6">
        <f>+F3+30</f>
        <v>44514</v>
      </c>
    </row>
    <row r="5" spans="1:13" ht="15.75" thickBot="1" x14ac:dyDescent="0.25">
      <c r="B5" t="s">
        <v>8</v>
      </c>
      <c r="F5" s="7">
        <v>83302935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83308980</v>
      </c>
      <c r="I7" t="s">
        <v>11</v>
      </c>
      <c r="M7" s="10">
        <v>1192502</v>
      </c>
    </row>
    <row r="8" spans="1:13" ht="15.75" thickTop="1" x14ac:dyDescent="0.2">
      <c r="F8" s="8"/>
      <c r="I8" t="s">
        <v>12</v>
      </c>
      <c r="M8" s="11">
        <f>F37</f>
        <v>-54372.070000000007</v>
      </c>
    </row>
    <row r="9" spans="1:13" x14ac:dyDescent="0.2">
      <c r="B9" t="s">
        <v>13</v>
      </c>
      <c r="F9" s="12">
        <v>75282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83384262</v>
      </c>
      <c r="J11" t="s">
        <v>17</v>
      </c>
      <c r="M11" s="15">
        <f>SUM(M7+M8-M9)</f>
        <v>1138129.93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106000432</v>
      </c>
    </row>
    <row r="14" spans="1:13" ht="16.5" thickTop="1" thickBot="1" x14ac:dyDescent="0.25">
      <c r="B14" t="s">
        <v>20</v>
      </c>
      <c r="F14" s="14">
        <f>SUM(F5-F11)</f>
        <v>-81327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1.1249973018977885E-2</v>
      </c>
    </row>
    <row r="18" spans="2:13" x14ac:dyDescent="0.2">
      <c r="B18" s="2" t="s">
        <v>23</v>
      </c>
      <c r="C18" s="2"/>
      <c r="D18" s="2"/>
      <c r="F18" s="6">
        <f>+F3</f>
        <v>44484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-2.0600000000000002E-3</v>
      </c>
      <c r="H20" t="s">
        <v>26</v>
      </c>
      <c r="M20" s="20">
        <v>4.5650000000000003E-2</v>
      </c>
    </row>
    <row r="22" spans="2:13" x14ac:dyDescent="0.2">
      <c r="B22" t="s">
        <v>27</v>
      </c>
      <c r="H22" t="s">
        <v>28</v>
      </c>
      <c r="L22" s="21"/>
      <c r="M22" s="6">
        <f>+F3</f>
        <v>44484</v>
      </c>
    </row>
    <row r="23" spans="2:13" x14ac:dyDescent="0.2">
      <c r="C23" t="s">
        <v>29</v>
      </c>
      <c r="F23" s="22">
        <f>+F28-F25</f>
        <v>83311760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-2780</v>
      </c>
      <c r="I25" t="s">
        <v>32</v>
      </c>
      <c r="M25" s="23">
        <f>SUM(F14/F5)</f>
        <v>-9.7628012746489665E-4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83308980</v>
      </c>
      <c r="H28" t="s">
        <v>36</v>
      </c>
      <c r="M28" s="25">
        <f>SUM(1-M20)</f>
        <v>0.95435000000000003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-225656.62</v>
      </c>
      <c r="H31" t="s">
        <v>40</v>
      </c>
    </row>
    <row r="32" spans="2:13" x14ac:dyDescent="0.2">
      <c r="F32" s="13"/>
      <c r="I32" t="s">
        <v>41</v>
      </c>
      <c r="M32" s="17">
        <f>SUM(M11/M13)</f>
        <v>1.0737031052854576E-2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-171284.55</v>
      </c>
      <c r="H34" t="s">
        <v>44</v>
      </c>
      <c r="M34" s="28">
        <f>SUM(M32/M28)</f>
        <v>1.1250621944626789E-2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1.1250621944626789</v>
      </c>
    </row>
    <row r="37" spans="2:15" ht="15.75" thickBot="1" x14ac:dyDescent="0.25">
      <c r="C37" t="s">
        <v>47</v>
      </c>
      <c r="F37" s="15">
        <f>SUM(F31-F34)</f>
        <v>-54372.070000000007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1.1250621944626789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44561</v>
      </c>
      <c r="J41" s="2" t="s">
        <v>51</v>
      </c>
      <c r="K41" s="32">
        <v>44538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F813B-E69C-428A-9509-0465F73FC122}">
  <sheetPr>
    <pageSetUpPr fitToPage="1"/>
  </sheetPr>
  <dimension ref="A1:O180"/>
  <sheetViews>
    <sheetView topLeftCell="A6"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44515</v>
      </c>
      <c r="H3" t="s">
        <v>7</v>
      </c>
      <c r="K3" s="2"/>
      <c r="L3" s="5"/>
      <c r="M3" s="6">
        <f>+F3+30</f>
        <v>44545</v>
      </c>
    </row>
    <row r="5" spans="1:13" ht="15.75" thickBot="1" x14ac:dyDescent="0.25">
      <c r="B5" t="s">
        <v>8</v>
      </c>
      <c r="F5" s="7">
        <v>106000432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86816045</v>
      </c>
      <c r="I7" t="s">
        <v>11</v>
      </c>
      <c r="M7" s="10">
        <v>1887919</v>
      </c>
    </row>
    <row r="8" spans="1:13" ht="15.75" thickTop="1" x14ac:dyDescent="0.2">
      <c r="F8" s="8"/>
      <c r="I8" t="s">
        <v>12</v>
      </c>
      <c r="M8" s="11">
        <f>F37</f>
        <v>1367.1699999999837</v>
      </c>
    </row>
    <row r="9" spans="1:13" x14ac:dyDescent="0.2">
      <c r="B9" t="s">
        <v>13</v>
      </c>
      <c r="F9" s="12">
        <v>104043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86920088</v>
      </c>
      <c r="J11" t="s">
        <v>17</v>
      </c>
      <c r="M11" s="15">
        <f>SUM(M7+M8-M9)</f>
        <v>1889286.17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107268414</v>
      </c>
    </row>
    <row r="14" spans="1:13" ht="16.5" thickTop="1" thickBot="1" x14ac:dyDescent="0.25">
      <c r="B14" t="s">
        <v>20</v>
      </c>
      <c r="F14" s="14">
        <f>SUM(F5-F11)</f>
        <v>19080344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1.7599952582500196E-2</v>
      </c>
    </row>
    <row r="18" spans="2:13" x14ac:dyDescent="0.2">
      <c r="B18" s="2" t="s">
        <v>23</v>
      </c>
      <c r="C18" s="2"/>
      <c r="D18" s="2"/>
      <c r="F18" s="6">
        <f>+F3</f>
        <v>44515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-2.2699999999999999E-3</v>
      </c>
      <c r="H20" t="s">
        <v>26</v>
      </c>
      <c r="M20" s="20">
        <v>5.2999999999999999E-2</v>
      </c>
    </row>
    <row r="22" spans="2:13" x14ac:dyDescent="0.2">
      <c r="B22" t="s">
        <v>27</v>
      </c>
      <c r="H22" t="s">
        <v>28</v>
      </c>
      <c r="L22" s="21"/>
      <c r="M22" s="6">
        <f>+F3</f>
        <v>44515</v>
      </c>
    </row>
    <row r="23" spans="2:13" x14ac:dyDescent="0.2">
      <c r="C23" t="s">
        <v>29</v>
      </c>
      <c r="F23" s="22">
        <f>+F28-F25</f>
        <v>86822092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-6047</v>
      </c>
      <c r="I25" t="s">
        <v>32</v>
      </c>
      <c r="M25" s="23">
        <f>SUM(F14/F5)</f>
        <v>0.1800025116878769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86816045</v>
      </c>
      <c r="H28" t="s">
        <v>36</v>
      </c>
      <c r="M28" s="25">
        <f>SUM(1-M20)</f>
        <v>0.94699999999999995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-195270.82</v>
      </c>
      <c r="H31" t="s">
        <v>40</v>
      </c>
    </row>
    <row r="32" spans="2:13" x14ac:dyDescent="0.2">
      <c r="F32" s="13"/>
      <c r="I32" t="s">
        <v>41</v>
      </c>
      <c r="M32" s="17">
        <f>SUM(M11/M13)</f>
        <v>1.7612697900054715E-2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-196637.99</v>
      </c>
      <c r="H34" t="s">
        <v>44</v>
      </c>
      <c r="M34" s="28">
        <f>SUM(M32/M28)</f>
        <v>1.8598413833215116E-2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1.8598413833215117</v>
      </c>
    </row>
    <row r="37" spans="2:15" ht="15.75" thickBot="1" x14ac:dyDescent="0.25">
      <c r="C37" t="s">
        <v>47</v>
      </c>
      <c r="F37" s="15">
        <f>SUM(F31-F34)</f>
        <v>1367.1699999999837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1.8598413833215117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44592</v>
      </c>
      <c r="J41" s="2" t="s">
        <v>51</v>
      </c>
      <c r="K41" s="32">
        <v>44719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AB18B-45FA-4158-9FCB-6EB5B7191414}">
  <sheetPr>
    <pageSetUpPr fitToPage="1"/>
  </sheetPr>
  <dimension ref="A1:O180"/>
  <sheetViews>
    <sheetView topLeftCell="A4" workbookViewId="0">
      <selection activeCell="J45" sqref="J45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44545</v>
      </c>
      <c r="H3" t="s">
        <v>7</v>
      </c>
      <c r="K3" s="2"/>
      <c r="L3" s="5"/>
      <c r="M3" s="6">
        <f>+F3+30</f>
        <v>44575</v>
      </c>
    </row>
    <row r="5" spans="1:13" ht="15.75" thickBot="1" x14ac:dyDescent="0.25">
      <c r="B5" t="s">
        <v>8</v>
      </c>
      <c r="F5" s="7">
        <v>107268414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103693801</v>
      </c>
      <c r="I7" t="s">
        <v>11</v>
      </c>
      <c r="M7" s="10">
        <v>1219423</v>
      </c>
    </row>
    <row r="8" spans="1:13" ht="15.75" thickTop="1" x14ac:dyDescent="0.2">
      <c r="F8" s="8"/>
      <c r="I8" t="s">
        <v>12</v>
      </c>
      <c r="M8" s="11">
        <f>F37</f>
        <v>25605.479999999996</v>
      </c>
    </row>
    <row r="9" spans="1:13" x14ac:dyDescent="0.2">
      <c r="B9" t="s">
        <v>13</v>
      </c>
      <c r="F9" s="12">
        <v>109624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103803425</v>
      </c>
      <c r="J11" t="s">
        <v>17</v>
      </c>
      <c r="M11" s="15">
        <f>SUM(M7+M8-M9)</f>
        <v>1245028.48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155142956</v>
      </c>
    </row>
    <row r="14" spans="1:13" ht="16.5" thickTop="1" thickBot="1" x14ac:dyDescent="0.25">
      <c r="B14" t="s">
        <v>20</v>
      </c>
      <c r="F14" s="14">
        <f>SUM(F5-F11)</f>
        <v>3464989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7.8599959124151277E-3</v>
      </c>
    </row>
    <row r="18" spans="2:13" x14ac:dyDescent="0.2">
      <c r="B18" s="2" t="s">
        <v>23</v>
      </c>
      <c r="C18" s="2"/>
      <c r="D18" s="2"/>
      <c r="F18" s="6">
        <f>+F3</f>
        <v>44545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-1.0399999999999999E-3</v>
      </c>
      <c r="H20" t="s">
        <v>26</v>
      </c>
      <c r="M20" s="20">
        <v>3.27E-2</v>
      </c>
    </row>
    <row r="22" spans="2:13" x14ac:dyDescent="0.2">
      <c r="B22" t="s">
        <v>27</v>
      </c>
      <c r="H22" t="s">
        <v>28</v>
      </c>
      <c r="L22" s="21"/>
      <c r="M22" s="6">
        <f>+F3</f>
        <v>44545</v>
      </c>
    </row>
    <row r="23" spans="2:13" x14ac:dyDescent="0.2">
      <c r="C23" t="s">
        <v>29</v>
      </c>
      <c r="F23" s="22">
        <f>+F28-F25</f>
        <v>103681014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12787</v>
      </c>
      <c r="I25" t="s">
        <v>32</v>
      </c>
      <c r="M25" s="23">
        <f>SUM(F14/F5)</f>
        <v>3.2302043731158366E-2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103693801</v>
      </c>
      <c r="H28" t="s">
        <v>36</v>
      </c>
      <c r="M28" s="25">
        <f>SUM(1-M20)</f>
        <v>0.96730000000000005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-82145.41</v>
      </c>
      <c r="H31" t="s">
        <v>40</v>
      </c>
    </row>
    <row r="32" spans="2:13" x14ac:dyDescent="0.2">
      <c r="F32" s="13"/>
      <c r="I32" t="s">
        <v>41</v>
      </c>
      <c r="M32" s="17">
        <f>SUM(M11/M13)</f>
        <v>8.0250403376354393E-3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-107750.89</v>
      </c>
      <c r="H34" t="s">
        <v>44</v>
      </c>
      <c r="M34" s="28">
        <f>SUM(M32/M28)</f>
        <v>8.2963303397451046E-3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0.82963303397451049</v>
      </c>
    </row>
    <row r="37" spans="2:15" ht="15.75" thickBot="1" x14ac:dyDescent="0.25">
      <c r="C37" t="s">
        <v>47</v>
      </c>
      <c r="F37" s="15">
        <f>SUM(F31-F34)</f>
        <v>25605.479999999996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0.82963303397451049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44620</v>
      </c>
      <c r="J41" s="2" t="s">
        <v>51</v>
      </c>
      <c r="K41" s="32">
        <v>44600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BD270-275C-49B4-A275-D31070B4D079}">
  <sheetPr>
    <pageSetUpPr fitToPage="1"/>
  </sheetPr>
  <dimension ref="A1:O180"/>
  <sheetViews>
    <sheetView workbookViewId="0">
      <selection activeCell="I38" sqref="I38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44576</v>
      </c>
      <c r="H3" t="s">
        <v>7</v>
      </c>
      <c r="K3" s="2"/>
      <c r="L3" s="5"/>
      <c r="M3" s="6">
        <f>+F3+30</f>
        <v>44606</v>
      </c>
    </row>
    <row r="5" spans="1:13" ht="15.75" thickBot="1" x14ac:dyDescent="0.25">
      <c r="B5" t="s">
        <v>8</v>
      </c>
      <c r="F5" s="7">
        <v>155142956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116484024</v>
      </c>
      <c r="I7" t="s">
        <v>11</v>
      </c>
      <c r="M7" s="10">
        <v>1196494</v>
      </c>
    </row>
    <row r="8" spans="1:13" ht="15.75" thickTop="1" x14ac:dyDescent="0.2">
      <c r="F8" s="8"/>
      <c r="I8" t="s">
        <v>12</v>
      </c>
      <c r="M8" s="11">
        <f>F37</f>
        <v>-170907.14000000013</v>
      </c>
    </row>
    <row r="9" spans="1:13" x14ac:dyDescent="0.2">
      <c r="B9" t="s">
        <v>13</v>
      </c>
      <c r="F9" s="12">
        <v>150860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116634884</v>
      </c>
      <c r="J11" t="s">
        <v>17</v>
      </c>
      <c r="M11" s="15">
        <f>SUM(M7+M8-M9)</f>
        <v>1025586.8599999999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120371686</v>
      </c>
    </row>
    <row r="14" spans="1:13" ht="16.5" thickTop="1" thickBot="1" x14ac:dyDescent="0.25">
      <c r="B14" t="s">
        <v>20</v>
      </c>
      <c r="F14" s="14">
        <f>SUM(F5-F11)</f>
        <v>38508072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9.9399953573799747E-3</v>
      </c>
    </row>
    <row r="18" spans="2:13" x14ac:dyDescent="0.2">
      <c r="B18" s="2" t="s">
        <v>23</v>
      </c>
      <c r="C18" s="2"/>
      <c r="D18" s="2"/>
      <c r="F18" s="6">
        <f>+F3</f>
        <v>44576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1.125E-2</v>
      </c>
      <c r="H20" t="s">
        <v>26</v>
      </c>
      <c r="M20" s="20">
        <v>5.4300000000000001E-2</v>
      </c>
    </row>
    <row r="22" spans="2:13" x14ac:dyDescent="0.2">
      <c r="B22" t="s">
        <v>27</v>
      </c>
      <c r="H22" t="s">
        <v>28</v>
      </c>
      <c r="L22" s="21"/>
      <c r="M22" s="6">
        <f>+F3</f>
        <v>44576</v>
      </c>
    </row>
    <row r="23" spans="2:13" x14ac:dyDescent="0.2">
      <c r="C23" t="s">
        <v>29</v>
      </c>
      <c r="F23" s="22">
        <f>+F28-F25</f>
        <v>116493705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-9681</v>
      </c>
      <c r="I25" t="s">
        <v>32</v>
      </c>
      <c r="M25" s="23">
        <f>SUM(F14/F5)</f>
        <v>0.24821025068002442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116484024</v>
      </c>
      <c r="H28" t="s">
        <v>36</v>
      </c>
      <c r="M28" s="25">
        <f>SUM(1-M20)</f>
        <v>0.94569999999999999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1138129.93</v>
      </c>
      <c r="H31" t="s">
        <v>40</v>
      </c>
    </row>
    <row r="32" spans="2:13" x14ac:dyDescent="0.2">
      <c r="F32" s="13"/>
      <c r="I32" t="s">
        <v>41</v>
      </c>
      <c r="M32" s="17">
        <f>SUM(M11/M13)</f>
        <v>8.520166943578409E-3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1309037.07</v>
      </c>
      <c r="H34" t="s">
        <v>44</v>
      </c>
      <c r="M34" s="28">
        <f>SUM(M32/M28)</f>
        <v>9.0093760638452029E-3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0.90093760638452025</v>
      </c>
    </row>
    <row r="37" spans="2:15" ht="15.75" thickBot="1" x14ac:dyDescent="0.25">
      <c r="C37" t="s">
        <v>47</v>
      </c>
      <c r="F37" s="15">
        <f>SUM(F31-F34)</f>
        <v>-170907.14000000013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0.90093760638452025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44651</v>
      </c>
      <c r="J41" s="2" t="s">
        <v>51</v>
      </c>
      <c r="K41" s="32">
        <v>44628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2A104-5D84-44CB-B979-E5CC28D3EDB9}">
  <sheetPr>
    <pageSetUpPr fitToPage="1"/>
  </sheetPr>
  <dimension ref="A1:O180"/>
  <sheetViews>
    <sheetView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44607</v>
      </c>
      <c r="H3" t="s">
        <v>7</v>
      </c>
      <c r="K3" s="2"/>
      <c r="L3" s="5"/>
      <c r="M3" s="6">
        <f>+F3+30</f>
        <v>44637</v>
      </c>
    </row>
    <row r="5" spans="1:13" ht="15.75" thickBot="1" x14ac:dyDescent="0.25">
      <c r="B5" t="s">
        <v>8</v>
      </c>
      <c r="F5" s="7">
        <v>120371686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144187730</v>
      </c>
      <c r="I7" t="s">
        <v>11</v>
      </c>
      <c r="M7" s="10">
        <v>1022159</v>
      </c>
    </row>
    <row r="8" spans="1:13" ht="15.75" thickTop="1" x14ac:dyDescent="0.2">
      <c r="F8" s="8"/>
      <c r="I8" t="s">
        <v>12</v>
      </c>
      <c r="M8" s="11">
        <f>F37</f>
        <v>-789390.16000000015</v>
      </c>
    </row>
    <row r="9" spans="1:13" x14ac:dyDescent="0.2">
      <c r="B9" t="s">
        <v>13</v>
      </c>
      <c r="F9" s="12">
        <v>123872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144311602</v>
      </c>
      <c r="J11" t="s">
        <v>17</v>
      </c>
      <c r="M11" s="15">
        <f>SUM(M7+M8-M9)</f>
        <v>232768.83999999985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102113663</v>
      </c>
    </row>
    <row r="14" spans="1:13" ht="16.5" thickTop="1" thickBot="1" x14ac:dyDescent="0.25">
      <c r="B14" t="s">
        <v>20</v>
      </c>
      <c r="F14" s="14">
        <f>SUM(F5-F11)</f>
        <v>-23939916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1.001001207840326E-2</v>
      </c>
    </row>
    <row r="18" spans="2:13" x14ac:dyDescent="0.2">
      <c r="B18" s="2" t="s">
        <v>23</v>
      </c>
      <c r="C18" s="2"/>
      <c r="D18" s="2"/>
      <c r="F18" s="6">
        <f>+F3</f>
        <v>44607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1.8599999999999998E-2</v>
      </c>
      <c r="H20" t="s">
        <v>26</v>
      </c>
      <c r="M20" s="20">
        <v>3.8620000000000002E-2</v>
      </c>
    </row>
    <row r="22" spans="2:13" x14ac:dyDescent="0.2">
      <c r="B22" t="s">
        <v>27</v>
      </c>
      <c r="H22" t="s">
        <v>28</v>
      </c>
      <c r="L22" s="21"/>
      <c r="M22" s="6">
        <f>+F3</f>
        <v>44607</v>
      </c>
    </row>
    <row r="23" spans="2:13" x14ac:dyDescent="0.2">
      <c r="C23" t="s">
        <v>29</v>
      </c>
      <c r="F23" s="22">
        <f>+F28-F25</f>
        <v>144193225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-5495</v>
      </c>
      <c r="I25" t="s">
        <v>32</v>
      </c>
      <c r="M25" s="23">
        <f>SUM(F14/F5)</f>
        <v>-0.19888328223632259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144187730</v>
      </c>
      <c r="H28" t="s">
        <v>36</v>
      </c>
      <c r="M28" s="25">
        <f>SUM(1-M20)</f>
        <v>0.96138000000000001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1889286.17</v>
      </c>
      <c r="H31" t="s">
        <v>40</v>
      </c>
    </row>
    <row r="32" spans="2:13" x14ac:dyDescent="0.2">
      <c r="F32" s="13"/>
      <c r="I32" t="s">
        <v>41</v>
      </c>
      <c r="M32" s="17">
        <f>SUM(M11/M13)</f>
        <v>2.2795072976669133E-3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2678676.33</v>
      </c>
      <c r="H34" t="s">
        <v>44</v>
      </c>
      <c r="M34" s="28">
        <f>SUM(M32/M28)</f>
        <v>2.3710783432845631E-3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0.23710783432845631</v>
      </c>
    </row>
    <row r="37" spans="2:15" ht="15.75" thickBot="1" x14ac:dyDescent="0.25">
      <c r="C37" t="s">
        <v>47</v>
      </c>
      <c r="F37" s="15">
        <f>SUM(F31-F34)</f>
        <v>-789390.16000000015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0.23710783432845631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44681</v>
      </c>
      <c r="J41" s="2" t="s">
        <v>51</v>
      </c>
      <c r="K41" s="32">
        <v>44663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BFD8F-D92E-474C-BE59-A0675E29EB4C}">
  <sheetPr>
    <pageSetUpPr fitToPage="1"/>
  </sheetPr>
  <dimension ref="A1:O180"/>
  <sheetViews>
    <sheetView topLeftCell="A6"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44635</v>
      </c>
      <c r="H3" t="s">
        <v>7</v>
      </c>
      <c r="K3" s="2"/>
      <c r="L3" s="5"/>
      <c r="M3" s="6">
        <f>+F3+30</f>
        <v>44665</v>
      </c>
    </row>
    <row r="5" spans="1:13" ht="15.75" thickBot="1" x14ac:dyDescent="0.25">
      <c r="B5" t="s">
        <v>8</v>
      </c>
      <c r="F5" s="7">
        <v>102113663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102035306</v>
      </c>
      <c r="I7" t="s">
        <v>11</v>
      </c>
      <c r="M7" s="10">
        <v>663422</v>
      </c>
    </row>
    <row r="8" spans="1:13" ht="15.75" thickTop="1" x14ac:dyDescent="0.2">
      <c r="F8" s="8"/>
      <c r="I8" t="s">
        <v>12</v>
      </c>
      <c r="M8" s="11">
        <f>F37</f>
        <v>400017.17999999993</v>
      </c>
    </row>
    <row r="9" spans="1:13" x14ac:dyDescent="0.2">
      <c r="B9" t="s">
        <v>13</v>
      </c>
      <c r="F9" s="12">
        <v>102599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102137905</v>
      </c>
      <c r="J11" t="s">
        <v>17</v>
      </c>
      <c r="M11" s="15">
        <f>SUM(M7+M8-M9)</f>
        <v>1063439.18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89289350</v>
      </c>
    </row>
    <row r="14" spans="1:13" ht="16.5" thickTop="1" thickBot="1" x14ac:dyDescent="0.25">
      <c r="B14" t="s">
        <v>20</v>
      </c>
      <c r="F14" s="14">
        <f>SUM(F5-F11)</f>
        <v>-24242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7.4300238494288511E-3</v>
      </c>
    </row>
    <row r="18" spans="2:13" x14ac:dyDescent="0.2">
      <c r="B18" s="2" t="s">
        <v>23</v>
      </c>
      <c r="C18" s="2"/>
      <c r="D18" s="2"/>
      <c r="F18" s="6">
        <f>+F3</f>
        <v>44635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8.3000000000000001E-3</v>
      </c>
      <c r="H20" t="s">
        <v>26</v>
      </c>
      <c r="M20" s="20">
        <v>4.9299999999999997E-2</v>
      </c>
    </row>
    <row r="22" spans="2:13" x14ac:dyDescent="0.2">
      <c r="B22" t="s">
        <v>27</v>
      </c>
      <c r="H22" t="s">
        <v>28</v>
      </c>
      <c r="L22" s="21"/>
      <c r="M22" s="6">
        <f>+F3</f>
        <v>44635</v>
      </c>
    </row>
    <row r="23" spans="2:13" x14ac:dyDescent="0.2">
      <c r="C23" t="s">
        <v>29</v>
      </c>
      <c r="F23" s="22">
        <f>+F28-F25</f>
        <v>102037615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-2309</v>
      </c>
      <c r="I25" t="s">
        <v>32</v>
      </c>
      <c r="M25" s="23">
        <f>SUM(F14/F5)</f>
        <v>-2.37402119244317E-4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102035306</v>
      </c>
      <c r="H28" t="s">
        <v>36</v>
      </c>
      <c r="M28" s="25">
        <f>SUM(1-M20)</f>
        <v>0.95069999999999999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1245028.48</v>
      </c>
      <c r="H31" t="s">
        <v>40</v>
      </c>
    </row>
    <row r="32" spans="2:13" x14ac:dyDescent="0.2">
      <c r="F32" s="13"/>
      <c r="I32" t="s">
        <v>41</v>
      </c>
      <c r="M32" s="17">
        <f>SUM(M11/M13)</f>
        <v>1.1910033839422058E-2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845011.3</v>
      </c>
      <c r="H34" t="s">
        <v>44</v>
      </c>
      <c r="M34" s="28">
        <f>SUM(M32/M28)</f>
        <v>1.2527646828044661E-2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1.2527646828044661</v>
      </c>
    </row>
    <row r="37" spans="2:15" ht="15.75" thickBot="1" x14ac:dyDescent="0.25">
      <c r="C37" t="s">
        <v>47</v>
      </c>
      <c r="F37" s="15">
        <f>SUM(F31-F34)</f>
        <v>400017.17999999993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1.2527646828044661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44712</v>
      </c>
      <c r="J41" s="2" t="s">
        <v>51</v>
      </c>
      <c r="K41" s="32">
        <v>44690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B829-7BBD-4C16-9396-EE7EF38AA552}">
  <sheetPr>
    <pageSetUpPr fitToPage="1"/>
  </sheetPr>
  <dimension ref="A1:O180"/>
  <sheetViews>
    <sheetView topLeftCell="A15"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44666</v>
      </c>
      <c r="H3" t="s">
        <v>7</v>
      </c>
      <c r="K3" s="2"/>
      <c r="L3" s="5"/>
      <c r="M3" s="6">
        <f>+F3+30</f>
        <v>44696</v>
      </c>
    </row>
    <row r="5" spans="1:13" ht="15.75" thickBot="1" x14ac:dyDescent="0.25">
      <c r="B5" t="s">
        <v>8</v>
      </c>
      <c r="F5" s="7">
        <v>89289350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95652614</v>
      </c>
      <c r="I7" t="s">
        <v>11</v>
      </c>
      <c r="M7" s="10">
        <v>639514</v>
      </c>
    </row>
    <row r="8" spans="1:13" ht="15.75" thickTop="1" x14ac:dyDescent="0.2">
      <c r="F8" s="8"/>
      <c r="I8" t="s">
        <v>12</v>
      </c>
      <c r="M8" s="11">
        <f>F37</f>
        <v>166046.80999999994</v>
      </c>
    </row>
    <row r="9" spans="1:13" x14ac:dyDescent="0.2">
      <c r="B9" t="s">
        <v>13</v>
      </c>
      <c r="F9" s="12">
        <v>82932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95735546</v>
      </c>
      <c r="J11" t="s">
        <v>17</v>
      </c>
      <c r="M11" s="15">
        <f>SUM(M7+M8-M9)</f>
        <v>805560.80999999994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90454517</v>
      </c>
    </row>
    <row r="14" spans="1:13" ht="16.5" thickTop="1" thickBot="1" x14ac:dyDescent="0.25">
      <c r="B14" t="s">
        <v>20</v>
      </c>
      <c r="F14" s="14">
        <f>SUM(F5-F11)</f>
        <v>-6446196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7.0700062441326171E-3</v>
      </c>
    </row>
    <row r="18" spans="2:13" x14ac:dyDescent="0.2">
      <c r="B18" s="2" t="s">
        <v>23</v>
      </c>
      <c r="C18" s="2"/>
      <c r="D18" s="2"/>
      <c r="F18" s="6">
        <f>+F3</f>
        <v>44666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9.0100000000000006E-3</v>
      </c>
      <c r="H20" t="s">
        <v>26</v>
      </c>
      <c r="M20" s="20">
        <v>4.5449999999999997E-2</v>
      </c>
    </row>
    <row r="22" spans="2:13" x14ac:dyDescent="0.2">
      <c r="B22" t="s">
        <v>27</v>
      </c>
      <c r="H22" t="s">
        <v>28</v>
      </c>
      <c r="L22" s="21"/>
      <c r="M22" s="6">
        <f>+F3</f>
        <v>44666</v>
      </c>
    </row>
    <row r="23" spans="2:13" x14ac:dyDescent="0.2">
      <c r="C23" t="s">
        <v>29</v>
      </c>
      <c r="F23" s="22">
        <f>+F28-F25</f>
        <v>95665144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-12530</v>
      </c>
      <c r="I25" t="s">
        <v>32</v>
      </c>
      <c r="M25" s="23">
        <f>SUM(F14/F5)</f>
        <v>-7.2194455441774413E-2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95652614</v>
      </c>
      <c r="H28" t="s">
        <v>36</v>
      </c>
      <c r="M28" s="25">
        <f>SUM(1-M20)</f>
        <v>0.95455000000000001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1025586.86</v>
      </c>
      <c r="H31" t="s">
        <v>40</v>
      </c>
    </row>
    <row r="32" spans="2:13" x14ac:dyDescent="0.2">
      <c r="F32" s="13"/>
      <c r="I32" t="s">
        <v>41</v>
      </c>
      <c r="M32" s="17">
        <f>SUM(M11/M13)</f>
        <v>8.905700198476545E-3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859540.05</v>
      </c>
      <c r="H34" t="s">
        <v>44</v>
      </c>
      <c r="M34" s="28">
        <f>SUM(M32/M28)</f>
        <v>9.3297367329909855E-3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0.93297367329909853</v>
      </c>
    </row>
    <row r="37" spans="2:15" ht="15.75" thickBot="1" x14ac:dyDescent="0.25">
      <c r="C37" t="s">
        <v>47</v>
      </c>
      <c r="F37" s="15">
        <f>SUM(F31-F34)</f>
        <v>166046.80999999994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0.93297367329909853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44742</v>
      </c>
      <c r="J41" s="2" t="s">
        <v>51</v>
      </c>
      <c r="K41" s="32">
        <v>44722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3857A-A1C8-40D9-A7BF-4F0FE4DC7695}">
  <sheetPr>
    <pageSetUpPr fitToPage="1"/>
  </sheetPr>
  <dimension ref="A1:O180"/>
  <sheetViews>
    <sheetView topLeftCell="A9"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44696</v>
      </c>
      <c r="H3" t="s">
        <v>7</v>
      </c>
      <c r="K3" s="2"/>
      <c r="L3" s="5"/>
      <c r="M3" s="6">
        <f>+F3+30</f>
        <v>44726</v>
      </c>
    </row>
    <row r="5" spans="1:13" ht="15.75" thickBot="1" x14ac:dyDescent="0.25">
      <c r="B5" t="s">
        <v>8</v>
      </c>
      <c r="F5" s="7">
        <v>90454517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81102382</v>
      </c>
      <c r="I7" t="s">
        <v>11</v>
      </c>
      <c r="M7" s="10">
        <v>985169</v>
      </c>
    </row>
    <row r="8" spans="1:13" ht="15.75" thickTop="1" x14ac:dyDescent="0.2">
      <c r="F8" s="8"/>
      <c r="I8" t="s">
        <v>12</v>
      </c>
      <c r="M8" s="11">
        <f>F37</f>
        <v>42062.26999999999</v>
      </c>
    </row>
    <row r="9" spans="1:13" x14ac:dyDescent="0.2">
      <c r="B9" t="s">
        <v>13</v>
      </c>
      <c r="F9" s="12">
        <v>72206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81174588</v>
      </c>
      <c r="J11" t="s">
        <v>17</v>
      </c>
      <c r="M11" s="15">
        <f>SUM(M7+M8-M9)</f>
        <v>1027231.27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107316848</v>
      </c>
    </row>
    <row r="14" spans="1:13" ht="16.5" thickTop="1" thickBot="1" x14ac:dyDescent="0.25">
      <c r="B14" t="s">
        <v>20</v>
      </c>
      <c r="F14" s="14">
        <f>SUM(F5-F11)</f>
        <v>9279929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9.1800031249520114E-3</v>
      </c>
    </row>
    <row r="18" spans="2:13" x14ac:dyDescent="0.2">
      <c r="B18" s="2" t="s">
        <v>23</v>
      </c>
      <c r="C18" s="2"/>
      <c r="D18" s="2"/>
      <c r="F18" s="6">
        <f>+F3</f>
        <v>44696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2.3700000000000001E-3</v>
      </c>
      <c r="H20" t="s">
        <v>26</v>
      </c>
      <c r="M20" s="20">
        <v>4.7699999999999999E-2</v>
      </c>
    </row>
    <row r="22" spans="2:13" x14ac:dyDescent="0.2">
      <c r="B22" t="s">
        <v>27</v>
      </c>
      <c r="H22" t="s">
        <v>28</v>
      </c>
      <c r="L22" s="21"/>
      <c r="M22" s="6">
        <f>+F3</f>
        <v>44696</v>
      </c>
    </row>
    <row r="23" spans="2:13" x14ac:dyDescent="0.2">
      <c r="C23" t="s">
        <v>29</v>
      </c>
      <c r="F23" s="22">
        <f>+F28-F25</f>
        <v>81191020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-88638</v>
      </c>
      <c r="I25" t="s">
        <v>32</v>
      </c>
      <c r="M25" s="23">
        <f>SUM(F14/F5)</f>
        <v>0.10259221217222353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81102382</v>
      </c>
      <c r="H28" t="s">
        <v>36</v>
      </c>
      <c r="M28" s="25">
        <f>SUM(1-M20)</f>
        <v>0.95230000000000004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232768.84</v>
      </c>
      <c r="H31" t="s">
        <v>40</v>
      </c>
    </row>
    <row r="32" spans="2:13" x14ac:dyDescent="0.2">
      <c r="F32" s="13"/>
      <c r="I32" t="s">
        <v>41</v>
      </c>
      <c r="M32" s="17">
        <f>SUM(M11/M13)</f>
        <v>9.5719478268687132E-3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190706.57</v>
      </c>
      <c r="H34" t="s">
        <v>44</v>
      </c>
      <c r="M34" s="28">
        <f>SUM(M32/M28)</f>
        <v>1.0051399587177058E-2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1.0051399587177057</v>
      </c>
    </row>
    <row r="37" spans="2:15" ht="15.75" thickBot="1" x14ac:dyDescent="0.25">
      <c r="C37" t="s">
        <v>47</v>
      </c>
      <c r="F37" s="15">
        <f>SUM(F31-F34)</f>
        <v>42062.26999999999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1.0051399587177057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44773</v>
      </c>
      <c r="J41" s="2" t="s">
        <v>51</v>
      </c>
      <c r="K41" s="32">
        <v>44753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5D95C-660B-4991-8A7C-26FCCEE166AB}">
  <sheetPr>
    <pageSetUpPr fitToPage="1"/>
  </sheetPr>
  <dimension ref="A1:O180"/>
  <sheetViews>
    <sheetView topLeftCell="A12"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44180</v>
      </c>
      <c r="H3" t="s">
        <v>7</v>
      </c>
      <c r="K3" s="2"/>
      <c r="L3" s="5"/>
      <c r="M3" s="6">
        <f>+F3+30</f>
        <v>44210</v>
      </c>
    </row>
    <row r="5" spans="1:13" ht="15.75" thickBot="1" x14ac:dyDescent="0.25">
      <c r="B5" t="s">
        <v>8</v>
      </c>
      <c r="F5" s="7">
        <v>134018324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103130386</v>
      </c>
      <c r="I7" t="s">
        <v>11</v>
      </c>
      <c r="M7" s="10">
        <v>-557537</v>
      </c>
    </row>
    <row r="8" spans="1:13" ht="15.75" thickTop="1" x14ac:dyDescent="0.2">
      <c r="F8" s="8"/>
      <c r="I8" t="s">
        <v>12</v>
      </c>
      <c r="M8" s="11">
        <f>F37</f>
        <v>214963.80999999994</v>
      </c>
    </row>
    <row r="9" spans="1:13" x14ac:dyDescent="0.2">
      <c r="B9" t="s">
        <v>13</v>
      </c>
      <c r="F9" s="12">
        <v>140347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103270733</v>
      </c>
      <c r="J11" t="s">
        <v>17</v>
      </c>
      <c r="M11" s="15">
        <f>SUM(M7+M8-M9)</f>
        <v>-342573.19000000006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140437439</v>
      </c>
    </row>
    <row r="14" spans="1:13" ht="16.5" thickTop="1" thickBot="1" x14ac:dyDescent="0.25">
      <c r="B14" t="s">
        <v>20</v>
      </c>
      <c r="F14" s="14">
        <f>SUM(F5-F11)</f>
        <v>30747591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-3.9700026144737655E-3</v>
      </c>
    </row>
    <row r="18" spans="2:13" x14ac:dyDescent="0.2">
      <c r="B18" s="2" t="s">
        <v>23</v>
      </c>
      <c r="C18" s="2"/>
      <c r="D18" s="2"/>
      <c r="F18" s="6">
        <f>+F3</f>
        <v>44180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-8.8800000000000007E-3</v>
      </c>
      <c r="H20" t="s">
        <v>26</v>
      </c>
      <c r="M20" s="20">
        <v>5.5759999999999997E-2</v>
      </c>
    </row>
    <row r="22" spans="2:13" x14ac:dyDescent="0.2">
      <c r="B22" t="s">
        <v>27</v>
      </c>
      <c r="H22" t="s">
        <v>28</v>
      </c>
      <c r="L22" s="21"/>
      <c r="M22" s="6">
        <f>+F3</f>
        <v>44180</v>
      </c>
    </row>
    <row r="23" spans="2:13" x14ac:dyDescent="0.2">
      <c r="C23" t="s">
        <v>29</v>
      </c>
      <c r="F23" s="22">
        <f>+F28-F25</f>
        <v>103264681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-134295</v>
      </c>
      <c r="I25" t="s">
        <v>32</v>
      </c>
      <c r="M25" s="23">
        <f>SUM(F14/F5)</f>
        <v>0.22942826086975987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103130386</v>
      </c>
      <c r="H28" t="s">
        <v>36</v>
      </c>
      <c r="M28" s="25">
        <f>SUM(1-M20)</f>
        <v>0.94423999999999997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-700053.18</v>
      </c>
      <c r="H31" t="s">
        <v>40</v>
      </c>
    </row>
    <row r="32" spans="2:13" x14ac:dyDescent="0.2">
      <c r="F32" s="13"/>
      <c r="I32" t="s">
        <v>41</v>
      </c>
      <c r="M32" s="17">
        <f>SUM(M11/M13)</f>
        <v>-2.4393295152583924E-3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-915016.99</v>
      </c>
      <c r="H34" t="s">
        <v>44</v>
      </c>
      <c r="M34" s="28">
        <f>SUM(M32/M28)</f>
        <v>-2.5833787122536566E-3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-0.25833787122536567</v>
      </c>
    </row>
    <row r="37" spans="2:15" ht="15.75" thickBot="1" x14ac:dyDescent="0.25">
      <c r="C37" t="s">
        <v>47</v>
      </c>
      <c r="F37" s="15">
        <f>SUM(F31-F34)</f>
        <v>214963.80999999994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-0.25833787122536567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44255</v>
      </c>
      <c r="J41" s="2" t="s">
        <v>51</v>
      </c>
      <c r="K41" s="32">
        <v>44232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44FBE-D4F0-407C-946F-AA5A01316C62}">
  <sheetPr>
    <pageSetUpPr fitToPage="1"/>
  </sheetPr>
  <dimension ref="A1:O180"/>
  <sheetViews>
    <sheetView topLeftCell="A4"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44727</v>
      </c>
      <c r="H3" t="s">
        <v>7</v>
      </c>
      <c r="K3" s="2"/>
      <c r="L3" s="5"/>
      <c r="M3" s="6">
        <f>+F3+30</f>
        <v>44757</v>
      </c>
    </row>
    <row r="5" spans="1:13" ht="15.75" thickBot="1" x14ac:dyDescent="0.25">
      <c r="B5" t="s">
        <v>8</v>
      </c>
      <c r="F5" s="7">
        <v>107316848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93656099</v>
      </c>
      <c r="I7" t="s">
        <v>11</v>
      </c>
      <c r="M7" s="10">
        <v>1957392</v>
      </c>
    </row>
    <row r="8" spans="1:13" ht="15.75" thickTop="1" x14ac:dyDescent="0.2">
      <c r="F8" s="8"/>
      <c r="I8" t="s">
        <v>12</v>
      </c>
      <c r="M8" s="11">
        <f>F37</f>
        <v>-106101.94000000018</v>
      </c>
    </row>
    <row r="9" spans="1:13" x14ac:dyDescent="0.2">
      <c r="B9" t="s">
        <v>13</v>
      </c>
      <c r="F9" s="12">
        <v>76570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93732669</v>
      </c>
      <c r="J11" t="s">
        <v>17</v>
      </c>
      <c r="M11" s="15">
        <f>SUM(M7+M8-M9)</f>
        <v>1851290.0599999998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118773784</v>
      </c>
    </row>
    <row r="14" spans="1:13" ht="16.5" thickTop="1" thickBot="1" x14ac:dyDescent="0.25">
      <c r="B14" t="s">
        <v>20</v>
      </c>
      <c r="F14" s="14">
        <f>SUM(F5-F11)</f>
        <v>13584179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1.6480000334080456E-2</v>
      </c>
    </row>
    <row r="18" spans="2:13" x14ac:dyDescent="0.2">
      <c r="B18" s="2" t="s">
        <v>23</v>
      </c>
      <c r="C18" s="2"/>
      <c r="D18" s="2"/>
      <c r="F18" s="6">
        <f>+F3</f>
        <v>44727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1.2529999999999999E-2</v>
      </c>
      <c r="H20" t="s">
        <v>26</v>
      </c>
      <c r="M20" s="20">
        <v>4.725E-2</v>
      </c>
    </row>
    <row r="22" spans="2:13" x14ac:dyDescent="0.2">
      <c r="B22" t="s">
        <v>27</v>
      </c>
      <c r="H22" t="s">
        <v>28</v>
      </c>
      <c r="L22" s="21"/>
      <c r="M22" s="6">
        <f>+F3</f>
        <v>44727</v>
      </c>
    </row>
    <row r="23" spans="2:13" x14ac:dyDescent="0.2">
      <c r="C23" t="s">
        <v>29</v>
      </c>
      <c r="F23" s="22">
        <f>+F28-F25</f>
        <v>93752634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-96535</v>
      </c>
      <c r="I25" t="s">
        <v>32</v>
      </c>
      <c r="M25" s="23">
        <f>SUM(F14/F5)</f>
        <v>0.12658011536082386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93656099</v>
      </c>
      <c r="H28" t="s">
        <v>36</v>
      </c>
      <c r="M28" s="25">
        <f>SUM(1-M20)</f>
        <v>0.95274999999999999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1063439.18</v>
      </c>
      <c r="H31" t="s">
        <v>40</v>
      </c>
    </row>
    <row r="32" spans="2:13" x14ac:dyDescent="0.2">
      <c r="F32" s="13"/>
      <c r="I32" t="s">
        <v>41</v>
      </c>
      <c r="M32" s="17">
        <f>SUM(M11/M13)</f>
        <v>1.558668923101751E-2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1169541.1200000001</v>
      </c>
      <c r="H34" t="s">
        <v>44</v>
      </c>
      <c r="M34" s="28">
        <f>SUM(M32/M28)</f>
        <v>1.6359684314896362E-2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1.6359684314896361</v>
      </c>
    </row>
    <row r="37" spans="2:15" ht="15.75" thickBot="1" x14ac:dyDescent="0.25">
      <c r="C37" t="s">
        <v>47</v>
      </c>
      <c r="F37" s="15">
        <f>SUM(F31-F34)</f>
        <v>-106101.94000000018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1.6359684314896361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44804</v>
      </c>
      <c r="J41" s="2" t="s">
        <v>51</v>
      </c>
      <c r="K41" s="32">
        <v>44782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2EEC-7556-4EC4-BB39-5DB4A89A7BD3}">
  <sheetPr>
    <pageSetUpPr fitToPage="1"/>
  </sheetPr>
  <dimension ref="A1:O180"/>
  <sheetViews>
    <sheetView workbookViewId="0">
      <selection activeCell="H40" sqref="H40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44757</v>
      </c>
      <c r="H3" t="s">
        <v>7</v>
      </c>
      <c r="K3" s="2"/>
      <c r="L3" s="5"/>
      <c r="M3" s="6">
        <f>+F3+30</f>
        <v>44787</v>
      </c>
    </row>
    <row r="5" spans="1:13" ht="15.75" thickBot="1" x14ac:dyDescent="0.25">
      <c r="B5" t="s">
        <v>8</v>
      </c>
      <c r="F5" s="7">
        <v>118773784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107710631</v>
      </c>
      <c r="I7" t="s">
        <v>11</v>
      </c>
      <c r="M7" s="10">
        <v>1676892</v>
      </c>
    </row>
    <row r="8" spans="1:13" ht="15.75" thickTop="1" x14ac:dyDescent="0.2">
      <c r="F8" s="8"/>
      <c r="I8" t="s">
        <v>12</v>
      </c>
      <c r="M8" s="11">
        <f>F37</f>
        <v>-196467.47999999998</v>
      </c>
    </row>
    <row r="9" spans="1:13" x14ac:dyDescent="0.2">
      <c r="B9" t="s">
        <v>13</v>
      </c>
      <c r="F9" s="12">
        <v>82314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107792945</v>
      </c>
      <c r="J11" t="s">
        <v>17</v>
      </c>
      <c r="M11" s="15">
        <f>SUM(M7+M8-M9)</f>
        <v>1480424.52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112846190</v>
      </c>
    </row>
    <row r="14" spans="1:13" ht="16.5" thickTop="1" thickBot="1" x14ac:dyDescent="0.25">
      <c r="B14" t="s">
        <v>20</v>
      </c>
      <c r="F14" s="14">
        <f>SUM(F5-F11)</f>
        <v>10980839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1.4859978879216038E-2</v>
      </c>
    </row>
    <row r="18" spans="2:13" x14ac:dyDescent="0.2">
      <c r="B18" s="2" t="s">
        <v>23</v>
      </c>
      <c r="C18" s="2"/>
      <c r="D18" s="2"/>
      <c r="F18" s="6">
        <f>+F3</f>
        <v>44757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9.3299999999999998E-3</v>
      </c>
      <c r="H20" t="s">
        <v>26</v>
      </c>
      <c r="M20" s="20">
        <v>4.7300000000000002E-2</v>
      </c>
    </row>
    <row r="22" spans="2:13" x14ac:dyDescent="0.2">
      <c r="B22" t="s">
        <v>27</v>
      </c>
      <c r="H22" t="s">
        <v>28</v>
      </c>
      <c r="L22" s="21"/>
      <c r="M22" s="6">
        <f>+F3</f>
        <v>44757</v>
      </c>
    </row>
    <row r="23" spans="2:13" x14ac:dyDescent="0.2">
      <c r="C23" t="s">
        <v>29</v>
      </c>
      <c r="F23" s="22">
        <f>+F28-F25</f>
        <v>107715816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-5185</v>
      </c>
      <c r="I25" t="s">
        <v>32</v>
      </c>
      <c r="M25" s="23">
        <f>SUM(F14/F5)</f>
        <v>9.2451706346242196E-2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107710631</v>
      </c>
      <c r="H28" t="s">
        <v>36</v>
      </c>
      <c r="M28" s="25">
        <f>SUM(1-M20)</f>
        <v>0.95269999999999999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805560.81</v>
      </c>
      <c r="H31" t="s">
        <v>40</v>
      </c>
    </row>
    <row r="32" spans="2:13" x14ac:dyDescent="0.2">
      <c r="F32" s="13"/>
      <c r="I32" t="s">
        <v>41</v>
      </c>
      <c r="M32" s="17">
        <f>SUM(M11/M13)</f>
        <v>1.3118958823510125E-2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1002028.29</v>
      </c>
      <c r="H34" t="s">
        <v>44</v>
      </c>
      <c r="M34" s="28">
        <f>SUM(M32/M28)</f>
        <v>1.3770293716290674E-2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1.3770293716290674</v>
      </c>
    </row>
    <row r="37" spans="2:15" ht="15.75" thickBot="1" x14ac:dyDescent="0.25">
      <c r="C37" t="s">
        <v>47</v>
      </c>
      <c r="F37" s="15">
        <f>SUM(F31-F34)</f>
        <v>-196467.47999999998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1.3770293716290674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44834</v>
      </c>
      <c r="J41" s="2" t="s">
        <v>51</v>
      </c>
      <c r="K41" s="32">
        <v>44812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B78C6-71C4-4508-800D-3C451D43A38A}">
  <sheetPr>
    <pageSetUpPr fitToPage="1"/>
  </sheetPr>
  <dimension ref="A1:O180"/>
  <sheetViews>
    <sheetView workbookViewId="0">
      <selection activeCell="G26" sqref="G26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44788</v>
      </c>
      <c r="H3" t="s">
        <v>7</v>
      </c>
      <c r="K3" s="2"/>
      <c r="L3" s="5"/>
      <c r="M3" s="6">
        <f>+F3+30</f>
        <v>44818</v>
      </c>
    </row>
    <row r="5" spans="1:13" ht="15.75" thickBot="1" x14ac:dyDescent="0.25">
      <c r="B5" t="s">
        <v>8</v>
      </c>
      <c r="F5" s="7">
        <v>112846190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111590602</v>
      </c>
      <c r="I7" t="s">
        <v>11</v>
      </c>
      <c r="M7" s="10">
        <v>1774790</v>
      </c>
    </row>
    <row r="8" spans="1:13" ht="15.75" thickTop="1" x14ac:dyDescent="0.2">
      <c r="F8" s="8"/>
      <c r="I8" t="s">
        <v>12</v>
      </c>
      <c r="M8" s="11">
        <f>F37</f>
        <v>-90803.570000000065</v>
      </c>
    </row>
    <row r="9" spans="1:13" x14ac:dyDescent="0.2">
      <c r="B9" t="s">
        <v>13</v>
      </c>
      <c r="F9" s="12">
        <v>81091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111671693</v>
      </c>
      <c r="J11" t="s">
        <v>17</v>
      </c>
      <c r="M11" s="15">
        <f>SUM(M7+M8-M9)</f>
        <v>1683986.43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90136682</v>
      </c>
    </row>
    <row r="14" spans="1:13" ht="16.5" thickTop="1" thickBot="1" x14ac:dyDescent="0.25">
      <c r="B14" t="s">
        <v>20</v>
      </c>
      <c r="F14" s="14">
        <f>SUM(F5-F11)</f>
        <v>1174497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1.9689985926040633E-2</v>
      </c>
    </row>
    <row r="18" spans="2:13" x14ac:dyDescent="0.2">
      <c r="B18" s="2" t="s">
        <v>23</v>
      </c>
      <c r="C18" s="2"/>
      <c r="D18" s="2"/>
      <c r="F18" s="6">
        <f>+F3</f>
        <v>44788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1.005E-2</v>
      </c>
      <c r="H20" t="s">
        <v>26</v>
      </c>
      <c r="M20" s="20">
        <v>4.3040000000000002E-2</v>
      </c>
    </row>
    <row r="22" spans="2:13" x14ac:dyDescent="0.2">
      <c r="B22" t="s">
        <v>27</v>
      </c>
      <c r="H22" t="s">
        <v>28</v>
      </c>
      <c r="L22" s="21"/>
      <c r="M22" s="6">
        <f>+F3</f>
        <v>44788</v>
      </c>
    </row>
    <row r="23" spans="2:13" x14ac:dyDescent="0.2">
      <c r="C23" t="s">
        <v>29</v>
      </c>
      <c r="F23" s="22">
        <f>+F28-F25</f>
        <v>111545869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44733</v>
      </c>
      <c r="I25" t="s">
        <v>32</v>
      </c>
      <c r="M25" s="23">
        <f>SUM(F14/F5)</f>
        <v>1.040794554074001E-2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111590602</v>
      </c>
      <c r="H28" t="s">
        <v>36</v>
      </c>
      <c r="M28" s="25">
        <f>SUM(1-M20)</f>
        <v>0.95696000000000003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1027231.27</v>
      </c>
      <c r="H31" t="s">
        <v>40</v>
      </c>
    </row>
    <row r="32" spans="2:13" x14ac:dyDescent="0.2">
      <c r="F32" s="13"/>
      <c r="I32" t="s">
        <v>41</v>
      </c>
      <c r="M32" s="17">
        <f>SUM(M11/M13)</f>
        <v>1.8682587295591819E-2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1118034.8400000001</v>
      </c>
      <c r="H34" t="s">
        <v>44</v>
      </c>
      <c r="M34" s="28">
        <f>SUM(M32/M28)</f>
        <v>1.9522850793755035E-2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1.9522850793755036</v>
      </c>
    </row>
    <row r="37" spans="2:15" ht="15.75" thickBot="1" x14ac:dyDescent="0.25">
      <c r="C37" t="s">
        <v>47</v>
      </c>
      <c r="F37" s="15">
        <f>SUM(F31-F34)</f>
        <v>-90803.570000000065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1.9522850793755036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44865</v>
      </c>
      <c r="J41" s="2" t="s">
        <v>51</v>
      </c>
      <c r="K41" s="32">
        <v>44841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49767-FA8D-4E5D-B74A-8B903B3BB744}">
  <sheetPr>
    <pageSetUpPr fitToPage="1"/>
  </sheetPr>
  <dimension ref="A1:O180"/>
  <sheetViews>
    <sheetView workbookViewId="0">
      <selection activeCell="F32" sqref="F32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44819</v>
      </c>
      <c r="H3" t="s">
        <v>7</v>
      </c>
      <c r="K3" s="2"/>
      <c r="L3" s="5"/>
      <c r="M3" s="6">
        <f>+F3+30</f>
        <v>44849</v>
      </c>
    </row>
    <row r="5" spans="1:13" ht="15.75" thickBot="1" x14ac:dyDescent="0.25">
      <c r="B5" t="s">
        <v>8</v>
      </c>
      <c r="F5" s="7">
        <v>90136682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102915553</v>
      </c>
      <c r="I7" t="s">
        <v>11</v>
      </c>
      <c r="M7" s="10">
        <v>1763569</v>
      </c>
    </row>
    <row r="8" spans="1:13" ht="15.75" thickTop="1" x14ac:dyDescent="0.2">
      <c r="F8" s="8"/>
      <c r="I8" t="s">
        <v>12</v>
      </c>
      <c r="M8" s="11">
        <f>F37</f>
        <v>172588.13000000012</v>
      </c>
    </row>
    <row r="9" spans="1:13" x14ac:dyDescent="0.2">
      <c r="B9" t="s">
        <v>13</v>
      </c>
      <c r="F9" s="12">
        <v>73575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102989128</v>
      </c>
      <c r="J11" t="s">
        <v>17</v>
      </c>
      <c r="M11" s="15">
        <f>SUM(M7+M8-M9)</f>
        <v>1936157.1300000001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82874390</v>
      </c>
    </row>
    <row r="14" spans="1:13" ht="16.5" thickTop="1" thickBot="1" x14ac:dyDescent="0.25">
      <c r="B14" t="s">
        <v>20</v>
      </c>
      <c r="F14" s="14">
        <f>SUM(F5-F11)</f>
        <v>-12852446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2.128002390123173E-2</v>
      </c>
    </row>
    <row r="18" spans="2:13" x14ac:dyDescent="0.2">
      <c r="B18" s="2" t="s">
        <v>23</v>
      </c>
      <c r="C18" s="2"/>
      <c r="D18" s="2"/>
      <c r="F18" s="6">
        <f>+F3</f>
        <v>44819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1.636E-2</v>
      </c>
      <c r="H20" t="s">
        <v>26</v>
      </c>
      <c r="M20" s="20">
        <v>4.4240000000000002E-2</v>
      </c>
    </row>
    <row r="22" spans="2:13" x14ac:dyDescent="0.2">
      <c r="B22" t="s">
        <v>27</v>
      </c>
      <c r="H22" t="s">
        <v>28</v>
      </c>
      <c r="L22" s="21"/>
      <c r="M22" s="6">
        <f>+F3</f>
        <v>44819</v>
      </c>
    </row>
    <row r="23" spans="2:13" x14ac:dyDescent="0.2">
      <c r="C23" t="s">
        <v>29</v>
      </c>
      <c r="F23" s="22">
        <f>+F28-F25</f>
        <v>102921618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-6065</v>
      </c>
      <c r="I25" t="s">
        <v>32</v>
      </c>
      <c r="M25" s="23">
        <f>SUM(F14/F5)</f>
        <v>-0.14258840812445259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102915553</v>
      </c>
      <c r="H28" t="s">
        <v>36</v>
      </c>
      <c r="M28" s="25">
        <f>SUM(1-M20)</f>
        <v>0.95575999999999994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1851290.06</v>
      </c>
      <c r="H31" t="s">
        <v>40</v>
      </c>
    </row>
    <row r="32" spans="2:13" x14ac:dyDescent="0.2">
      <c r="F32" s="13"/>
      <c r="I32" t="s">
        <v>41</v>
      </c>
      <c r="M32" s="17">
        <f>SUM(M11/M13)</f>
        <v>2.3362550602182414E-2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1678701.93</v>
      </c>
      <c r="H34" t="s">
        <v>44</v>
      </c>
      <c r="M34" s="28">
        <f>SUM(M32/M28)</f>
        <v>2.4443950994164243E-2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2.4443950994164245</v>
      </c>
    </row>
    <row r="37" spans="2:15" ht="15.75" thickBot="1" x14ac:dyDescent="0.25">
      <c r="C37" t="s">
        <v>47</v>
      </c>
      <c r="F37" s="15">
        <f>SUM(F31-F34)</f>
        <v>172588.13000000012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2.4443950994164245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44895</v>
      </c>
      <c r="J41" s="2" t="s">
        <v>51</v>
      </c>
      <c r="K41" s="32">
        <v>44874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B0D4F-B673-4BDE-BF99-219EDBF8928C}">
  <sheetPr>
    <pageSetUpPr fitToPage="1"/>
  </sheetPr>
  <dimension ref="A1:O180"/>
  <sheetViews>
    <sheetView tabSelected="1" workbookViewId="0">
      <selection activeCell="J34" sqref="J34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44849</v>
      </c>
      <c r="H3" t="s">
        <v>7</v>
      </c>
      <c r="K3" s="2"/>
      <c r="L3" s="5"/>
      <c r="M3" s="6">
        <f>+F3+30</f>
        <v>44879</v>
      </c>
    </row>
    <row r="5" spans="1:13" ht="15.75" thickBot="1" x14ac:dyDescent="0.25">
      <c r="B5" t="s">
        <v>8</v>
      </c>
      <c r="F5" s="7">
        <v>82874390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81873816</v>
      </c>
      <c r="I7" t="s">
        <v>11</v>
      </c>
      <c r="M7" s="10">
        <v>1587325</v>
      </c>
    </row>
    <row r="8" spans="1:13" ht="15.75" thickTop="1" x14ac:dyDescent="0.2">
      <c r="F8" s="8"/>
      <c r="I8" t="s">
        <v>12</v>
      </c>
      <c r="M8" s="11">
        <f>F37</f>
        <v>357940.12000000011</v>
      </c>
    </row>
    <row r="9" spans="1:13" x14ac:dyDescent="0.2">
      <c r="B9" t="s">
        <v>13</v>
      </c>
      <c r="F9" s="12">
        <v>81357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81955173</v>
      </c>
      <c r="J11" t="s">
        <v>17</v>
      </c>
      <c r="M11" s="15">
        <f>SUM(M7+M8-M9)</f>
        <v>1945265.12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104360367</v>
      </c>
    </row>
    <row r="14" spans="1:13" ht="16.5" thickTop="1" thickBot="1" x14ac:dyDescent="0.25">
      <c r="B14" t="s">
        <v>20</v>
      </c>
      <c r="F14" s="14">
        <f>SUM(F5-F11)</f>
        <v>919217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1.5210036584099019E-2</v>
      </c>
    </row>
    <row r="18" spans="2:13" x14ac:dyDescent="0.2">
      <c r="B18" s="2" t="s">
        <v>23</v>
      </c>
      <c r="C18" s="2"/>
      <c r="D18" s="2"/>
      <c r="F18" s="6">
        <f>+F3</f>
        <v>44849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1.3769999999999999E-2</v>
      </c>
      <c r="H20" t="s">
        <v>26</v>
      </c>
      <c r="M20" s="20">
        <v>4.5030000000000001E-2</v>
      </c>
    </row>
    <row r="22" spans="2:13" x14ac:dyDescent="0.2">
      <c r="B22" t="s">
        <v>27</v>
      </c>
      <c r="H22" t="s">
        <v>28</v>
      </c>
      <c r="L22" s="21"/>
      <c r="M22" s="6">
        <f>+F3</f>
        <v>44849</v>
      </c>
    </row>
    <row r="23" spans="2:13" x14ac:dyDescent="0.2">
      <c r="C23" t="s">
        <v>29</v>
      </c>
      <c r="F23" s="22">
        <f>+F28-F25</f>
        <v>81876901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-3085</v>
      </c>
      <c r="I25" t="s">
        <v>32</v>
      </c>
      <c r="M25" s="23">
        <f>SUM(F14/F5)</f>
        <v>1.1091689483325307E-2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81873816</v>
      </c>
      <c r="H28" t="s">
        <v>36</v>
      </c>
      <c r="M28" s="25">
        <f>SUM(1-M20)</f>
        <v>0.95496999999999999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1480424.52</v>
      </c>
      <c r="H31" t="s">
        <v>40</v>
      </c>
    </row>
    <row r="32" spans="2:13" x14ac:dyDescent="0.2">
      <c r="F32" s="13"/>
      <c r="I32" t="s">
        <v>41</v>
      </c>
      <c r="M32" s="17">
        <f>SUM(M11/M13)</f>
        <v>1.8639883855525348E-2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1122484.3999999999</v>
      </c>
      <c r="H34" t="s">
        <v>44</v>
      </c>
      <c r="M34" s="28">
        <f>SUM(M32/M28)</f>
        <v>1.9518816146607065E-2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1.9518816146607065</v>
      </c>
    </row>
    <row r="37" spans="2:15" ht="15.75" thickBot="1" x14ac:dyDescent="0.25">
      <c r="C37" t="s">
        <v>47</v>
      </c>
      <c r="F37" s="15">
        <f>SUM(F31-F34)</f>
        <v>357940.12000000011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1.9518816146607065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44926</v>
      </c>
      <c r="J41" s="2" t="s">
        <v>51</v>
      </c>
      <c r="K41" s="32">
        <v>44903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D56B2-5F37-4D18-A0FB-33989507D32A}">
  <sheetPr>
    <pageSetUpPr fitToPage="1"/>
  </sheetPr>
  <dimension ref="A1:O180"/>
  <sheetViews>
    <sheetView topLeftCell="A12"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44211</v>
      </c>
      <c r="H3" t="s">
        <v>7</v>
      </c>
      <c r="K3" s="2"/>
      <c r="L3" s="5"/>
      <c r="M3" s="6">
        <f>+F3+30</f>
        <v>44241</v>
      </c>
    </row>
    <row r="5" spans="1:13" ht="15.75" thickBot="1" x14ac:dyDescent="0.25">
      <c r="B5" t="s">
        <v>8</v>
      </c>
      <c r="F5" s="7">
        <v>140437439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130098384</v>
      </c>
      <c r="I7" t="s">
        <v>11</v>
      </c>
      <c r="M7" s="10">
        <v>-680242</v>
      </c>
    </row>
    <row r="8" spans="1:13" ht="15.75" thickTop="1" x14ac:dyDescent="0.2">
      <c r="F8" s="8"/>
      <c r="I8" t="s">
        <v>12</v>
      </c>
      <c r="M8" s="11">
        <f>F37</f>
        <v>298625.5</v>
      </c>
    </row>
    <row r="9" spans="1:13" x14ac:dyDescent="0.2">
      <c r="B9" t="s">
        <v>13</v>
      </c>
      <c r="F9" s="12">
        <v>147837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130246221</v>
      </c>
      <c r="J11" t="s">
        <v>17</v>
      </c>
      <c r="M11" s="15">
        <f>SUM(M7+M8-M9)</f>
        <v>-381616.5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139394136</v>
      </c>
    </row>
    <row r="14" spans="1:13" ht="16.5" thickTop="1" thickBot="1" x14ac:dyDescent="0.25">
      <c r="B14" t="s">
        <v>20</v>
      </c>
      <c r="F14" s="14">
        <f>SUM(F5-F11)</f>
        <v>10191218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-4.8799900736140002E-3</v>
      </c>
    </row>
    <row r="18" spans="2:13" x14ac:dyDescent="0.2">
      <c r="B18" s="2" t="s">
        <v>23</v>
      </c>
      <c r="C18" s="2"/>
      <c r="D18" s="2"/>
      <c r="F18" s="6">
        <f>+F3</f>
        <v>44211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-7.0800000000000004E-3</v>
      </c>
      <c r="H20" t="s">
        <v>26</v>
      </c>
      <c r="M20" s="20">
        <v>5.4870000000000002E-2</v>
      </c>
    </row>
    <row r="22" spans="2:13" x14ac:dyDescent="0.2">
      <c r="B22" t="s">
        <v>27</v>
      </c>
      <c r="H22" t="s">
        <v>28</v>
      </c>
      <c r="L22" s="21"/>
      <c r="M22" s="6">
        <f>+F3</f>
        <v>44211</v>
      </c>
    </row>
    <row r="23" spans="2:13" x14ac:dyDescent="0.2">
      <c r="C23" t="s">
        <v>29</v>
      </c>
      <c r="F23" s="22">
        <f>+F28-F25</f>
        <v>130100216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-1832</v>
      </c>
      <c r="I25" t="s">
        <v>32</v>
      </c>
      <c r="M25" s="23">
        <f>SUM(F14/F5)</f>
        <v>7.2567671929705299E-2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130098384</v>
      </c>
      <c r="H28" t="s">
        <v>36</v>
      </c>
      <c r="M28" s="25">
        <f>SUM(1-M20)</f>
        <v>0.94513000000000003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-622863.66</v>
      </c>
      <c r="H31" t="s">
        <v>40</v>
      </c>
    </row>
    <row r="32" spans="2:13" x14ac:dyDescent="0.2">
      <c r="F32" s="13"/>
      <c r="I32" t="s">
        <v>41</v>
      </c>
      <c r="M32" s="17">
        <f>SUM(M11/M13)</f>
        <v>-2.7376797256378131E-3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-921489.16</v>
      </c>
      <c r="H34" t="s">
        <v>44</v>
      </c>
      <c r="M34" s="28">
        <f>SUM(M32/M28)</f>
        <v>-2.8966171062582004E-3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-0.28966171062582002</v>
      </c>
    </row>
    <row r="37" spans="2:15" ht="15.75" thickBot="1" x14ac:dyDescent="0.25">
      <c r="C37" t="s">
        <v>47</v>
      </c>
      <c r="F37" s="15">
        <f>SUM(F31-F34)</f>
        <v>298625.5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-0.28966171062582002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44286</v>
      </c>
      <c r="J41" s="2" t="s">
        <v>51</v>
      </c>
      <c r="K41" s="32">
        <v>44260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FDF66-D61B-44C5-9D00-5B7DCF8947B1}">
  <sheetPr>
    <pageSetUpPr fitToPage="1"/>
  </sheetPr>
  <dimension ref="A1:O180"/>
  <sheetViews>
    <sheetView topLeftCell="A24"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44242</v>
      </c>
      <c r="H3" t="s">
        <v>7</v>
      </c>
      <c r="K3" s="2"/>
      <c r="L3" s="5"/>
      <c r="M3" s="6">
        <f>+F3+30</f>
        <v>44272</v>
      </c>
    </row>
    <row r="5" spans="1:13" ht="15.75" thickBot="1" x14ac:dyDescent="0.25">
      <c r="B5" t="s">
        <v>8</v>
      </c>
      <c r="F5" s="7">
        <v>139394136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142248449</v>
      </c>
      <c r="I7" t="s">
        <v>11</v>
      </c>
      <c r="M7" s="10">
        <v>214222</v>
      </c>
    </row>
    <row r="8" spans="1:13" ht="15.75" thickTop="1" x14ac:dyDescent="0.2">
      <c r="F8" s="8"/>
      <c r="I8" t="s">
        <v>12</v>
      </c>
      <c r="M8" s="11">
        <f>F37</f>
        <v>70612.839999999967</v>
      </c>
    </row>
    <row r="9" spans="1:13" x14ac:dyDescent="0.2">
      <c r="B9" t="s">
        <v>13</v>
      </c>
      <c r="F9" s="12">
        <v>148350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142396799</v>
      </c>
      <c r="J11" t="s">
        <v>17</v>
      </c>
      <c r="M11" s="15">
        <f>SUM(M7+M8-M9)</f>
        <v>284834.83999999997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99637975</v>
      </c>
    </row>
    <row r="14" spans="1:13" ht="16.5" thickTop="1" thickBot="1" x14ac:dyDescent="0.25">
      <c r="B14" t="s">
        <v>20</v>
      </c>
      <c r="F14" s="14">
        <f>SUM(F5-F11)</f>
        <v>-3002663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2.150003550353166E-3</v>
      </c>
    </row>
    <row r="18" spans="2:13" x14ac:dyDescent="0.2">
      <c r="B18" s="2" t="s">
        <v>23</v>
      </c>
      <c r="C18" s="2"/>
      <c r="D18" s="2"/>
      <c r="F18" s="6">
        <f>+F3</f>
        <v>44242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-5.2700000000000004E-3</v>
      </c>
      <c r="H20" t="s">
        <v>26</v>
      </c>
      <c r="M20" s="20">
        <v>5.1709999999999999E-2</v>
      </c>
    </row>
    <row r="22" spans="2:13" x14ac:dyDescent="0.2">
      <c r="B22" t="s">
        <v>27</v>
      </c>
      <c r="H22" t="s">
        <v>28</v>
      </c>
      <c r="L22" s="21"/>
      <c r="M22" s="6">
        <f>+F3</f>
        <v>44242</v>
      </c>
    </row>
    <row r="23" spans="2:13" x14ac:dyDescent="0.2">
      <c r="C23" t="s">
        <v>29</v>
      </c>
      <c r="F23" s="22">
        <f>+F28-F25</f>
        <v>142251567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-3118</v>
      </c>
      <c r="I25" t="s">
        <v>32</v>
      </c>
      <c r="M25" s="23">
        <f>SUM(F14/F5)</f>
        <v>-2.1540812878957837E-2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142248449</v>
      </c>
      <c r="H28" t="s">
        <v>36</v>
      </c>
      <c r="M28" s="25">
        <f>SUM(1-M20)</f>
        <v>0.94828999999999997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-678582.92</v>
      </c>
      <c r="H31" t="s">
        <v>40</v>
      </c>
    </row>
    <row r="32" spans="2:13" x14ac:dyDescent="0.2">
      <c r="F32" s="13"/>
      <c r="I32" t="s">
        <v>41</v>
      </c>
      <c r="M32" s="17">
        <f>SUM(M11/M13)</f>
        <v>2.8586975999863504E-3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-749195.76</v>
      </c>
      <c r="H34" t="s">
        <v>44</v>
      </c>
      <c r="M34" s="28">
        <f>SUM(M32/M28)</f>
        <v>3.0145816153142506E-3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0.30145816153142507</v>
      </c>
    </row>
    <row r="37" spans="2:15" ht="15.75" thickBot="1" x14ac:dyDescent="0.25">
      <c r="C37" t="s">
        <v>47</v>
      </c>
      <c r="F37" s="15">
        <f>SUM(F31-F34)</f>
        <v>70612.839999999967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0.30145816153142507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44316</v>
      </c>
      <c r="J41" s="2" t="s">
        <v>51</v>
      </c>
      <c r="K41" s="32">
        <v>44293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03206-7099-4DF4-BA0A-86EAA1E90A90}">
  <sheetPr>
    <pageSetUpPr fitToPage="1"/>
  </sheetPr>
  <dimension ref="A1:O180"/>
  <sheetViews>
    <sheetView workbookViewId="0">
      <selection activeCell="F37" sqref="F37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44270</v>
      </c>
      <c r="H3" t="s">
        <v>7</v>
      </c>
      <c r="K3" s="2"/>
      <c r="L3" s="5"/>
      <c r="M3" s="6">
        <f>+F3+30</f>
        <v>44300</v>
      </c>
    </row>
    <row r="5" spans="1:13" ht="15.75" thickBot="1" x14ac:dyDescent="0.25">
      <c r="B5" t="s">
        <v>8</v>
      </c>
      <c r="F5" s="7">
        <v>99637975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113231270</v>
      </c>
      <c r="I7" t="s">
        <v>11</v>
      </c>
      <c r="M7" s="10">
        <v>-364885</v>
      </c>
    </row>
    <row r="8" spans="1:13" ht="15.75" thickTop="1" x14ac:dyDescent="0.2">
      <c r="F8" s="8"/>
      <c r="I8" t="s">
        <v>12</v>
      </c>
      <c r="M8" s="11">
        <f>F37</f>
        <v>-50739.25</v>
      </c>
    </row>
    <row r="9" spans="1:13" x14ac:dyDescent="0.2">
      <c r="B9" t="s">
        <v>13</v>
      </c>
      <c r="F9" s="12">
        <v>106791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113338061</v>
      </c>
      <c r="J11" t="s">
        <v>17</v>
      </c>
      <c r="M11" s="15">
        <f>SUM(M7+M8-M9)</f>
        <v>-415624.25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87084544</v>
      </c>
    </row>
    <row r="14" spans="1:13" ht="16.5" thickTop="1" thickBot="1" x14ac:dyDescent="0.25">
      <c r="B14" t="s">
        <v>20</v>
      </c>
      <c r="F14" s="14">
        <f>SUM(F5-F11)</f>
        <v>-13700086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-4.1900087345005787E-3</v>
      </c>
    </row>
    <row r="18" spans="2:13" x14ac:dyDescent="0.2">
      <c r="B18" s="2" t="s">
        <v>23</v>
      </c>
      <c r="C18" s="2"/>
      <c r="D18" s="2"/>
      <c r="F18" s="6">
        <f>+F3</f>
        <v>44270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-2.5799999999999998E-3</v>
      </c>
      <c r="H20" t="s">
        <v>26</v>
      </c>
      <c r="M20" s="20">
        <v>4.8759999999999998E-2</v>
      </c>
    </row>
    <row r="22" spans="2:13" x14ac:dyDescent="0.2">
      <c r="B22" t="s">
        <v>27</v>
      </c>
      <c r="H22" t="s">
        <v>28</v>
      </c>
      <c r="L22" s="21"/>
      <c r="M22" s="6">
        <f>+F3</f>
        <v>44270</v>
      </c>
    </row>
    <row r="23" spans="2:13" x14ac:dyDescent="0.2">
      <c r="C23" t="s">
        <v>29</v>
      </c>
      <c r="F23" s="22">
        <f>+F28-F25</f>
        <v>113235437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-4167</v>
      </c>
      <c r="I25" t="s">
        <v>32</v>
      </c>
      <c r="M25" s="23">
        <f>SUM(F14/F5)</f>
        <v>-0.13749863944946694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113231270</v>
      </c>
      <c r="H28" t="s">
        <v>36</v>
      </c>
      <c r="M28" s="25">
        <f>SUM(1-M20)</f>
        <v>0.95123999999999997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-342573.19</v>
      </c>
      <c r="H31" t="s">
        <v>40</v>
      </c>
    </row>
    <row r="32" spans="2:13" x14ac:dyDescent="0.2">
      <c r="F32" s="13"/>
      <c r="I32" t="s">
        <v>41</v>
      </c>
      <c r="M32" s="17">
        <f>SUM(M11/M13)</f>
        <v>-4.7726523090021577E-3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-291833.94</v>
      </c>
      <c r="H34" t="s">
        <v>44</v>
      </c>
      <c r="M34" s="28">
        <f>SUM(M32/M28)</f>
        <v>-5.0172956446345382E-3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-0.50172956446345385</v>
      </c>
    </row>
    <row r="37" spans="2:15" ht="15.75" thickBot="1" x14ac:dyDescent="0.25">
      <c r="C37" t="s">
        <v>47</v>
      </c>
      <c r="F37" s="15">
        <f>SUM(F31-F34)</f>
        <v>-50739.25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-0.50172956446345385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44347</v>
      </c>
      <c r="J41" s="2" t="s">
        <v>51</v>
      </c>
      <c r="K41" s="32">
        <v>44323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DCDDF-FCFF-4010-8B9C-B618232C7017}">
  <sheetPr>
    <pageSetUpPr fitToPage="1"/>
  </sheetPr>
  <dimension ref="A1:O180"/>
  <sheetViews>
    <sheetView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44301</v>
      </c>
      <c r="H3" t="s">
        <v>7</v>
      </c>
      <c r="K3" s="2"/>
      <c r="L3" s="5"/>
      <c r="M3" s="6">
        <f>+F3+30</f>
        <v>44331</v>
      </c>
    </row>
    <row r="5" spans="1:13" ht="15.75" thickBot="1" x14ac:dyDescent="0.25">
      <c r="B5" t="s">
        <v>8</v>
      </c>
      <c r="F5" s="7">
        <v>87084544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88657509</v>
      </c>
      <c r="I7" t="s">
        <v>11</v>
      </c>
      <c r="M7" s="10">
        <v>-610894</v>
      </c>
    </row>
    <row r="8" spans="1:13" ht="15.75" thickTop="1" x14ac:dyDescent="0.2">
      <c r="F8" s="8"/>
      <c r="I8" t="s">
        <v>12</v>
      </c>
      <c r="M8" s="11">
        <f>F37</f>
        <v>-125016.25</v>
      </c>
    </row>
    <row r="9" spans="1:13" x14ac:dyDescent="0.2">
      <c r="B9" t="s">
        <v>13</v>
      </c>
      <c r="F9" s="12">
        <v>86504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88744013</v>
      </c>
      <c r="J11" t="s">
        <v>17</v>
      </c>
      <c r="M11" s="15">
        <f>SUM(M7+M8-M9)</f>
        <v>-735910.25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86406444</v>
      </c>
    </row>
    <row r="14" spans="1:13" ht="16.5" thickTop="1" thickBot="1" x14ac:dyDescent="0.25">
      <c r="B14" t="s">
        <v>20</v>
      </c>
      <c r="F14" s="14">
        <f>SUM(F5-F11)</f>
        <v>-1659469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-7.0700051028601526E-3</v>
      </c>
    </row>
    <row r="18" spans="2:13" x14ac:dyDescent="0.2">
      <c r="B18" s="2" t="s">
        <v>23</v>
      </c>
      <c r="C18" s="2"/>
      <c r="D18" s="2"/>
      <c r="F18" s="6">
        <f>+F3</f>
        <v>44301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-2.8999999999999998E-3</v>
      </c>
      <c r="H20" t="s">
        <v>26</v>
      </c>
      <c r="M20" s="20">
        <v>5.0979999999999998E-2</v>
      </c>
    </row>
    <row r="22" spans="2:13" x14ac:dyDescent="0.2">
      <c r="B22" t="s">
        <v>27</v>
      </c>
      <c r="H22" t="s">
        <v>28</v>
      </c>
      <c r="L22" s="21"/>
      <c r="M22" s="6">
        <f>+F3</f>
        <v>44301</v>
      </c>
    </row>
    <row r="23" spans="2:13" x14ac:dyDescent="0.2">
      <c r="C23" t="s">
        <v>29</v>
      </c>
      <c r="F23" s="22">
        <f>+F28-F25</f>
        <v>88659031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-1522</v>
      </c>
      <c r="I25" t="s">
        <v>32</v>
      </c>
      <c r="M25" s="23">
        <f>SUM(F14/F5)</f>
        <v>-1.9055838427540023E-2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88657509</v>
      </c>
      <c r="H28" t="s">
        <v>36</v>
      </c>
      <c r="M28" s="25">
        <f>SUM(1-M20)</f>
        <v>0.94901999999999997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-381616.5</v>
      </c>
      <c r="H31" t="s">
        <v>40</v>
      </c>
    </row>
    <row r="32" spans="2:13" x14ac:dyDescent="0.2">
      <c r="F32" s="13"/>
      <c r="I32" t="s">
        <v>41</v>
      </c>
      <c r="M32" s="17">
        <f>SUM(M11/M13)</f>
        <v>-8.5168445307157881E-3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-256600.25</v>
      </c>
      <c r="H34" t="s">
        <v>44</v>
      </c>
      <c r="M34" s="28">
        <f>SUM(M32/M28)</f>
        <v>-8.9743572640363627E-3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-0.89743572640363622</v>
      </c>
    </row>
    <row r="37" spans="2:15" ht="15.75" thickBot="1" x14ac:dyDescent="0.25">
      <c r="C37" t="s">
        <v>47</v>
      </c>
      <c r="F37" s="15">
        <f>SUM(F31-F34)</f>
        <v>-125016.25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-0.89743572640363622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44377</v>
      </c>
      <c r="J41" s="2" t="s">
        <v>51</v>
      </c>
      <c r="K41" s="32">
        <v>44354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45711-730F-4DF0-B274-F72C5219E18F}">
  <sheetPr>
    <pageSetUpPr fitToPage="1"/>
  </sheetPr>
  <dimension ref="A1:O180"/>
  <sheetViews>
    <sheetView workbookViewId="0">
      <selection activeCell="F33" sqref="F33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44331</v>
      </c>
      <c r="H3" t="s">
        <v>7</v>
      </c>
      <c r="K3" s="2"/>
      <c r="L3" s="5"/>
      <c r="M3" s="6">
        <f>+F3+30</f>
        <v>44361</v>
      </c>
    </row>
    <row r="5" spans="1:13" ht="15.75" thickBot="1" x14ac:dyDescent="0.25">
      <c r="B5" t="s">
        <v>8</v>
      </c>
      <c r="F5" s="7">
        <v>86406444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80108893</v>
      </c>
      <c r="I7" t="s">
        <v>11</v>
      </c>
      <c r="M7" s="10">
        <v>-474848</v>
      </c>
    </row>
    <row r="8" spans="1:13" ht="15.75" thickTop="1" x14ac:dyDescent="0.2">
      <c r="F8" s="8"/>
      <c r="I8" t="s">
        <v>12</v>
      </c>
      <c r="M8" s="11">
        <f>F37</f>
        <v>44250.080000000016</v>
      </c>
    </row>
    <row r="9" spans="1:13" x14ac:dyDescent="0.2">
      <c r="B9" t="s">
        <v>13</v>
      </c>
      <c r="F9" s="12">
        <v>77328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80186221</v>
      </c>
      <c r="J11" t="s">
        <v>17</v>
      </c>
      <c r="M11" s="15">
        <f>SUM(M7+M8-M9)</f>
        <v>-430597.92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101899098</v>
      </c>
    </row>
    <row r="14" spans="1:13" ht="16.5" thickTop="1" thickBot="1" x14ac:dyDescent="0.25">
      <c r="B14" t="s">
        <v>20</v>
      </c>
      <c r="F14" s="14">
        <f>SUM(F5-F11)</f>
        <v>6220223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-4.6599823680480469E-3</v>
      </c>
    </row>
    <row r="18" spans="2:13" x14ac:dyDescent="0.2">
      <c r="B18" s="2" t="s">
        <v>23</v>
      </c>
      <c r="C18" s="2"/>
      <c r="D18" s="2"/>
      <c r="F18" s="6">
        <f>+F3</f>
        <v>44331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3.0100000000000001E-3</v>
      </c>
      <c r="H20" t="s">
        <v>26</v>
      </c>
      <c r="M20" s="20">
        <v>4.8520000000000001E-2</v>
      </c>
    </row>
    <row r="22" spans="2:13" x14ac:dyDescent="0.2">
      <c r="B22" t="s">
        <v>27</v>
      </c>
      <c r="H22" t="s">
        <v>28</v>
      </c>
      <c r="L22" s="21"/>
      <c r="M22" s="6">
        <f>+F3</f>
        <v>44331</v>
      </c>
    </row>
    <row r="23" spans="2:13" x14ac:dyDescent="0.2">
      <c r="C23" t="s">
        <v>29</v>
      </c>
      <c r="F23" s="22">
        <f>+F28-F25</f>
        <v>80114042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-5149</v>
      </c>
      <c r="I25" t="s">
        <v>32</v>
      </c>
      <c r="M25" s="23">
        <f>SUM(F14/F5)</f>
        <v>7.1987952657790205E-2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80108893</v>
      </c>
      <c r="H28" t="s">
        <v>36</v>
      </c>
      <c r="M28" s="25">
        <f>SUM(1-M20)</f>
        <v>0.95147999999999999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284834.84000000003</v>
      </c>
      <c r="H31" t="s">
        <v>40</v>
      </c>
    </row>
    <row r="32" spans="2:13" x14ac:dyDescent="0.2">
      <c r="F32" s="13"/>
      <c r="I32" t="s">
        <v>41</v>
      </c>
      <c r="M32" s="17">
        <f>SUM(M11/M13)</f>
        <v>-4.2257284750449901E-3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240584.76</v>
      </c>
      <c r="H34" t="s">
        <v>44</v>
      </c>
      <c r="M34" s="28">
        <f>SUM(M32/M28)</f>
        <v>-4.4412162894070187E-3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-0.4441216289407019</v>
      </c>
    </row>
    <row r="37" spans="2:15" ht="15.75" thickBot="1" x14ac:dyDescent="0.25">
      <c r="C37" t="s">
        <v>47</v>
      </c>
      <c r="F37" s="15">
        <f>SUM(F31-F34)</f>
        <v>44250.080000000016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-0.4441216289407019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44408</v>
      </c>
      <c r="J41" s="2" t="s">
        <v>51</v>
      </c>
      <c r="K41" s="32">
        <v>44390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9D5B-7A1F-4F34-8E67-C747115354BC}">
  <sheetPr>
    <pageSetUpPr fitToPage="1"/>
  </sheetPr>
  <dimension ref="A1:O180"/>
  <sheetViews>
    <sheetView topLeftCell="A9"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44362</v>
      </c>
      <c r="H3" t="s">
        <v>7</v>
      </c>
      <c r="K3" s="2"/>
      <c r="L3" s="5"/>
      <c r="M3" s="6">
        <f>+F3+30</f>
        <v>44392</v>
      </c>
    </row>
    <row r="5" spans="1:13" ht="15.75" thickBot="1" x14ac:dyDescent="0.25">
      <c r="B5" t="s">
        <v>8</v>
      </c>
      <c r="F5" s="7">
        <v>101899098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87916082</v>
      </c>
      <c r="I7" t="s">
        <v>11</v>
      </c>
      <c r="M7" s="10">
        <v>-452107</v>
      </c>
    </row>
    <row r="8" spans="1:13" ht="15.75" thickTop="1" x14ac:dyDescent="0.2">
      <c r="F8" s="8"/>
      <c r="I8" t="s">
        <v>12</v>
      </c>
      <c r="M8" s="11">
        <f>F37</f>
        <v>24883.710000000021</v>
      </c>
    </row>
    <row r="9" spans="1:13" x14ac:dyDescent="0.2">
      <c r="B9" t="s">
        <v>13</v>
      </c>
      <c r="F9" s="12">
        <v>75851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87991933</v>
      </c>
      <c r="J11" t="s">
        <v>17</v>
      </c>
      <c r="M11" s="15">
        <f>SUM(M7+M8-M9)</f>
        <v>-427223.29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112184587</v>
      </c>
    </row>
    <row r="14" spans="1:13" ht="16.5" thickTop="1" thickBot="1" x14ac:dyDescent="0.25">
      <c r="B14" t="s">
        <v>20</v>
      </c>
      <c r="F14" s="14">
        <f>SUM(F5-F11)</f>
        <v>13907165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-4.0300277613002219E-3</v>
      </c>
    </row>
    <row r="18" spans="2:13" x14ac:dyDescent="0.2">
      <c r="B18" s="2" t="s">
        <v>23</v>
      </c>
      <c r="C18" s="2"/>
      <c r="D18" s="2"/>
      <c r="F18" s="6">
        <f>+F3</f>
        <v>44362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-5.0200000000000002E-3</v>
      </c>
      <c r="H20" t="s">
        <v>26</v>
      </c>
      <c r="M20" s="20">
        <v>5.0169999999999999E-2</v>
      </c>
    </row>
    <row r="22" spans="2:13" x14ac:dyDescent="0.2">
      <c r="B22" t="s">
        <v>27</v>
      </c>
      <c r="H22" t="s">
        <v>28</v>
      </c>
      <c r="L22" s="21"/>
      <c r="M22" s="6">
        <f>+F3</f>
        <v>44362</v>
      </c>
    </row>
    <row r="23" spans="2:13" x14ac:dyDescent="0.2">
      <c r="C23" t="s">
        <v>29</v>
      </c>
      <c r="F23" s="22">
        <f>+F28-F25</f>
        <v>87960353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-44271</v>
      </c>
      <c r="I25" t="s">
        <v>32</v>
      </c>
      <c r="M25" s="23">
        <f>SUM(F14/F5)</f>
        <v>0.13647976550292917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87916082</v>
      </c>
      <c r="H28" t="s">
        <v>36</v>
      </c>
      <c r="M28" s="25">
        <f>SUM(1-M20)</f>
        <v>0.94982999999999995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-415624.25</v>
      </c>
      <c r="H31" t="s">
        <v>40</v>
      </c>
    </row>
    <row r="32" spans="2:13" x14ac:dyDescent="0.2">
      <c r="F32" s="13"/>
      <c r="I32" t="s">
        <v>41</v>
      </c>
      <c r="M32" s="17">
        <f>SUM(M11/M13)</f>
        <v>-3.8082173445091881E-3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-440507.96</v>
      </c>
      <c r="H34" t="s">
        <v>44</v>
      </c>
      <c r="M34" s="28">
        <f>SUM(M32/M28)</f>
        <v>-4.0093673020531974E-3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-0.40093673020531972</v>
      </c>
    </row>
    <row r="37" spans="2:15" ht="15.75" thickBot="1" x14ac:dyDescent="0.25">
      <c r="C37" t="s">
        <v>47</v>
      </c>
      <c r="F37" s="15">
        <f>SUM(F31-F34)</f>
        <v>24883.710000000021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-0.40093673020531972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44439</v>
      </c>
      <c r="J41" s="2" t="s">
        <v>51</v>
      </c>
      <c r="K41" s="32">
        <v>44414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BEB32-10F7-450C-AA58-7A97FAC8F6F0}">
  <sheetPr>
    <pageSetUpPr fitToPage="1"/>
  </sheetPr>
  <dimension ref="A1:O180"/>
  <sheetViews>
    <sheetView topLeftCell="A12" workbookViewId="0">
      <selection activeCell="E49" sqref="E49"/>
    </sheetView>
  </sheetViews>
  <sheetFormatPr defaultColWidth="9.77734375" defaultRowHeight="15" x14ac:dyDescent="0.2"/>
  <cols>
    <col min="1" max="1" width="4.44140625" customWidth="1"/>
    <col min="2" max="2" width="10.77734375" customWidth="1"/>
    <col min="3" max="3" width="12.5546875" customWidth="1"/>
    <col min="4" max="4" width="10.44140625" customWidth="1"/>
    <col min="5" max="5" width="11.109375" bestFit="1" customWidth="1"/>
    <col min="6" max="6" width="14.77734375" customWidth="1"/>
    <col min="7" max="7" width="9.21875" customWidth="1"/>
    <col min="8" max="8" width="18" customWidth="1"/>
    <col min="9" max="9" width="13.21875" customWidth="1"/>
    <col min="10" max="10" width="12.6640625" customWidth="1"/>
    <col min="11" max="11" width="18.109375" customWidth="1"/>
    <col min="12" max="12" width="1.109375" customWidth="1"/>
    <col min="13" max="13" width="14.88671875" customWidth="1"/>
    <col min="14" max="14" width="12" bestFit="1" customWidth="1"/>
    <col min="15" max="15" width="13.88671875" customWidth="1"/>
    <col min="16" max="16" width="10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/>
      <c r="H1" s="2" t="s">
        <v>3</v>
      </c>
      <c r="I1" s="2"/>
      <c r="J1" s="2" t="s">
        <v>4</v>
      </c>
      <c r="K1" s="2"/>
      <c r="L1" s="2"/>
      <c r="M1" s="3"/>
    </row>
    <row r="2" spans="1:13" x14ac:dyDescent="0.2">
      <c r="D2" s="1" t="s">
        <v>5</v>
      </c>
      <c r="K2" s="1" t="s">
        <v>5</v>
      </c>
      <c r="M2" s="3"/>
    </row>
    <row r="3" spans="1:13" x14ac:dyDescent="0.2">
      <c r="B3" s="2" t="s">
        <v>6</v>
      </c>
      <c r="C3" s="2"/>
      <c r="D3" s="2"/>
      <c r="F3" s="4">
        <v>44392</v>
      </c>
      <c r="H3" t="s">
        <v>7</v>
      </c>
      <c r="K3" s="2"/>
      <c r="L3" s="5"/>
      <c r="M3" s="6">
        <f>+F3+30</f>
        <v>44422</v>
      </c>
    </row>
    <row r="5" spans="1:13" ht="15.75" thickBot="1" x14ac:dyDescent="0.25">
      <c r="B5" t="s">
        <v>8</v>
      </c>
      <c r="F5" s="7">
        <v>112184587</v>
      </c>
      <c r="H5" t="s">
        <v>9</v>
      </c>
    </row>
    <row r="6" spans="1:13" ht="15.75" thickTop="1" x14ac:dyDescent="0.2">
      <c r="F6" s="8"/>
    </row>
    <row r="7" spans="1:13" ht="15.75" thickBot="1" x14ac:dyDescent="0.25">
      <c r="B7" t="s">
        <v>10</v>
      </c>
      <c r="F7" s="9">
        <v>101506830</v>
      </c>
      <c r="I7" t="s">
        <v>11</v>
      </c>
      <c r="M7" s="10">
        <v>-398550</v>
      </c>
    </row>
    <row r="8" spans="1:13" ht="15.75" thickTop="1" x14ac:dyDescent="0.2">
      <c r="F8" s="8"/>
      <c r="I8" t="s">
        <v>12</v>
      </c>
      <c r="M8" s="11">
        <f>F37</f>
        <v>172893.38</v>
      </c>
    </row>
    <row r="9" spans="1:13" x14ac:dyDescent="0.2">
      <c r="B9" t="s">
        <v>13</v>
      </c>
      <c r="F9" s="12">
        <v>76931</v>
      </c>
      <c r="I9" t="s">
        <v>14</v>
      </c>
      <c r="M9" s="13">
        <v>0</v>
      </c>
    </row>
    <row r="10" spans="1:13" x14ac:dyDescent="0.2">
      <c r="F10" s="8"/>
      <c r="I10" t="s">
        <v>15</v>
      </c>
      <c r="M10" s="13"/>
    </row>
    <row r="11" spans="1:13" ht="15.75" thickBot="1" x14ac:dyDescent="0.25">
      <c r="B11" t="s">
        <v>16</v>
      </c>
      <c r="F11" s="14">
        <f>SUM(F7+F9)</f>
        <v>101583761</v>
      </c>
      <c r="J11" t="s">
        <v>17</v>
      </c>
      <c r="M11" s="15">
        <f>SUM(M7+M8-M9)</f>
        <v>-225656.62</v>
      </c>
    </row>
    <row r="12" spans="1:13" ht="15.75" thickTop="1" x14ac:dyDescent="0.2">
      <c r="F12" s="8"/>
    </row>
    <row r="13" spans="1:13" ht="15.75" thickBot="1" x14ac:dyDescent="0.25">
      <c r="B13" t="s">
        <v>18</v>
      </c>
      <c r="F13" s="8"/>
      <c r="H13" t="s">
        <v>19</v>
      </c>
      <c r="M13" s="16">
        <v>114525509</v>
      </c>
    </row>
    <row r="14" spans="1:13" ht="16.5" thickTop="1" thickBot="1" x14ac:dyDescent="0.25">
      <c r="B14" t="s">
        <v>20</v>
      </c>
      <c r="F14" s="14">
        <f>SUM(F5-F11)</f>
        <v>10600826</v>
      </c>
    </row>
    <row r="15" spans="1:13" ht="15.75" thickTop="1" x14ac:dyDescent="0.2">
      <c r="B15" s="2"/>
      <c r="C15" s="2"/>
      <c r="D15" s="2"/>
      <c r="E15" s="2"/>
      <c r="F15" s="2"/>
      <c r="H15" t="s">
        <v>21</v>
      </c>
    </row>
    <row r="16" spans="1:13" x14ac:dyDescent="0.2">
      <c r="B16" s="2"/>
      <c r="C16" s="2"/>
      <c r="D16" s="2"/>
      <c r="E16" s="2"/>
      <c r="F16" s="2"/>
      <c r="I16" t="s">
        <v>22</v>
      </c>
      <c r="M16" s="17">
        <f>SUM(M7/M13)</f>
        <v>-3.4800107284395478E-3</v>
      </c>
    </row>
    <row r="18" spans="2:13" x14ac:dyDescent="0.2">
      <c r="B18" s="2" t="s">
        <v>23</v>
      </c>
      <c r="C18" s="2"/>
      <c r="D18" s="2"/>
      <c r="F18" s="6">
        <f>+F3</f>
        <v>44392</v>
      </c>
      <c r="H18" s="2" t="s">
        <v>24</v>
      </c>
    </row>
    <row r="19" spans="2:13" x14ac:dyDescent="0.2">
      <c r="F19" s="18"/>
    </row>
    <row r="20" spans="2:13" x14ac:dyDescent="0.2">
      <c r="B20" t="s">
        <v>25</v>
      </c>
      <c r="F20" s="19">
        <v>-8.9700000000000005E-3</v>
      </c>
      <c r="H20" t="s">
        <v>26</v>
      </c>
      <c r="M20" s="20">
        <v>4.2299999999999997E-2</v>
      </c>
    </row>
    <row r="22" spans="2:13" x14ac:dyDescent="0.2">
      <c r="B22" t="s">
        <v>27</v>
      </c>
      <c r="H22" t="s">
        <v>28</v>
      </c>
      <c r="L22" s="21"/>
      <c r="M22" s="6">
        <f>+F3</f>
        <v>44392</v>
      </c>
    </row>
    <row r="23" spans="2:13" x14ac:dyDescent="0.2">
      <c r="C23" t="s">
        <v>29</v>
      </c>
      <c r="F23" s="22">
        <f>+F28-F25</f>
        <v>101508159</v>
      </c>
    </row>
    <row r="24" spans="2:13" x14ac:dyDescent="0.2">
      <c r="F24" s="8"/>
      <c r="H24" t="s">
        <v>30</v>
      </c>
    </row>
    <row r="25" spans="2:13" x14ac:dyDescent="0.2">
      <c r="B25" t="s">
        <v>31</v>
      </c>
      <c r="F25" s="9">
        <v>-1329</v>
      </c>
      <c r="I25" t="s">
        <v>32</v>
      </c>
      <c r="M25" s="23">
        <f>SUM(F14/F5)</f>
        <v>9.4494495932850378E-2</v>
      </c>
    </row>
    <row r="26" spans="2:13" x14ac:dyDescent="0.2">
      <c r="F26" s="8"/>
    </row>
    <row r="27" spans="2:13" x14ac:dyDescent="0.2">
      <c r="B27" t="s">
        <v>33</v>
      </c>
      <c r="F27" s="8"/>
      <c r="H27" t="s">
        <v>34</v>
      </c>
    </row>
    <row r="28" spans="2:13" ht="15.75" thickBot="1" x14ac:dyDescent="0.25">
      <c r="C28" t="s">
        <v>35</v>
      </c>
      <c r="F28" s="24">
        <v>101506830</v>
      </c>
      <c r="H28" t="s">
        <v>36</v>
      </c>
      <c r="M28" s="25">
        <f>SUM(1-M20)</f>
        <v>0.9577</v>
      </c>
    </row>
    <row r="29" spans="2:13" ht="15.75" thickTop="1" x14ac:dyDescent="0.2">
      <c r="I29" t="s">
        <v>37</v>
      </c>
    </row>
    <row r="30" spans="2:13" x14ac:dyDescent="0.2">
      <c r="B30" t="s">
        <v>38</v>
      </c>
    </row>
    <row r="31" spans="2:13" x14ac:dyDescent="0.2">
      <c r="C31" t="s">
        <v>39</v>
      </c>
      <c r="F31" s="26">
        <v>-735910.25</v>
      </c>
      <c r="H31" t="s">
        <v>40</v>
      </c>
    </row>
    <row r="32" spans="2:13" x14ac:dyDescent="0.2">
      <c r="F32" s="13"/>
      <c r="I32" t="s">
        <v>41</v>
      </c>
      <c r="M32" s="17">
        <f>SUM(M11/M13)</f>
        <v>-1.9703612057292842E-3</v>
      </c>
    </row>
    <row r="33" spans="2:15" x14ac:dyDescent="0.2">
      <c r="B33" t="s">
        <v>42</v>
      </c>
      <c r="F33" s="13"/>
    </row>
    <row r="34" spans="2:15" x14ac:dyDescent="0.2">
      <c r="C34" t="s">
        <v>43</v>
      </c>
      <c r="F34" s="27">
        <v>-908803.63</v>
      </c>
      <c r="H34" t="s">
        <v>44</v>
      </c>
      <c r="M34" s="28">
        <f>SUM(M32/M28)</f>
        <v>-2.0573887498478481E-3</v>
      </c>
    </row>
    <row r="35" spans="2:15" x14ac:dyDescent="0.2">
      <c r="F35" s="13"/>
    </row>
    <row r="36" spans="2:15" x14ac:dyDescent="0.2">
      <c r="B36" t="s">
        <v>45</v>
      </c>
      <c r="F36" s="13"/>
      <c r="H36" t="s">
        <v>46</v>
      </c>
      <c r="M36" s="29">
        <f>SUM(M34*100)</f>
        <v>-0.20573887498478483</v>
      </c>
    </row>
    <row r="37" spans="2:15" ht="15.75" thickBot="1" x14ac:dyDescent="0.25">
      <c r="C37" t="s">
        <v>47</v>
      </c>
      <c r="F37" s="15">
        <f>SUM(F31-F34)</f>
        <v>172893.38</v>
      </c>
    </row>
    <row r="38" spans="2:15" ht="15.75" thickTop="1" x14ac:dyDescent="0.2"/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5" x14ac:dyDescent="0.2">
      <c r="B40" t="s">
        <v>48</v>
      </c>
      <c r="H40" s="29">
        <f>M36</f>
        <v>-0.20573887498478483</v>
      </c>
      <c r="I40" t="s">
        <v>49</v>
      </c>
    </row>
    <row r="41" spans="2:15" x14ac:dyDescent="0.2">
      <c r="B41" s="2" t="s">
        <v>50</v>
      </c>
      <c r="C41" s="2"/>
      <c r="D41" s="2"/>
      <c r="E41" s="2"/>
      <c r="F41" s="2"/>
      <c r="G41" s="30"/>
      <c r="H41" s="31">
        <v>44469</v>
      </c>
      <c r="J41" s="2" t="s">
        <v>51</v>
      </c>
      <c r="K41" s="32">
        <v>44447</v>
      </c>
    </row>
    <row r="42" spans="2:15" x14ac:dyDescent="0.2">
      <c r="B42" s="2" t="s">
        <v>52</v>
      </c>
      <c r="C42" s="33" t="s">
        <v>53</v>
      </c>
      <c r="D42" s="2"/>
      <c r="E42" s="2"/>
      <c r="G42" s="2" t="s">
        <v>54</v>
      </c>
      <c r="H42" s="2" t="s">
        <v>55</v>
      </c>
      <c r="I42" s="2"/>
      <c r="J42" s="2"/>
      <c r="K42" s="34" t="s">
        <v>56</v>
      </c>
    </row>
    <row r="43" spans="2:15" x14ac:dyDescent="0.2">
      <c r="B43" s="2" t="s">
        <v>57</v>
      </c>
      <c r="C43" s="2" t="s">
        <v>58</v>
      </c>
      <c r="D43" s="2"/>
      <c r="E43" s="2"/>
      <c r="F43" s="2"/>
      <c r="G43" s="2"/>
      <c r="H43" s="35" t="s">
        <v>59</v>
      </c>
    </row>
    <row r="45" spans="2:15" x14ac:dyDescent="0.2">
      <c r="M45" s="36"/>
      <c r="N45" s="36"/>
      <c r="O45" s="36"/>
    </row>
    <row r="46" spans="2:15" x14ac:dyDescent="0.2">
      <c r="M46" s="36"/>
      <c r="N46" s="36"/>
      <c r="O46" s="36"/>
    </row>
    <row r="47" spans="2:15" x14ac:dyDescent="0.2">
      <c r="M47" s="36"/>
      <c r="N47" s="36"/>
      <c r="O47" s="36"/>
    </row>
    <row r="48" spans="2:15" x14ac:dyDescent="0.2">
      <c r="M48" s="36"/>
      <c r="N48" s="36"/>
      <c r="O48" s="36"/>
    </row>
    <row r="49" spans="13:15" x14ac:dyDescent="0.2">
      <c r="M49" s="36"/>
      <c r="N49" s="36"/>
      <c r="O49" s="36"/>
    </row>
    <row r="50" spans="13:15" x14ac:dyDescent="0.2">
      <c r="M50" s="36"/>
      <c r="N50" s="36"/>
      <c r="O50" s="36"/>
    </row>
    <row r="51" spans="13:15" x14ac:dyDescent="0.2">
      <c r="M51" s="36"/>
      <c r="N51" s="36"/>
      <c r="O51" s="36"/>
    </row>
    <row r="52" spans="13:15" x14ac:dyDescent="0.2">
      <c r="M52" s="36"/>
      <c r="N52" s="36"/>
      <c r="O52" s="36"/>
    </row>
    <row r="53" spans="13:15" x14ac:dyDescent="0.2">
      <c r="M53" s="36"/>
      <c r="N53" s="36"/>
      <c r="O53" s="36"/>
    </row>
    <row r="54" spans="13:15" x14ac:dyDescent="0.2">
      <c r="M54" s="36"/>
      <c r="N54" s="36"/>
      <c r="O54" s="36"/>
    </row>
    <row r="55" spans="13:15" x14ac:dyDescent="0.2">
      <c r="M55" s="36"/>
      <c r="N55" s="36"/>
      <c r="O55" s="36"/>
    </row>
    <row r="56" spans="13:15" x14ac:dyDescent="0.2">
      <c r="M56" s="36"/>
      <c r="N56" s="36"/>
      <c r="O56" s="36"/>
    </row>
    <row r="57" spans="13:15" x14ac:dyDescent="0.2">
      <c r="M57" s="36"/>
      <c r="N57" s="36"/>
      <c r="O57" s="36"/>
    </row>
    <row r="58" spans="13:15" x14ac:dyDescent="0.2">
      <c r="M58" s="36"/>
      <c r="N58" s="36"/>
      <c r="O58" s="36"/>
    </row>
    <row r="59" spans="13:15" x14ac:dyDescent="0.2">
      <c r="M59" s="36"/>
      <c r="N59" s="36"/>
      <c r="O59" s="36"/>
    </row>
    <row r="60" spans="13:15" x14ac:dyDescent="0.2">
      <c r="M60" s="36"/>
      <c r="N60" s="36"/>
      <c r="O60" s="36"/>
    </row>
    <row r="61" spans="13:15" x14ac:dyDescent="0.2">
      <c r="M61" s="36"/>
      <c r="N61" s="36"/>
      <c r="O61" s="36"/>
    </row>
    <row r="62" spans="13:15" x14ac:dyDescent="0.2">
      <c r="M62" s="36"/>
      <c r="N62" s="36"/>
      <c r="O62" s="36"/>
    </row>
    <row r="63" spans="13:15" x14ac:dyDescent="0.2">
      <c r="M63" s="36"/>
      <c r="N63" s="36"/>
      <c r="O63" s="36"/>
    </row>
    <row r="64" spans="13:15" x14ac:dyDescent="0.2">
      <c r="M64" s="36"/>
      <c r="N64" s="36"/>
      <c r="O64" s="36"/>
    </row>
    <row r="65" spans="13:15" x14ac:dyDescent="0.2">
      <c r="M65" s="36"/>
      <c r="N65" s="36"/>
      <c r="O65" s="36"/>
    </row>
    <row r="66" spans="13:15" x14ac:dyDescent="0.2">
      <c r="M66" s="36"/>
      <c r="N66" s="36"/>
      <c r="O66" s="36"/>
    </row>
    <row r="67" spans="13:15" x14ac:dyDescent="0.2">
      <c r="M67" s="36"/>
      <c r="N67" s="36"/>
      <c r="O67" s="36"/>
    </row>
    <row r="68" spans="13:15" x14ac:dyDescent="0.2">
      <c r="M68" s="36"/>
      <c r="N68" s="36"/>
      <c r="O68" s="36"/>
    </row>
    <row r="69" spans="13:15" x14ac:dyDescent="0.2">
      <c r="M69" s="36"/>
      <c r="N69" s="36"/>
      <c r="O69" s="36"/>
    </row>
    <row r="70" spans="13:15" x14ac:dyDescent="0.2">
      <c r="M70" s="36"/>
      <c r="N70" s="36"/>
      <c r="O70" s="36"/>
    </row>
    <row r="71" spans="13:15" x14ac:dyDescent="0.2">
      <c r="M71" s="36"/>
      <c r="N71" s="36"/>
      <c r="O71" s="36"/>
    </row>
    <row r="72" spans="13:15" x14ac:dyDescent="0.2">
      <c r="M72" s="36"/>
      <c r="N72" s="36"/>
      <c r="O72" s="36"/>
    </row>
    <row r="73" spans="13:15" x14ac:dyDescent="0.2">
      <c r="M73" s="36"/>
      <c r="N73" s="36"/>
      <c r="O73" s="36"/>
    </row>
    <row r="74" spans="13:15" x14ac:dyDescent="0.2">
      <c r="M74" s="36"/>
      <c r="N74" s="36"/>
      <c r="O74" s="36"/>
    </row>
    <row r="75" spans="13:15" x14ac:dyDescent="0.2">
      <c r="M75" s="36"/>
      <c r="N75" s="36"/>
      <c r="O75" s="36"/>
    </row>
    <row r="76" spans="13:15" x14ac:dyDescent="0.2">
      <c r="M76" s="36"/>
      <c r="N76" s="36"/>
      <c r="O76" s="36"/>
    </row>
    <row r="77" spans="13:15" x14ac:dyDescent="0.2">
      <c r="M77" s="36"/>
      <c r="N77" s="36"/>
      <c r="O77" s="36"/>
    </row>
    <row r="78" spans="13:15" x14ac:dyDescent="0.2">
      <c r="M78" s="36"/>
      <c r="N78" s="36"/>
      <c r="O78" s="36"/>
    </row>
    <row r="79" spans="13:15" x14ac:dyDescent="0.2">
      <c r="M79" s="36"/>
      <c r="N79" s="36"/>
      <c r="O79" s="36"/>
    </row>
    <row r="80" spans="13:15" x14ac:dyDescent="0.2">
      <c r="M80" s="36"/>
      <c r="N80" s="36"/>
      <c r="O80" s="36"/>
    </row>
    <row r="81" spans="13:15" x14ac:dyDescent="0.2">
      <c r="M81" s="36"/>
      <c r="N81" s="36"/>
      <c r="O81" s="36"/>
    </row>
    <row r="82" spans="13:15" x14ac:dyDescent="0.2">
      <c r="M82" s="36"/>
      <c r="N82" s="36"/>
      <c r="O82" s="36"/>
    </row>
    <row r="83" spans="13:15" x14ac:dyDescent="0.2">
      <c r="M83" s="36"/>
      <c r="N83" s="36"/>
      <c r="O83" s="36"/>
    </row>
    <row r="84" spans="13:15" x14ac:dyDescent="0.2">
      <c r="M84" s="36"/>
      <c r="N84" s="36"/>
      <c r="O84" s="36"/>
    </row>
    <row r="85" spans="13:15" x14ac:dyDescent="0.2">
      <c r="M85" s="36"/>
      <c r="N85" s="36"/>
      <c r="O85" s="36"/>
    </row>
    <row r="86" spans="13:15" x14ac:dyDescent="0.2">
      <c r="M86" s="36"/>
      <c r="N86" s="36"/>
      <c r="O86" s="36"/>
    </row>
    <row r="87" spans="13:15" x14ac:dyDescent="0.2">
      <c r="M87" s="36"/>
      <c r="N87" s="36"/>
      <c r="O87" s="36"/>
    </row>
    <row r="88" spans="13:15" x14ac:dyDescent="0.2">
      <c r="M88" s="36"/>
      <c r="N88" s="36"/>
      <c r="O88" s="36"/>
    </row>
    <row r="89" spans="13:15" x14ac:dyDescent="0.2">
      <c r="M89" s="36"/>
      <c r="N89" s="36"/>
      <c r="O89" s="36"/>
    </row>
    <row r="90" spans="13:15" x14ac:dyDescent="0.2">
      <c r="M90" s="36"/>
      <c r="N90" s="36"/>
      <c r="O90" s="36"/>
    </row>
    <row r="91" spans="13:15" x14ac:dyDescent="0.2">
      <c r="M91" s="36"/>
      <c r="N91" s="36"/>
      <c r="O91" s="36"/>
    </row>
    <row r="92" spans="13:15" x14ac:dyDescent="0.2">
      <c r="M92" s="36"/>
      <c r="N92" s="36"/>
      <c r="O92" s="36"/>
    </row>
    <row r="93" spans="13:15" x14ac:dyDescent="0.2">
      <c r="M93" s="36"/>
      <c r="N93" s="36"/>
      <c r="O93" s="36"/>
    </row>
    <row r="94" spans="13:15" x14ac:dyDescent="0.2">
      <c r="M94" s="36"/>
      <c r="N94" s="36"/>
      <c r="O94" s="36"/>
    </row>
    <row r="95" spans="13:15" x14ac:dyDescent="0.2">
      <c r="M95" s="36"/>
      <c r="N95" s="36"/>
      <c r="O95" s="36"/>
    </row>
    <row r="96" spans="13:15" x14ac:dyDescent="0.2">
      <c r="M96" s="36"/>
      <c r="N96" s="36"/>
      <c r="O96" s="36"/>
    </row>
    <row r="97" spans="13:15" x14ac:dyDescent="0.2">
      <c r="M97" s="36"/>
      <c r="N97" s="36"/>
      <c r="O97" s="36"/>
    </row>
    <row r="98" spans="13:15" x14ac:dyDescent="0.2">
      <c r="M98" s="36"/>
      <c r="N98" s="36"/>
      <c r="O98" s="36"/>
    </row>
    <row r="99" spans="13:15" x14ac:dyDescent="0.2">
      <c r="M99" s="36"/>
      <c r="N99" s="36"/>
      <c r="O99" s="36"/>
    </row>
    <row r="100" spans="13:15" x14ac:dyDescent="0.2">
      <c r="M100" s="36"/>
      <c r="N100" s="36"/>
      <c r="O100" s="36"/>
    </row>
    <row r="101" spans="13:15" x14ac:dyDescent="0.2">
      <c r="M101" s="36"/>
      <c r="N101" s="36"/>
      <c r="O101" s="36"/>
    </row>
    <row r="102" spans="13:15" x14ac:dyDescent="0.2">
      <c r="M102" s="36"/>
      <c r="N102" s="36"/>
      <c r="O102" s="36"/>
    </row>
    <row r="103" spans="13:15" x14ac:dyDescent="0.2">
      <c r="M103" s="36"/>
      <c r="N103" s="36"/>
      <c r="O103" s="36"/>
    </row>
    <row r="104" spans="13:15" x14ac:dyDescent="0.2">
      <c r="M104" s="36"/>
      <c r="N104" s="36"/>
      <c r="O104" s="36"/>
    </row>
    <row r="105" spans="13:15" x14ac:dyDescent="0.2">
      <c r="M105" s="36"/>
      <c r="N105" s="36"/>
      <c r="O105" s="36"/>
    </row>
    <row r="106" spans="13:15" x14ac:dyDescent="0.2">
      <c r="M106" s="36"/>
      <c r="N106" s="36"/>
      <c r="O106" s="36"/>
    </row>
    <row r="107" spans="13:15" x14ac:dyDescent="0.2">
      <c r="M107" s="36"/>
      <c r="N107" s="36"/>
      <c r="O107" s="36"/>
    </row>
    <row r="108" spans="13:15" x14ac:dyDescent="0.2">
      <c r="M108" s="36"/>
      <c r="N108" s="36"/>
      <c r="O108" s="36"/>
    </row>
    <row r="109" spans="13:15" x14ac:dyDescent="0.2">
      <c r="M109" s="36"/>
      <c r="N109" s="36"/>
      <c r="O109" s="36"/>
    </row>
    <row r="110" spans="13:15" x14ac:dyDescent="0.2">
      <c r="M110" s="36"/>
      <c r="N110" s="36"/>
      <c r="O110" s="36"/>
    </row>
    <row r="111" spans="13:15" x14ac:dyDescent="0.2">
      <c r="M111" s="36"/>
      <c r="N111" s="36"/>
      <c r="O111" s="36"/>
    </row>
    <row r="112" spans="13:15" x14ac:dyDescent="0.2">
      <c r="M112" s="36"/>
      <c r="N112" s="36"/>
      <c r="O112" s="36"/>
    </row>
    <row r="113" spans="13:15" x14ac:dyDescent="0.2">
      <c r="M113" s="36"/>
      <c r="N113" s="36"/>
      <c r="O113" s="36"/>
    </row>
    <row r="114" spans="13:15" x14ac:dyDescent="0.2">
      <c r="M114" s="36"/>
      <c r="N114" s="36"/>
      <c r="O114" s="36"/>
    </row>
    <row r="115" spans="13:15" x14ac:dyDescent="0.2">
      <c r="M115" s="36"/>
      <c r="N115" s="36"/>
      <c r="O115" s="36"/>
    </row>
    <row r="116" spans="13:15" x14ac:dyDescent="0.2">
      <c r="M116" s="36"/>
      <c r="N116" s="36"/>
      <c r="O116" s="36"/>
    </row>
    <row r="117" spans="13:15" x14ac:dyDescent="0.2">
      <c r="M117" s="36"/>
      <c r="N117" s="36"/>
      <c r="O117" s="36"/>
    </row>
    <row r="118" spans="13:15" x14ac:dyDescent="0.2">
      <c r="M118" s="36"/>
      <c r="N118" s="36"/>
      <c r="O118" s="36"/>
    </row>
    <row r="119" spans="13:15" x14ac:dyDescent="0.2">
      <c r="M119" s="36"/>
      <c r="N119" s="36"/>
      <c r="O119" s="36"/>
    </row>
    <row r="120" spans="13:15" x14ac:dyDescent="0.2">
      <c r="M120" s="36"/>
      <c r="N120" s="36"/>
      <c r="O120" s="36"/>
    </row>
    <row r="121" spans="13:15" x14ac:dyDescent="0.2">
      <c r="M121" s="36"/>
      <c r="N121" s="36"/>
      <c r="O121" s="36"/>
    </row>
    <row r="122" spans="13:15" x14ac:dyDescent="0.2">
      <c r="M122" s="36"/>
      <c r="N122" s="36"/>
      <c r="O122" s="36"/>
    </row>
    <row r="123" spans="13:15" x14ac:dyDescent="0.2">
      <c r="M123" s="36"/>
      <c r="N123" s="36"/>
      <c r="O123" s="36"/>
    </row>
    <row r="124" spans="13:15" x14ac:dyDescent="0.2">
      <c r="M124" s="36"/>
      <c r="N124" s="36"/>
      <c r="O124" s="36"/>
    </row>
    <row r="125" spans="13:15" x14ac:dyDescent="0.2">
      <c r="M125" s="36"/>
      <c r="N125" s="36"/>
      <c r="O125" s="36"/>
    </row>
    <row r="126" spans="13:15" x14ac:dyDescent="0.2">
      <c r="M126" s="36"/>
      <c r="N126" s="36"/>
      <c r="O126" s="36"/>
    </row>
    <row r="127" spans="13:15" x14ac:dyDescent="0.2">
      <c r="M127" s="36"/>
      <c r="N127" s="36"/>
      <c r="O127" s="36"/>
    </row>
    <row r="128" spans="13:15" x14ac:dyDescent="0.2">
      <c r="M128" s="36"/>
      <c r="N128" s="36"/>
      <c r="O128" s="36"/>
    </row>
    <row r="129" spans="13:15" x14ac:dyDescent="0.2">
      <c r="M129" s="36"/>
      <c r="N129" s="36"/>
      <c r="O129" s="36"/>
    </row>
    <row r="130" spans="13:15" x14ac:dyDescent="0.2">
      <c r="M130" s="36"/>
      <c r="N130" s="36"/>
      <c r="O130" s="36"/>
    </row>
    <row r="131" spans="13:15" x14ac:dyDescent="0.2">
      <c r="M131" s="36"/>
      <c r="N131" s="36"/>
      <c r="O131" s="36"/>
    </row>
    <row r="132" spans="13:15" x14ac:dyDescent="0.2">
      <c r="M132" s="36"/>
      <c r="N132" s="36"/>
      <c r="O132" s="36"/>
    </row>
    <row r="133" spans="13:15" x14ac:dyDescent="0.2">
      <c r="M133" s="36"/>
      <c r="N133" s="36"/>
      <c r="O133" s="36"/>
    </row>
    <row r="134" spans="13:15" x14ac:dyDescent="0.2">
      <c r="M134" s="36"/>
      <c r="N134" s="36"/>
      <c r="O134" s="36"/>
    </row>
    <row r="135" spans="13:15" x14ac:dyDescent="0.2">
      <c r="M135" s="36"/>
      <c r="N135" s="36"/>
      <c r="O135" s="36"/>
    </row>
    <row r="136" spans="13:15" x14ac:dyDescent="0.2">
      <c r="M136" s="36"/>
      <c r="N136" s="36"/>
      <c r="O136" s="36"/>
    </row>
    <row r="137" spans="13:15" x14ac:dyDescent="0.2">
      <c r="M137" s="36"/>
      <c r="N137" s="36"/>
      <c r="O137" s="36"/>
    </row>
    <row r="138" spans="13:15" x14ac:dyDescent="0.2">
      <c r="M138" s="36"/>
      <c r="N138" s="36"/>
      <c r="O138" s="36"/>
    </row>
    <row r="139" spans="13:15" x14ac:dyDescent="0.2">
      <c r="M139" s="36"/>
      <c r="N139" s="36"/>
      <c r="O139" s="36"/>
    </row>
    <row r="140" spans="13:15" x14ac:dyDescent="0.2">
      <c r="M140" s="36"/>
      <c r="N140" s="36"/>
      <c r="O140" s="36"/>
    </row>
    <row r="141" spans="13:15" x14ac:dyDescent="0.2">
      <c r="M141" s="36"/>
      <c r="N141" s="36"/>
      <c r="O141" s="36"/>
    </row>
    <row r="142" spans="13:15" x14ac:dyDescent="0.2">
      <c r="M142" s="36"/>
      <c r="N142" s="36"/>
      <c r="O142" s="36"/>
    </row>
    <row r="143" spans="13:15" x14ac:dyDescent="0.2">
      <c r="M143" s="36"/>
      <c r="N143" s="36"/>
      <c r="O143" s="36"/>
    </row>
    <row r="144" spans="13:15" x14ac:dyDescent="0.2">
      <c r="M144" s="36"/>
      <c r="N144" s="36"/>
      <c r="O144" s="36"/>
    </row>
    <row r="145" spans="13:15" x14ac:dyDescent="0.2">
      <c r="M145" s="36"/>
      <c r="N145" s="36"/>
      <c r="O145" s="36"/>
    </row>
    <row r="146" spans="13:15" x14ac:dyDescent="0.2">
      <c r="M146" s="36"/>
      <c r="N146" s="36"/>
      <c r="O146" s="36"/>
    </row>
    <row r="147" spans="13:15" x14ac:dyDescent="0.2">
      <c r="M147" s="36"/>
      <c r="N147" s="36"/>
      <c r="O147" s="36"/>
    </row>
    <row r="148" spans="13:15" x14ac:dyDescent="0.2">
      <c r="M148" s="36"/>
      <c r="N148" s="36"/>
      <c r="O148" s="36"/>
    </row>
    <row r="149" spans="13:15" x14ac:dyDescent="0.2">
      <c r="M149" s="36"/>
      <c r="N149" s="36"/>
      <c r="O149" s="36"/>
    </row>
    <row r="150" spans="13:15" x14ac:dyDescent="0.2">
      <c r="M150" s="36"/>
      <c r="N150" s="36"/>
      <c r="O150" s="36"/>
    </row>
    <row r="151" spans="13:15" x14ac:dyDescent="0.2">
      <c r="M151" s="36"/>
      <c r="N151" s="36"/>
      <c r="O151" s="36"/>
    </row>
    <row r="152" spans="13:15" x14ac:dyDescent="0.2">
      <c r="M152" s="36"/>
      <c r="N152" s="36"/>
      <c r="O152" s="36"/>
    </row>
    <row r="153" spans="13:15" x14ac:dyDescent="0.2">
      <c r="M153" s="36"/>
      <c r="N153" s="36"/>
      <c r="O153" s="36"/>
    </row>
    <row r="154" spans="13:15" x14ac:dyDescent="0.2">
      <c r="M154" s="36"/>
      <c r="N154" s="36"/>
      <c r="O154" s="36"/>
    </row>
    <row r="155" spans="13:15" x14ac:dyDescent="0.2">
      <c r="M155" s="36"/>
      <c r="N155" s="36"/>
      <c r="O155" s="36"/>
    </row>
    <row r="156" spans="13:15" x14ac:dyDescent="0.2">
      <c r="M156" s="36"/>
      <c r="N156" s="36"/>
      <c r="O156" s="36"/>
    </row>
    <row r="157" spans="13:15" x14ac:dyDescent="0.2">
      <c r="M157" s="36"/>
      <c r="N157" s="36"/>
      <c r="O157" s="36"/>
    </row>
    <row r="158" spans="13:15" x14ac:dyDescent="0.2">
      <c r="M158" s="36"/>
      <c r="N158" s="36"/>
      <c r="O158" s="36"/>
    </row>
    <row r="159" spans="13:15" x14ac:dyDescent="0.2">
      <c r="M159" s="36"/>
      <c r="N159" s="36"/>
      <c r="O159" s="36"/>
    </row>
    <row r="160" spans="13:15" x14ac:dyDescent="0.2">
      <c r="M160" s="36"/>
      <c r="N160" s="36"/>
      <c r="O160" s="36"/>
    </row>
    <row r="161" spans="13:15" x14ac:dyDescent="0.2">
      <c r="M161" s="36"/>
      <c r="N161" s="36"/>
      <c r="O161" s="36"/>
    </row>
    <row r="162" spans="13:15" x14ac:dyDescent="0.2">
      <c r="M162" s="36"/>
      <c r="N162" s="36"/>
      <c r="O162" s="36"/>
    </row>
    <row r="163" spans="13:15" x14ac:dyDescent="0.2">
      <c r="M163" s="36"/>
      <c r="N163" s="36"/>
      <c r="O163" s="36"/>
    </row>
    <row r="164" spans="13:15" x14ac:dyDescent="0.2">
      <c r="M164" s="36"/>
      <c r="N164" s="36"/>
      <c r="O164" s="36"/>
    </row>
    <row r="165" spans="13:15" x14ac:dyDescent="0.2">
      <c r="M165" s="36"/>
      <c r="N165" s="36"/>
      <c r="O165" s="36"/>
    </row>
    <row r="166" spans="13:15" x14ac:dyDescent="0.2">
      <c r="M166" s="36"/>
      <c r="N166" s="36"/>
      <c r="O166" s="36"/>
    </row>
    <row r="167" spans="13:15" x14ac:dyDescent="0.2">
      <c r="M167" s="36"/>
      <c r="N167" s="36"/>
      <c r="O167" s="36"/>
    </row>
    <row r="168" spans="13:15" x14ac:dyDescent="0.2">
      <c r="M168" s="36"/>
      <c r="N168" s="36"/>
      <c r="O168" s="36"/>
    </row>
    <row r="169" spans="13:15" x14ac:dyDescent="0.2">
      <c r="M169" s="36"/>
      <c r="N169" s="36"/>
      <c r="O169" s="36"/>
    </row>
    <row r="170" spans="13:15" x14ac:dyDescent="0.2">
      <c r="M170" s="36"/>
      <c r="N170" s="36"/>
      <c r="O170" s="36"/>
    </row>
    <row r="171" spans="13:15" x14ac:dyDescent="0.2">
      <c r="M171" s="36"/>
      <c r="N171" s="36"/>
      <c r="O171" s="36"/>
    </row>
    <row r="172" spans="13:15" x14ac:dyDescent="0.2">
      <c r="M172" s="36"/>
      <c r="N172" s="36"/>
      <c r="O172" s="36"/>
    </row>
    <row r="173" spans="13:15" x14ac:dyDescent="0.2">
      <c r="M173" s="36"/>
      <c r="N173" s="36"/>
      <c r="O173" s="36"/>
    </row>
    <row r="174" spans="13:15" x14ac:dyDescent="0.2">
      <c r="M174" s="36"/>
      <c r="N174" s="36"/>
      <c r="O174" s="36"/>
    </row>
    <row r="175" spans="13:15" x14ac:dyDescent="0.2">
      <c r="M175" s="36"/>
      <c r="N175" s="36"/>
      <c r="O175" s="36"/>
    </row>
    <row r="176" spans="13:15" x14ac:dyDescent="0.2">
      <c r="M176" s="36"/>
      <c r="N176" s="36"/>
      <c r="O176" s="36"/>
    </row>
    <row r="177" spans="13:15" x14ac:dyDescent="0.2">
      <c r="M177" s="36"/>
      <c r="N177" s="36"/>
      <c r="O177" s="36"/>
    </row>
    <row r="178" spans="13:15" x14ac:dyDescent="0.2">
      <c r="M178" s="36"/>
      <c r="N178" s="36"/>
      <c r="O178" s="36"/>
    </row>
    <row r="179" spans="13:15" x14ac:dyDescent="0.2">
      <c r="M179" s="36"/>
      <c r="N179" s="36"/>
      <c r="O179" s="36"/>
    </row>
    <row r="180" spans="13:15" x14ac:dyDescent="0.2">
      <c r="M180" s="36"/>
      <c r="N180" s="36"/>
      <c r="O180" s="36"/>
    </row>
  </sheetData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24</vt:i4>
      </vt:variant>
    </vt:vector>
  </HeadingPairs>
  <TitlesOfParts>
    <vt:vector size="48" baseType="lpstr">
      <vt:lpstr>November 2020</vt:lpstr>
      <vt:lpstr>December 2020</vt:lpstr>
      <vt:lpstr>January 2021</vt:lpstr>
      <vt:lpstr>February 2021</vt:lpstr>
      <vt:lpstr>March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'April 2021'!Print_Area</vt:lpstr>
      <vt:lpstr>'April 2022'!Print_Area</vt:lpstr>
      <vt:lpstr>'August 2021'!Print_Area</vt:lpstr>
      <vt:lpstr>'August 2022'!Print_Area</vt:lpstr>
      <vt:lpstr>'December 2020'!Print_Area</vt:lpstr>
      <vt:lpstr>'December 2021'!Print_Area</vt:lpstr>
      <vt:lpstr>'February 2021'!Print_Area</vt:lpstr>
      <vt:lpstr>'February 2022'!Print_Area</vt:lpstr>
      <vt:lpstr>'January 2021'!Print_Area</vt:lpstr>
      <vt:lpstr>'January 2022'!Print_Area</vt:lpstr>
      <vt:lpstr>'July 2021'!Print_Area</vt:lpstr>
      <vt:lpstr>'July 2022'!Print_Area</vt:lpstr>
      <vt:lpstr>'June 2021'!Print_Area</vt:lpstr>
      <vt:lpstr>'June 2022'!Print_Area</vt:lpstr>
      <vt:lpstr>'March 2021'!Print_Area</vt:lpstr>
      <vt:lpstr>'March 2022'!Print_Area</vt:lpstr>
      <vt:lpstr>'May 2021'!Print_Area</vt:lpstr>
      <vt:lpstr>'May 2022'!Print_Area</vt:lpstr>
      <vt:lpstr>'November 2020'!Print_Area</vt:lpstr>
      <vt:lpstr>'November 2021'!Print_Area</vt:lpstr>
      <vt:lpstr>'October 2021'!Print_Area</vt:lpstr>
      <vt:lpstr>'October 2022'!Print_Area</vt:lpstr>
      <vt:lpstr>'September 2021'!Print_Area</vt:lpstr>
      <vt:lpstr>'September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Logan</dc:creator>
  <cp:lastModifiedBy>Lauren Logan</cp:lastModifiedBy>
  <dcterms:created xsi:type="dcterms:W3CDTF">2024-06-11T13:23:03Z</dcterms:created>
  <dcterms:modified xsi:type="dcterms:W3CDTF">2024-06-11T15:15:17Z</dcterms:modified>
</cp:coreProperties>
</file>