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270" windowWidth="13020" windowHeight="10140" activeTab="2"/>
  </bookViews>
  <sheets>
    <sheet name="Sheet1" sheetId="1" r:id="rId1"/>
    <sheet name="Chart1" sheetId="2" state="hidden" r:id="rId2"/>
    <sheet name="Sheet2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<sst xmlns="http://schemas.openxmlformats.org/spreadsheetml/2006/main" count="86" uniqueCount="84">
  <si>
    <r>
      <t xml:space="preserve">COMPANY:    </t>
    </r>
    <r>
      <rPr>
        <b/>
        <sz val="10"/>
        <rFont val="Arial"/>
        <family val="2"/>
      </rPr>
      <t>LICKING VALLEY RECC</t>
    </r>
  </si>
  <si>
    <t xml:space="preserve">       MONTHLY FUEL ADJUSTMENT CLAUSE (FAC) REPORT</t>
  </si>
  <si>
    <t>1.  Total Purchases</t>
  </si>
  <si>
    <t>2.  Sales (Ultimate Consumer)</t>
  </si>
  <si>
    <t>3.  Company Use</t>
  </si>
  <si>
    <t>4.  Total Sales (L2 + L3)</t>
  </si>
  <si>
    <t>5.  Line Loss &amp; Unaccounted for</t>
  </si>
  <si>
    <t xml:space="preserve">                (L1 less L4)</t>
  </si>
  <si>
    <t xml:space="preserve">                (L7 + L8)</t>
  </si>
  <si>
    <t>14.  Number of KWH Purchased</t>
  </si>
  <si>
    <t>Line Loss</t>
  </si>
  <si>
    <t>17.  Last Month Used to Compute L 16</t>
  </si>
  <si>
    <t>18.  Line Loss for Month on L17 (%)</t>
  </si>
  <si>
    <t xml:space="preserve">       </t>
  </si>
  <si>
    <t>(L5 / L1)</t>
  </si>
  <si>
    <t>Calculation of FAC Billed consumers</t>
  </si>
  <si>
    <t>19.  Sales as a Percent of Purchases</t>
  </si>
  <si>
    <t>21.  FAC $ per KWH (L20 / L19)</t>
  </si>
  <si>
    <t>22.  FAC cents per KWH (L21 x 100)</t>
  </si>
  <si>
    <r>
      <t xml:space="preserve">Issued by </t>
    </r>
    <r>
      <rPr>
        <b/>
        <sz val="10"/>
        <rFont val="Arial"/>
        <family val="2"/>
      </rPr>
      <t>Kerry Howard                           General Manager</t>
    </r>
  </si>
  <si>
    <t>P.O. Box 605</t>
  </si>
  <si>
    <t xml:space="preserve">West Liberty,  KY  41472 </t>
  </si>
  <si>
    <t>Phone: 606-743-3179</t>
  </si>
  <si>
    <r>
      <t xml:space="preserve">POWER SUPPLIER:  </t>
    </r>
    <r>
      <rPr>
        <b/>
        <sz val="10"/>
        <rFont val="Arial"/>
        <family val="2"/>
      </rPr>
      <t>EAST KENTUCKY POWER COOPERATIVE</t>
    </r>
  </si>
  <si>
    <t>LICKING VALLEY RURAL ELECTRIC COOPERATIVE CORPORATION</t>
  </si>
  <si>
    <t xml:space="preserve">          KENTUCKY  56  MORGAN</t>
  </si>
  <si>
    <t>TWELVE MONTH ACTURAL LINE LOSS</t>
  </si>
  <si>
    <t xml:space="preserve">            FOR FUEL ADJUSTMENT CHARGE COMPUTATION</t>
  </si>
  <si>
    <t>Previous Twelve Months Total</t>
  </si>
  <si>
    <t>Less: Prior Year-Current Month Total</t>
  </si>
  <si>
    <t>Plus:  Current Year-Current Month Total</t>
  </si>
  <si>
    <t>Most Recent Twelve Month Total</t>
  </si>
  <si>
    <t xml:space="preserve">(d)      </t>
  </si>
  <si>
    <t>divided by (a)</t>
  </si>
  <si>
    <t>equals</t>
  </si>
  <si>
    <t>Enter on Line 16 of the current month's (FAC) Report</t>
  </si>
  <si>
    <t>Kwh Purchased</t>
  </si>
  <si>
    <t>Kwh Sold</t>
  </si>
  <si>
    <t>Office Use</t>
  </si>
  <si>
    <t>Kwh Losses</t>
  </si>
  <si>
    <t xml:space="preserve">        (a)</t>
  </si>
  <si>
    <t xml:space="preserve">     (b)</t>
  </si>
  <si>
    <t xml:space="preserve">      (d)</t>
  </si>
  <si>
    <t xml:space="preserve">   ( c 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</si>
  <si>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</si>
  <si>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</si>
  <si>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</si>
  <si>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</si>
  <si>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</si>
  <si>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</si>
  <si>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</si>
  <si>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</si>
  <si>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</si>
  <si>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</si>
  <si>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</si>
  <si>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</si>
  <si>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</si>
  <si>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A.  Billed by Supplier                               </t>
  </si>
  <si>
    <t>C.  Unrecoverable                                                        - 0 -</t>
  </si>
  <si>
    <t>9.   Net KWH Billed at the Rate on L6</t>
  </si>
  <si>
    <t>8.   Adjustments to Billing (KWH)</t>
  </si>
  <si>
    <t>7.   Gross KWH Billed at the Rate on L6</t>
  </si>
  <si>
    <t>6.   Last FAC Rate Billed Consumers</t>
  </si>
  <si>
    <t>16.  Last 12 Months Actual (%)</t>
  </si>
  <si>
    <t xml:space="preserve">12.  Total Over/Under Recovery            </t>
  </si>
  <si>
    <t xml:space="preserve">B.  Over/Under Recovery (L12)                 </t>
  </si>
  <si>
    <t>10.  Fuel Charge/Credit Used to Compute L6</t>
  </si>
  <si>
    <t>13.  Fuel Adjustment Charge/Credit:</t>
  </si>
  <si>
    <t xml:space="preserve">Disposition of Energy (KWH)            Month of:  </t>
  </si>
  <si>
    <t>Purchased Power                            Month of:</t>
  </si>
  <si>
    <t>11.  FAC Revenue Refund Resulting from L6</t>
  </si>
  <si>
    <t>Over or Under Recovery                   Month of:</t>
  </si>
  <si>
    <t xml:space="preserve">D.  Recoverable Fuel Cost  (L13 A+B+C)                      </t>
  </si>
  <si>
    <t>A.  EKPC KWH Purchased</t>
  </si>
  <si>
    <t>B.  Solar KWH Purchased</t>
  </si>
  <si>
    <t xml:space="preserve">        Total KWH Purchased</t>
  </si>
  <si>
    <t>15.  Supplier's FAC: per KWH (L13A/Total L14)</t>
  </si>
  <si>
    <t xml:space="preserve">20.  Recovery Rate $ per KWH (L13D / Total L14)              </t>
  </si>
  <si>
    <t xml:space="preserve">           FOR </t>
  </si>
  <si>
    <t>April 2022</t>
  </si>
  <si>
    <t>May 2022</t>
  </si>
  <si>
    <t>June 2022</t>
  </si>
  <si>
    <t xml:space="preserve"> April 2022</t>
  </si>
  <si>
    <t xml:space="preserve">Line 22 reflects a Fuel Adjustment Debit 1.180 Cents per KWH to be applied to bills rendered on and after July 20, 2022.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</si>
</sst>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0.00000%"/>
    <numFmt numFmtId="168" formatCode="0.00000"/>
    <numFmt numFmtId="169" formatCode="0.0%"/>
    <numFmt numFmtId="170" formatCode="_(&quot;$&quot;* #,##0.0000_);_(&quot;$&quot;* \(#,##0.0000\);_(&quot;$&quot;* &quot;-&quot;????_);_(@_)"/>
    <numFmt numFmtId="171" formatCode="_(&quot;$&quot;* #,##0.00000_);_(&quot;$&quot;* \(#,##0.00000\);_(&quot;$&quot;* &quot;-&quot;?????_);_(@_)"/>
    <numFmt numFmtId="172" formatCode="_(&quot;$&quot;* #,##0.000_);_(&quot;$&quot;* \(#,##0.000\);_(&quot;$&quot;* &quot;-&quot;???_);_(@_)"/>
    <numFmt numFmtId="173" formatCode="_(* #,##0.0_);_(* \(#,##0.0\);_(* &quot;-&quot;??_);_(@_)"/>
    <numFmt numFmtId="174" formatCode="_(* #,##0_);_(* \(#,##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0000_);_(* \(#,##0.00000\);_(* &quot;-&quot;?????_);_(@_)"/>
    <numFmt numFmtId="178" formatCode="[$-409]dddd\,\ mmmm\ dd\,\ yyyy"/>
    <numFmt numFmtId="179" formatCode="[$-409]h:mm:ss\ AM/PM"/>
    <numFmt numFmtId="180" formatCode="[$-F800]dddd\,\ mmmm\ dd\,\ yyyy"/>
    <numFmt numFmtId="181" formatCode="0.000%"/>
    <numFmt numFmtId="182" formatCode="0.0000%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u val="singleAccounting"/>
      <sz val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2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41" fontId="5" fillId="0" borderId="0" xfId="42" applyNumberFormat="1" applyFont="1" applyAlignment="1">
      <alignment/>
    </xf>
    <xf numFmtId="41" fontId="6" fillId="0" borderId="0" xfId="42" applyNumberFormat="1" applyFont="1" applyAlignment="1">
      <alignment/>
    </xf>
    <xf numFmtId="41" fontId="2" fillId="0" borderId="0" xfId="0" applyNumberFormat="1" applyFont="1" applyAlignment="1">
      <alignment/>
    </xf>
    <xf numFmtId="43" fontId="0" fillId="0" borderId="0" xfId="42" applyFont="1" applyAlignment="1">
      <alignment horizontal="right"/>
    </xf>
    <xf numFmtId="164" fontId="0" fillId="0" borderId="0" xfId="42" applyNumberFormat="1" applyFont="1" applyAlignment="1">
      <alignment horizontal="right"/>
    </xf>
    <xf numFmtId="43" fontId="0" fillId="0" borderId="0" xfId="42" applyNumberFormat="1" applyFont="1" applyAlignment="1">
      <alignment horizontal="right"/>
    </xf>
    <xf numFmtId="174" fontId="0" fillId="0" borderId="0" xfId="42" applyNumberFormat="1" applyFont="1" applyAlignment="1">
      <alignment horizontal="right"/>
    </xf>
    <xf numFmtId="174" fontId="1" fillId="0" borderId="0" xfId="42" applyNumberFormat="1" applyFont="1" applyAlignment="1" quotePrefix="1">
      <alignment horizontal="right"/>
    </xf>
    <xf numFmtId="174" fontId="0" fillId="0" borderId="0" xfId="42" applyNumberFormat="1" applyFont="1" applyAlignment="1">
      <alignment horizontal="right"/>
    </xf>
    <xf numFmtId="169" fontId="0" fillId="0" borderId="0" xfId="59" applyNumberFormat="1" applyFont="1" applyAlignment="1">
      <alignment horizontal="right"/>
    </xf>
    <xf numFmtId="166" fontId="0" fillId="0" borderId="0" xfId="42" applyNumberFormat="1" applyFont="1" applyAlignment="1">
      <alignment horizontal="right"/>
    </xf>
    <xf numFmtId="0" fontId="0" fillId="0" borderId="0" xfId="0" applyAlignment="1">
      <alignment horizontal="center"/>
    </xf>
    <xf numFmtId="174" fontId="0" fillId="0" borderId="0" xfId="42" applyNumberFormat="1" applyFont="1" applyAlignment="1">
      <alignment/>
    </xf>
    <xf numFmtId="174" fontId="0" fillId="0" borderId="0" xfId="42" applyNumberFormat="1" applyFont="1" applyAlignment="1" quotePrefix="1">
      <alignment horizontal="right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7" fontId="1" fillId="0" borderId="0" xfId="42" applyNumberFormat="1" applyFont="1" applyAlignment="1" quotePrefix="1">
      <alignment horizontal="right"/>
    </xf>
    <xf numFmtId="17" fontId="1" fillId="33" borderId="0" xfId="42" applyNumberFormat="1" applyFont="1" applyFill="1" applyAlignment="1" quotePrefix="1">
      <alignment horizontal="right"/>
    </xf>
    <xf numFmtId="17" fontId="2" fillId="0" borderId="0" xfId="0" applyNumberFormat="1" applyFont="1" applyAlignment="1">
      <alignment/>
    </xf>
    <xf numFmtId="14" fontId="2" fillId="33" borderId="0" xfId="59" applyNumberFormat="1" applyFont="1" applyFill="1" applyAlignment="1" quotePrefix="1">
      <alignment/>
    </xf>
    <xf numFmtId="182" fontId="0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"/>
          <c:y val="0.0685"/>
          <c:w val="0.804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Sheet2!$E$11:$E$12</c:f>
              <c:strCache>
                <c:ptCount val="1"/>
                <c:pt idx="0">
                  <c:v>        (a) Kwh Purchased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Sheet2!$E$13:$E$16</c:f>
              <c:numCache>
                <c:ptCount val="4"/>
                <c:pt idx="0">
                  <c:v>255919695</c:v>
                </c:pt>
                <c:pt idx="1">
                  <c:v>17959722</c:v>
                </c:pt>
                <c:pt idx="2">
                  <c:v>17694953</c:v>
                </c:pt>
                <c:pt idx="3">
                  <c:v>255654926</c:v>
                </c:pt>
              </c:numCache>
            </c:numRef>
          </c:val>
        </c:ser>
        <c:axId val="62048176"/>
        <c:axId val="21562673"/>
      </c:barChart>
      <c:catAx>
        <c:axId val="62048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62673"/>
        <c:crosses val="autoZero"/>
        <c:auto val="1"/>
        <c:lblOffset val="100"/>
        <c:tickLblSkip val="1"/>
        <c:noMultiLvlLbl val="0"/>
      </c:catAx>
      <c:valAx>
        <c:axId val="215626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481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"/>
          <c:y val="0.50975"/>
          <c:w val="0.1615"/>
          <c:h val="0.03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24900" cy="6353175"/>
    <xdr:graphicFrame>
      <xdr:nvGraphicFramePr>
        <xdr:cNvPr id="1" name="Chart 1"/>
        <xdr:cNvGraphicFramePr/>
      </xdr:nvGraphicFramePr>
      <xdr:xfrm>
        <a:off x="0" y="0"/>
        <a:ext cx="8724900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M32" sqref="M32"/>
    </sheetView>
  </sheetViews>
  <sheetFormatPr defaultColWidth="9.140625" defaultRowHeight="12.75"/>
  <cols>
    <col min="4" max="4" width="13.140625" style="0" customWidth="1"/>
    <col min="5" max="5" width="16.00390625" style="12" customWidth="1"/>
    <col min="6" max="6" width="0.9921875" style="0" customWidth="1"/>
    <col min="7" max="7" width="4.140625" style="0" customWidth="1"/>
    <col min="10" max="10" width="9.140625" style="0" customWidth="1"/>
    <col min="12" max="12" width="9.57421875" style="0" customWidth="1"/>
    <col min="13" max="13" width="17.140625" style="9" customWidth="1"/>
  </cols>
  <sheetData>
    <row r="1" ht="12.75">
      <c r="D1" s="1" t="s">
        <v>1</v>
      </c>
    </row>
    <row r="3" spans="1:8" ht="12.75">
      <c r="A3" t="s">
        <v>0</v>
      </c>
      <c r="H3" t="s">
        <v>23</v>
      </c>
    </row>
    <row r="5" spans="1:13" ht="12.75">
      <c r="A5" t="s">
        <v>68</v>
      </c>
      <c r="E5" s="13" t="s">
        <v>79</v>
      </c>
      <c r="H5" t="s">
        <v>69</v>
      </c>
      <c r="M5" s="22" t="s">
        <v>80</v>
      </c>
    </row>
    <row r="6" ht="12.75">
      <c r="E6" s="19"/>
    </row>
    <row r="7" spans="1:8" ht="12.75">
      <c r="A7" t="s">
        <v>2</v>
      </c>
      <c r="E7" s="12">
        <v>17694953</v>
      </c>
      <c r="H7" t="s">
        <v>67</v>
      </c>
    </row>
    <row r="8" spans="1:13" ht="12.75">
      <c r="A8" t="s">
        <v>3</v>
      </c>
      <c r="E8" s="12">
        <v>15088411</v>
      </c>
      <c r="I8" t="s">
        <v>57</v>
      </c>
      <c r="M8" s="9">
        <v>119631</v>
      </c>
    </row>
    <row r="9" spans="1:13" ht="12.75">
      <c r="A9" t="s">
        <v>4</v>
      </c>
      <c r="E9" s="14">
        <v>11020</v>
      </c>
      <c r="I9" t="s">
        <v>65</v>
      </c>
      <c r="M9" s="9">
        <f>SUM(E28)</f>
        <v>69260.41</v>
      </c>
    </row>
    <row r="10" spans="1:13" ht="12.75">
      <c r="A10" t="s">
        <v>5</v>
      </c>
      <c r="E10" s="12">
        <f>(E8+E9)</f>
        <v>15099431</v>
      </c>
      <c r="I10" t="s">
        <v>58</v>
      </c>
      <c r="M10" s="9">
        <v>0</v>
      </c>
    </row>
    <row r="11" spans="1:13" ht="12.75">
      <c r="A11" t="s">
        <v>6</v>
      </c>
      <c r="E11" s="12">
        <f>SUM(E7-E10)</f>
        <v>2595522</v>
      </c>
      <c r="I11" s="2" t="s">
        <v>72</v>
      </c>
      <c r="M11" s="9">
        <f>SUM(M8+M9)</f>
        <v>188891.41</v>
      </c>
    </row>
    <row r="12" ht="12.75">
      <c r="A12" t="s">
        <v>7</v>
      </c>
    </row>
    <row r="13" spans="8:13" ht="12.75">
      <c r="H13" s="2" t="s">
        <v>9</v>
      </c>
      <c r="M13" s="18"/>
    </row>
    <row r="14" spans="8:13" ht="12.75">
      <c r="H14" s="2"/>
      <c r="I14" s="2" t="s">
        <v>73</v>
      </c>
      <c r="M14" s="18">
        <v>16920784</v>
      </c>
    </row>
    <row r="15" spans="8:13" ht="12.75">
      <c r="H15" s="1"/>
      <c r="I15" s="2" t="s">
        <v>74</v>
      </c>
      <c r="M15" s="18">
        <v>34206</v>
      </c>
    </row>
    <row r="16" spans="8:13" ht="12.75">
      <c r="H16" s="1" t="s">
        <v>75</v>
      </c>
      <c r="M16" s="18">
        <f>(M14+M15)</f>
        <v>16954990</v>
      </c>
    </row>
    <row r="17" ht="12.75">
      <c r="H17" s="2"/>
    </row>
    <row r="18" spans="8:13" ht="12.75">
      <c r="H18" s="2" t="s">
        <v>76</v>
      </c>
      <c r="M18" s="16">
        <f>SUM(M8/M16)</f>
        <v>0.007055798912296616</v>
      </c>
    </row>
    <row r="19" spans="1:5" ht="12.75">
      <c r="A19" t="s">
        <v>71</v>
      </c>
      <c r="E19" s="13" t="s">
        <v>82</v>
      </c>
    </row>
    <row r="20" ht="12.75">
      <c r="H20" t="s">
        <v>10</v>
      </c>
    </row>
    <row r="21" spans="1:5" ht="12.75">
      <c r="A21" t="s">
        <v>62</v>
      </c>
      <c r="E21" s="16">
        <v>0.01445</v>
      </c>
    </row>
    <row r="22" spans="1:13" ht="12.75">
      <c r="A22" t="s">
        <v>61</v>
      </c>
      <c r="E22" s="12">
        <v>15088411</v>
      </c>
      <c r="H22" t="s">
        <v>63</v>
      </c>
      <c r="M22" s="15">
        <v>0.056</v>
      </c>
    </row>
    <row r="23" spans="1:13" ht="12.75">
      <c r="A23" t="s">
        <v>60</v>
      </c>
      <c r="E23" s="12">
        <v>0</v>
      </c>
      <c r="H23" t="s">
        <v>11</v>
      </c>
      <c r="M23" s="22" t="s">
        <v>79</v>
      </c>
    </row>
    <row r="24" spans="1:13" ht="12.75">
      <c r="A24" t="s">
        <v>59</v>
      </c>
      <c r="E24" s="12">
        <f>SUM(E22)</f>
        <v>15088411</v>
      </c>
      <c r="H24" t="s">
        <v>12</v>
      </c>
      <c r="M24" s="15">
        <f>SUM(E11/E7)</f>
        <v>0.14668148595817124</v>
      </c>
    </row>
    <row r="25" spans="1:9" ht="12.75">
      <c r="A25" t="s">
        <v>8</v>
      </c>
      <c r="H25" t="s">
        <v>13</v>
      </c>
      <c r="I25" t="s">
        <v>14</v>
      </c>
    </row>
    <row r="26" spans="1:5" ht="12.75">
      <c r="A26" t="s">
        <v>66</v>
      </c>
      <c r="E26" s="11">
        <v>287287.95</v>
      </c>
    </row>
    <row r="27" spans="1:8" ht="12.75">
      <c r="A27" t="s">
        <v>70</v>
      </c>
      <c r="E27" s="11">
        <v>218027.54</v>
      </c>
      <c r="H27" t="s">
        <v>15</v>
      </c>
    </row>
    <row r="28" spans="1:5" ht="12.75">
      <c r="A28" t="s">
        <v>64</v>
      </c>
      <c r="E28" s="11">
        <f>SUM(E26-E27)</f>
        <v>69260.41</v>
      </c>
    </row>
    <row r="29" spans="8:13" ht="12.75">
      <c r="H29" t="s">
        <v>16</v>
      </c>
      <c r="M29" s="15">
        <f>SUM(100%-M22)</f>
        <v>0.944</v>
      </c>
    </row>
    <row r="30" spans="8:13" ht="12.75">
      <c r="H30" s="2" t="s">
        <v>77</v>
      </c>
      <c r="M30" s="16">
        <f>SUM(M11/M16)</f>
        <v>0.011140756202156415</v>
      </c>
    </row>
    <row r="31" spans="8:13" ht="12.75">
      <c r="H31" t="s">
        <v>17</v>
      </c>
      <c r="M31" s="16">
        <f>SUM(M30/M29)</f>
        <v>0.011801648519233491</v>
      </c>
    </row>
    <row r="32" spans="8:13" ht="12.75">
      <c r="H32" t="s">
        <v>18</v>
      </c>
      <c r="M32" s="10">
        <f>SUM(M31*100)</f>
        <v>1.1801648519233492</v>
      </c>
    </row>
    <row r="34" spans="1:9" ht="12.75">
      <c r="A34" s="21" t="s">
        <v>83</v>
      </c>
      <c r="B34" s="20"/>
      <c r="C34" s="20"/>
      <c r="D34" s="20"/>
      <c r="E34" s="20"/>
      <c r="F34" s="20"/>
      <c r="G34" s="20"/>
      <c r="H34" s="20"/>
      <c r="I34" s="20"/>
    </row>
    <row r="35" ht="12.75">
      <c r="M35" s="23" t="s">
        <v>81</v>
      </c>
    </row>
    <row r="36" ht="12.75">
      <c r="A36" t="s">
        <v>19</v>
      </c>
    </row>
    <row r="37" ht="12.75">
      <c r="B37" s="2" t="s">
        <v>20</v>
      </c>
    </row>
    <row r="38" spans="2:5" ht="12.75">
      <c r="B38" t="s">
        <v>21</v>
      </c>
      <c r="E38" s="12" t="s">
        <v>22</v>
      </c>
    </row>
    <row r="39" ht="12.75">
      <c r="J39" s="17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130" zoomScaleNormal="130" zoomScalePageLayoutView="0" workbookViewId="0" topLeftCell="A10">
      <selection activeCell="G20" sqref="G20"/>
    </sheetView>
  </sheetViews>
  <sheetFormatPr defaultColWidth="9.140625" defaultRowHeight="12.75"/>
  <cols>
    <col min="1" max="1" width="9.57421875" style="0" customWidth="1"/>
    <col min="2" max="2" width="12.57421875" style="0" customWidth="1"/>
    <col min="4" max="4" width="4.00390625" style="0" customWidth="1"/>
    <col min="5" max="5" width="13.57421875" style="0" customWidth="1"/>
    <col min="6" max="6" width="9.140625" style="0" customWidth="1"/>
    <col min="7" max="7" width="12.8515625" style="0" customWidth="1"/>
    <col min="8" max="8" width="7.00390625" style="0" customWidth="1"/>
    <col min="9" max="9" width="11.421875" style="0" customWidth="1"/>
    <col min="11" max="11" width="14.421875" style="0" customWidth="1"/>
  </cols>
  <sheetData>
    <row r="1" spans="1:14" ht="12.75">
      <c r="A1" s="3"/>
      <c r="B1" s="3"/>
      <c r="C1" s="3"/>
      <c r="E1" s="3" t="s">
        <v>24</v>
      </c>
      <c r="F1" s="3"/>
      <c r="G1" s="3"/>
      <c r="H1" s="3"/>
      <c r="I1" s="3"/>
      <c r="K1" s="3"/>
      <c r="L1" s="3"/>
      <c r="M1" s="3"/>
      <c r="N1" s="3"/>
    </row>
    <row r="2" spans="1:14" ht="12.75">
      <c r="A2" s="3"/>
      <c r="B2" s="3"/>
      <c r="C2" s="3"/>
      <c r="E2" s="3"/>
      <c r="F2" s="3" t="s">
        <v>25</v>
      </c>
      <c r="G2" s="3"/>
      <c r="H2" s="3"/>
      <c r="I2" s="3"/>
      <c r="K2" s="3"/>
      <c r="L2" s="3"/>
      <c r="M2" s="3"/>
      <c r="N2" s="3"/>
    </row>
    <row r="3" spans="1:14" ht="12.75">
      <c r="A3" s="3"/>
      <c r="B3" s="3"/>
      <c r="C3" s="3"/>
      <c r="E3" s="3"/>
      <c r="F3" s="3" t="s">
        <v>26</v>
      </c>
      <c r="G3" s="3"/>
      <c r="H3" s="3"/>
      <c r="I3" s="3"/>
      <c r="K3" s="3"/>
      <c r="L3" s="3"/>
      <c r="M3" s="3"/>
      <c r="N3" s="3"/>
    </row>
    <row r="4" spans="1:14" ht="12.75">
      <c r="A4" s="3"/>
      <c r="B4" s="3"/>
      <c r="C4" s="3"/>
      <c r="E4" s="3" t="s">
        <v>27</v>
      </c>
      <c r="F4" s="3"/>
      <c r="G4" s="3"/>
      <c r="H4" s="3"/>
      <c r="I4" s="3"/>
      <c r="K4" s="3"/>
      <c r="L4" s="3"/>
      <c r="M4" s="3"/>
      <c r="N4" s="3"/>
    </row>
    <row r="5" spans="1:14" ht="12.75">
      <c r="A5" s="3"/>
      <c r="B5" s="3"/>
      <c r="C5" s="3"/>
      <c r="E5" s="3"/>
      <c r="F5" s="3" t="s">
        <v>78</v>
      </c>
      <c r="G5" s="25" t="s">
        <v>81</v>
      </c>
      <c r="H5" s="3"/>
      <c r="I5" s="3"/>
      <c r="K5" s="3"/>
      <c r="L5" s="3"/>
      <c r="M5" s="3"/>
      <c r="N5" s="3"/>
    </row>
    <row r="6" spans="1:14" ht="12.75">
      <c r="A6" s="3"/>
      <c r="B6" s="3"/>
      <c r="C6" s="3"/>
      <c r="D6" s="3"/>
      <c r="E6" s="3"/>
      <c r="F6" s="3"/>
      <c r="G6" s="24"/>
      <c r="H6" s="3"/>
      <c r="I6" s="3"/>
      <c r="J6" s="3"/>
      <c r="K6" s="3"/>
      <c r="L6" s="3"/>
      <c r="M6" s="3"/>
      <c r="N6" s="3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3:14" ht="12.75">
      <c r="M8" s="3"/>
      <c r="N8" s="3"/>
    </row>
    <row r="9" spans="13:14" ht="12.75">
      <c r="M9" s="3"/>
      <c r="N9" s="3"/>
    </row>
    <row r="10" spans="13:14" ht="12.75">
      <c r="M10" s="3"/>
      <c r="N10" s="3"/>
    </row>
    <row r="11" spans="5:14" ht="12.75">
      <c r="E11" s="17" t="s">
        <v>40</v>
      </c>
      <c r="G11" s="17" t="s">
        <v>41</v>
      </c>
      <c r="I11" s="17" t="s">
        <v>43</v>
      </c>
      <c r="K11" s="17" t="s">
        <v>42</v>
      </c>
      <c r="M11" s="3"/>
      <c r="N11" s="3"/>
    </row>
    <row r="12" spans="5:14" ht="12.75">
      <c r="E12" s="17" t="s">
        <v>36</v>
      </c>
      <c r="G12" s="17" t="s">
        <v>37</v>
      </c>
      <c r="I12" s="17" t="s">
        <v>38</v>
      </c>
      <c r="K12" s="17" t="s">
        <v>39</v>
      </c>
      <c r="M12" s="3"/>
      <c r="N12" s="3"/>
    </row>
    <row r="13" spans="1:14" ht="12.75">
      <c r="A13" s="3" t="s">
        <v>28</v>
      </c>
      <c r="B13" s="3"/>
      <c r="C13" s="3"/>
      <c r="D13" s="3"/>
      <c r="E13" s="4">
        <v>255919695</v>
      </c>
      <c r="F13" s="5"/>
      <c r="G13" s="4">
        <v>242170830</v>
      </c>
      <c r="H13" s="5"/>
      <c r="I13" s="4">
        <v>141364</v>
      </c>
      <c r="J13" s="5"/>
      <c r="K13" s="4">
        <f>(E13-G13-I13)</f>
        <v>13607501</v>
      </c>
      <c r="L13" s="3"/>
      <c r="M13" s="3"/>
      <c r="N13" s="3"/>
    </row>
    <row r="14" spans="1:14" ht="12.75">
      <c r="A14" s="3" t="s">
        <v>29</v>
      </c>
      <c r="B14" s="3"/>
      <c r="C14" s="3"/>
      <c r="D14" s="3"/>
      <c r="E14" s="4">
        <v>17959722</v>
      </c>
      <c r="F14" s="5"/>
      <c r="G14" s="4">
        <v>15965554</v>
      </c>
      <c r="H14" s="5"/>
      <c r="I14" s="4">
        <v>11648</v>
      </c>
      <c r="J14" s="5"/>
      <c r="K14" s="4">
        <f>(E14-G14-I14)</f>
        <v>1982520</v>
      </c>
      <c r="L14" s="3"/>
      <c r="M14" s="3"/>
      <c r="N14" s="3"/>
    </row>
    <row r="15" spans="1:14" ht="15">
      <c r="A15" s="3" t="s">
        <v>30</v>
      </c>
      <c r="B15" s="3"/>
      <c r="C15" s="3"/>
      <c r="D15" s="3"/>
      <c r="E15" s="6">
        <v>17694953</v>
      </c>
      <c r="F15" s="5"/>
      <c r="G15" s="7">
        <v>15088411</v>
      </c>
      <c r="H15" s="5"/>
      <c r="I15" s="7">
        <v>11020</v>
      </c>
      <c r="J15" s="5"/>
      <c r="K15" s="7">
        <f>(E15-G15-I15)</f>
        <v>2595522</v>
      </c>
      <c r="L15" s="3"/>
      <c r="N15" s="3"/>
    </row>
    <row r="16" spans="1:14" ht="12.75">
      <c r="A16" s="3" t="s">
        <v>31</v>
      </c>
      <c r="B16" s="3"/>
      <c r="C16" s="3"/>
      <c r="D16" s="3"/>
      <c r="E16" s="4">
        <f>SUM(E13-E14+E15)</f>
        <v>255654926</v>
      </c>
      <c r="F16" s="5"/>
      <c r="G16" s="4">
        <f>SUM(G13-G14+G15)</f>
        <v>241293687</v>
      </c>
      <c r="H16" s="5"/>
      <c r="I16" s="4">
        <f>SUM(I13-I14+I15)</f>
        <v>140736</v>
      </c>
      <c r="J16" s="5"/>
      <c r="K16" s="4">
        <f>(E16-(G16+I16))</f>
        <v>14220503</v>
      </c>
      <c r="L16" s="3"/>
      <c r="M16" s="3"/>
      <c r="N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 t="s">
        <v>32</v>
      </c>
      <c r="B20" s="8">
        <f>SUM(K16)</f>
        <v>14220503</v>
      </c>
      <c r="C20" s="3" t="s">
        <v>33</v>
      </c>
      <c r="E20" s="8">
        <f>SUM(E16)</f>
        <v>255654926</v>
      </c>
      <c r="F20" s="3" t="s">
        <v>34</v>
      </c>
      <c r="G20" s="26">
        <f>SUM(B20/E20)</f>
        <v>0.05562381770809298</v>
      </c>
      <c r="H20" s="3"/>
      <c r="I20" s="3" t="s">
        <v>35</v>
      </c>
      <c r="J20" s="3"/>
      <c r="K20" s="3"/>
      <c r="L20" s="3"/>
    </row>
    <row r="23" spans="1:11" ht="12.75">
      <c r="A23" s="3" t="s">
        <v>44</v>
      </c>
      <c r="B23" s="3">
        <v>2022</v>
      </c>
      <c r="C23" s="3"/>
      <c r="D23" s="3"/>
      <c r="E23" s="4">
        <v>32056628</v>
      </c>
      <c r="F23" s="4"/>
      <c r="G23" s="4">
        <v>29843400</v>
      </c>
      <c r="H23" s="4"/>
      <c r="I23" s="4">
        <v>23867</v>
      </c>
      <c r="J23" s="4"/>
      <c r="K23" s="4">
        <v>2189361</v>
      </c>
    </row>
    <row r="24" spans="1:11" ht="12.75">
      <c r="A24" s="3" t="s">
        <v>45</v>
      </c>
      <c r="B24" s="3">
        <v>2022</v>
      </c>
      <c r="C24" s="3"/>
      <c r="D24" s="3"/>
      <c r="E24" s="4">
        <v>24572212</v>
      </c>
      <c r="F24" s="4"/>
      <c r="G24" s="4">
        <v>20365193</v>
      </c>
      <c r="H24" s="4"/>
      <c r="I24" s="4">
        <v>17664</v>
      </c>
      <c r="J24" s="4"/>
      <c r="K24" s="4">
        <f>(E24-G24-I24)</f>
        <v>4189355</v>
      </c>
    </row>
    <row r="25" spans="1:11" ht="12.75">
      <c r="A25" s="3" t="s">
        <v>46</v>
      </c>
      <c r="B25" s="3">
        <v>2022</v>
      </c>
      <c r="C25" s="3"/>
      <c r="D25" s="3"/>
      <c r="E25" s="4">
        <v>21135132</v>
      </c>
      <c r="F25" s="4"/>
      <c r="G25" s="4">
        <v>19970444</v>
      </c>
      <c r="H25" s="4"/>
      <c r="I25" s="4">
        <v>13860</v>
      </c>
      <c r="J25" s="4"/>
      <c r="K25" s="4">
        <f>(E25-G25-I25)</f>
        <v>1150828</v>
      </c>
    </row>
    <row r="26" spans="1:11" ht="12.75">
      <c r="A26" s="3" t="s">
        <v>47</v>
      </c>
      <c r="B26" s="3">
        <v>2022</v>
      </c>
      <c r="C26" s="3"/>
      <c r="D26" s="3"/>
      <c r="E26" s="4">
        <v>17694953</v>
      </c>
      <c r="F26" s="4"/>
      <c r="G26" s="4">
        <v>15088411</v>
      </c>
      <c r="H26" s="4"/>
      <c r="I26" s="4">
        <v>11020</v>
      </c>
      <c r="J26" s="4"/>
      <c r="K26" s="4">
        <v>2595522</v>
      </c>
    </row>
    <row r="27" spans="1:11" ht="12.75">
      <c r="A27" s="3" t="s">
        <v>48</v>
      </c>
      <c r="B27" s="3">
        <v>2021</v>
      </c>
      <c r="C27" s="3"/>
      <c r="D27" s="3"/>
      <c r="E27" s="4">
        <v>16875827</v>
      </c>
      <c r="F27" s="4"/>
      <c r="G27" s="4">
        <v>16765709</v>
      </c>
      <c r="H27" s="4"/>
      <c r="I27" s="4">
        <v>6500</v>
      </c>
      <c r="J27" s="4"/>
      <c r="K27" s="4">
        <f aca="true" t="shared" si="0" ref="K27:K33">(E27-G27-I27)</f>
        <v>103618</v>
      </c>
    </row>
    <row r="28" spans="1:11" ht="12.75">
      <c r="A28" s="3" t="s">
        <v>49</v>
      </c>
      <c r="B28" s="3">
        <v>2021</v>
      </c>
      <c r="C28" s="3"/>
      <c r="D28" s="3"/>
      <c r="E28" s="4">
        <v>19269495</v>
      </c>
      <c r="F28" s="4"/>
      <c r="G28" s="4">
        <v>19156276</v>
      </c>
      <c r="H28" s="4"/>
      <c r="I28" s="4">
        <v>6940</v>
      </c>
      <c r="J28" s="4"/>
      <c r="K28" s="4">
        <f t="shared" si="0"/>
        <v>106279</v>
      </c>
    </row>
    <row r="29" spans="1:11" ht="12.75">
      <c r="A29" s="3" t="s">
        <v>50</v>
      </c>
      <c r="B29" s="3">
        <v>2021</v>
      </c>
      <c r="C29" s="3"/>
      <c r="D29" s="3"/>
      <c r="E29" s="4">
        <v>21704334</v>
      </c>
      <c r="F29" s="4"/>
      <c r="G29" s="4">
        <v>20697504</v>
      </c>
      <c r="H29" s="4"/>
      <c r="I29" s="4">
        <v>7836</v>
      </c>
      <c r="J29" s="4"/>
      <c r="K29" s="4">
        <f t="shared" si="0"/>
        <v>998994</v>
      </c>
    </row>
    <row r="30" spans="1:11" ht="12.75">
      <c r="A30" s="3" t="s">
        <v>51</v>
      </c>
      <c r="B30" s="3">
        <v>2021</v>
      </c>
      <c r="C30" s="3"/>
      <c r="D30" s="3"/>
      <c r="E30" s="4">
        <v>22292995</v>
      </c>
      <c r="F30" s="4"/>
      <c r="G30" s="4">
        <v>19953873</v>
      </c>
      <c r="H30" s="4"/>
      <c r="I30" s="4">
        <v>9275</v>
      </c>
      <c r="J30" s="4"/>
      <c r="K30" s="4">
        <f t="shared" si="0"/>
        <v>2329847</v>
      </c>
    </row>
    <row r="31" spans="1:11" ht="12.75">
      <c r="A31" s="3" t="s">
        <v>52</v>
      </c>
      <c r="B31" s="3">
        <v>2021</v>
      </c>
      <c r="C31" s="3"/>
      <c r="D31" s="3"/>
      <c r="E31" s="4">
        <v>17200794</v>
      </c>
      <c r="F31" s="4"/>
      <c r="G31" s="4">
        <v>15830973</v>
      </c>
      <c r="H31" s="4"/>
      <c r="I31" s="4">
        <v>6568</v>
      </c>
      <c r="J31" s="4"/>
      <c r="K31" s="4">
        <f>(E31-G31-I31)</f>
        <v>1363253</v>
      </c>
    </row>
    <row r="32" spans="1:11" ht="12.75">
      <c r="A32" s="3" t="s">
        <v>53</v>
      </c>
      <c r="B32" s="3">
        <v>2021</v>
      </c>
      <c r="C32" s="3"/>
      <c r="D32" s="3"/>
      <c r="E32" s="4">
        <v>16792199</v>
      </c>
      <c r="F32" s="4"/>
      <c r="G32" s="4">
        <v>17655242</v>
      </c>
      <c r="H32" s="4"/>
      <c r="I32" s="4">
        <v>7591</v>
      </c>
      <c r="J32" s="4"/>
      <c r="K32" s="4">
        <f t="shared" si="0"/>
        <v>-870634</v>
      </c>
    </row>
    <row r="33" spans="1:11" ht="12.75">
      <c r="A33" s="3" t="s">
        <v>54</v>
      </c>
      <c r="B33" s="3">
        <v>2021</v>
      </c>
      <c r="C33" s="3"/>
      <c r="D33" s="3"/>
      <c r="E33" s="4">
        <v>23115257</v>
      </c>
      <c r="F33" s="4"/>
      <c r="G33" s="4">
        <v>22026861</v>
      </c>
      <c r="H33" s="4"/>
      <c r="I33" s="4">
        <v>14156</v>
      </c>
      <c r="J33" s="4"/>
      <c r="K33" s="4">
        <f t="shared" si="0"/>
        <v>1074240</v>
      </c>
    </row>
    <row r="34" spans="1:11" ht="15">
      <c r="A34" s="3" t="s">
        <v>55</v>
      </c>
      <c r="B34" s="3">
        <v>2021</v>
      </c>
      <c r="C34" s="3"/>
      <c r="D34" s="3"/>
      <c r="E34" s="7">
        <v>22945100</v>
      </c>
      <c r="F34" s="4"/>
      <c r="G34" s="7">
        <v>23939801</v>
      </c>
      <c r="H34" s="4"/>
      <c r="I34" s="7">
        <v>15459</v>
      </c>
      <c r="J34" s="4"/>
      <c r="K34" s="7">
        <f>(E34-G34-I34)</f>
        <v>-1010160</v>
      </c>
    </row>
    <row r="35" spans="1:11" ht="12.75">
      <c r="A35" s="3"/>
      <c r="B35" s="3"/>
      <c r="C35" s="3"/>
      <c r="D35" s="3"/>
      <c r="E35" s="4"/>
      <c r="F35" s="4"/>
      <c r="G35" s="4"/>
      <c r="H35" s="4"/>
      <c r="I35" s="4"/>
      <c r="J35" s="4"/>
      <c r="K35" s="4"/>
    </row>
    <row r="36" spans="1:11" ht="12.75">
      <c r="A36" s="3" t="s">
        <v>56</v>
      </c>
      <c r="B36" s="3"/>
      <c r="C36" s="3"/>
      <c r="D36" s="3"/>
      <c r="E36" s="4">
        <f>SUM(E23:E35)</f>
        <v>255654926</v>
      </c>
      <c r="F36" s="4"/>
      <c r="G36" s="4">
        <f>SUM(G23:G35)</f>
        <v>241293687</v>
      </c>
      <c r="H36" s="4"/>
      <c r="I36" s="4">
        <f>SUM(I23:I35)</f>
        <v>140736</v>
      </c>
      <c r="J36" s="4"/>
      <c r="K36" s="4">
        <f>SUM(K23:K35)</f>
        <v>14220503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</dc:creator>
  <cp:keywords/>
  <dc:description/>
  <cp:lastModifiedBy>John Wolfram</cp:lastModifiedBy>
  <cp:lastPrinted>2021-12-27T13:23:06Z</cp:lastPrinted>
  <dcterms:created xsi:type="dcterms:W3CDTF">2007-04-02T23:07:36Z</dcterms:created>
  <dcterms:modified xsi:type="dcterms:W3CDTF">2024-06-19T16:01:14Z</dcterms:modified>
  <cp:category/>
  <cp:version/>
  <cp:contentType/>
  <cp:contentStatus/>
</cp:coreProperties>
</file>