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353A3532-50C9-4DF4-9E8C-57EDB7372A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AVERAGE!$A$1:$U$44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3" l="1"/>
  <c r="O38" i="3"/>
  <c r="U38" i="3" s="1"/>
  <c r="I38" i="3"/>
  <c r="Q38" i="3" s="1"/>
  <c r="S38" i="3" s="1"/>
  <c r="E38" i="3"/>
  <c r="S37" i="3"/>
  <c r="Q37" i="3"/>
  <c r="M37" i="3"/>
  <c r="O37" i="3"/>
  <c r="U37" i="3"/>
  <c r="I37" i="3"/>
  <c r="E37" i="3"/>
  <c r="S36" i="3"/>
  <c r="Q36" i="3"/>
  <c r="M36" i="3"/>
  <c r="O36" i="3"/>
  <c r="U36" i="3" s="1"/>
  <c r="I36" i="3"/>
  <c r="E36" i="3"/>
  <c r="M35" i="3" l="1"/>
  <c r="O35" i="3"/>
  <c r="U35" i="3" s="1"/>
  <c r="I35" i="3"/>
  <c r="E35" i="3"/>
  <c r="M34" i="3"/>
  <c r="Q35" i="3" l="1"/>
  <c r="S35" i="3" s="1"/>
  <c r="O34" i="3"/>
  <c r="U34" i="3"/>
  <c r="I34" i="3"/>
  <c r="E34" i="3"/>
  <c r="E33" i="3"/>
  <c r="M33" i="3"/>
  <c r="I33" i="3"/>
  <c r="Q33" i="3" s="1"/>
  <c r="S33" i="3" s="1"/>
  <c r="O33" i="3"/>
  <c r="U33" i="3" s="1"/>
  <c r="Q34" i="3" l="1"/>
  <c r="S34" i="3" s="1"/>
  <c r="M32" i="3"/>
  <c r="O32" i="3"/>
  <c r="U32" i="3" s="1"/>
  <c r="I32" i="3"/>
  <c r="E32" i="3"/>
  <c r="E31" i="3"/>
  <c r="Q31" i="3" s="1"/>
  <c r="S31" i="3" s="1"/>
  <c r="M31" i="3"/>
  <c r="I31" i="3"/>
  <c r="O31" i="3"/>
  <c r="U31" i="3" s="1"/>
  <c r="Q32" i="3" l="1"/>
  <c r="S32" i="3" s="1"/>
  <c r="M30" i="3"/>
  <c r="I30" i="3"/>
  <c r="Q30" i="3" s="1"/>
  <c r="S30" i="3" s="1"/>
  <c r="E30" i="3"/>
  <c r="E29" i="3"/>
  <c r="O30" i="3"/>
  <c r="U30" i="3" s="1"/>
  <c r="M29" i="3"/>
  <c r="I29" i="3"/>
  <c r="O29" i="3"/>
  <c r="U29" i="3" s="1"/>
  <c r="E28" i="3"/>
  <c r="H17" i="5"/>
  <c r="B21" i="5" s="1"/>
  <c r="F17" i="5"/>
  <c r="D17" i="5"/>
  <c r="M28" i="3"/>
  <c r="O28" i="3"/>
  <c r="U28" i="3" s="1"/>
  <c r="I28" i="3"/>
  <c r="E27" i="3"/>
  <c r="Q28" i="3" l="1"/>
  <c r="S28" i="3" s="1"/>
  <c r="Q29" i="3"/>
  <c r="S29" i="3" s="1"/>
  <c r="E26" i="3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D21" i="5" s="1"/>
  <c r="B17" i="4"/>
  <c r="F28" i="4" s="1"/>
  <c r="B24" i="4"/>
  <c r="F12" i="4"/>
  <c r="F16" i="4" l="1"/>
  <c r="F35" i="4" s="1"/>
  <c r="F21" i="5" l="1"/>
  <c r="F25" i="4" s="1"/>
  <c r="F33" i="4" s="1"/>
  <c r="F36" i="4" l="1"/>
  <c r="B39" i="4" l="1"/>
  <c r="F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Alyssa Kurtz</author>
  </authors>
  <commentList>
    <comment ref="C6" authorId="0" shapeId="0" xr:uid="{5EBD378B-8C09-4500-9292-5959B413919B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that months Powerbill for Actual KWH
</t>
        </r>
      </text>
    </comment>
    <comment ref="G6" authorId="0" shapeId="0" xr:uid="{61C9FDBC-D66F-4ED9-8B65-7097BEF15731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Unbilled Revenue report KWH Billed for the next mth
</t>
        </r>
      </text>
    </comment>
  </commentList>
</comments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<sst xmlns="http://schemas.openxmlformats.org/spreadsheetml/2006/main" count="140" uniqueCount="126">
  <si>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</si>
  <si>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</si>
  <si>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</si>
  <si>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</si>
  <si>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</si>
  <si>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</si>
  <si>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</si>
  <si>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</si>
  <si>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</si>
  <si>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</si>
  <si>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</si>
  <si>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</si>
  <si>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</si>
  <si>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</si>
  <si>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</si>
  <si>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</si>
  <si>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</si>
  <si>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</si>
  <si>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</si>
  <si>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</si>
  <si>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</si>
  <si>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</si>
  <si>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</si>
  <si>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</si>
  <si>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</si>
  <si>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</si>
  <si>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</si>
  <si>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</si>
  <si>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</si>
  <si>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</si>
  <si>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</si>
  <si>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</si>
  <si>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</si>
  <si>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</si>
  <si>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</si>
  <si>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</si>
  <si>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</si>
  <si>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</si>
  <si>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</si>
  <si>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</si>
  <si>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</si>
  <si>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</si>
  <si>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</si>
  <si>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</si>
  <si>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</si>
  <si>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</si>
  <si>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</si>
  <si>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</si>
  <si>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</si>
  <si>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</si>
  <si>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</si>
  <si>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</si>
  <si>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</si>
  <si>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</si>
  <si>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</si>
  <si>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</si>
  <si>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</si>
  <si>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</si>
  <si>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</si>
  <si>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</si>
  <si>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</si>
  <si>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</si>
  <si>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</si>
  <si>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</si>
  <si>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</si>
  <si>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</si>
  <si>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</si>
  <si>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</si>
  <si>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</si>
  <si>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</si>
  <si>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</si>
  <si>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</si>
  <si>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</si>
  <si>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</si>
  <si>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</si>
  <si>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</si>
  <si>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</si>
  <si>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</si>
  <si>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</si>
  <si>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</si>
  <si>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</si>
  <si>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</si>
  <si>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</si>
  <si>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</si>
  <si>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</si>
  <si>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</si>
  <si>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</si>
  <si>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</si>
  <si>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</si>
  <si>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</si>
  <si>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</si>
  <si>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</si>
  <si>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</si>
  <si>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</si>
  <si>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</si>
  <si>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</si>
  <si>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</si>
  <si>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</si>
  <si>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</si>
  <si>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</si>
  <si>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</si>
  <si>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</si>
  <si>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</si>
  <si>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</si>
  <si>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</si>
  <si>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</si>
  <si>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</si>
  <si>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</si>
  <si>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</si>
  <si>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</si>
  <si>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</si>
  <si>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</si>
  <si>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</si>
  <si>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</si>
  <si>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</si>
  <si>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</si>
  <si>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</si>
  <si>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</si>
  <si>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Page 1 of 2</t>
  </si>
  <si>
    <t>PAGE 2 OF 2</t>
  </si>
  <si>
    <t>APPENDIX A</t>
  </si>
  <si>
    <t>(Billling Reg. Grand  - Net Fuel, current bill month)</t>
  </si>
  <si>
    <t>(KWH) Class Grand Totals - Gross from current Billing system</t>
  </si>
  <si>
    <t>(KWH) Class Grand Totals - Adj from Billing (ATRB/Tran50)</t>
  </si>
  <si>
    <t>July 2022</t>
  </si>
  <si>
    <t>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</si>
</sst>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fill"/>
    </xf>
    <xf numFmtId="164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/>
    <xf numFmtId="164" fontId="4" fillId="0" borderId="3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Font="1" applyAlignment="1">
      <alignment horizontal="right"/>
    </xf>
    <xf numFmtId="3" fontId="5" fillId="0" borderId="0" xfId="0" applyNumberFormat="1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Font="1"/>
    <xf numFmtId="22" fontId="6" fillId="0" borderId="0" xfId="0" applyNumberFormat="1" applyFont="1"/>
    <xf numFmtId="3" fontId="7" fillId="0" borderId="4" xfId="0" applyNumberFormat="1" applyFont="1" applyBorder="1"/>
    <xf numFmtId="168" fontId="7" fillId="0" borderId="4" xfId="0" applyNumberFormat="1" applyFont="1" applyBorder="1"/>
    <xf numFmtId="0" fontId="7" fillId="0" borderId="4" xfId="0" applyFont="1" applyBorder="1"/>
    <xf numFmtId="164" fontId="7" fillId="0" borderId="4" xfId="0" applyNumberFormat="1" applyFont="1" applyBorder="1"/>
    <xf numFmtId="3" fontId="7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15" fillId="0" borderId="0" xfId="0" applyFont="1"/>
    <xf numFmtId="49" fontId="7" fillId="0" borderId="4" xfId="0" quotePrefix="1" applyNumberFormat="1" applyFont="1" applyBorder="1" applyAlignment="1">
      <alignment horizontal="right"/>
    </xf>
    <xf numFmtId="0" fontId="4" fillId="0" borderId="4" xfId="0" applyFont="1" applyBorder="1" applyAlignment="1">
      <alignment horizontal="fill"/>
    </xf>
    <xf numFmtId="167" fontId="4" fillId="0" borderId="0" xfId="0" applyNumberFormat="1" applyFont="1"/>
    <xf numFmtId="169" fontId="4" fillId="0" borderId="0" xfId="0" applyNumberFormat="1" applyFo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0" fontId="4" fillId="0" borderId="3" xfId="0" applyFont="1" applyBorder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10" fontId="4" fillId="0" borderId="0" xfId="0" applyNumberFormat="1" applyFont="1"/>
    <xf numFmtId="10" fontId="5" fillId="0" borderId="0" xfId="0" applyNumberFormat="1" applyFont="1"/>
    <xf numFmtId="10" fontId="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tabSelected="1" workbookViewId="0">
      <selection activeCell="C15" sqref="C15"/>
    </sheetView>
  </sheetViews>
  <sheetFormatPr defaultRowHeight="15" x14ac:dyDescent="0.2"/>
  <cols>
    <col min="1" max="1" width="37.6640625" style="42" customWidth="1"/>
    <col min="2" max="2" width="2.77734375" customWidth="1"/>
    <col min="3" max="3" width="13.77734375" customWidth="1"/>
    <col min="4" max="4" width="2.77734375" customWidth="1"/>
    <col min="5" max="5" width="10" bestFit="1" customWidth="1"/>
    <col min="7" max="7" width="9.88671875" bestFit="1" customWidth="1"/>
  </cols>
  <sheetData>
    <row r="1" spans="1:25" x14ac:dyDescent="0.2">
      <c r="A1" s="40"/>
      <c r="B1" s="33"/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41"/>
      <c r="B2" s="33"/>
      <c r="C2" s="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thickBot="1" x14ac:dyDescent="0.25">
      <c r="A3" s="41" t="s">
        <v>97</v>
      </c>
      <c r="B3" s="33"/>
      <c r="C3" s="35">
        <v>48557247</v>
      </c>
      <c r="D3" s="1"/>
      <c r="E3" s="43" t="s">
        <v>96</v>
      </c>
      <c r="F3" s="43"/>
      <c r="G3" s="43"/>
      <c r="H3" s="44"/>
      <c r="I3" s="44"/>
      <c r="J3" s="4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thickBot="1" x14ac:dyDescent="0.25">
      <c r="A4" s="41" t="s">
        <v>87</v>
      </c>
      <c r="B4" s="33"/>
      <c r="C4" s="36">
        <v>44838</v>
      </c>
      <c r="D4" s="1"/>
      <c r="E4" s="43" t="s">
        <v>117</v>
      </c>
      <c r="F4" s="43"/>
      <c r="G4" s="43"/>
      <c r="H4" s="44"/>
      <c r="I4" s="44"/>
      <c r="J4" s="4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thickBot="1" x14ac:dyDescent="0.25">
      <c r="A5" s="41" t="s">
        <v>88</v>
      </c>
      <c r="B5" s="33"/>
      <c r="C5" s="47" t="s">
        <v>125</v>
      </c>
      <c r="D5" s="1"/>
      <c r="E5" s="43" t="s">
        <v>81</v>
      </c>
      <c r="F5" s="43"/>
      <c r="G5" s="43"/>
      <c r="H5" s="44"/>
      <c r="I5" s="44"/>
      <c r="J5" s="4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 x14ac:dyDescent="0.25">
      <c r="A6" s="41" t="s">
        <v>89</v>
      </c>
      <c r="B6" s="33"/>
      <c r="C6" s="47" t="s">
        <v>124</v>
      </c>
      <c r="D6" s="1"/>
      <c r="E6" s="43"/>
      <c r="F6" s="43"/>
      <c r="G6" s="43"/>
      <c r="H6" s="44"/>
      <c r="I6" s="44"/>
      <c r="J6" s="4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25" thickBot="1" x14ac:dyDescent="0.35">
      <c r="A7" s="41" t="s">
        <v>0</v>
      </c>
      <c r="B7" s="33"/>
      <c r="C7" s="37">
        <v>9.4699999999999993E-3</v>
      </c>
      <c r="D7" s="1"/>
      <c r="E7" s="43" t="s">
        <v>85</v>
      </c>
      <c r="F7" s="43"/>
      <c r="G7" s="43"/>
      <c r="H7" s="44"/>
      <c r="I7" s="44"/>
      <c r="J7" s="4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thickBot="1" x14ac:dyDescent="0.25">
      <c r="A8" s="41" t="s">
        <v>1</v>
      </c>
      <c r="B8" s="33"/>
      <c r="C8" s="35">
        <v>55110566</v>
      </c>
      <c r="D8" s="1"/>
      <c r="E8" s="43" t="s">
        <v>122</v>
      </c>
      <c r="F8" s="43"/>
      <c r="G8" s="43"/>
      <c r="H8" s="44"/>
      <c r="I8" s="44"/>
      <c r="J8" s="4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thickBot="1" x14ac:dyDescent="0.25">
      <c r="A9" s="41" t="s">
        <v>108</v>
      </c>
      <c r="B9" s="33"/>
      <c r="C9" s="35">
        <v>47992</v>
      </c>
      <c r="D9" s="1"/>
      <c r="E9" s="43"/>
      <c r="F9" s="43"/>
      <c r="G9" s="43"/>
      <c r="H9" s="44"/>
      <c r="I9" s="44"/>
      <c r="J9" s="4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thickBot="1" x14ac:dyDescent="0.25">
      <c r="A10" s="41" t="s">
        <v>2</v>
      </c>
      <c r="B10" s="33"/>
      <c r="C10" s="35">
        <v>-231</v>
      </c>
      <c r="D10" s="1"/>
      <c r="E10" s="43" t="s">
        <v>123</v>
      </c>
      <c r="F10" s="43"/>
      <c r="G10" s="43"/>
      <c r="H10" s="44"/>
      <c r="I10" s="44"/>
      <c r="J10" s="4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thickBot="1" x14ac:dyDescent="0.25">
      <c r="A11" s="41" t="s">
        <v>3</v>
      </c>
      <c r="B11" s="33"/>
      <c r="C11" s="38">
        <v>521995.09</v>
      </c>
      <c r="D11" s="1"/>
      <c r="E11" s="43" t="s">
        <v>121</v>
      </c>
      <c r="F11" s="43"/>
      <c r="G11" s="43"/>
      <c r="H11" s="44"/>
      <c r="I11" s="44"/>
      <c r="J11" s="4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7.25" thickBot="1" x14ac:dyDescent="0.35">
      <c r="A12" s="41" t="s">
        <v>4</v>
      </c>
      <c r="B12" s="33"/>
      <c r="C12" s="38">
        <v>440365.68</v>
      </c>
      <c r="D12" s="1"/>
      <c r="E12" s="43" t="s">
        <v>86</v>
      </c>
      <c r="F12" s="43"/>
      <c r="G12" s="43"/>
      <c r="H12" s="44"/>
      <c r="I12" s="44"/>
      <c r="J12" s="4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thickBot="1" x14ac:dyDescent="0.25">
      <c r="A13" s="41" t="s">
        <v>5</v>
      </c>
      <c r="B13" s="33"/>
      <c r="C13" s="38">
        <v>688423</v>
      </c>
      <c r="D13" s="1"/>
      <c r="E13" s="43" t="s">
        <v>82</v>
      </c>
      <c r="F13" s="43"/>
      <c r="G13" s="45" t="s">
        <v>84</v>
      </c>
      <c r="H13" s="44"/>
      <c r="I13" s="44"/>
      <c r="J13" s="4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thickBot="1" x14ac:dyDescent="0.25">
      <c r="A14" s="41" t="s">
        <v>100</v>
      </c>
      <c r="B14" s="33"/>
      <c r="C14" s="35">
        <v>46327169</v>
      </c>
      <c r="D14" s="1"/>
      <c r="E14" s="43" t="s">
        <v>101</v>
      </c>
      <c r="F14" s="43"/>
      <c r="G14" s="43"/>
      <c r="H14" s="44"/>
      <c r="I14" s="44"/>
      <c r="J14" s="4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B15" s="1"/>
      <c r="C15" s="3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41" t="s">
        <v>6</v>
      </c>
      <c r="B16" s="33"/>
      <c r="C16" s="3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41"/>
      <c r="B17" s="33"/>
      <c r="C17" s="39"/>
      <c r="D17" s="1"/>
      <c r="E17" s="1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B18" s="1"/>
      <c r="C18" s="3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41" t="s">
        <v>80</v>
      </c>
      <c r="B19" s="33"/>
      <c r="C19" s="3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B20" s="1"/>
      <c r="C20" s="3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41"/>
      <c r="B21" s="33"/>
      <c r="C21" s="3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B22" s="1"/>
      <c r="C22" s="3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41" t="s">
        <v>7</v>
      </c>
      <c r="B23" s="33"/>
      <c r="C23" s="3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41" t="s">
        <v>8</v>
      </c>
      <c r="B24" s="33"/>
      <c r="C24" s="3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topLeftCell="A5" zoomScale="75" zoomScaleNormal="75" workbookViewId="0">
      <selection activeCell="B43" sqref="B43"/>
    </sheetView>
  </sheetViews>
  <sheetFormatPr defaultRowHeight="18" x14ac:dyDescent="0.25"/>
  <cols>
    <col min="1" max="1" width="56.5546875" style="6" customWidth="1"/>
    <col min="2" max="2" width="19.5546875" style="6" bestFit="1" customWidth="1"/>
    <col min="3" max="3" width="1.44140625" style="6" customWidth="1"/>
    <col min="4" max="4" width="12.5546875" style="6" customWidth="1"/>
    <col min="5" max="5" width="46.6640625" style="6" customWidth="1"/>
    <col min="6" max="6" width="20.77734375" style="6" bestFit="1" customWidth="1"/>
    <col min="7" max="7" width="2" style="6" bestFit="1" customWidth="1"/>
    <col min="8" max="12" width="8.88671875" style="6"/>
    <col min="13" max="13" width="10.77734375" style="6" bestFit="1" customWidth="1"/>
    <col min="14" max="14" width="15.21875" style="6" bestFit="1" customWidth="1"/>
    <col min="15" max="16384" width="8.88671875" style="6"/>
  </cols>
  <sheetData>
    <row r="1" spans="1:6" x14ac:dyDescent="0.25">
      <c r="A1" s="5" t="s">
        <v>22</v>
      </c>
      <c r="E1" s="53"/>
      <c r="F1" s="11" t="s">
        <v>23</v>
      </c>
    </row>
    <row r="2" spans="1:6" ht="18.75" x14ac:dyDescent="0.3">
      <c r="E2" s="46"/>
      <c r="F2" s="11" t="s">
        <v>118</v>
      </c>
    </row>
    <row r="4" spans="1:6" x14ac:dyDescent="0.25">
      <c r="A4" s="6" t="s">
        <v>111</v>
      </c>
      <c r="E4" s="6" t="s">
        <v>75</v>
      </c>
    </row>
    <row r="5" spans="1:6" ht="18.75" thickBot="1" x14ac:dyDescent="0.3">
      <c r="A5" s="48"/>
      <c r="B5" s="48"/>
      <c r="C5" s="48"/>
      <c r="D5" s="48"/>
      <c r="E5" s="48"/>
      <c r="F5" s="48"/>
    </row>
    <row r="7" spans="1:6" x14ac:dyDescent="0.25">
      <c r="A7" s="6" t="s">
        <v>73</v>
      </c>
      <c r="B7" s="31" t="str">
        <f>INPUT!C6</f>
        <v>July 2022</v>
      </c>
      <c r="E7" s="6" t="s">
        <v>83</v>
      </c>
      <c r="F7" s="31" t="str">
        <f>INPUT!C5</f>
        <v>August 2022</v>
      </c>
    </row>
    <row r="9" spans="1:6" x14ac:dyDescent="0.25">
      <c r="A9" s="6" t="s">
        <v>90</v>
      </c>
      <c r="B9" s="7">
        <f>INPUT!C3</f>
        <v>48557247</v>
      </c>
      <c r="C9" s="7"/>
      <c r="E9" s="6" t="s">
        <v>24</v>
      </c>
    </row>
    <row r="10" spans="1:6" ht="18.75" thickBot="1" x14ac:dyDescent="0.3">
      <c r="B10" s="7"/>
      <c r="C10" s="7"/>
      <c r="E10" s="6" t="s">
        <v>26</v>
      </c>
      <c r="F10" s="15">
        <f>+INPUT!C13</f>
        <v>688423</v>
      </c>
    </row>
    <row r="11" spans="1:6" ht="18.75" thickTop="1" x14ac:dyDescent="0.25">
      <c r="A11" s="6" t="s">
        <v>27</v>
      </c>
      <c r="B11" s="7">
        <f>INPUT!C8</f>
        <v>55110566</v>
      </c>
      <c r="C11" s="7"/>
      <c r="F11" s="8"/>
    </row>
    <row r="12" spans="1:6" x14ac:dyDescent="0.25">
      <c r="A12" s="6" t="s">
        <v>29</v>
      </c>
      <c r="B12" s="18">
        <f>INPUT!C9</f>
        <v>47992</v>
      </c>
      <c r="C12" s="7"/>
      <c r="E12" s="6" t="s">
        <v>28</v>
      </c>
      <c r="F12" s="9">
        <f>B33</f>
        <v>-81629.410000000033</v>
      </c>
    </row>
    <row r="13" spans="1:6" x14ac:dyDescent="0.25">
      <c r="B13" s="12"/>
      <c r="C13" s="7"/>
      <c r="E13" s="6" t="s">
        <v>30</v>
      </c>
      <c r="F13" s="54"/>
    </row>
    <row r="14" spans="1:6" ht="18.75" thickBot="1" x14ac:dyDescent="0.3">
      <c r="A14" s="6" t="s">
        <v>31</v>
      </c>
      <c r="B14" s="17">
        <f>B11+B12</f>
        <v>55158558</v>
      </c>
      <c r="C14" s="7"/>
      <c r="F14" s="8"/>
    </row>
    <row r="15" spans="1:6" ht="18.75" thickTop="1" x14ac:dyDescent="0.25">
      <c r="B15" s="7"/>
      <c r="C15" s="8"/>
      <c r="E15" s="6" t="s">
        <v>32</v>
      </c>
    </row>
    <row r="16" spans="1:6" ht="18.75" thickBot="1" x14ac:dyDescent="0.3">
      <c r="A16" s="6" t="s">
        <v>33</v>
      </c>
      <c r="E16" s="6" t="s">
        <v>94</v>
      </c>
      <c r="F16" s="15">
        <f>SUM(F10:F14)</f>
        <v>606793.59</v>
      </c>
    </row>
    <row r="17" spans="1:6" ht="19.5" thickTop="1" thickBot="1" x14ac:dyDescent="0.3">
      <c r="A17" s="6" t="s">
        <v>98</v>
      </c>
      <c r="B17" s="17">
        <f>B9-B14</f>
        <v>-6601311</v>
      </c>
      <c r="C17" s="7"/>
    </row>
    <row r="18" spans="1:6" ht="18.75" thickTop="1" x14ac:dyDescent="0.25">
      <c r="B18" s="7"/>
      <c r="E18" s="6" t="s">
        <v>91</v>
      </c>
      <c r="F18" s="7">
        <f>INPUT!C14</f>
        <v>46327169</v>
      </c>
    </row>
    <row r="19" spans="1:6" x14ac:dyDescent="0.25">
      <c r="A19" s="6" t="s">
        <v>103</v>
      </c>
      <c r="B19" s="8"/>
      <c r="C19" s="8"/>
    </row>
    <row r="20" spans="1:6" x14ac:dyDescent="0.25">
      <c r="A20" s="6" t="s">
        <v>35</v>
      </c>
      <c r="B20" s="10">
        <f>INPUT!C7</f>
        <v>9.4699999999999993E-3</v>
      </c>
      <c r="C20" s="7"/>
      <c r="E20" s="6" t="s">
        <v>34</v>
      </c>
    </row>
    <row r="21" spans="1:6" x14ac:dyDescent="0.25">
      <c r="A21" s="6" t="s">
        <v>37</v>
      </c>
      <c r="B21" s="7">
        <f>B14</f>
        <v>55158558</v>
      </c>
      <c r="C21" s="7"/>
      <c r="E21" s="6" t="s">
        <v>93</v>
      </c>
      <c r="F21" s="10">
        <f>F10/F18</f>
        <v>1.4860027384794439E-2</v>
      </c>
    </row>
    <row r="22" spans="1:6" x14ac:dyDescent="0.25">
      <c r="A22" s="6" t="s">
        <v>39</v>
      </c>
      <c r="B22" s="18">
        <f>INPUT!C10</f>
        <v>-231</v>
      </c>
      <c r="C22" s="8"/>
      <c r="F22" s="10"/>
    </row>
    <row r="23" spans="1:6" x14ac:dyDescent="0.25">
      <c r="A23" s="6" t="s">
        <v>41</v>
      </c>
      <c r="B23" s="8"/>
      <c r="E23" s="6" t="s">
        <v>102</v>
      </c>
      <c r="F23" s="10"/>
    </row>
    <row r="24" spans="1:6" ht="18.75" thickBot="1" x14ac:dyDescent="0.3">
      <c r="A24" s="6" t="s">
        <v>42</v>
      </c>
      <c r="B24" s="17">
        <f>B21+B22</f>
        <v>55158327</v>
      </c>
      <c r="C24" s="7"/>
    </row>
    <row r="25" spans="1:6" ht="18.75" thickTop="1" x14ac:dyDescent="0.25">
      <c r="B25" s="12"/>
      <c r="C25" s="8"/>
      <c r="E25" s="6" t="s">
        <v>36</v>
      </c>
      <c r="F25" s="59">
        <f>'FAC2'!F21</f>
        <v>1.523055828091433E-2</v>
      </c>
    </row>
    <row r="26" spans="1:6" x14ac:dyDescent="0.25">
      <c r="E26" s="6" t="s">
        <v>38</v>
      </c>
      <c r="F26" s="32" t="str">
        <f>INPUT!C6</f>
        <v>July 2022</v>
      </c>
    </row>
    <row r="27" spans="1:6" x14ac:dyDescent="0.25">
      <c r="A27" s="6" t="s">
        <v>44</v>
      </c>
      <c r="C27" s="10"/>
      <c r="E27" s="6" t="s">
        <v>40</v>
      </c>
    </row>
    <row r="28" spans="1:6" x14ac:dyDescent="0.25">
      <c r="A28" s="6" t="s">
        <v>46</v>
      </c>
      <c r="B28" s="9">
        <f>INPUT!C12</f>
        <v>440365.68</v>
      </c>
      <c r="C28" s="7"/>
      <c r="D28" s="7"/>
      <c r="E28" s="6" t="s">
        <v>99</v>
      </c>
      <c r="F28" s="59">
        <f>B17/B9</f>
        <v>-0.13594903763798635</v>
      </c>
    </row>
    <row r="29" spans="1:6" x14ac:dyDescent="0.25">
      <c r="A29" s="6" t="s">
        <v>48</v>
      </c>
      <c r="C29" s="7"/>
      <c r="D29" s="7"/>
    </row>
    <row r="30" spans="1:6" x14ac:dyDescent="0.25">
      <c r="A30" s="6" t="s">
        <v>50</v>
      </c>
      <c r="B30" s="16">
        <f>INPUT!C11</f>
        <v>521995.09</v>
      </c>
      <c r="C30" s="8"/>
      <c r="E30" s="6" t="s">
        <v>43</v>
      </c>
    </row>
    <row r="31" spans="1:6" x14ac:dyDescent="0.25">
      <c r="B31" s="8"/>
      <c r="C31" s="7"/>
      <c r="D31" s="7"/>
    </row>
    <row r="32" spans="1:6" x14ac:dyDescent="0.25">
      <c r="A32" s="6" t="s">
        <v>52</v>
      </c>
      <c r="C32" s="12"/>
      <c r="D32" s="7"/>
      <c r="E32" s="6" t="s">
        <v>45</v>
      </c>
    </row>
    <row r="33" spans="1:7" ht="18.75" thickBot="1" x14ac:dyDescent="0.3">
      <c r="A33" s="6" t="s">
        <v>53</v>
      </c>
      <c r="B33" s="15">
        <f>B28-B30</f>
        <v>-81629.410000000033</v>
      </c>
      <c r="C33" s="7"/>
      <c r="D33" s="7"/>
      <c r="E33" s="6" t="s">
        <v>47</v>
      </c>
      <c r="F33" s="49">
        <f>1-F25</f>
        <v>0.98476944171908565</v>
      </c>
    </row>
    <row r="34" spans="1:7" ht="18.75" thickTop="1" x14ac:dyDescent="0.25">
      <c r="E34" s="6" t="s">
        <v>49</v>
      </c>
    </row>
    <row r="35" spans="1:7" x14ac:dyDescent="0.25">
      <c r="C35" s="9"/>
      <c r="E35" s="6" t="s">
        <v>92</v>
      </c>
      <c r="F35" s="10">
        <f>F16/F18</f>
        <v>1.3098007132704353E-2</v>
      </c>
    </row>
    <row r="36" spans="1:7" x14ac:dyDescent="0.25">
      <c r="E36" s="6" t="s">
        <v>51</v>
      </c>
      <c r="F36" s="10">
        <f>F35/F33</f>
        <v>1.3300582428552527E-2</v>
      </c>
    </row>
    <row r="37" spans="1:7" x14ac:dyDescent="0.25">
      <c r="C37" s="9"/>
      <c r="E37" s="6" t="s">
        <v>95</v>
      </c>
      <c r="F37" s="50">
        <f>F36*100</f>
        <v>1.3300582428552528</v>
      </c>
    </row>
    <row r="38" spans="1:7" x14ac:dyDescent="0.25">
      <c r="B38" s="8"/>
      <c r="C38" s="8"/>
      <c r="G38" s="5"/>
    </row>
    <row r="39" spans="1:7" x14ac:dyDescent="0.25">
      <c r="A39" s="6" t="s">
        <v>71</v>
      </c>
      <c r="B39" s="55">
        <f>F36</f>
        <v>1.3300582428552527E-2</v>
      </c>
    </row>
    <row r="40" spans="1:7" x14ac:dyDescent="0.25">
      <c r="C40" s="8"/>
    </row>
    <row r="41" spans="1:7" x14ac:dyDescent="0.25">
      <c r="A41" s="19" t="s">
        <v>74</v>
      </c>
      <c r="B41" s="20">
        <f>INPUT!C4</f>
        <v>44838</v>
      </c>
      <c r="C41" s="14"/>
    </row>
    <row r="42" spans="1:7" x14ac:dyDescent="0.25">
      <c r="A42" s="19" t="s">
        <v>76</v>
      </c>
      <c r="B42" s="57">
        <v>44813</v>
      </c>
      <c r="C42" s="14"/>
      <c r="E42" s="19"/>
    </row>
    <row r="43" spans="1:7" x14ac:dyDescent="0.25">
      <c r="A43" s="19"/>
      <c r="B43" s="56"/>
      <c r="C43" s="14"/>
      <c r="E43" s="19"/>
    </row>
    <row r="44" spans="1:7" x14ac:dyDescent="0.25">
      <c r="A44" s="6" t="s">
        <v>72</v>
      </c>
    </row>
    <row r="45" spans="1:7" x14ac:dyDescent="0.25">
      <c r="A45" s="13" t="s">
        <v>104</v>
      </c>
    </row>
    <row r="46" spans="1:7" x14ac:dyDescent="0.25">
      <c r="A46" s="6" t="s">
        <v>105</v>
      </c>
    </row>
    <row r="47" spans="1:7" x14ac:dyDescent="0.25">
      <c r="A47" s="6" t="s">
        <v>106</v>
      </c>
    </row>
    <row r="48" spans="1:7" x14ac:dyDescent="0.25">
      <c r="A48" s="6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activeCell="D8" sqref="D8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4"/>
      <c r="B1" s="4"/>
      <c r="C1" s="4"/>
      <c r="D1" s="4"/>
      <c r="E1" s="4"/>
      <c r="F1" s="4"/>
      <c r="G1" s="4"/>
      <c r="H1" s="4" t="s">
        <v>120</v>
      </c>
      <c r="I1" s="4"/>
    </row>
    <row r="2" spans="1:9" ht="15.75" x14ac:dyDescent="0.25">
      <c r="A2" s="4"/>
      <c r="B2" s="4"/>
      <c r="C2" s="4"/>
      <c r="D2" s="4"/>
      <c r="E2" s="4"/>
      <c r="F2" s="4"/>
      <c r="G2" s="4"/>
      <c r="H2" s="4" t="s">
        <v>119</v>
      </c>
      <c r="I2" s="4"/>
    </row>
    <row r="3" spans="1:9" ht="15.75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ht="15.75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5.75" x14ac:dyDescent="0.25">
      <c r="A5" s="4"/>
      <c r="B5" s="4"/>
      <c r="C5" s="4" t="s">
        <v>54</v>
      </c>
      <c r="D5" s="4"/>
      <c r="E5" s="4"/>
      <c r="F5" s="4"/>
      <c r="G5" s="4"/>
      <c r="H5" s="4"/>
      <c r="I5" s="4"/>
    </row>
    <row r="6" spans="1:9" ht="15.75" x14ac:dyDescent="0.25">
      <c r="A6" s="4"/>
      <c r="B6" s="4" t="s">
        <v>55</v>
      </c>
      <c r="C6" s="4"/>
      <c r="D6" s="4"/>
      <c r="E6" s="4"/>
      <c r="F6" s="4"/>
      <c r="G6" s="4"/>
      <c r="H6" s="4"/>
      <c r="I6" s="4"/>
    </row>
    <row r="7" spans="1:9" ht="15.75" x14ac:dyDescent="0.25">
      <c r="A7" s="4"/>
      <c r="B7" s="4" t="s">
        <v>56</v>
      </c>
      <c r="C7" s="4"/>
      <c r="D7" s="4"/>
      <c r="E7" s="4"/>
      <c r="F7" s="4"/>
      <c r="G7" s="4"/>
      <c r="H7" s="4"/>
      <c r="I7" s="4"/>
    </row>
    <row r="8" spans="1:9" ht="15.75" x14ac:dyDescent="0.25">
      <c r="A8" s="4"/>
      <c r="B8" s="4"/>
      <c r="C8" s="4" t="s">
        <v>79</v>
      </c>
      <c r="D8" s="21" t="str">
        <f>INPUT!C5</f>
        <v>August 2022</v>
      </c>
      <c r="E8" s="4"/>
      <c r="F8" s="4"/>
      <c r="G8" s="4"/>
      <c r="H8" s="4"/>
      <c r="I8" s="4"/>
    </row>
    <row r="9" spans="1:9" ht="15.75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ht="15.75" x14ac:dyDescent="0.25">
      <c r="A10" s="4"/>
      <c r="B10" s="22" t="s">
        <v>57</v>
      </c>
      <c r="C10" s="4"/>
      <c r="D10" s="22" t="s">
        <v>58</v>
      </c>
      <c r="E10" s="4"/>
      <c r="F10" s="4" t="s">
        <v>59</v>
      </c>
      <c r="G10" s="4"/>
      <c r="H10" s="22" t="s">
        <v>60</v>
      </c>
      <c r="I10" s="4"/>
    </row>
    <row r="11" spans="1:9" ht="15.75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15.75" x14ac:dyDescent="0.25">
      <c r="A12" s="4"/>
      <c r="B12" s="21" t="s">
        <v>61</v>
      </c>
      <c r="C12" s="4"/>
      <c r="D12" s="23" t="s">
        <v>11</v>
      </c>
      <c r="E12" s="4"/>
      <c r="F12" s="21" t="s">
        <v>62</v>
      </c>
      <c r="G12" s="4"/>
      <c r="H12" s="21" t="s">
        <v>63</v>
      </c>
      <c r="I12" s="4"/>
    </row>
    <row r="13" spans="1:9" ht="15.75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15.75" x14ac:dyDescent="0.25">
      <c r="A14" s="4" t="s">
        <v>64</v>
      </c>
      <c r="B14" s="24">
        <v>561395555</v>
      </c>
      <c r="C14" s="4"/>
      <c r="D14" s="24">
        <v>536649355</v>
      </c>
      <c r="E14" s="4"/>
      <c r="F14" s="24">
        <v>522897</v>
      </c>
      <c r="G14" s="4"/>
      <c r="H14" s="24">
        <v>24223303</v>
      </c>
      <c r="I14" s="4"/>
    </row>
    <row r="15" spans="1:9" ht="15.75" x14ac:dyDescent="0.25">
      <c r="A15" s="4" t="s">
        <v>65</v>
      </c>
      <c r="B15" s="24">
        <v>42884751</v>
      </c>
      <c r="C15" s="4"/>
      <c r="D15" s="24">
        <v>33851118</v>
      </c>
      <c r="E15" s="4"/>
      <c r="F15" s="24">
        <v>48404</v>
      </c>
      <c r="G15" s="4"/>
      <c r="H15" s="24">
        <v>8985229</v>
      </c>
      <c r="I15" s="4"/>
    </row>
    <row r="16" spans="1:9" ht="15.75" x14ac:dyDescent="0.25">
      <c r="A16" s="4" t="s">
        <v>66</v>
      </c>
      <c r="B16" s="24">
        <v>48557247</v>
      </c>
      <c r="C16" s="4"/>
      <c r="D16" s="24">
        <v>55110566</v>
      </c>
      <c r="E16" s="4"/>
      <c r="F16" s="24">
        <v>47992</v>
      </c>
      <c r="G16" s="4"/>
      <c r="H16" s="24">
        <v>-6601311</v>
      </c>
      <c r="I16" s="4"/>
    </row>
    <row r="17" spans="1:9" ht="16.5" thickBot="1" x14ac:dyDescent="0.3">
      <c r="A17" s="4" t="s">
        <v>67</v>
      </c>
      <c r="B17" s="25">
        <f>B14-B15+B16</f>
        <v>567068051</v>
      </c>
      <c r="C17" s="4"/>
      <c r="D17" s="25">
        <f>D14-D15+D16</f>
        <v>557908803</v>
      </c>
      <c r="E17" s="4"/>
      <c r="F17" s="25">
        <f>F14-F15+F16</f>
        <v>522485</v>
      </c>
      <c r="G17" s="4"/>
      <c r="H17" s="25">
        <f>H14-H15+H16</f>
        <v>8636763</v>
      </c>
      <c r="I17" s="4"/>
    </row>
    <row r="18" spans="1:9" ht="16.5" thickTop="1" x14ac:dyDescent="0.25">
      <c r="A18" s="4"/>
      <c r="B18" s="26"/>
      <c r="C18" s="4"/>
      <c r="D18" s="26"/>
      <c r="E18" s="4"/>
      <c r="F18" s="4"/>
      <c r="G18" s="4"/>
      <c r="H18" s="26"/>
      <c r="I18" s="4"/>
    </row>
    <row r="19" spans="1:9" ht="15.75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ht="15.75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ht="15.75" x14ac:dyDescent="0.25">
      <c r="A21" s="27" t="s">
        <v>60</v>
      </c>
      <c r="B21" s="28">
        <f>H17</f>
        <v>8636763</v>
      </c>
      <c r="C21" s="4" t="s">
        <v>68</v>
      </c>
      <c r="D21" s="28">
        <f>B17</f>
        <v>567068051</v>
      </c>
      <c r="E21" s="22" t="s">
        <v>25</v>
      </c>
      <c r="F21" s="60">
        <f>H17/B17</f>
        <v>1.523055828091433E-2</v>
      </c>
      <c r="G21" s="4" t="s">
        <v>69</v>
      </c>
    </row>
    <row r="22" spans="1:9" ht="15.75" x14ac:dyDescent="0.25">
      <c r="A22" s="4"/>
      <c r="B22" s="4"/>
      <c r="C22" s="4"/>
      <c r="D22" s="4"/>
      <c r="E22" s="4"/>
      <c r="F22" s="4"/>
      <c r="G22" s="4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25" activePane="bottomRight" state="frozen"/>
      <selection pane="topRight" activeCell="B1" sqref="B1"/>
      <selection pane="bottomLeft" activeCell="A8" sqref="A8"/>
      <selection pane="bottomRight" activeCell="G38" sqref="G38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115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114</v>
      </c>
      <c r="J6" s="3"/>
      <c r="K6" s="3" t="s">
        <v>109</v>
      </c>
      <c r="L6" s="1"/>
      <c r="M6" s="3" t="s">
        <v>116</v>
      </c>
      <c r="N6" s="1"/>
      <c r="O6" s="3" t="s">
        <v>10</v>
      </c>
      <c r="P6" s="1"/>
      <c r="Q6" s="3" t="s">
        <v>114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29" t="s">
        <v>18</v>
      </c>
      <c r="B7" s="29"/>
      <c r="C7" s="29" t="s">
        <v>13</v>
      </c>
      <c r="D7" s="29"/>
      <c r="E7" s="29" t="s">
        <v>113</v>
      </c>
      <c r="F7" s="29"/>
      <c r="G7" s="30" t="s">
        <v>19</v>
      </c>
      <c r="H7" s="29"/>
      <c r="I7" s="30" t="s">
        <v>20</v>
      </c>
      <c r="J7" s="30"/>
      <c r="K7" s="30" t="s">
        <v>110</v>
      </c>
      <c r="L7" s="29"/>
      <c r="M7" s="30" t="s">
        <v>20</v>
      </c>
      <c r="N7" s="29"/>
      <c r="O7" s="30" t="s">
        <v>21</v>
      </c>
      <c r="P7" s="29"/>
      <c r="Q7" s="30" t="s">
        <v>20</v>
      </c>
      <c r="R7" s="29"/>
      <c r="S7" s="30" t="s">
        <v>77</v>
      </c>
      <c r="T7" s="29"/>
      <c r="U7" s="30" t="s">
        <v>78</v>
      </c>
    </row>
    <row r="8" spans="1:21" hidden="1" x14ac:dyDescent="0.2">
      <c r="A8" s="52">
        <v>43831</v>
      </c>
      <c r="C8" s="58">
        <v>48891916</v>
      </c>
      <c r="E8" s="2">
        <f>IF(G8="","",SUM(C8:C8))</f>
        <v>48891916</v>
      </c>
      <c r="G8" s="58">
        <v>45435909</v>
      </c>
      <c r="I8" s="2">
        <f>IF(G8="","",SUM(G8:G8))</f>
        <v>45435909</v>
      </c>
      <c r="J8" s="2"/>
      <c r="K8" s="58">
        <v>47115</v>
      </c>
      <c r="M8" s="2"/>
      <c r="O8" s="2"/>
      <c r="Q8" s="2">
        <f>IF(G8="","",SUM(O8:O8))</f>
        <v>0</v>
      </c>
      <c r="S8" s="61">
        <f>IF(G8="","",+Q8/E8)</f>
        <v>0</v>
      </c>
      <c r="U8" s="61">
        <f>IF(G8="","",+O8/C8)</f>
        <v>0</v>
      </c>
    </row>
    <row r="9" spans="1:21" hidden="1" x14ac:dyDescent="0.2">
      <c r="A9" s="52">
        <v>43862</v>
      </c>
      <c r="C9" s="58">
        <v>47827273</v>
      </c>
      <c r="E9" s="2">
        <f>IF(G9="","",SUM(C8:C9))</f>
        <v>96719189</v>
      </c>
      <c r="G9" s="58">
        <v>36025112</v>
      </c>
      <c r="I9" s="2">
        <f>IF(G9="","",SUM(G8:G9))</f>
        <v>81461021</v>
      </c>
      <c r="J9" s="2"/>
      <c r="K9" s="58">
        <v>42087</v>
      </c>
      <c r="M9" s="2"/>
      <c r="O9" s="2">
        <f>IF(G9="","",+C9-G9-K9)</f>
        <v>11760074</v>
      </c>
      <c r="Q9" s="2">
        <f>IF(G9="","",SUM(O8:O9))</f>
        <v>11760074</v>
      </c>
      <c r="S9" s="61">
        <f>IF(G9="","",+Q9/E9)</f>
        <v>0.12158987395975787</v>
      </c>
      <c r="U9" s="61">
        <f>IF(G9="","",+O9/C9)</f>
        <v>0.245886358605476</v>
      </c>
    </row>
    <row r="10" spans="1:21" hidden="1" x14ac:dyDescent="0.2">
      <c r="A10" s="52">
        <v>43891</v>
      </c>
      <c r="C10" s="58">
        <v>37921170</v>
      </c>
      <c r="E10" s="2">
        <f>IF(G10="","",SUM(C8:C10))</f>
        <v>134640359</v>
      </c>
      <c r="G10" s="58">
        <v>31762535</v>
      </c>
      <c r="I10" s="2">
        <f>IF(G10="","",SUM(G8:G10))</f>
        <v>113223556</v>
      </c>
      <c r="J10" s="2"/>
      <c r="K10" s="58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61">
        <f>IF(G10="","",+Q10/E10)</f>
        <v>0.13281559209152138</v>
      </c>
      <c r="U10" s="61">
        <f>IF(G10="","",+O10/C10)</f>
        <v>0.16144715471595417</v>
      </c>
    </row>
    <row r="11" spans="1:21" hidden="1" x14ac:dyDescent="0.2">
      <c r="A11" s="52">
        <v>43941</v>
      </c>
      <c r="C11" s="58">
        <v>33434247</v>
      </c>
      <c r="D11" s="51"/>
      <c r="E11" s="2">
        <f>IF(G11="","",SUM(C8:C11))</f>
        <v>168074606</v>
      </c>
      <c r="F11" s="51"/>
      <c r="G11" s="58">
        <v>31559783</v>
      </c>
      <c r="H11" s="51"/>
      <c r="I11" s="2">
        <f>IF(G11="","",SUM(G8:G11))</f>
        <v>144783339</v>
      </c>
      <c r="J11" s="2"/>
      <c r="K11" s="58">
        <v>38212</v>
      </c>
      <c r="L11" s="51"/>
      <c r="M11" s="2"/>
      <c r="N11" s="51"/>
      <c r="O11" s="2">
        <f t="shared" si="0"/>
        <v>1836252</v>
      </c>
      <c r="P11" s="51"/>
      <c r="Q11" s="2">
        <f>IF(G11="","",SUM(O8:O11))</f>
        <v>19718591</v>
      </c>
      <c r="S11" s="61">
        <f>IF(G11="","",+Q11/E11)</f>
        <v>0.11732046541284172</v>
      </c>
      <c r="U11" s="61">
        <f>IF(G11="","",+O11/C11)</f>
        <v>5.4921290735215303E-2</v>
      </c>
    </row>
    <row r="12" spans="1:21" hidden="1" x14ac:dyDescent="0.2">
      <c r="A12" s="52">
        <v>43952</v>
      </c>
      <c r="C12" s="58">
        <v>33220824</v>
      </c>
      <c r="E12" s="2">
        <f>IF(G12="","",SUM(C8:C12))</f>
        <v>201295430</v>
      </c>
      <c r="G12" s="58">
        <v>34844816</v>
      </c>
      <c r="I12" s="2">
        <f>IF(G12="","",SUM(G8:G12))</f>
        <v>179628155</v>
      </c>
      <c r="J12" s="2"/>
      <c r="K12" s="58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61">
        <f t="shared" ref="S12:S30" si="3">Q12/E12</f>
        <v>0.10661577860957897</v>
      </c>
      <c r="U12" s="61">
        <f t="shared" ref="U12:U38" si="4">O12/C12</f>
        <v>-5.0155709563375069E-2</v>
      </c>
    </row>
    <row r="13" spans="1:21" hidden="1" x14ac:dyDescent="0.2">
      <c r="A13" s="52">
        <v>43983</v>
      </c>
      <c r="C13" s="58">
        <v>36678754</v>
      </c>
      <c r="E13" s="2">
        <f>IF(G13="","",SUM(C8:C13))</f>
        <v>237974184</v>
      </c>
      <c r="G13" s="58">
        <v>43362742</v>
      </c>
      <c r="I13" s="2">
        <f>IF(G13="","",SUM(G8:G13))</f>
        <v>222990897</v>
      </c>
      <c r="J13" s="2"/>
      <c r="K13" s="58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61">
        <f t="shared" si="3"/>
        <v>6.1903655902440242E-2</v>
      </c>
      <c r="U13" s="61">
        <f t="shared" si="4"/>
        <v>-0.18347943335261607</v>
      </c>
    </row>
    <row r="14" spans="1:21" hidden="1" x14ac:dyDescent="0.2">
      <c r="A14" s="52">
        <v>44013</v>
      </c>
      <c r="C14" s="58">
        <v>45644992</v>
      </c>
      <c r="E14" s="2">
        <f>IF(G14="","",SUM(C8:C14))</f>
        <v>283619176</v>
      </c>
      <c r="G14" s="58">
        <v>38194437</v>
      </c>
      <c r="I14" s="2">
        <f>IF(G14="","",SUM(G8:G14))</f>
        <v>261185334</v>
      </c>
      <c r="J14" s="2"/>
      <c r="K14" s="58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61">
        <f t="shared" si="3"/>
        <v>7.8061227425609614E-2</v>
      </c>
      <c r="U14" s="61">
        <f t="shared" si="4"/>
        <v>0.16230014894076442</v>
      </c>
    </row>
    <row r="15" spans="1:21" hidden="1" x14ac:dyDescent="0.2">
      <c r="A15" s="52">
        <v>44044</v>
      </c>
      <c r="C15" s="58">
        <v>40204670</v>
      </c>
      <c r="E15" s="2">
        <f>IF(G15="","",SUM(C8:C15))</f>
        <v>323823846</v>
      </c>
      <c r="G15" s="58">
        <v>37640051</v>
      </c>
      <c r="I15" s="2">
        <f>IF(G15="","",SUM(G8:G15))</f>
        <v>298825385</v>
      </c>
      <c r="J15" s="2"/>
      <c r="K15" s="58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61">
        <f t="shared" si="3"/>
        <v>7.6168936613766239E-2</v>
      </c>
      <c r="U15" s="61">
        <f t="shared" si="4"/>
        <v>6.281999081201263E-2</v>
      </c>
    </row>
    <row r="16" spans="1:21" hidden="1" x14ac:dyDescent="0.2">
      <c r="A16" s="52">
        <v>44075</v>
      </c>
      <c r="C16" s="58">
        <v>32725321</v>
      </c>
      <c r="E16" s="2">
        <f>IF(G16="","",SUM(C8:C16))</f>
        <v>356549167</v>
      </c>
      <c r="G16" s="58">
        <v>28882792</v>
      </c>
      <c r="I16" s="2">
        <f>IF(G16="","",SUM(G8:G16))</f>
        <v>327708177</v>
      </c>
      <c r="J16" s="2"/>
      <c r="K16" s="58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61">
        <f t="shared" si="3"/>
        <v>7.984926802535483E-2</v>
      </c>
      <c r="U16" s="61">
        <f t="shared" si="4"/>
        <v>0.1162669114842296</v>
      </c>
    </row>
    <row r="17" spans="1:21" hidden="1" x14ac:dyDescent="0.2">
      <c r="A17" s="52">
        <v>44105</v>
      </c>
      <c r="C17" s="58">
        <v>30764630</v>
      </c>
      <c r="E17" s="2">
        <f>IF(G17="","",SUM(C8:C17))</f>
        <v>387313797</v>
      </c>
      <c r="G17" s="58">
        <v>30899872</v>
      </c>
      <c r="I17" s="2">
        <f>IF(G17="","",SUM(G8:G17))</f>
        <v>358608049</v>
      </c>
      <c r="J17" s="2"/>
      <c r="K17" s="58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61">
        <f t="shared" si="3"/>
        <v>7.3063180860556853E-2</v>
      </c>
      <c r="U17" s="61">
        <f t="shared" si="4"/>
        <v>-5.5847250560140003E-3</v>
      </c>
    </row>
    <row r="18" spans="1:21" hidden="1" x14ac:dyDescent="0.2">
      <c r="A18" s="52">
        <v>44136</v>
      </c>
      <c r="C18" s="58">
        <v>36898834</v>
      </c>
      <c r="E18" s="2">
        <f>IF(G18="","",SUM(C8:C18))</f>
        <v>424212631</v>
      </c>
      <c r="G18" s="58">
        <v>39795636</v>
      </c>
      <c r="I18" s="2">
        <f>IF(G18="","",SUM(G8:G18))</f>
        <v>398403685</v>
      </c>
      <c r="J18" s="2"/>
      <c r="K18" s="58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61">
        <f t="shared" si="3"/>
        <v>5.9773698723270687E-2</v>
      </c>
      <c r="U18" s="61">
        <f t="shared" si="4"/>
        <v>-7.9721218291071205E-2</v>
      </c>
    </row>
    <row r="19" spans="1:21" hidden="1" x14ac:dyDescent="0.2">
      <c r="A19" s="52">
        <v>44166</v>
      </c>
      <c r="C19" s="58">
        <v>54567788</v>
      </c>
      <c r="E19" s="2">
        <f t="shared" ref="E19:E24" si="5">IF(G19="","",SUM(C8:C19))</f>
        <v>478780419</v>
      </c>
      <c r="G19" s="58">
        <v>52681932</v>
      </c>
      <c r="I19" s="2">
        <f t="shared" ref="I19:I24" si="6">IF(G19="","",SUM(G8:G19))</f>
        <v>451085617</v>
      </c>
      <c r="J19" s="2"/>
      <c r="K19" s="58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61">
        <f t="shared" si="3"/>
        <v>5.6807020338899866E-2</v>
      </c>
      <c r="U19" s="61">
        <f t="shared" si="4"/>
        <v>3.3743918664982352E-2</v>
      </c>
    </row>
    <row r="20" spans="1:21" hidden="1" x14ac:dyDescent="0.2">
      <c r="A20" s="52">
        <v>44197</v>
      </c>
      <c r="C20" s="58">
        <v>57194370</v>
      </c>
      <c r="E20" s="2">
        <f t="shared" si="5"/>
        <v>487082873</v>
      </c>
      <c r="G20" s="58">
        <v>57700499</v>
      </c>
      <c r="I20" s="2">
        <f t="shared" si="6"/>
        <v>463350207</v>
      </c>
      <c r="J20" s="2"/>
      <c r="K20" s="58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61">
        <f t="shared" si="3"/>
        <v>4.7703473655087848E-2</v>
      </c>
      <c r="U20" s="61">
        <f t="shared" si="4"/>
        <v>-9.6801835565283791E-3</v>
      </c>
    </row>
    <row r="21" spans="1:21" hidden="1" x14ac:dyDescent="0.2">
      <c r="A21" s="52">
        <v>44228</v>
      </c>
      <c r="C21" s="58">
        <v>57131535</v>
      </c>
      <c r="E21" s="2">
        <f t="shared" si="5"/>
        <v>496387135</v>
      </c>
      <c r="G21" s="58">
        <v>53061915</v>
      </c>
      <c r="I21" s="2">
        <f t="shared" si="6"/>
        <v>480387010</v>
      </c>
      <c r="J21" s="2"/>
      <c r="K21" s="58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61">
        <f t="shared" si="3"/>
        <v>3.1229336755474131E-2</v>
      </c>
      <c r="U21" s="61">
        <f t="shared" si="4"/>
        <v>7.0475438827260636E-2</v>
      </c>
    </row>
    <row r="22" spans="1:21" hidden="1" x14ac:dyDescent="0.2">
      <c r="A22" s="52">
        <v>44256</v>
      </c>
      <c r="C22" s="58">
        <v>39299847</v>
      </c>
      <c r="E22" s="2">
        <f t="shared" si="5"/>
        <v>497765812</v>
      </c>
      <c r="G22" s="58">
        <v>36043882</v>
      </c>
      <c r="I22" s="2">
        <f t="shared" si="6"/>
        <v>484668357</v>
      </c>
      <c r="J22" s="2"/>
      <c r="K22" s="58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61">
        <f t="shared" si="3"/>
        <v>2.5314775937243357E-2</v>
      </c>
      <c r="U22" s="61">
        <f t="shared" si="4"/>
        <v>8.1966069740678632E-2</v>
      </c>
    </row>
    <row r="23" spans="1:21" hidden="1" x14ac:dyDescent="0.2">
      <c r="A23" s="52">
        <v>44287</v>
      </c>
      <c r="C23" s="58">
        <v>33601632</v>
      </c>
      <c r="E23" s="2">
        <f t="shared" si="5"/>
        <v>497933197</v>
      </c>
      <c r="G23" s="58">
        <v>32123151</v>
      </c>
      <c r="I23" s="2">
        <f t="shared" si="6"/>
        <v>485231725</v>
      </c>
      <c r="J23" s="2"/>
      <c r="K23" s="58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61">
        <f t="shared" si="3"/>
        <v>2.4511555111277308E-2</v>
      </c>
      <c r="U23" s="61">
        <f t="shared" si="4"/>
        <v>4.2871102213130598E-2</v>
      </c>
    </row>
    <row r="24" spans="1:21" hidden="1" x14ac:dyDescent="0.2">
      <c r="A24" s="52">
        <v>44317</v>
      </c>
      <c r="C24" s="58">
        <v>32441499</v>
      </c>
      <c r="E24" s="2">
        <f t="shared" si="5"/>
        <v>497153872</v>
      </c>
      <c r="G24" s="58">
        <v>36207108</v>
      </c>
      <c r="I24" s="2">
        <f t="shared" si="6"/>
        <v>486594017</v>
      </c>
      <c r="J24" s="2"/>
      <c r="K24" s="58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61">
        <f t="shared" si="3"/>
        <v>2.0242942008103278E-2</v>
      </c>
      <c r="U24" s="61">
        <f t="shared" si="4"/>
        <v>-0.11736430551498252</v>
      </c>
    </row>
    <row r="25" spans="1:21" x14ac:dyDescent="0.2">
      <c r="A25" s="52">
        <v>44348</v>
      </c>
      <c r="C25" s="58">
        <v>37864776</v>
      </c>
      <c r="E25" s="2">
        <f t="shared" ref="E25:E30" si="7">IF(G25="","",SUM(C14:C25))</f>
        <v>498339894</v>
      </c>
      <c r="G25" s="58">
        <v>35434924</v>
      </c>
      <c r="I25" s="2">
        <f t="shared" ref="I25:I32" si="8">IF(G25="","",SUM(G14:G25))</f>
        <v>478666199</v>
      </c>
      <c r="J25" s="2"/>
      <c r="K25" s="58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61">
        <f t="shared" si="3"/>
        <v>3.8485154873031294E-2</v>
      </c>
      <c r="U25" s="61">
        <f t="shared" si="4"/>
        <v>6.2988197791002384E-2</v>
      </c>
    </row>
    <row r="26" spans="1:21" x14ac:dyDescent="0.2">
      <c r="A26" s="52">
        <v>44379</v>
      </c>
      <c r="C26" s="58">
        <v>42884751</v>
      </c>
      <c r="E26" s="2">
        <f t="shared" si="7"/>
        <v>495579653</v>
      </c>
      <c r="G26" s="58">
        <v>33851118</v>
      </c>
      <c r="I26" s="2">
        <f t="shared" si="8"/>
        <v>474322880</v>
      </c>
      <c r="J26" s="2"/>
      <c r="K26" s="58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61">
        <f t="shared" si="3"/>
        <v>4.1881719465992687E-2</v>
      </c>
      <c r="U26" s="61">
        <f t="shared" si="4"/>
        <v>0.209520372404634</v>
      </c>
    </row>
    <row r="27" spans="1:21" x14ac:dyDescent="0.2">
      <c r="A27" s="52">
        <v>44409</v>
      </c>
      <c r="C27" s="58">
        <v>42888566</v>
      </c>
      <c r="E27" s="2">
        <f t="shared" si="7"/>
        <v>498263549</v>
      </c>
      <c r="G27" s="58">
        <v>39730206</v>
      </c>
      <c r="I27" s="2">
        <f t="shared" si="8"/>
        <v>476413035</v>
      </c>
      <c r="J27" s="2"/>
      <c r="K27" s="58">
        <v>37942</v>
      </c>
      <c r="M27" s="2">
        <f t="shared" ref="M27:M32" si="9">IF(K27="","",SUM(K16:K27))</f>
        <v>500025</v>
      </c>
      <c r="O27" s="2">
        <f t="shared" ref="O27:O38" si="10">IF(G27="","",+C27-G27-K27)</f>
        <v>3120418</v>
      </c>
      <c r="Q27" s="2">
        <f t="shared" ref="Q27:Q32" si="11">IF(I27="","",+E27-I27-M27)</f>
        <v>21350489</v>
      </c>
      <c r="S27" s="61">
        <f t="shared" si="3"/>
        <v>4.2849791125298631E-2</v>
      </c>
      <c r="U27" s="61">
        <f t="shared" si="4"/>
        <v>7.2756407850054952E-2</v>
      </c>
    </row>
    <row r="28" spans="1:21" x14ac:dyDescent="0.2">
      <c r="A28" s="52">
        <v>44441</v>
      </c>
      <c r="C28" s="58">
        <v>35120907</v>
      </c>
      <c r="E28" s="2">
        <f t="shared" si="7"/>
        <v>500659135</v>
      </c>
      <c r="G28" s="58">
        <v>32738033</v>
      </c>
      <c r="I28" s="2">
        <f t="shared" si="8"/>
        <v>480268276</v>
      </c>
      <c r="K28" s="58">
        <v>40428</v>
      </c>
      <c r="M28" s="2">
        <f t="shared" si="9"/>
        <v>502796</v>
      </c>
      <c r="O28" s="2">
        <f t="shared" si="10"/>
        <v>2342446</v>
      </c>
      <c r="Q28" s="2">
        <f t="shared" si="11"/>
        <v>19888063</v>
      </c>
      <c r="S28" s="61">
        <f t="shared" si="3"/>
        <v>3.9723759359748825E-2</v>
      </c>
      <c r="U28" s="61">
        <f t="shared" si="4"/>
        <v>6.6696626029618192E-2</v>
      </c>
    </row>
    <row r="29" spans="1:21" x14ac:dyDescent="0.2">
      <c r="A29" s="52">
        <v>44471</v>
      </c>
      <c r="C29" s="58">
        <v>36933119</v>
      </c>
      <c r="E29" s="2">
        <f t="shared" si="7"/>
        <v>506827624</v>
      </c>
      <c r="G29" s="58">
        <v>39421019</v>
      </c>
      <c r="I29" s="2">
        <f t="shared" si="8"/>
        <v>488789423</v>
      </c>
      <c r="K29" s="58">
        <v>40295</v>
      </c>
      <c r="M29" s="2">
        <f t="shared" si="9"/>
        <v>506521</v>
      </c>
      <c r="O29" s="2">
        <f t="shared" si="10"/>
        <v>-2528195</v>
      </c>
      <c r="Q29" s="2">
        <f t="shared" si="11"/>
        <v>17531680</v>
      </c>
      <c r="S29" s="61">
        <f t="shared" si="3"/>
        <v>3.4591011163985018E-2</v>
      </c>
      <c r="U29" s="61">
        <f t="shared" si="4"/>
        <v>-6.8453330464724627E-2</v>
      </c>
    </row>
    <row r="30" spans="1:21" x14ac:dyDescent="0.2">
      <c r="A30" s="52">
        <v>44502</v>
      </c>
      <c r="C30" s="58">
        <v>48545981</v>
      </c>
      <c r="E30" s="2">
        <f t="shared" si="7"/>
        <v>518474771</v>
      </c>
      <c r="G30" s="58">
        <v>48146706</v>
      </c>
      <c r="I30" s="2">
        <f t="shared" si="8"/>
        <v>497140493</v>
      </c>
      <c r="K30" s="58">
        <v>41600</v>
      </c>
      <c r="M30" s="2">
        <f t="shared" si="9"/>
        <v>503303</v>
      </c>
      <c r="O30" s="2">
        <f t="shared" si="10"/>
        <v>357675</v>
      </c>
      <c r="Q30" s="2">
        <f t="shared" si="11"/>
        <v>20830975</v>
      </c>
      <c r="S30" s="61">
        <f t="shared" si="3"/>
        <v>4.0177412991229233E-2</v>
      </c>
      <c r="U30" s="61">
        <f t="shared" si="4"/>
        <v>7.3677571784984634E-3</v>
      </c>
    </row>
    <row r="31" spans="1:21" x14ac:dyDescent="0.2">
      <c r="A31" s="52">
        <v>44561</v>
      </c>
      <c r="C31" s="58">
        <v>48594381</v>
      </c>
      <c r="E31" s="2">
        <f t="shared" ref="E31:E38" si="12">IF(G31="","",SUM(C20:C31))</f>
        <v>512501364</v>
      </c>
      <c r="G31" s="58">
        <v>51784873</v>
      </c>
      <c r="I31" s="2">
        <f t="shared" si="8"/>
        <v>496243434</v>
      </c>
      <c r="K31" s="58">
        <v>50472</v>
      </c>
      <c r="M31" s="2">
        <f t="shared" si="9"/>
        <v>509250</v>
      </c>
      <c r="O31" s="2">
        <f t="shared" si="10"/>
        <v>-3240964</v>
      </c>
      <c r="Q31" s="2">
        <f t="shared" si="11"/>
        <v>15748680</v>
      </c>
      <c r="S31" s="61">
        <f t="shared" ref="S31:S38" si="13">Q31/E31</f>
        <v>3.0729049923074937E-2</v>
      </c>
      <c r="U31" s="61">
        <f t="shared" si="4"/>
        <v>-6.6694213061382554E-2</v>
      </c>
    </row>
    <row r="32" spans="1:21" x14ac:dyDescent="0.2">
      <c r="A32" s="52">
        <v>44592</v>
      </c>
      <c r="C32" s="58">
        <v>71102450</v>
      </c>
      <c r="E32" s="2">
        <f t="shared" si="12"/>
        <v>526409444</v>
      </c>
      <c r="G32" s="58">
        <v>66784071</v>
      </c>
      <c r="I32" s="2">
        <f t="shared" si="8"/>
        <v>505327006</v>
      </c>
      <c r="K32" s="58">
        <v>43414</v>
      </c>
      <c r="M32" s="2">
        <f t="shared" si="9"/>
        <v>505141</v>
      </c>
      <c r="O32" s="2">
        <f t="shared" si="10"/>
        <v>4274965</v>
      </c>
      <c r="Q32" s="2">
        <f t="shared" si="11"/>
        <v>20577297</v>
      </c>
      <c r="S32" s="61">
        <f t="shared" si="13"/>
        <v>3.9089908500957671E-2</v>
      </c>
      <c r="U32" s="61">
        <f t="shared" si="4"/>
        <v>6.0124018230032862E-2</v>
      </c>
    </row>
    <row r="33" spans="1:21" x14ac:dyDescent="0.2">
      <c r="A33" s="52">
        <v>44593</v>
      </c>
      <c r="C33" s="58">
        <v>55964234</v>
      </c>
      <c r="E33" s="2">
        <f t="shared" si="12"/>
        <v>525242143</v>
      </c>
      <c r="G33" s="58">
        <v>49052248</v>
      </c>
      <c r="I33" s="2">
        <f>IF(G33="","",SUM(G22:G33))</f>
        <v>501317339</v>
      </c>
      <c r="K33" s="58">
        <v>42358</v>
      </c>
      <c r="M33" s="2">
        <f>IF(K33="","",SUM(K22:K33))</f>
        <v>504249</v>
      </c>
      <c r="O33" s="2">
        <f t="shared" si="10"/>
        <v>6869628</v>
      </c>
      <c r="Q33" s="2">
        <f>IF(I33="","",+E33-I33-M33)</f>
        <v>23420555</v>
      </c>
      <c r="S33" s="61">
        <f t="shared" si="13"/>
        <v>4.4590014933359984E-2</v>
      </c>
      <c r="U33" s="61">
        <f t="shared" si="4"/>
        <v>0.12275032657464766</v>
      </c>
    </row>
    <row r="34" spans="1:21" x14ac:dyDescent="0.2">
      <c r="A34" s="52">
        <v>44621</v>
      </c>
      <c r="C34" s="58">
        <v>49107963</v>
      </c>
      <c r="E34" s="2">
        <f t="shared" si="12"/>
        <v>535050259</v>
      </c>
      <c r="G34" s="58">
        <v>46294080</v>
      </c>
      <c r="I34" s="2">
        <f>IF(G34="","",SUM(G23:G34))</f>
        <v>511567537</v>
      </c>
      <c r="K34" s="58">
        <v>40115</v>
      </c>
      <c r="M34" s="2">
        <f>IF(K34="","",SUM(K23:K34))</f>
        <v>509653</v>
      </c>
      <c r="O34" s="2">
        <f t="shared" si="10"/>
        <v>2773768</v>
      </c>
      <c r="Q34" s="2">
        <f>IF(I34="","",+E34-I34-M34)</f>
        <v>22973069</v>
      </c>
      <c r="S34" s="61">
        <f t="shared" si="13"/>
        <v>4.2936282365204873E-2</v>
      </c>
      <c r="U34" s="61">
        <f t="shared" si="4"/>
        <v>5.6483059580378032E-2</v>
      </c>
    </row>
    <row r="35" spans="1:21" x14ac:dyDescent="0.2">
      <c r="A35" s="52">
        <v>44653</v>
      </c>
      <c r="C35" s="58">
        <v>41823478</v>
      </c>
      <c r="E35" s="2">
        <f t="shared" si="12"/>
        <v>543272105</v>
      </c>
      <c r="G35" s="58">
        <v>38558126</v>
      </c>
      <c r="I35" s="2">
        <f>IF(G35="","",SUM(G24:G35))</f>
        <v>518002512</v>
      </c>
      <c r="K35" s="58">
        <v>43452</v>
      </c>
      <c r="M35" s="2">
        <f>IF(K35="","",SUM(K24:K35))</f>
        <v>515163</v>
      </c>
      <c r="O35" s="2">
        <f t="shared" si="10"/>
        <v>3221900</v>
      </c>
      <c r="Q35" s="2">
        <f>IF(I35="","",+E35-I35-M35)</f>
        <v>24754430</v>
      </c>
      <c r="S35" s="61">
        <f t="shared" si="13"/>
        <v>4.5565435390797396E-2</v>
      </c>
      <c r="U35" s="61">
        <f t="shared" si="4"/>
        <v>7.7035678381410552E-2</v>
      </c>
    </row>
    <row r="36" spans="1:21" x14ac:dyDescent="0.2">
      <c r="A36" s="52">
        <v>44682</v>
      </c>
      <c r="C36" s="58">
        <v>39522698</v>
      </c>
      <c r="E36" s="2">
        <f t="shared" si="12"/>
        <v>550353304</v>
      </c>
      <c r="G36" s="58">
        <v>40867528</v>
      </c>
      <c r="I36" s="2">
        <f>IF(G36="","",SUM(G25:G36))</f>
        <v>522662932</v>
      </c>
      <c r="K36" s="58">
        <v>47843</v>
      </c>
      <c r="M36" s="2">
        <f>IF(K36="","",SUM(K25:K36))</f>
        <v>521141</v>
      </c>
      <c r="O36" s="2">
        <f t="shared" si="10"/>
        <v>-1392673</v>
      </c>
      <c r="Q36" s="2">
        <f>IF(I36="","",+E36-I36-M36)</f>
        <v>27169231</v>
      </c>
      <c r="S36" s="61">
        <f t="shared" si="13"/>
        <v>4.9366889964196525E-2</v>
      </c>
      <c r="U36" s="61">
        <f t="shared" si="4"/>
        <v>-3.5237295793925809E-2</v>
      </c>
    </row>
    <row r="37" spans="1:21" x14ac:dyDescent="0.2">
      <c r="A37" s="52">
        <v>44713</v>
      </c>
      <c r="C37" s="58">
        <v>48907027</v>
      </c>
      <c r="E37" s="2">
        <f t="shared" si="12"/>
        <v>561395555</v>
      </c>
      <c r="G37" s="58">
        <v>49421347</v>
      </c>
      <c r="I37" s="2">
        <f>IF(G37="","",SUM(G26:G37))</f>
        <v>536649355</v>
      </c>
      <c r="K37" s="58">
        <v>46574</v>
      </c>
      <c r="M37" s="2">
        <f>IF(K37="","",SUM(K26:K37))</f>
        <v>522897</v>
      </c>
      <c r="O37" s="2">
        <f t="shared" si="10"/>
        <v>-560894</v>
      </c>
      <c r="Q37" s="2">
        <f>IF(I37="","",+E37-I37-M37)</f>
        <v>24223303</v>
      </c>
      <c r="S37" s="61">
        <f t="shared" si="13"/>
        <v>4.314836978002079E-2</v>
      </c>
      <c r="U37" s="61">
        <f t="shared" si="4"/>
        <v>-1.1468576897957833E-2</v>
      </c>
    </row>
    <row r="38" spans="1:21" x14ac:dyDescent="0.2">
      <c r="A38" s="52">
        <v>44743</v>
      </c>
      <c r="C38" s="58">
        <v>48557247</v>
      </c>
      <c r="E38" s="2">
        <f t="shared" si="12"/>
        <v>567068051</v>
      </c>
      <c r="G38" s="58">
        <v>55110566</v>
      </c>
      <c r="I38" s="2">
        <f>IF(G38="","",SUM(G27:G38))</f>
        <v>557908803</v>
      </c>
      <c r="K38" s="58">
        <v>47992</v>
      </c>
      <c r="M38" s="2">
        <f>IF(K38="","",SUM(K27:K38))</f>
        <v>522485</v>
      </c>
      <c r="O38" s="2">
        <f t="shared" si="10"/>
        <v>-6601311</v>
      </c>
      <c r="Q38" s="2">
        <f>IF(I38="","",+E38-I38-M38)</f>
        <v>8636763</v>
      </c>
      <c r="S38" s="61">
        <f t="shared" si="13"/>
        <v>1.523055828091433E-2</v>
      </c>
      <c r="U38" s="61">
        <f t="shared" si="4"/>
        <v>-0.13594903763798635</v>
      </c>
    </row>
    <row r="39" spans="1:21" x14ac:dyDescent="0.2">
      <c r="A39" s="52"/>
    </row>
    <row r="40" spans="1:21" x14ac:dyDescent="0.2">
      <c r="A40" s="52"/>
    </row>
    <row r="41" spans="1:21" x14ac:dyDescent="0.2">
      <c r="A41" s="52"/>
    </row>
    <row r="42" spans="1:21" x14ac:dyDescent="0.2">
      <c r="A42" s="52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2022-09-09T18:27:14Z</cp:lastPrinted>
  <dcterms:created xsi:type="dcterms:W3CDTF">1999-04-07T18:37:46Z</dcterms:created>
  <dcterms:modified xsi:type="dcterms:W3CDTF">2022-09-09T18:27:14Z</dcterms:modified>
</cp:coreProperties>
</file>