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EA783F37-EE53-403B-8946-FA3AE8A951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AVERAGE!$A$1:$U$32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Q29" i="3" s="1"/>
  <c r="S29" i="3" s="1"/>
  <c r="M29" i="3"/>
  <c r="I29" i="3"/>
  <c r="O29" i="3"/>
  <c r="U29" i="3" s="1"/>
  <c r="E28" i="3"/>
  <c r="Q28" i="3" s="1"/>
  <c r="S28" i="3" s="1"/>
  <c r="H17" i="5"/>
  <c r="F17" i="5"/>
  <c r="D17" i="5"/>
  <c r="M28" i="3"/>
  <c r="O28" i="3"/>
  <c r="U28" i="3" s="1"/>
  <c r="I28" i="3"/>
  <c r="E27" i="3"/>
  <c r="E26" i="3" l="1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<sst xmlns="http://schemas.openxmlformats.org/spreadsheetml/2006/main" count="140" uniqueCount="126">
  <si>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</si>
  <si>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</si>
  <si>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</si>
  <si>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</si>
  <si>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</si>
  <si>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</si>
  <si>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</si>
  <si>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</si>
  <si>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</si>
  <si>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</si>
  <si>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</si>
  <si>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</si>
  <si>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</si>
  <si>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</si>
  <si>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</si>
  <si>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</si>
  <si>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</si>
  <si>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</si>
  <si>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</si>
  <si>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</si>
  <si>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</si>
  <si>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</si>
  <si>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</si>
  <si>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</si>
  <si>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</si>
  <si>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</si>
  <si>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</si>
  <si>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</si>
  <si>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</si>
  <si>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</si>
  <si>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</si>
  <si>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</si>
  <si>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</si>
  <si>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</si>
  <si>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</si>
  <si>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</si>
  <si>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</si>
  <si>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</si>
  <si>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</si>
  <si>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</si>
  <si>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</si>
  <si>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</si>
  <si>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</si>
  <si>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</si>
  <si>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</si>
  <si>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</si>
  <si>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</si>
  <si>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</si>
  <si>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</si>
  <si>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</si>
  <si>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</si>
  <si>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</si>
  <si>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</si>
  <si>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</si>
  <si>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</si>
  <si>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</si>
  <si>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</si>
  <si>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</si>
  <si>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</si>
  <si>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</si>
  <si>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</si>
  <si>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</si>
  <si>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</si>
  <si>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</si>
  <si>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</si>
  <si>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</si>
  <si>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</si>
  <si>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</si>
  <si>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</si>
  <si>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</si>
  <si>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</si>
  <si>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</si>
  <si>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</si>
  <si>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</si>
  <si>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</si>
  <si>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</si>
  <si>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</si>
  <si>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</si>
  <si>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</si>
  <si>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</si>
  <si>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</si>
  <si>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</si>
  <si>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</si>
  <si>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</si>
  <si>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</si>
  <si>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</si>
  <si>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</si>
  <si>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</si>
  <si>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</si>
  <si>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</si>
  <si>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</si>
  <si>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</si>
  <si>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</si>
  <si>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</si>
  <si>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</si>
  <si>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</si>
  <si>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</si>
  <si>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</si>
  <si>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</si>
  <si>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</si>
  <si>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</si>
  <si>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</si>
  <si>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</si>
  <si>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</si>
  <si>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</si>
  <si>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</si>
  <si>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</si>
  <si>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</si>
  <si>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</si>
  <si>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</si>
  <si>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</si>
  <si>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</si>
  <si>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(Billling Reg. Grand  - Net Fuel)</t>
  </si>
  <si>
    <t>(KWH) Class Grand Totals - Adj from Billing</t>
  </si>
  <si>
    <t>(KWH) Class Grand Totals - Gross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</si>
  <si>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</si>
  <si>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</si>
  <si>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</si>
  <si>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</si>
  <si>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</si>
  <si>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</si>
  <si>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October 2021</t>
  </si>
  <si>
    <t>Page 1 of 2</t>
  </si>
  <si>
    <t>PAGE 2 OF 2</t>
  </si>
  <si>
    <t>November 2021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</si>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</sst>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8" sqref="C8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36933119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44565</v>
      </c>
      <c r="D4" s="46"/>
      <c r="E4" s="60" t="s">
        <v>120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124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121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-3.0400000000000002E-3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39421019</v>
      </c>
      <c r="D8" s="46"/>
      <c r="E8" s="60" t="s">
        <v>114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40295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-168</v>
      </c>
      <c r="D10" s="46"/>
      <c r="E10" s="60" t="s">
        <v>113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-119540.64</v>
      </c>
      <c r="D11" s="46"/>
      <c r="E11" s="60" t="s">
        <v>112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-102320.91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546142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48545981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abSelected="1" topLeftCell="A5" zoomScale="75" zoomScaleNormal="75" workbookViewId="0">
      <selection activeCell="B39" sqref="B39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122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October 2021</v>
      </c>
      <c r="E7" s="7" t="s">
        <v>83</v>
      </c>
      <c r="F7" s="42" t="str">
        <f>INPUT!C5</f>
        <v>November 2021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36933119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546142</v>
      </c>
    </row>
    <row r="11" spans="1:6" ht="18.75" thickTop="1" x14ac:dyDescent="0.25">
      <c r="A11" s="8" t="s">
        <v>27</v>
      </c>
      <c r="B11" s="14">
        <f>INPUT!C8</f>
        <v>39421019</v>
      </c>
      <c r="C11" s="39"/>
      <c r="E11" s="70"/>
      <c r="F11" s="79"/>
    </row>
    <row r="12" spans="1:6" x14ac:dyDescent="0.25">
      <c r="A12" s="7" t="s">
        <v>29</v>
      </c>
      <c r="B12" s="68">
        <f>INPUT!C9</f>
        <v>40295</v>
      </c>
      <c r="C12" s="39"/>
      <c r="E12" s="66" t="s">
        <v>28</v>
      </c>
      <c r="F12" s="80">
        <f>B33</f>
        <v>17219.729999999996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39461314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563361.73</v>
      </c>
    </row>
    <row r="17" spans="1:7" ht="19.5" thickTop="1" thickBot="1" x14ac:dyDescent="0.3">
      <c r="A17" s="8" t="s">
        <v>98</v>
      </c>
      <c r="B17" s="22">
        <f>B9-B14</f>
        <v>-2528195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48545981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-3.0400000000000002E-3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39461314</v>
      </c>
      <c r="C21" s="39"/>
      <c r="E21" s="66" t="s">
        <v>93</v>
      </c>
      <c r="F21" s="72">
        <f>F10/F18</f>
        <v>1.1249994103528364E-2</v>
      </c>
    </row>
    <row r="22" spans="1:7" x14ac:dyDescent="0.25">
      <c r="A22" s="8" t="s">
        <v>39</v>
      </c>
      <c r="B22" s="23">
        <f>INPUT!C10</f>
        <v>-168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39461146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3.4591011163985018E-2</v>
      </c>
    </row>
    <row r="26" spans="1:7" x14ac:dyDescent="0.25">
      <c r="E26" s="7" t="s">
        <v>38</v>
      </c>
      <c r="F26" s="43" t="str">
        <f>INPUT!C6</f>
        <v>October 2021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-102320.91</v>
      </c>
      <c r="C28" s="9"/>
      <c r="D28" s="9"/>
      <c r="E28" s="8" t="s">
        <v>99</v>
      </c>
      <c r="F28" s="89">
        <f>B17/B9</f>
        <v>-6.8453330464724627E-2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-119540.64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17219.729999999996</v>
      </c>
      <c r="C33" s="9"/>
      <c r="D33" s="9"/>
      <c r="E33" s="66" t="s">
        <v>47</v>
      </c>
      <c r="F33" s="71">
        <f>1-F25</f>
        <v>0.965408988836015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1.1604703796180367E-2</v>
      </c>
      <c r="G35" s="70"/>
    </row>
    <row r="36" spans="1:7" x14ac:dyDescent="0.25">
      <c r="E36" s="66" t="s">
        <v>51</v>
      </c>
      <c r="F36" s="72">
        <f>F35/F33</f>
        <v>1.2020505226672952E-2</v>
      </c>
      <c r="G36" s="70"/>
    </row>
    <row r="37" spans="1:7" x14ac:dyDescent="0.25">
      <c r="C37" s="41"/>
      <c r="E37" s="66" t="s">
        <v>95</v>
      </c>
      <c r="F37" s="73">
        <f>F36*100</f>
        <v>1.2020505226672953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1.2020505226672952E-2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44565</v>
      </c>
      <c r="C41" s="19"/>
    </row>
    <row r="42" spans="1:7" x14ac:dyDescent="0.25">
      <c r="A42" s="24" t="s">
        <v>76</v>
      </c>
      <c r="B42" s="84">
        <v>44538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H1" sqref="H1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125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123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November 2021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500659135</v>
      </c>
      <c r="C14" s="26"/>
      <c r="D14" s="30">
        <v>480268276</v>
      </c>
      <c r="E14" s="26"/>
      <c r="F14" s="87">
        <v>502796</v>
      </c>
      <c r="G14" s="26"/>
      <c r="H14" s="30">
        <v>19888063</v>
      </c>
      <c r="I14" s="26"/>
    </row>
    <row r="15" spans="1:9" ht="15.75" x14ac:dyDescent="0.25">
      <c r="A15" s="4" t="s">
        <v>65</v>
      </c>
      <c r="B15" s="30">
        <v>30764630</v>
      </c>
      <c r="C15" s="26"/>
      <c r="D15" s="30">
        <v>30899872</v>
      </c>
      <c r="E15" s="26"/>
      <c r="F15" s="87">
        <v>36570</v>
      </c>
      <c r="G15" s="26"/>
      <c r="H15" s="30">
        <v>-171812</v>
      </c>
      <c r="I15" s="26"/>
    </row>
    <row r="16" spans="1:9" ht="15.75" x14ac:dyDescent="0.25">
      <c r="A16" s="4" t="s">
        <v>66</v>
      </c>
      <c r="B16" s="31">
        <v>36933119</v>
      </c>
      <c r="C16" s="26"/>
      <c r="D16" s="31">
        <v>39421019</v>
      </c>
      <c r="E16" s="26"/>
      <c r="F16" s="87">
        <v>40295</v>
      </c>
      <c r="G16" s="26"/>
      <c r="H16" s="30">
        <v>-2528195</v>
      </c>
      <c r="I16" s="26"/>
    </row>
    <row r="17" spans="1:9" ht="16.5" thickBot="1" x14ac:dyDescent="0.3">
      <c r="A17" s="4" t="s">
        <v>67</v>
      </c>
      <c r="B17" s="32">
        <f>B14-B15+B16</f>
        <v>506827624</v>
      </c>
      <c r="C17" s="26"/>
      <c r="D17" s="32">
        <f>D14-D15+D16</f>
        <v>488789423</v>
      </c>
      <c r="E17" s="26"/>
      <c r="F17" s="32">
        <f>F14-F15+F16</f>
        <v>506521</v>
      </c>
      <c r="G17" s="26"/>
      <c r="H17" s="32">
        <f>H14-H15+H16</f>
        <v>17531680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17531680</v>
      </c>
      <c r="C21" s="4" t="s">
        <v>68</v>
      </c>
      <c r="D21" s="35">
        <f>B17</f>
        <v>506827624</v>
      </c>
      <c r="E21" s="36" t="s">
        <v>25</v>
      </c>
      <c r="F21" s="90">
        <f>H17/B17</f>
        <v>3.4591011163985018E-2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2" sqref="E32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118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117</v>
      </c>
      <c r="J6" s="3"/>
      <c r="K6" s="3" t="s">
        <v>109</v>
      </c>
      <c r="L6" s="1"/>
      <c r="M6" s="3" t="s">
        <v>119</v>
      </c>
      <c r="N6" s="1"/>
      <c r="O6" s="3" t="s">
        <v>10</v>
      </c>
      <c r="P6" s="1"/>
      <c r="Q6" s="3" t="s">
        <v>117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116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29" si="3">Q12/E12</f>
        <v>0.10661577860957897</v>
      </c>
      <c r="U12" s="92">
        <f t="shared" ref="U12:U29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>IF(G25="","",SUM(C14:C25))</f>
        <v>498339894</v>
      </c>
      <c r="G25" s="85">
        <v>35434924</v>
      </c>
      <c r="I25" s="2">
        <f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>IF(G26="","",SUM(C15:C26))</f>
        <v>495579653</v>
      </c>
      <c r="G26" s="85">
        <v>33851118</v>
      </c>
      <c r="I26" s="2">
        <f>IF(G26="","",SUM(G15:G26))</f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>IF(G27="","",SUM(C16:C27))</f>
        <v>498263549</v>
      </c>
      <c r="G27" s="85">
        <v>39730206</v>
      </c>
      <c r="I27" s="2">
        <f>IF(G27="","",SUM(G16:G27))</f>
        <v>476413035</v>
      </c>
      <c r="J27" s="2"/>
      <c r="K27" s="85">
        <v>37942</v>
      </c>
      <c r="M27" s="2">
        <f>IF(K27="","",SUM(K16:K27))</f>
        <v>500025</v>
      </c>
      <c r="O27" s="2">
        <f>IF(G27="","",+C27-G27-K27)</f>
        <v>3120418</v>
      </c>
      <c r="Q27" s="2">
        <f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>IF(G28="","",SUM(C17:C28))</f>
        <v>500659135</v>
      </c>
      <c r="G28" s="88">
        <v>32738033</v>
      </c>
      <c r="I28" s="2">
        <f>IF(G28="","",SUM(G17:G28))</f>
        <v>480268276</v>
      </c>
      <c r="K28" s="88">
        <v>40428</v>
      </c>
      <c r="M28" s="2">
        <f>IF(K28="","",SUM(K17:K28))</f>
        <v>502796</v>
      </c>
      <c r="O28" s="2">
        <f>IF(G28="","",+C28-G28-K28)</f>
        <v>2342446</v>
      </c>
      <c r="Q28" s="2">
        <f>IF(I28="","",+E28-I28-M28)</f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>IF(G29="","",SUM(C18:C29))</f>
        <v>506827624</v>
      </c>
      <c r="G29" s="88">
        <v>39421019</v>
      </c>
      <c r="I29" s="2">
        <f>IF(G29="","",SUM(G18:G29))</f>
        <v>488789423</v>
      </c>
      <c r="K29" s="88">
        <v>40295</v>
      </c>
      <c r="M29" s="2">
        <f>IF(K29="","",SUM(K18:K29))</f>
        <v>506521</v>
      </c>
      <c r="O29" s="2">
        <f>IF(G29="","",+C29-G29-K29)</f>
        <v>-2528195</v>
      </c>
      <c r="Q29" s="2">
        <f>IF(I29="","",+E29-I29-M29)</f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/>
    </row>
    <row r="31" spans="1:21" x14ac:dyDescent="0.2">
      <c r="A31" s="76"/>
    </row>
    <row r="32" spans="1:21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2021-12-08T16:18:58Z</cp:lastPrinted>
  <dcterms:created xsi:type="dcterms:W3CDTF">1999-04-07T18:37:46Z</dcterms:created>
  <dcterms:modified xsi:type="dcterms:W3CDTF">2021-12-08T16:27:46Z</dcterms:modified>
</cp:coreProperties>
</file>