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8F3B63FA-2992-4CF2-A235-6640410847CC}" xr6:coauthVersionLast="47" xr6:coauthVersionMax="47" xr10:uidLastSave="{00000000-0000-0000-0000-000000000000}"/>
  <bookViews>
    <workbookView xWindow="30975" yWindow="1710" windowWidth="21600" windowHeight="11385" activeTab="2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AVERAGE!$A$1:$U$37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3" l="1"/>
  <c r="S33" i="3" s="1"/>
  <c r="D21" i="5"/>
  <c r="E33" i="3"/>
  <c r="M33" i="3"/>
  <c r="I33" i="3"/>
  <c r="O33" i="3"/>
  <c r="U33" i="3" s="1"/>
  <c r="C10" i="2"/>
  <c r="S32" i="3" l="1"/>
  <c r="Q32" i="3"/>
  <c r="M32" i="3"/>
  <c r="O32" i="3"/>
  <c r="U32" i="3" s="1"/>
  <c r="I32" i="3"/>
  <c r="E32" i="3"/>
  <c r="E31" i="3"/>
  <c r="Q31" i="3" s="1"/>
  <c r="S31" i="3" s="1"/>
  <c r="M31" i="3"/>
  <c r="I31" i="3"/>
  <c r="O31" i="3"/>
  <c r="U31" i="3" s="1"/>
  <c r="U30" i="3" l="1"/>
  <c r="M30" i="3"/>
  <c r="I30" i="3"/>
  <c r="Q30" i="3" s="1"/>
  <c r="S30" i="3" s="1"/>
  <c r="E30" i="3"/>
  <c r="E29" i="3"/>
  <c r="O30" i="3"/>
  <c r="M29" i="3"/>
  <c r="I29" i="3"/>
  <c r="O29" i="3"/>
  <c r="U29" i="3" s="1"/>
  <c r="E28" i="3"/>
  <c r="H17" i="5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B17" i="4"/>
  <c r="F28" i="4" s="1"/>
  <c r="B24" i="4"/>
  <c r="F12" i="4"/>
  <c r="B21" i="5" l="1"/>
  <c r="F16" i="4"/>
  <c r="F35" i="4" s="1"/>
  <c r="F21" i="5" l="1"/>
  <c r="F25" i="4" s="1"/>
  <c r="F33" i="4" s="1"/>
  <c r="F36" i="4" l="1"/>
  <c r="B39" i="4" l="1"/>
  <c r="F37" i="4"/>
</calcChain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<sst xmlns="http://schemas.openxmlformats.org/spreadsheetml/2006/main" count="140" uniqueCount="126">
  <si>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</si>
  <si>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</si>
  <si>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</si>
  <si>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</si>
  <si>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</si>
  <si>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</si>
  <si>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</si>
  <si>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</si>
  <si>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</si>
  <si>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</si>
  <si>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</si>
  <si>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</si>
  <si>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</si>
  <si>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</si>
  <si>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</si>
  <si>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</si>
  <si>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</si>
  <si>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</si>
  <si>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</si>
  <si>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</si>
  <si>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</si>
  <si>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</si>
  <si>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</si>
  <si>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</si>
  <si>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</si>
  <si>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</si>
  <si>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</si>
  <si>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</si>
  <si>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</si>
  <si>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</si>
  <si>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</si>
  <si>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</si>
  <si>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</si>
  <si>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</si>
  <si>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</si>
  <si>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</si>
  <si>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</si>
  <si>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</si>
  <si>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</si>
  <si>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</si>
  <si>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</si>
  <si>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</si>
  <si>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</si>
  <si>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</si>
  <si>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</si>
  <si>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</si>
  <si>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</si>
  <si>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</si>
  <si>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</si>
  <si>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</si>
  <si>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</si>
  <si>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</si>
  <si>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</si>
  <si>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</si>
  <si>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</si>
  <si>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</si>
  <si>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</si>
  <si>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</si>
  <si>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</si>
  <si>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</si>
  <si>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</si>
  <si>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</si>
  <si>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</si>
  <si>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</si>
  <si>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</si>
  <si>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</si>
  <si>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</si>
  <si>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</si>
  <si>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</si>
  <si>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</si>
  <si>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</si>
  <si>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</si>
  <si>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</si>
  <si>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</si>
  <si>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</si>
  <si>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</si>
  <si>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</si>
  <si>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</si>
  <si>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</si>
  <si>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</si>
  <si>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</si>
  <si>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</si>
  <si>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</si>
  <si>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</si>
  <si>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</si>
  <si>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</si>
  <si>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</si>
  <si>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</si>
  <si>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</si>
  <si>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</si>
  <si>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</si>
  <si>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</si>
  <si>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</si>
  <si>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</si>
  <si>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</si>
  <si>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</si>
  <si>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</si>
  <si>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</si>
  <si>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</si>
  <si>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</si>
  <si>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</si>
  <si>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</si>
  <si>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</si>
  <si>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</si>
  <si>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</si>
  <si>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</si>
  <si>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</si>
  <si>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</si>
  <si>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</si>
  <si>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</si>
  <si>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</si>
  <si>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</si>
  <si>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(KWH) Class Grand Totals - Adj from Billing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</si>
  <si>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</si>
  <si>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</si>
  <si>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</si>
  <si>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</si>
  <si>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</si>
  <si>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</si>
  <si>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</si>
  <si>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</si>
  <si>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</si>
  <si>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</si>
  <si>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</si>
  <si>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February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</si>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</sst>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workbookViewId="0">
      <selection activeCell="C3" sqref="C3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55964234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44685</v>
      </c>
      <c r="D4" s="46"/>
      <c r="E4" s="60" t="s">
        <v>118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125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124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7.3699999999999998E-3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49052248</v>
      </c>
      <c r="D8" s="46"/>
      <c r="E8" s="60" t="s">
        <v>123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42358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f>765-2193</f>
        <v>-1428</v>
      </c>
      <c r="D10" s="46"/>
      <c r="E10" s="60" t="s">
        <v>112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370497.63</v>
      </c>
      <c r="D11" s="46"/>
      <c r="E11" s="60" t="s">
        <v>122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507660.71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491571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49107963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zoomScale="75" zoomScaleNormal="75" workbookViewId="0">
      <selection activeCell="B43" sqref="B43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119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February 2022</v>
      </c>
      <c r="E7" s="7" t="s">
        <v>83</v>
      </c>
      <c r="F7" s="42" t="str">
        <f>INPUT!C5</f>
        <v>March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55964234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491571</v>
      </c>
    </row>
    <row r="11" spans="1:6" ht="18.75" thickTop="1" x14ac:dyDescent="0.25">
      <c r="A11" s="8" t="s">
        <v>27</v>
      </c>
      <c r="B11" s="14">
        <f>INPUT!C8</f>
        <v>49052248</v>
      </c>
      <c r="C11" s="39"/>
      <c r="E11" s="70"/>
      <c r="F11" s="79"/>
    </row>
    <row r="12" spans="1:6" x14ac:dyDescent="0.25">
      <c r="A12" s="7" t="s">
        <v>29</v>
      </c>
      <c r="B12" s="68">
        <f>INPUT!C9</f>
        <v>42358</v>
      </c>
      <c r="C12" s="39"/>
      <c r="E12" s="66" t="s">
        <v>28</v>
      </c>
      <c r="F12" s="80">
        <f>B33</f>
        <v>137163.08000000002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49094606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628734.08000000007</v>
      </c>
    </row>
    <row r="17" spans="1:7" ht="19.5" thickTop="1" thickBot="1" x14ac:dyDescent="0.3">
      <c r="A17" s="8" t="s">
        <v>98</v>
      </c>
      <c r="B17" s="22">
        <f>B9-B14</f>
        <v>6869628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49107963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7.3699999999999998E-3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49094606</v>
      </c>
      <c r="C21" s="39"/>
      <c r="E21" s="66" t="s">
        <v>93</v>
      </c>
      <c r="F21" s="72">
        <f>F10/F18</f>
        <v>1.0010005912890339E-2</v>
      </c>
    </row>
    <row r="22" spans="1:7" x14ac:dyDescent="0.25">
      <c r="A22" s="8" t="s">
        <v>39</v>
      </c>
      <c r="B22" s="23">
        <f>INPUT!C10</f>
        <v>-1428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49093178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4.4590014933359984E-2</v>
      </c>
    </row>
    <row r="26" spans="1:7" x14ac:dyDescent="0.25">
      <c r="E26" s="7" t="s">
        <v>38</v>
      </c>
      <c r="F26" s="43" t="str">
        <f>INPUT!C6</f>
        <v>February 2022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507660.71</v>
      </c>
      <c r="C28" s="9"/>
      <c r="D28" s="9"/>
      <c r="E28" s="8" t="s">
        <v>99</v>
      </c>
      <c r="F28" s="89">
        <f>B17/B9</f>
        <v>0.12275032657464766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370497.63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137163.08000000002</v>
      </c>
      <c r="C33" s="9"/>
      <c r="D33" s="9"/>
      <c r="E33" s="66" t="s">
        <v>47</v>
      </c>
      <c r="F33" s="71">
        <f>1-F25</f>
        <v>0.95540998506663999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1.2803098348836014E-2</v>
      </c>
      <c r="G35" s="70"/>
    </row>
    <row r="36" spans="1:7" x14ac:dyDescent="0.25">
      <c r="E36" s="66" t="s">
        <v>51</v>
      </c>
      <c r="F36" s="72">
        <f>F35/F33</f>
        <v>1.3400632763894546E-2</v>
      </c>
      <c r="G36" s="70"/>
    </row>
    <row r="37" spans="1:7" x14ac:dyDescent="0.25">
      <c r="C37" s="41"/>
      <c r="E37" s="66" t="s">
        <v>95</v>
      </c>
      <c r="F37" s="73">
        <f>F36*100</f>
        <v>1.3400632763894547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1.3400632763894546E-2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44685</v>
      </c>
      <c r="C41" s="19"/>
    </row>
    <row r="42" spans="1:7" x14ac:dyDescent="0.25">
      <c r="A42" s="24" t="s">
        <v>76</v>
      </c>
      <c r="B42" s="84">
        <v>44658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tabSelected="1" workbookViewId="0">
      <selection activeCell="H17" sqref="H17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121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120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March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526409444</v>
      </c>
      <c r="C14" s="26"/>
      <c r="D14" s="30">
        <v>505327006</v>
      </c>
      <c r="E14" s="26"/>
      <c r="F14" s="87">
        <v>505141</v>
      </c>
      <c r="G14" s="26"/>
      <c r="H14" s="30">
        <v>20577297</v>
      </c>
      <c r="I14" s="26"/>
    </row>
    <row r="15" spans="1:9" ht="15.75" x14ac:dyDescent="0.25">
      <c r="A15" s="4" t="s">
        <v>65</v>
      </c>
      <c r="B15" s="30">
        <v>57131535</v>
      </c>
      <c r="C15" s="26"/>
      <c r="D15" s="30">
        <v>53061915</v>
      </c>
      <c r="E15" s="26"/>
      <c r="F15" s="87">
        <v>43250</v>
      </c>
      <c r="G15" s="26"/>
      <c r="H15" s="30">
        <v>4026370</v>
      </c>
      <c r="I15" s="26"/>
    </row>
    <row r="16" spans="1:9" ht="15.75" x14ac:dyDescent="0.25">
      <c r="A16" s="4" t="s">
        <v>66</v>
      </c>
      <c r="B16" s="31">
        <v>55964234</v>
      </c>
      <c r="C16" s="26"/>
      <c r="D16" s="31">
        <v>49052248</v>
      </c>
      <c r="E16" s="26"/>
      <c r="F16" s="87">
        <v>42358</v>
      </c>
      <c r="G16" s="26"/>
      <c r="H16" s="30">
        <v>6869628</v>
      </c>
      <c r="I16" s="26"/>
    </row>
    <row r="17" spans="1:9" ht="16.5" thickBot="1" x14ac:dyDescent="0.3">
      <c r="A17" s="4" t="s">
        <v>67</v>
      </c>
      <c r="B17" s="32">
        <f>B14-B15+B16</f>
        <v>525242143</v>
      </c>
      <c r="C17" s="26"/>
      <c r="D17" s="32">
        <f>D14-D15+D16</f>
        <v>501317339</v>
      </c>
      <c r="E17" s="26"/>
      <c r="F17" s="32">
        <f>F14-F15+F16</f>
        <v>504249</v>
      </c>
      <c r="G17" s="26"/>
      <c r="H17" s="32">
        <f>H14-H15+H16</f>
        <v>23420555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23420555</v>
      </c>
      <c r="C21" s="4" t="s">
        <v>68</v>
      </c>
      <c r="D21" s="35">
        <f>B17</f>
        <v>525242143</v>
      </c>
      <c r="E21" s="36" t="s">
        <v>25</v>
      </c>
      <c r="F21" s="90">
        <f>H17/B17</f>
        <v>4.4590014933359984E-2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33" sqref="O33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116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115</v>
      </c>
      <c r="J6" s="3"/>
      <c r="K6" s="3" t="s">
        <v>109</v>
      </c>
      <c r="L6" s="1"/>
      <c r="M6" s="3" t="s">
        <v>117</v>
      </c>
      <c r="N6" s="1"/>
      <c r="O6" s="3" t="s">
        <v>10</v>
      </c>
      <c r="P6" s="1"/>
      <c r="Q6" s="3" t="s">
        <v>115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114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3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hidden="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0" si="7">IF(G25="","",SUM(C14:C25))</f>
        <v>498339894</v>
      </c>
      <c r="G25" s="85">
        <v>35434924</v>
      </c>
      <c r="I25" s="2">
        <f t="shared" ref="I25:I33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 t="shared" ref="M27:M33" si="9">IF(K27="","",SUM(K16:K27))</f>
        <v>500025</v>
      </c>
      <c r="O27" s="2">
        <f t="shared" ref="O27:O33" si="10">IF(G27="","",+C27-G27-K27)</f>
        <v>3120418</v>
      </c>
      <c r="Q27" s="2">
        <f t="shared" ref="Q27:Q33" si="11"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44561</v>
      </c>
      <c r="C31" s="88">
        <v>48594381</v>
      </c>
      <c r="E31" s="2">
        <f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91">
        <f>Q31/E31</f>
        <v>3.0729049923074937E-2</v>
      </c>
      <c r="U31" s="92">
        <f t="shared" si="4"/>
        <v>-6.6694213061382554E-2</v>
      </c>
    </row>
    <row r="32" spans="1:21" x14ac:dyDescent="0.2">
      <c r="A32" s="76">
        <v>44592</v>
      </c>
      <c r="C32" s="88">
        <v>71102450</v>
      </c>
      <c r="E32" s="2">
        <f>IF(G32="","",SUM(C21:C32))</f>
        <v>526409444</v>
      </c>
      <c r="G32" s="88">
        <v>66784071</v>
      </c>
      <c r="I32" s="2">
        <f t="shared" si="8"/>
        <v>505327006</v>
      </c>
      <c r="K32" s="8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91">
        <f>Q32/E32</f>
        <v>3.9089908500957671E-2</v>
      </c>
      <c r="U32" s="92">
        <f t="shared" si="4"/>
        <v>6.0124018230032862E-2</v>
      </c>
    </row>
    <row r="33" spans="1:21" x14ac:dyDescent="0.2">
      <c r="A33" s="76">
        <v>44593</v>
      </c>
      <c r="C33" s="88">
        <v>55964234</v>
      </c>
      <c r="E33" s="2">
        <f>IF(G33="","",SUM(C22:C33))</f>
        <v>525242143</v>
      </c>
      <c r="G33" s="88">
        <v>49052248</v>
      </c>
      <c r="I33" s="2">
        <f>IF(G33="","",SUM(G22:G33))</f>
        <v>501317339</v>
      </c>
      <c r="K33" s="88">
        <v>42358</v>
      </c>
      <c r="M33" s="2">
        <f>IF(K33="","",SUM(K22:K33))</f>
        <v>504249</v>
      </c>
      <c r="O33" s="2">
        <f t="shared" si="10"/>
        <v>6869628</v>
      </c>
      <c r="Q33" s="2">
        <f>IF(I33="","",+E33-I33-M33)</f>
        <v>23420555</v>
      </c>
      <c r="S33" s="91">
        <f>Q33/E33</f>
        <v>4.4590014933359984E-2</v>
      </c>
      <c r="U33" s="92">
        <f t="shared" si="4"/>
        <v>0.12275032657464766</v>
      </c>
    </row>
    <row r="34" spans="1:21" x14ac:dyDescent="0.2">
      <c r="A34" s="76"/>
    </row>
    <row r="35" spans="1:21" x14ac:dyDescent="0.2">
      <c r="A35" s="76"/>
    </row>
    <row r="36" spans="1:21" x14ac:dyDescent="0.2">
      <c r="A36" s="76"/>
    </row>
    <row r="37" spans="1:21" x14ac:dyDescent="0.2">
      <c r="A37" s="76"/>
    </row>
    <row r="38" spans="1:21" x14ac:dyDescent="0.2">
      <c r="A38" s="76"/>
    </row>
    <row r="39" spans="1:21" x14ac:dyDescent="0.2">
      <c r="A39" s="76"/>
    </row>
    <row r="40" spans="1:21" x14ac:dyDescent="0.2">
      <c r="A40" s="76"/>
    </row>
    <row r="41" spans="1:21" x14ac:dyDescent="0.2">
      <c r="A41" s="76"/>
    </row>
    <row r="42" spans="1:2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2022-04-07T15:30:19Z</cp:lastPrinted>
  <dcterms:created xsi:type="dcterms:W3CDTF">1999-04-07T18:37:46Z</dcterms:created>
  <dcterms:modified xsi:type="dcterms:W3CDTF">2022-04-07T15:30:19Z</dcterms:modified>
</cp:coreProperties>
</file>