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EA908B20-E4CF-4A08-86E3-2B07A3F921D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AVERAGE!$A$1:$U$37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3" l="1"/>
  <c r="Q37" i="3"/>
  <c r="M37" i="3"/>
  <c r="O37" i="3"/>
  <c r="U37" i="3"/>
  <c r="I37" i="3"/>
  <c r="E37" i="3"/>
  <c r="S36" i="3"/>
  <c r="Q36" i="3"/>
  <c r="M36" i="3"/>
  <c r="O36" i="3"/>
  <c r="U36" i="3" s="1"/>
  <c r="I36" i="3"/>
  <c r="E36" i="3"/>
  <c r="M35" i="3" l="1"/>
  <c r="O35" i="3"/>
  <c r="U35" i="3" s="1"/>
  <c r="I35" i="3"/>
  <c r="E35" i="3"/>
  <c r="M34" i="3"/>
  <c r="Q35" i="3" l="1"/>
  <c r="S35" i="3" s="1"/>
  <c r="O34" i="3"/>
  <c r="U34" i="3"/>
  <c r="I34" i="3"/>
  <c r="Q34" i="3" s="1"/>
  <c r="S34" i="3" s="1"/>
  <c r="E34" i="3"/>
  <c r="E33" i="3"/>
  <c r="M33" i="3"/>
  <c r="I33" i="3"/>
  <c r="Q33" i="3" s="1"/>
  <c r="S33" i="3" s="1"/>
  <c r="O33" i="3"/>
  <c r="U33" i="3" s="1"/>
  <c r="M32" i="3" l="1"/>
  <c r="O32" i="3"/>
  <c r="U32" i="3" s="1"/>
  <c r="I32" i="3"/>
  <c r="Q32" i="3" s="1"/>
  <c r="S32" i="3" s="1"/>
  <c r="E32" i="3"/>
  <c r="E31" i="3"/>
  <c r="Q31" i="3" s="1"/>
  <c r="S31" i="3" s="1"/>
  <c r="M31" i="3"/>
  <c r="I31" i="3"/>
  <c r="O31" i="3"/>
  <c r="U31" i="3" s="1"/>
  <c r="M30" i="3" l="1"/>
  <c r="I30" i="3"/>
  <c r="Q30" i="3" s="1"/>
  <c r="S30" i="3" s="1"/>
  <c r="E30" i="3"/>
  <c r="E29" i="3"/>
  <c r="O30" i="3"/>
  <c r="U30" i="3" s="1"/>
  <c r="M29" i="3"/>
  <c r="I29" i="3"/>
  <c r="O29" i="3"/>
  <c r="U29" i="3" s="1"/>
  <c r="E28" i="3"/>
  <c r="H17" i="5"/>
  <c r="B21" i="5" s="1"/>
  <c r="F17" i="5"/>
  <c r="D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F16" i="4" l="1"/>
  <c r="F35" i="4" s="1"/>
  <c r="F21" i="5" l="1"/>
  <c r="F25" i="4" s="1"/>
  <c r="F33" i="4" s="1"/>
  <c r="F36" i="4" l="1"/>
  <c r="B39" i="4" l="1"/>
  <c r="F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Alyssa Kurtz</author>
  </authors>
  <commentList>
    <comment ref="C6" authorId="0" shapeId="0" xr:uid="{5EBD378B-8C09-4500-9292-5959B413919B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that months Powerbill for Actual KWH
</t>
        </r>
      </text>
    </comment>
    <comment ref="G6" authorId="0" shapeId="0" xr:uid="{61C9FDBC-D66F-4ED9-8B65-7097BEF15731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Unbilled Revenue report KWH Billed for the next mth
</t>
        </r>
      </text>
    </comment>
  </commentList>
</comments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<sst xmlns="http://schemas.openxmlformats.org/spreadsheetml/2006/main" count="140" uniqueCount="126">
  <si>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</si>
  <si>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</si>
  <si>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</si>
  <si>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</si>
  <si>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</si>
  <si>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</si>
  <si>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</si>
  <si>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</si>
  <si>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</si>
  <si>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</si>
  <si>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</si>
  <si>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</si>
  <si>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</si>
  <si>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</si>
  <si>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</si>
  <si>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</si>
  <si>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</si>
  <si>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</si>
  <si>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</si>
  <si>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</si>
  <si>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</si>
  <si>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</si>
  <si>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</si>
  <si>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</si>
  <si>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</si>
  <si>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</si>
  <si>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</si>
  <si>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</si>
  <si>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</si>
  <si>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</si>
  <si>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</si>
  <si>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</si>
  <si>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</si>
  <si>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</si>
  <si>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</si>
  <si>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</si>
  <si>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</si>
  <si>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</si>
  <si>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</si>
  <si>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</si>
  <si>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</si>
  <si>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</si>
  <si>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</si>
  <si>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</si>
  <si>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</si>
  <si>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</si>
  <si>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</si>
  <si>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</si>
  <si>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</si>
  <si>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</si>
  <si>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</si>
  <si>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</si>
  <si>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</si>
  <si>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</si>
  <si>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</si>
  <si>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</si>
  <si>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</si>
  <si>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</si>
  <si>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</si>
  <si>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</si>
  <si>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</si>
  <si>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</si>
  <si>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</si>
  <si>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</si>
  <si>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</si>
  <si>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</si>
  <si>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</si>
  <si>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</si>
  <si>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</si>
  <si>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</si>
  <si>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</si>
  <si>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</si>
  <si>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</si>
  <si>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</si>
  <si>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</si>
  <si>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</si>
  <si>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</si>
  <si>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</si>
  <si>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</si>
  <si>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</si>
  <si>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</si>
  <si>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</si>
  <si>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</si>
  <si>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</si>
  <si>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</si>
  <si>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</si>
  <si>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</si>
  <si>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</si>
  <si>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</si>
  <si>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</si>
  <si>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</si>
  <si>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</si>
  <si>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</si>
  <si>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</si>
  <si>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</si>
  <si>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</si>
  <si>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</si>
  <si>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</si>
  <si>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</si>
  <si>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</si>
  <si>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</si>
  <si>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</si>
  <si>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</si>
  <si>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</si>
  <si>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</si>
  <si>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</si>
  <si>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</si>
  <si>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</si>
  <si>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</si>
  <si>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</si>
  <si>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</si>
  <si>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</si>
  <si>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</si>
  <si>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</si>
  <si>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</si>
  <si>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</si>
  <si>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</si>
  <si>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</si>
  <si>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</si>
  <si>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</si>
  <si>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</si>
  <si>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(Billling Reg. Grand  - Net Fuel, current bill month)</t>
  </si>
  <si>
    <t>(KWH) Class Grand Totals - Gross from current Billing system</t>
  </si>
  <si>
    <t>(KWH) Class Grand Totals - Adj from Billing (ATRB/Tran50)</t>
  </si>
  <si>
    <t>June 2022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</si>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</sst>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C15" sqref="C15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48907027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44808</v>
      </c>
      <c r="D4" s="46"/>
      <c r="E4" s="60" t="s">
        <v>117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125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124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1.056E-2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49421347</v>
      </c>
      <c r="D8" s="46"/>
      <c r="E8" s="60" t="s">
        <v>122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46574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-78</v>
      </c>
      <c r="D10" s="46"/>
      <c r="E10" s="60" t="s">
        <v>123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519782.28</v>
      </c>
      <c r="D11" s="46"/>
      <c r="E11" s="60" t="s">
        <v>121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398393.84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800224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48557247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abSelected="1" zoomScale="75" zoomScaleNormal="75" workbookViewId="0">
      <selection activeCell="F25" sqref="F25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118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June 2022</v>
      </c>
      <c r="E7" s="7" t="s">
        <v>83</v>
      </c>
      <c r="F7" s="42" t="str">
        <f>INPUT!C5</f>
        <v>July 2022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48907027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800224</v>
      </c>
    </row>
    <row r="11" spans="1:6" ht="18.75" thickTop="1" x14ac:dyDescent="0.25">
      <c r="A11" s="8" t="s">
        <v>27</v>
      </c>
      <c r="B11" s="14">
        <f>INPUT!C8</f>
        <v>49421347</v>
      </c>
      <c r="C11" s="39"/>
      <c r="E11" s="70"/>
      <c r="F11" s="79"/>
    </row>
    <row r="12" spans="1:6" x14ac:dyDescent="0.25">
      <c r="A12" s="7" t="s">
        <v>29</v>
      </c>
      <c r="B12" s="68">
        <f>INPUT!C9</f>
        <v>46574</v>
      </c>
      <c r="C12" s="39"/>
      <c r="E12" s="66" t="s">
        <v>28</v>
      </c>
      <c r="F12" s="80">
        <f>B33</f>
        <v>-121388.44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49467921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678835.56</v>
      </c>
    </row>
    <row r="17" spans="1:7" ht="19.5" thickTop="1" thickBot="1" x14ac:dyDescent="0.3">
      <c r="A17" s="8" t="s">
        <v>98</v>
      </c>
      <c r="B17" s="22">
        <f>B9-B14</f>
        <v>-560894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48557247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1.056E-2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49467921</v>
      </c>
      <c r="C21" s="39"/>
      <c r="E21" s="66" t="s">
        <v>93</v>
      </c>
      <c r="F21" s="72">
        <f>F10/F18</f>
        <v>1.6480011727188736E-2</v>
      </c>
    </row>
    <row r="22" spans="1:7" x14ac:dyDescent="0.25">
      <c r="A22" s="8" t="s">
        <v>39</v>
      </c>
      <c r="B22" s="23">
        <f>INPUT!C10</f>
        <v>-78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49467843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4.314836978002079E-2</v>
      </c>
    </row>
    <row r="26" spans="1:7" x14ac:dyDescent="0.25">
      <c r="E26" s="7" t="s">
        <v>38</v>
      </c>
      <c r="F26" s="43" t="str">
        <f>INPUT!C6</f>
        <v>June 2022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398393.84</v>
      </c>
      <c r="C28" s="9"/>
      <c r="D28" s="9"/>
      <c r="E28" s="8" t="s">
        <v>99</v>
      </c>
      <c r="F28" s="89">
        <f>B17/B9</f>
        <v>-1.1468576897957833E-2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519782.28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-121388.44</v>
      </c>
      <c r="C33" s="9"/>
      <c r="D33" s="9"/>
      <c r="E33" s="66" t="s">
        <v>47</v>
      </c>
      <c r="F33" s="71">
        <f>1-F25</f>
        <v>0.95685163021997921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1.3980108056785016E-2</v>
      </c>
      <c r="G35" s="70"/>
    </row>
    <row r="36" spans="1:7" x14ac:dyDescent="0.25">
      <c r="E36" s="66" t="s">
        <v>51</v>
      </c>
      <c r="F36" s="72">
        <f>F35/F33</f>
        <v>1.4610528545131916E-2</v>
      </c>
      <c r="G36" s="70"/>
    </row>
    <row r="37" spans="1:7" x14ac:dyDescent="0.25">
      <c r="C37" s="41"/>
      <c r="E37" s="66" t="s">
        <v>95</v>
      </c>
      <c r="F37" s="73">
        <f>F36*100</f>
        <v>1.4610528545131916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1.4610528545131916E-2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44808</v>
      </c>
      <c r="C41" s="19"/>
    </row>
    <row r="42" spans="1:7" x14ac:dyDescent="0.25">
      <c r="A42" s="24" t="s">
        <v>76</v>
      </c>
      <c r="B42" s="84">
        <v>44782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H17" sqref="H17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120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119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July 2022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550353304</v>
      </c>
      <c r="C14" s="26"/>
      <c r="D14" s="30">
        <v>522662932</v>
      </c>
      <c r="E14" s="26"/>
      <c r="F14" s="87">
        <v>521141</v>
      </c>
      <c r="G14" s="26"/>
      <c r="H14" s="30">
        <v>27169231</v>
      </c>
      <c r="I14" s="26"/>
    </row>
    <row r="15" spans="1:9" ht="15.75" x14ac:dyDescent="0.25">
      <c r="A15" s="4" t="s">
        <v>65</v>
      </c>
      <c r="B15" s="30">
        <v>37864776</v>
      </c>
      <c r="C15" s="26"/>
      <c r="D15" s="30">
        <v>35434924</v>
      </c>
      <c r="E15" s="26"/>
      <c r="F15" s="87">
        <v>44818</v>
      </c>
      <c r="G15" s="26"/>
      <c r="H15" s="30">
        <v>2385034</v>
      </c>
      <c r="I15" s="26"/>
    </row>
    <row r="16" spans="1:9" ht="15.75" x14ac:dyDescent="0.25">
      <c r="A16" s="4" t="s">
        <v>66</v>
      </c>
      <c r="B16" s="31">
        <v>48907027</v>
      </c>
      <c r="C16" s="26"/>
      <c r="D16" s="31">
        <v>49421347</v>
      </c>
      <c r="E16" s="26"/>
      <c r="F16" s="87">
        <v>46574</v>
      </c>
      <c r="G16" s="26"/>
      <c r="H16" s="30">
        <v>-560894</v>
      </c>
      <c r="I16" s="26"/>
    </row>
    <row r="17" spans="1:9" ht="16.5" thickBot="1" x14ac:dyDescent="0.3">
      <c r="A17" s="4" t="s">
        <v>67</v>
      </c>
      <c r="B17" s="32">
        <f>B14-B15+B16</f>
        <v>561395555</v>
      </c>
      <c r="C17" s="26"/>
      <c r="D17" s="32">
        <f>D14-D15+D16</f>
        <v>536649355</v>
      </c>
      <c r="E17" s="26"/>
      <c r="F17" s="32">
        <f>F14-F15+F16</f>
        <v>522897</v>
      </c>
      <c r="G17" s="26"/>
      <c r="H17" s="32">
        <f>H14-H15+H16</f>
        <v>24223303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24223303</v>
      </c>
      <c r="C21" s="4" t="s">
        <v>68</v>
      </c>
      <c r="D21" s="35">
        <f>B17</f>
        <v>561395555</v>
      </c>
      <c r="E21" s="36" t="s">
        <v>25</v>
      </c>
      <c r="F21" s="90">
        <f>H17/B17</f>
        <v>4.314836978002079E-2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37" sqref="G37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115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114</v>
      </c>
      <c r="J6" s="3"/>
      <c r="K6" s="3" t="s">
        <v>109</v>
      </c>
      <c r="L6" s="1"/>
      <c r="M6" s="3" t="s">
        <v>116</v>
      </c>
      <c r="N6" s="1"/>
      <c r="O6" s="3" t="s">
        <v>10</v>
      </c>
      <c r="P6" s="1"/>
      <c r="Q6" s="3" t="s">
        <v>114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113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30" si="3">Q12/E12</f>
        <v>0.10661577860957897</v>
      </c>
      <c r="U12" s="92">
        <f t="shared" ref="U12:U37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hidden="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hidden="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 t="shared" ref="E25:E30" si="7">IF(G25="","",SUM(C14:C25))</f>
        <v>498339894</v>
      </c>
      <c r="G25" s="85">
        <v>35434924</v>
      </c>
      <c r="I25" s="2">
        <f t="shared" ref="I25:I32" si="8"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 t="shared" si="7"/>
        <v>495579653</v>
      </c>
      <c r="G26" s="85">
        <v>33851118</v>
      </c>
      <c r="I26" s="2">
        <f t="shared" si="8"/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 t="shared" si="7"/>
        <v>498263549</v>
      </c>
      <c r="G27" s="85">
        <v>39730206</v>
      </c>
      <c r="I27" s="2">
        <f t="shared" si="8"/>
        <v>476413035</v>
      </c>
      <c r="J27" s="2"/>
      <c r="K27" s="85">
        <v>37942</v>
      </c>
      <c r="M27" s="2">
        <f t="shared" ref="M27:M32" si="9">IF(K27="","",SUM(K16:K27))</f>
        <v>500025</v>
      </c>
      <c r="O27" s="2">
        <f t="shared" ref="O27:O37" si="10">IF(G27="","",+C27-G27-K27)</f>
        <v>3120418</v>
      </c>
      <c r="Q27" s="2">
        <f t="shared" ref="Q27:Q32" si="11"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 t="shared" si="7"/>
        <v>500659135</v>
      </c>
      <c r="G28" s="88">
        <v>32738033</v>
      </c>
      <c r="I28" s="2">
        <f t="shared" si="8"/>
        <v>480268276</v>
      </c>
      <c r="K28" s="88">
        <v>40428</v>
      </c>
      <c r="M28" s="2">
        <f t="shared" si="9"/>
        <v>502796</v>
      </c>
      <c r="O28" s="2">
        <f t="shared" si="10"/>
        <v>2342446</v>
      </c>
      <c r="Q28" s="2">
        <f t="shared" si="11"/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 t="shared" si="7"/>
        <v>506827624</v>
      </c>
      <c r="G29" s="88">
        <v>39421019</v>
      </c>
      <c r="I29" s="2">
        <f t="shared" si="8"/>
        <v>488789423</v>
      </c>
      <c r="K29" s="88">
        <v>40295</v>
      </c>
      <c r="M29" s="2">
        <f t="shared" si="9"/>
        <v>506521</v>
      </c>
      <c r="O29" s="2">
        <f t="shared" si="10"/>
        <v>-2528195</v>
      </c>
      <c r="Q29" s="2">
        <f t="shared" si="11"/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>
        <v>44502</v>
      </c>
      <c r="C30" s="88">
        <v>48545981</v>
      </c>
      <c r="E30" s="2">
        <f t="shared" si="7"/>
        <v>518474771</v>
      </c>
      <c r="G30" s="88">
        <v>48146706</v>
      </c>
      <c r="I30" s="2">
        <f t="shared" si="8"/>
        <v>497140493</v>
      </c>
      <c r="K30" s="88">
        <v>41600</v>
      </c>
      <c r="M30" s="2">
        <f t="shared" si="9"/>
        <v>503303</v>
      </c>
      <c r="O30" s="2">
        <f t="shared" si="10"/>
        <v>357675</v>
      </c>
      <c r="Q30" s="2">
        <f t="shared" si="11"/>
        <v>20830975</v>
      </c>
      <c r="S30" s="91">
        <f t="shared" si="3"/>
        <v>4.0177412991229233E-2</v>
      </c>
      <c r="U30" s="92">
        <f t="shared" si="4"/>
        <v>7.3677571784984634E-3</v>
      </c>
    </row>
    <row r="31" spans="1:21" x14ac:dyDescent="0.2">
      <c r="A31" s="76">
        <v>44561</v>
      </c>
      <c r="C31" s="88">
        <v>48594381</v>
      </c>
      <c r="E31" s="2">
        <f t="shared" ref="E31:E37" si="12">IF(G31="","",SUM(C20:C31))</f>
        <v>512501364</v>
      </c>
      <c r="G31" s="88">
        <v>51784873</v>
      </c>
      <c r="I31" s="2">
        <f t="shared" si="8"/>
        <v>496243434</v>
      </c>
      <c r="K31" s="88">
        <v>50472</v>
      </c>
      <c r="M31" s="2">
        <f t="shared" si="9"/>
        <v>509250</v>
      </c>
      <c r="O31" s="2">
        <f t="shared" si="10"/>
        <v>-3240964</v>
      </c>
      <c r="Q31" s="2">
        <f t="shared" si="11"/>
        <v>15748680</v>
      </c>
      <c r="S31" s="91">
        <f t="shared" ref="S31:S37" si="13">Q31/E31</f>
        <v>3.0729049923074937E-2</v>
      </c>
      <c r="U31" s="92">
        <f t="shared" si="4"/>
        <v>-6.6694213061382554E-2</v>
      </c>
    </row>
    <row r="32" spans="1:21" x14ac:dyDescent="0.2">
      <c r="A32" s="76">
        <v>44592</v>
      </c>
      <c r="C32" s="88">
        <v>71102450</v>
      </c>
      <c r="E32" s="2">
        <f t="shared" si="12"/>
        <v>526409444</v>
      </c>
      <c r="G32" s="88">
        <v>66784071</v>
      </c>
      <c r="I32" s="2">
        <f t="shared" si="8"/>
        <v>505327006</v>
      </c>
      <c r="K32" s="88">
        <v>43414</v>
      </c>
      <c r="M32" s="2">
        <f t="shared" si="9"/>
        <v>505141</v>
      </c>
      <c r="O32" s="2">
        <f t="shared" si="10"/>
        <v>4274965</v>
      </c>
      <c r="Q32" s="2">
        <f t="shared" si="11"/>
        <v>20577297</v>
      </c>
      <c r="S32" s="91">
        <f t="shared" si="13"/>
        <v>3.9089908500957671E-2</v>
      </c>
      <c r="U32" s="92">
        <f t="shared" si="4"/>
        <v>6.0124018230032862E-2</v>
      </c>
    </row>
    <row r="33" spans="1:21" x14ac:dyDescent="0.2">
      <c r="A33" s="76">
        <v>44593</v>
      </c>
      <c r="C33" s="88">
        <v>55964234</v>
      </c>
      <c r="E33" s="2">
        <f t="shared" si="12"/>
        <v>525242143</v>
      </c>
      <c r="G33" s="88">
        <v>49052248</v>
      </c>
      <c r="I33" s="2">
        <f>IF(G33="","",SUM(G22:G33))</f>
        <v>501317339</v>
      </c>
      <c r="K33" s="88">
        <v>42358</v>
      </c>
      <c r="M33" s="2">
        <f>IF(K33="","",SUM(K22:K33))</f>
        <v>504249</v>
      </c>
      <c r="O33" s="2">
        <f t="shared" si="10"/>
        <v>6869628</v>
      </c>
      <c r="Q33" s="2">
        <f>IF(I33="","",+E33-I33-M33)</f>
        <v>23420555</v>
      </c>
      <c r="S33" s="91">
        <f t="shared" si="13"/>
        <v>4.4590014933359984E-2</v>
      </c>
      <c r="U33" s="92">
        <f t="shared" si="4"/>
        <v>0.12275032657464766</v>
      </c>
    </row>
    <row r="34" spans="1:21" x14ac:dyDescent="0.2">
      <c r="A34" s="76">
        <v>44621</v>
      </c>
      <c r="C34" s="88">
        <v>49107963</v>
      </c>
      <c r="E34" s="2">
        <f t="shared" si="12"/>
        <v>535050259</v>
      </c>
      <c r="G34" s="88">
        <v>46294080</v>
      </c>
      <c r="I34" s="2">
        <f>IF(G34="","",SUM(G23:G34))</f>
        <v>511567537</v>
      </c>
      <c r="K34" s="88">
        <v>40115</v>
      </c>
      <c r="M34" s="2">
        <f>IF(K34="","",SUM(K23:K34))</f>
        <v>509653</v>
      </c>
      <c r="O34" s="2">
        <f t="shared" si="10"/>
        <v>2773768</v>
      </c>
      <c r="Q34" s="2">
        <f>IF(I34="","",+E34-I34-M34)</f>
        <v>22973069</v>
      </c>
      <c r="S34" s="91">
        <f t="shared" si="13"/>
        <v>4.2936282365204873E-2</v>
      </c>
      <c r="U34" s="92">
        <f t="shared" si="4"/>
        <v>5.6483059580378032E-2</v>
      </c>
    </row>
    <row r="35" spans="1:21" x14ac:dyDescent="0.2">
      <c r="A35" s="76">
        <v>44653</v>
      </c>
      <c r="C35" s="88">
        <v>41823478</v>
      </c>
      <c r="E35" s="2">
        <f t="shared" si="12"/>
        <v>543272105</v>
      </c>
      <c r="G35" s="88">
        <v>38558126</v>
      </c>
      <c r="I35" s="2">
        <f>IF(G35="","",SUM(G24:G35))</f>
        <v>518002512</v>
      </c>
      <c r="K35" s="88">
        <v>43452</v>
      </c>
      <c r="M35" s="2">
        <f>IF(K35="","",SUM(K24:K35))</f>
        <v>515163</v>
      </c>
      <c r="O35" s="2">
        <f t="shared" si="10"/>
        <v>3221900</v>
      </c>
      <c r="Q35" s="2">
        <f>IF(I35="","",+E35-I35-M35)</f>
        <v>24754430</v>
      </c>
      <c r="S35" s="91">
        <f t="shared" si="13"/>
        <v>4.5565435390797396E-2</v>
      </c>
      <c r="U35" s="92">
        <f t="shared" si="4"/>
        <v>7.7035678381410552E-2</v>
      </c>
    </row>
    <row r="36" spans="1:21" x14ac:dyDescent="0.2">
      <c r="A36" s="76">
        <v>44682</v>
      </c>
      <c r="C36" s="88">
        <v>39522698</v>
      </c>
      <c r="E36" s="2">
        <f t="shared" si="12"/>
        <v>550353304</v>
      </c>
      <c r="G36" s="88">
        <v>40867528</v>
      </c>
      <c r="I36" s="2">
        <f>IF(G36="","",SUM(G25:G36))</f>
        <v>522662932</v>
      </c>
      <c r="K36" s="88">
        <v>47843</v>
      </c>
      <c r="M36" s="2">
        <f>IF(K36="","",SUM(K25:K36))</f>
        <v>521141</v>
      </c>
      <c r="O36" s="2">
        <f t="shared" si="10"/>
        <v>-1392673</v>
      </c>
      <c r="Q36" s="2">
        <f>IF(I36="","",+E36-I36-M36)</f>
        <v>27169231</v>
      </c>
      <c r="S36" s="91">
        <f t="shared" si="13"/>
        <v>4.9366889964196525E-2</v>
      </c>
      <c r="U36" s="92">
        <f t="shared" si="4"/>
        <v>-3.5237295793925809E-2</v>
      </c>
    </row>
    <row r="37" spans="1:21" x14ac:dyDescent="0.2">
      <c r="A37" s="76">
        <v>44713</v>
      </c>
      <c r="C37" s="88">
        <v>48907027</v>
      </c>
      <c r="E37" s="2">
        <f t="shared" si="12"/>
        <v>561395555</v>
      </c>
      <c r="G37" s="88">
        <v>49421347</v>
      </c>
      <c r="I37" s="2">
        <f>IF(G37="","",SUM(G26:G37))</f>
        <v>536649355</v>
      </c>
      <c r="K37" s="88">
        <v>46574</v>
      </c>
      <c r="M37" s="2">
        <f>IF(K37="","",SUM(K26:K37))</f>
        <v>522897</v>
      </c>
      <c r="O37" s="2">
        <f t="shared" si="10"/>
        <v>-560894</v>
      </c>
      <c r="Q37" s="2">
        <f>IF(I37="","",+E37-I37-M37)</f>
        <v>24223303</v>
      </c>
      <c r="S37" s="91">
        <f t="shared" si="13"/>
        <v>4.314836978002079E-2</v>
      </c>
      <c r="U37" s="92">
        <f t="shared" si="4"/>
        <v>-1.1468576897957833E-2</v>
      </c>
    </row>
    <row r="38" spans="1:21" x14ac:dyDescent="0.2">
      <c r="A38" s="76"/>
    </row>
    <row r="39" spans="1:21" x14ac:dyDescent="0.2">
      <c r="A39" s="76"/>
    </row>
    <row r="40" spans="1:21" x14ac:dyDescent="0.2">
      <c r="A40" s="76"/>
    </row>
    <row r="41" spans="1:21" x14ac:dyDescent="0.2">
      <c r="A41" s="76"/>
    </row>
    <row r="42" spans="1:2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2022-08-08T19:59:50Z</cp:lastPrinted>
  <dcterms:created xsi:type="dcterms:W3CDTF">1999-04-07T18:37:46Z</dcterms:created>
  <dcterms:modified xsi:type="dcterms:W3CDTF">2022-08-08T20:01:58Z</dcterms:modified>
</cp:coreProperties>
</file>