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CE4DFD79-DD89-44C6-9097-583A382EAF6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3" l="1"/>
  <c r="S30" i="3"/>
  <c r="Q30" i="3"/>
  <c r="M30" i="3"/>
  <c r="I30" i="3"/>
  <c r="E30" i="3"/>
  <c r="E29" i="3"/>
  <c r="Q29" i="3" s="1"/>
  <c r="S29" i="3" s="1"/>
  <c r="O30" i="3"/>
  <c r="M29" i="3"/>
  <c r="I29" i="3"/>
  <c r="O29" i="3"/>
  <c r="U29" i="3" s="1"/>
  <c r="E28" i="3"/>
  <c r="Q28" i="3" s="1"/>
  <c r="S28" i="3" s="1"/>
  <c r="H17" i="5"/>
  <c r="F17" i="5"/>
  <c r="D17" i="5"/>
  <c r="M28" i="3"/>
  <c r="O28" i="3"/>
  <c r="U28" i="3" s="1"/>
  <c r="I28" i="3"/>
  <c r="E27" i="3"/>
  <c r="E26" i="3" l="1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<sst xmlns="http://schemas.openxmlformats.org/spreadsheetml/2006/main" count="140" uniqueCount="126">
  <si>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</si>
  <si>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</si>
  <si>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</si>
  <si>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</si>
  <si>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</si>
  <si>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</si>
  <si>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</si>
  <si>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</si>
  <si>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</si>
  <si>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</si>
  <si>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</si>
  <si>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</si>
  <si>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</si>
  <si>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</si>
  <si>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</si>
  <si>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</si>
  <si>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</si>
  <si>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</si>
  <si>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</si>
  <si>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</si>
  <si>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</si>
  <si>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</si>
  <si>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</si>
  <si>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</si>
  <si>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</si>
  <si>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</si>
  <si>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</si>
  <si>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</si>
  <si>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</si>
  <si>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</si>
  <si>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</si>
  <si>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</si>
  <si>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</si>
  <si>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</si>
  <si>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</si>
  <si>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</si>
  <si>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</si>
  <si>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</si>
  <si>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</si>
  <si>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</si>
  <si>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</si>
  <si>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</si>
  <si>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</si>
  <si>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</si>
  <si>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</si>
  <si>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</si>
  <si>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</si>
  <si>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</si>
  <si>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</si>
  <si>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</si>
  <si>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</si>
  <si>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</si>
  <si>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</si>
  <si>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</si>
  <si>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</si>
  <si>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</si>
  <si>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</si>
  <si>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</si>
  <si>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</si>
  <si>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</si>
  <si>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</si>
  <si>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</si>
  <si>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</si>
  <si>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</si>
  <si>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</si>
  <si>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</si>
  <si>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</si>
  <si>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</si>
  <si>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</si>
  <si>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</si>
  <si>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</si>
  <si>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</si>
  <si>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</si>
  <si>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</si>
  <si>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</si>
  <si>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</si>
  <si>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</si>
  <si>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</si>
  <si>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</si>
  <si>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</si>
  <si>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</si>
  <si>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</si>
  <si>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</si>
  <si>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</si>
  <si>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</si>
  <si>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</si>
  <si>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</si>
  <si>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</si>
  <si>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</si>
  <si>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</si>
  <si>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</si>
  <si>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</si>
  <si>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</si>
  <si>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</si>
  <si>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</si>
  <si>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</si>
  <si>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</si>
  <si>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</si>
  <si>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</si>
  <si>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</si>
  <si>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</si>
  <si>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</si>
  <si>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</si>
  <si>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</si>
  <si>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</si>
  <si>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</si>
  <si>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</si>
  <si>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</si>
  <si>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</si>
  <si>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</si>
  <si>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</si>
  <si>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</si>
  <si>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(KWH) Class Grand Totals - Adj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</si>
  <si>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</si>
  <si>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</si>
  <si>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</si>
  <si>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</si>
  <si>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</si>
  <si>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</si>
  <si>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</si>
  <si>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</si>
  <si>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November 2021</t>
  </si>
  <si>
    <t>APPENDIX A</t>
  </si>
  <si>
    <t>December 2021</t>
  </si>
  <si>
    <t>(Billling Reg. Grand  - Net Fuel, current bill month)</t>
  </si>
  <si>
    <t>(KWH) Class Grand Totals - Gross from current Billing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</si>
</sst>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48545981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44596</v>
      </c>
      <c r="D4" s="46"/>
      <c r="E4" s="60" t="s">
        <v>118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123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121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-1.9499999999999999E-3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48146706</v>
      </c>
      <c r="D8" s="46"/>
      <c r="E8" s="60" t="s">
        <v>125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41600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-39</v>
      </c>
      <c r="D10" s="46"/>
      <c r="E10" s="60" t="s">
        <v>112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-93664.43</v>
      </c>
      <c r="D11" s="46"/>
      <c r="E11" s="60" t="s">
        <v>124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-69082.02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855261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48594381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119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November 2021</v>
      </c>
      <c r="E7" s="7" t="s">
        <v>83</v>
      </c>
      <c r="F7" s="42" t="str">
        <f>INPUT!C5</f>
        <v>December 2021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48545981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855261</v>
      </c>
    </row>
    <row r="11" spans="1:6" ht="18.75" thickTop="1" x14ac:dyDescent="0.25">
      <c r="A11" s="8" t="s">
        <v>27</v>
      </c>
      <c r="B11" s="14">
        <f>INPUT!C8</f>
        <v>48146706</v>
      </c>
      <c r="C11" s="39"/>
      <c r="E11" s="70"/>
      <c r="F11" s="79"/>
    </row>
    <row r="12" spans="1:6" x14ac:dyDescent="0.25">
      <c r="A12" s="7" t="s">
        <v>29</v>
      </c>
      <c r="B12" s="68">
        <f>INPUT!C9</f>
        <v>41600</v>
      </c>
      <c r="C12" s="39"/>
      <c r="E12" s="66" t="s">
        <v>28</v>
      </c>
      <c r="F12" s="80">
        <f>B33</f>
        <v>24582.409999999989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48188306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879843.41</v>
      </c>
    </row>
    <row r="17" spans="1:7" ht="19.5" thickTop="1" thickBot="1" x14ac:dyDescent="0.3">
      <c r="A17" s="8" t="s">
        <v>98</v>
      </c>
      <c r="B17" s="22">
        <f>B9-B14</f>
        <v>357675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48594381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-1.9499999999999999E-3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48188306</v>
      </c>
      <c r="C21" s="39"/>
      <c r="E21" s="66" t="s">
        <v>93</v>
      </c>
      <c r="F21" s="72">
        <f>F10/F18</f>
        <v>1.7599997826909249E-2</v>
      </c>
    </row>
    <row r="22" spans="1:7" x14ac:dyDescent="0.25">
      <c r="A22" s="8" t="s">
        <v>39</v>
      </c>
      <c r="B22" s="23">
        <f>INPUT!C10</f>
        <v>-39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48188267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4.0177412991229233E-2</v>
      </c>
    </row>
    <row r="26" spans="1:7" x14ac:dyDescent="0.25">
      <c r="E26" s="7" t="s">
        <v>38</v>
      </c>
      <c r="F26" s="43" t="str">
        <f>INPUT!C6</f>
        <v>November 2021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-69082.02</v>
      </c>
      <c r="C28" s="9"/>
      <c r="D28" s="9"/>
      <c r="E28" s="8" t="s">
        <v>99</v>
      </c>
      <c r="F28" s="89">
        <f>B17/B9</f>
        <v>7.3677571784984634E-3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-93664.43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24582.409999999989</v>
      </c>
      <c r="C33" s="9"/>
      <c r="D33" s="9"/>
      <c r="E33" s="66" t="s">
        <v>47</v>
      </c>
      <c r="F33" s="71">
        <f>1-F25</f>
        <v>0.95982258700877077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1.8105867219504246E-2</v>
      </c>
      <c r="G35" s="70"/>
    </row>
    <row r="36" spans="1:7" x14ac:dyDescent="0.25">
      <c r="E36" s="66" t="s">
        <v>51</v>
      </c>
      <c r="F36" s="72">
        <f>F35/F33</f>
        <v>1.886376447540174E-2</v>
      </c>
      <c r="G36" s="70"/>
    </row>
    <row r="37" spans="1:7" x14ac:dyDescent="0.25">
      <c r="C37" s="41"/>
      <c r="E37" s="66" t="s">
        <v>95</v>
      </c>
      <c r="F37" s="73">
        <f>F36*100</f>
        <v>1.8863764475401741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1.886376447540174E-2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44596</v>
      </c>
      <c r="C41" s="19"/>
    </row>
    <row r="42" spans="1:7" x14ac:dyDescent="0.25">
      <c r="A42" s="24" t="s">
        <v>76</v>
      </c>
      <c r="B42" s="84">
        <v>44572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122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120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December 2021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506827624</v>
      </c>
      <c r="C14" s="26"/>
      <c r="D14" s="30">
        <v>488789423</v>
      </c>
      <c r="E14" s="26"/>
      <c r="F14" s="87">
        <v>506521</v>
      </c>
      <c r="G14" s="26"/>
      <c r="H14" s="30">
        <v>17531680</v>
      </c>
      <c r="I14" s="26"/>
    </row>
    <row r="15" spans="1:9" ht="15.75" x14ac:dyDescent="0.25">
      <c r="A15" s="4" t="s">
        <v>65</v>
      </c>
      <c r="B15" s="30">
        <v>36898834</v>
      </c>
      <c r="C15" s="26"/>
      <c r="D15" s="30">
        <v>39795636</v>
      </c>
      <c r="E15" s="26"/>
      <c r="F15" s="87">
        <v>44818</v>
      </c>
      <c r="G15" s="26"/>
      <c r="H15" s="30">
        <v>-2941620</v>
      </c>
      <c r="I15" s="26"/>
    </row>
    <row r="16" spans="1:9" ht="15.75" x14ac:dyDescent="0.25">
      <c r="A16" s="4" t="s">
        <v>66</v>
      </c>
      <c r="B16" s="31">
        <v>48545981</v>
      </c>
      <c r="C16" s="26"/>
      <c r="D16" s="31">
        <v>48146706</v>
      </c>
      <c r="E16" s="26"/>
      <c r="F16" s="87">
        <v>41600</v>
      </c>
      <c r="G16" s="26"/>
      <c r="H16" s="30">
        <v>357675</v>
      </c>
      <c r="I16" s="26"/>
    </row>
    <row r="17" spans="1:9" ht="16.5" thickBot="1" x14ac:dyDescent="0.3">
      <c r="A17" s="4" t="s">
        <v>67</v>
      </c>
      <c r="B17" s="32">
        <f>B14-B15+B16</f>
        <v>518474771</v>
      </c>
      <c r="C17" s="26"/>
      <c r="D17" s="32">
        <f>D14-D15+D16</f>
        <v>497140493</v>
      </c>
      <c r="E17" s="26"/>
      <c r="F17" s="32">
        <f>F14-F15+F16</f>
        <v>503303</v>
      </c>
      <c r="G17" s="26"/>
      <c r="H17" s="32">
        <f>H14-H15+H16</f>
        <v>20830975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20830975</v>
      </c>
      <c r="C21" s="4" t="s">
        <v>68</v>
      </c>
      <c r="D21" s="35">
        <f>B17</f>
        <v>518474771</v>
      </c>
      <c r="E21" s="36" t="s">
        <v>25</v>
      </c>
      <c r="F21" s="90">
        <f>H17/B17</f>
        <v>4.0177412991229233E-2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6" sqref="I36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116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115</v>
      </c>
      <c r="J6" s="3"/>
      <c r="K6" s="3" t="s">
        <v>109</v>
      </c>
      <c r="L6" s="1"/>
      <c r="M6" s="3" t="s">
        <v>117</v>
      </c>
      <c r="N6" s="1"/>
      <c r="O6" s="3" t="s">
        <v>10</v>
      </c>
      <c r="P6" s="1"/>
      <c r="Q6" s="3" t="s">
        <v>115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114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0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>IF(G25="","",SUM(C14:C25))</f>
        <v>498339894</v>
      </c>
      <c r="G25" s="85">
        <v>35434924</v>
      </c>
      <c r="I25" s="2">
        <f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>IF(G26="","",SUM(C15:C26))</f>
        <v>495579653</v>
      </c>
      <c r="G26" s="85">
        <v>33851118</v>
      </c>
      <c r="I26" s="2">
        <f>IF(G26="","",SUM(G15:G26))</f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>IF(G27="","",SUM(C16:C27))</f>
        <v>498263549</v>
      </c>
      <c r="G27" s="85">
        <v>39730206</v>
      </c>
      <c r="I27" s="2">
        <f>IF(G27="","",SUM(G16:G27))</f>
        <v>476413035</v>
      </c>
      <c r="J27" s="2"/>
      <c r="K27" s="85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>IF(G28="","",SUM(C17:C28))</f>
        <v>500659135</v>
      </c>
      <c r="G28" s="88">
        <v>32738033</v>
      </c>
      <c r="I28" s="2">
        <f>IF(G28="","",SUM(G17:G28))</f>
        <v>480268276</v>
      </c>
      <c r="K28" s="88">
        <v>40428</v>
      </c>
      <c r="M28" s="2">
        <f>IF(K28="","",SUM(K17:K28))</f>
        <v>502796</v>
      </c>
      <c r="O28" s="2">
        <f>IF(G28="","",+C28-G28-K28)</f>
        <v>2342446</v>
      </c>
      <c r="Q28" s="2">
        <f>IF(I28="","",+E28-I28-M28)</f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>IF(G29="","",SUM(C18:C29))</f>
        <v>506827624</v>
      </c>
      <c r="G29" s="88">
        <v>39421019</v>
      </c>
      <c r="I29" s="2">
        <f>IF(G29="","",SUM(G18:G29))</f>
        <v>488789423</v>
      </c>
      <c r="K29" s="88">
        <v>40295</v>
      </c>
      <c r="M29" s="2">
        <f>IF(K29="","",SUM(K18:K29))</f>
        <v>506521</v>
      </c>
      <c r="O29" s="2">
        <f>IF(G29="","",+C29-G29-K29)</f>
        <v>-2528195</v>
      </c>
      <c r="Q29" s="2">
        <f>IF(I29="","",+E29-I29-M29)</f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>IF(G30="","",SUM(C19:C30))</f>
        <v>518474771</v>
      </c>
      <c r="G30" s="88">
        <v>48146706</v>
      </c>
      <c r="I30" s="2">
        <f>IF(G30="","",SUM(G19:G30))</f>
        <v>497140493</v>
      </c>
      <c r="K30" s="88">
        <v>41600</v>
      </c>
      <c r="M30" s="2">
        <f>IF(K30="","",SUM(K19:K30))</f>
        <v>503303</v>
      </c>
      <c r="O30" s="2">
        <f>IF(G30="","",+C30-G30-K30)</f>
        <v>357675</v>
      </c>
      <c r="Q30" s="2">
        <f>IF(I30="","",+E30-I30-M30)</f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/>
    </row>
    <row r="32" spans="1:21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2022-01-11T18:43:10Z</cp:lastPrinted>
  <dcterms:created xsi:type="dcterms:W3CDTF">1999-04-07T18:37:46Z</dcterms:created>
  <dcterms:modified xsi:type="dcterms:W3CDTF">2022-01-11T18:43:26Z</dcterms:modified>
</cp:coreProperties>
</file>