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cksonenergy-my.sharepoint.com/personal/aprilrenner_jacksonenergy_com/Documents/Public Service Commission/2023 cases/2023-00014 FAC/6.17.2024 Filing/PSC FILING JUNE 17, 2024/"/>
    </mc:Choice>
  </mc:AlternateContent>
  <xr:revisionPtr revIDLastSave="2" documentId="8_{B933C67D-167B-470C-916D-C0B29B8AB183}" xr6:coauthVersionLast="47" xr6:coauthVersionMax="47" xr10:uidLastSave="{87E93A77-C0D4-44B7-8B38-AA806E78E907}"/>
  <bookViews>
    <workbookView xWindow="28680" yWindow="-180" windowWidth="29040" windowHeight="15720" firstSheet="15" activeTab="23" xr2:uid="{52CB0FC7-AAAB-4FAF-8F34-F980A55365DF}"/>
  </bookViews>
  <sheets>
    <sheet name="November 2020" sheetId="24" r:id="rId1"/>
    <sheet name="December 2020" sheetId="23" r:id="rId2"/>
    <sheet name="January 2021" sheetId="22" r:id="rId3"/>
    <sheet name="February 2021" sheetId="21" r:id="rId4"/>
    <sheet name="March 2021" sheetId="20" r:id="rId5"/>
    <sheet name="April 2021" sheetId="2" r:id="rId6"/>
    <sheet name="May 2021" sheetId="1" r:id="rId7"/>
    <sheet name="June 2021" sheetId="3" r:id="rId8"/>
    <sheet name="July 2021" sheetId="4" r:id="rId9"/>
    <sheet name="August 2021" sheetId="5" r:id="rId10"/>
    <sheet name="September 2021" sheetId="6" r:id="rId11"/>
    <sheet name="October 2021" sheetId="7" r:id="rId12"/>
    <sheet name="November 2021" sheetId="8" r:id="rId13"/>
    <sheet name="December 2021" sheetId="9" r:id="rId14"/>
    <sheet name="January 2022" sheetId="10" r:id="rId15"/>
    <sheet name="February 2022" sheetId="11" r:id="rId16"/>
    <sheet name="March 2022" sheetId="12" r:id="rId17"/>
    <sheet name="April 2022" sheetId="13" r:id="rId18"/>
    <sheet name="May 2022" sheetId="14" r:id="rId19"/>
    <sheet name="June 2022" sheetId="15" r:id="rId20"/>
    <sheet name="July 2022" sheetId="16" r:id="rId21"/>
    <sheet name="August 2022" sheetId="17" r:id="rId22"/>
    <sheet name="September 2022" sheetId="18" r:id="rId23"/>
    <sheet name="October 2022" sheetId="19" r:id="rId24"/>
  </sheets>
  <definedNames>
    <definedName name="_xlnm._FilterDatabase" localSheetId="5" hidden="1">'April 2021'!$AB$13:$AE$14</definedName>
    <definedName name="_xlnm._FilterDatabase" localSheetId="17" hidden="1">'April 2022'!$AB$13:$AE$14</definedName>
    <definedName name="_xlnm._FilterDatabase" localSheetId="9" hidden="1">'August 2021'!$AB$13:$AE$14</definedName>
    <definedName name="_xlnm._FilterDatabase" localSheetId="21" hidden="1">'August 2022'!$AB$13:$AE$14</definedName>
    <definedName name="_xlnm._FilterDatabase" localSheetId="1" hidden="1">'December 2020'!$AB$13:$AE$14</definedName>
    <definedName name="_xlnm._FilterDatabase" localSheetId="13" hidden="1">'December 2021'!$AB$13:$AE$14</definedName>
    <definedName name="_xlnm._FilterDatabase" localSheetId="3" hidden="1">'February 2021'!$AB$13:$AE$14</definedName>
    <definedName name="_xlnm._FilterDatabase" localSheetId="15" hidden="1">'February 2022'!$AB$13:$AE$14</definedName>
    <definedName name="_xlnm._FilterDatabase" localSheetId="2" hidden="1">'January 2021'!$AB$13:$AE$14</definedName>
    <definedName name="_xlnm._FilterDatabase" localSheetId="14" hidden="1">'January 2022'!$AB$13:$AE$14</definedName>
    <definedName name="_xlnm._FilterDatabase" localSheetId="8" hidden="1">'July 2021'!$AB$13:$AE$14</definedName>
    <definedName name="_xlnm._FilterDatabase" localSheetId="20" hidden="1">'July 2022'!$AB$13:$AE$14</definedName>
    <definedName name="_xlnm._FilterDatabase" localSheetId="7" hidden="1">'June 2021'!$AB$13:$AE$14</definedName>
    <definedName name="_xlnm._FilterDatabase" localSheetId="19" hidden="1">'June 2022'!$AB$13:$AE$14</definedName>
    <definedName name="_xlnm._FilterDatabase" localSheetId="4" hidden="1">'March 2021'!$AB$13:$AE$14</definedName>
    <definedName name="_xlnm._FilterDatabase" localSheetId="16" hidden="1">'March 2022'!$AB$13:$AE$14</definedName>
    <definedName name="_xlnm._FilterDatabase" localSheetId="6" hidden="1">'May 2021'!$AB$13:$AE$14</definedName>
    <definedName name="_xlnm._FilterDatabase" localSheetId="18" hidden="1">'May 2022'!$AB$13:$AE$14</definedName>
    <definedName name="_xlnm._FilterDatabase" localSheetId="0" hidden="1">'November 2020'!$AB$13:$AE$14</definedName>
    <definedName name="_xlnm._FilterDatabase" localSheetId="12" hidden="1">'November 2021'!$AB$13:$AE$14</definedName>
    <definedName name="_xlnm._FilterDatabase" localSheetId="11" hidden="1">'October 2021'!$AB$13:$AE$14</definedName>
    <definedName name="_xlnm._FilterDatabase" localSheetId="23" hidden="1">'October 2022'!$AB$13:$AE$14</definedName>
    <definedName name="_xlnm._FilterDatabase" localSheetId="10" hidden="1">'September 2021'!$AB$13:$AE$14</definedName>
    <definedName name="_xlnm._FilterDatabase" localSheetId="22" hidden="1">'September 2022'!$AB$13:$AE$14</definedName>
    <definedName name="_xlnm.Print_Area" localSheetId="5">'April 2021'!$V$1:$AE$28</definedName>
    <definedName name="_xlnm.Print_Area" localSheetId="17">'April 2022'!#REF!</definedName>
    <definedName name="_xlnm.Print_Area" localSheetId="9">'August 2021'!$V$1:$AE$28</definedName>
    <definedName name="_xlnm.Print_Area" localSheetId="21">'August 2022'!#REF!</definedName>
    <definedName name="_xlnm.Print_Area" localSheetId="1">'December 2020'!$V$1:$AE$28</definedName>
    <definedName name="_xlnm.Print_Area" localSheetId="13">'December 2021'!#REF!</definedName>
    <definedName name="_xlnm.Print_Area" localSheetId="3">'February 2021'!$V$1:$AE$28</definedName>
    <definedName name="_xlnm.Print_Area" localSheetId="15">'February 2022'!#REF!</definedName>
    <definedName name="_xlnm.Print_Area" localSheetId="2">'January 2021'!$V$1:$AE$28</definedName>
    <definedName name="_xlnm.Print_Area" localSheetId="14">'January 2022'!#REF!</definedName>
    <definedName name="_xlnm.Print_Area" localSheetId="8">'July 2021'!$V$1:$AE$28</definedName>
    <definedName name="_xlnm.Print_Area" localSheetId="20">'July 2022'!#REF!</definedName>
    <definedName name="_xlnm.Print_Area" localSheetId="7">'June 2021'!$V$1:$AE$28</definedName>
    <definedName name="_xlnm.Print_Area" localSheetId="19">'June 2022'!#REF!</definedName>
    <definedName name="_xlnm.Print_Area" localSheetId="4">'March 2021'!$V$1:$AE$28</definedName>
    <definedName name="_xlnm.Print_Area" localSheetId="16">'March 2022'!#REF!</definedName>
    <definedName name="_xlnm.Print_Area" localSheetId="6">'May 2021'!$V$1:$AE$28</definedName>
    <definedName name="_xlnm.Print_Area" localSheetId="18">'May 2022'!#REF!</definedName>
    <definedName name="_xlnm.Print_Area" localSheetId="0">'November 2020'!$V$1:$AE$28</definedName>
    <definedName name="_xlnm.Print_Area" localSheetId="12">'November 2021'!#REF!</definedName>
    <definedName name="_xlnm.Print_Area" localSheetId="11">'October 2021'!$V$1:$AE$28</definedName>
    <definedName name="_xlnm.Print_Area" localSheetId="23">'October 2022'!#REF!</definedName>
    <definedName name="_xlnm.Print_Area" localSheetId="10">'September 2021'!$V$1:$AE$28</definedName>
    <definedName name="_xlnm.Print_Area" localSheetId="22">'September 2022'!#REF!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7" i="8" l="1"/>
  <c r="R35" i="8"/>
  <c r="R25" i="17"/>
  <c r="AB22" i="14"/>
  <c r="J5" i="24"/>
  <c r="J18" i="24"/>
  <c r="J12" i="24"/>
  <c r="J15" i="24"/>
  <c r="R25" i="24"/>
  <c r="R15" i="24"/>
  <c r="AE16" i="24"/>
  <c r="AE22" i="24"/>
  <c r="V25" i="24"/>
  <c r="AB25" i="24"/>
  <c r="R20" i="24"/>
  <c r="R29" i="24"/>
  <c r="AE18" i="24"/>
  <c r="AB20" i="24"/>
  <c r="AC20" i="24"/>
  <c r="AD20" i="24"/>
  <c r="AE20" i="24"/>
  <c r="AB22" i="24"/>
  <c r="AC22" i="24"/>
  <c r="AD22" i="24"/>
  <c r="X25" i="24"/>
  <c r="J27" i="24"/>
  <c r="J39" i="24"/>
  <c r="R8" i="24"/>
  <c r="R11" i="24"/>
  <c r="R35" i="24"/>
  <c r="R37" i="24"/>
  <c r="R39" i="24"/>
  <c r="J5" i="23"/>
  <c r="R22" i="23"/>
  <c r="J12" i="23"/>
  <c r="J15" i="23"/>
  <c r="R25" i="23"/>
  <c r="R15" i="23"/>
  <c r="AE16" i="23"/>
  <c r="AE22" i="23"/>
  <c r="V25" i="23"/>
  <c r="J18" i="23"/>
  <c r="AE18" i="23"/>
  <c r="AB20" i="23"/>
  <c r="AE20" i="23"/>
  <c r="AC20" i="23"/>
  <c r="AC22" i="23"/>
  <c r="AD20" i="23"/>
  <c r="AD22" i="23"/>
  <c r="J27" i="23"/>
  <c r="J39" i="23"/>
  <c r="R8" i="23"/>
  <c r="R11" i="23"/>
  <c r="R35" i="23"/>
  <c r="J5" i="22"/>
  <c r="J18" i="22" s="1"/>
  <c r="R8" i="22"/>
  <c r="R11" i="22"/>
  <c r="R35" i="22"/>
  <c r="J12" i="22"/>
  <c r="J15" i="22"/>
  <c r="R15" i="22"/>
  <c r="AE16" i="22"/>
  <c r="AE18" i="22"/>
  <c r="AB20" i="22"/>
  <c r="AE20" i="22"/>
  <c r="AC20" i="22"/>
  <c r="AC22" i="22"/>
  <c r="AD20" i="22"/>
  <c r="AD22" i="22"/>
  <c r="R25" i="22"/>
  <c r="J27" i="22"/>
  <c r="J39" i="22"/>
  <c r="J5" i="21"/>
  <c r="J18" i="21" s="1"/>
  <c r="J12" i="21"/>
  <c r="J15" i="21"/>
  <c r="R25" i="21"/>
  <c r="R15" i="21"/>
  <c r="AE16" i="21"/>
  <c r="AE18" i="21"/>
  <c r="AE22" i="21"/>
  <c r="V25" i="21"/>
  <c r="AB25" i="21"/>
  <c r="R20" i="21"/>
  <c r="R29" i="21"/>
  <c r="AB20" i="21"/>
  <c r="AC20" i="21"/>
  <c r="AD20" i="21"/>
  <c r="AE20" i="21"/>
  <c r="AB22" i="21"/>
  <c r="AC22" i="21"/>
  <c r="AD22" i="21"/>
  <c r="X25" i="21"/>
  <c r="J27" i="21"/>
  <c r="J39" i="21"/>
  <c r="R8" i="21"/>
  <c r="R11" i="21"/>
  <c r="R35" i="21"/>
  <c r="R37" i="21"/>
  <c r="R39" i="21"/>
  <c r="J5" i="20"/>
  <c r="J12" i="20"/>
  <c r="J15" i="20"/>
  <c r="R15" i="20"/>
  <c r="AE16" i="20"/>
  <c r="J18" i="20"/>
  <c r="AE18" i="20"/>
  <c r="AB20" i="20"/>
  <c r="AC20" i="20"/>
  <c r="AD20" i="20"/>
  <c r="AE20" i="20"/>
  <c r="AE22" i="20"/>
  <c r="V25" i="20"/>
  <c r="AB25" i="20"/>
  <c r="R20" i="20"/>
  <c r="R29" i="20"/>
  <c r="R22" i="20"/>
  <c r="AB22" i="20"/>
  <c r="AC22" i="20"/>
  <c r="AD22" i="20"/>
  <c r="R25" i="20"/>
  <c r="X25" i="20"/>
  <c r="J27" i="20"/>
  <c r="J39" i="20"/>
  <c r="R8" i="20"/>
  <c r="R11" i="20"/>
  <c r="R35" i="20"/>
  <c r="R37" i="20"/>
  <c r="R39" i="20"/>
  <c r="J5" i="19"/>
  <c r="R22" i="19" s="1"/>
  <c r="J12" i="19"/>
  <c r="J15" i="19"/>
  <c r="R15" i="19"/>
  <c r="AE16" i="19"/>
  <c r="AE18" i="19"/>
  <c r="AB20" i="19"/>
  <c r="AE20" i="19"/>
  <c r="AE22" i="19"/>
  <c r="V25" i="19"/>
  <c r="AC20" i="19"/>
  <c r="AC22" i="19"/>
  <c r="AD20" i="19"/>
  <c r="AD22" i="19"/>
  <c r="R25" i="19"/>
  <c r="J27" i="19"/>
  <c r="J39" i="19"/>
  <c r="R8" i="19"/>
  <c r="R11" i="19"/>
  <c r="R35" i="19"/>
  <c r="J5" i="18"/>
  <c r="J18" i="18"/>
  <c r="R8" i="18"/>
  <c r="R11" i="18"/>
  <c r="R35" i="18"/>
  <c r="R37" i="18"/>
  <c r="R39" i="18"/>
  <c r="J12" i="18"/>
  <c r="J15" i="18"/>
  <c r="R15" i="18"/>
  <c r="AE16" i="18"/>
  <c r="AE18" i="18"/>
  <c r="AB20" i="18"/>
  <c r="AC20" i="18"/>
  <c r="AD20" i="18"/>
  <c r="AE20" i="18"/>
  <c r="R22" i="18"/>
  <c r="AB22" i="18"/>
  <c r="AC22" i="18"/>
  <c r="AD22" i="18"/>
  <c r="AE22" i="18"/>
  <c r="R25" i="18"/>
  <c r="V25" i="18"/>
  <c r="X25" i="18"/>
  <c r="AB25" i="18"/>
  <c r="R20" i="18"/>
  <c r="R29" i="18"/>
  <c r="J27" i="18"/>
  <c r="J39" i="18"/>
  <c r="J5" i="17"/>
  <c r="J18" i="17" s="1"/>
  <c r="J12" i="17"/>
  <c r="J15" i="17"/>
  <c r="R15" i="17"/>
  <c r="AE16" i="17"/>
  <c r="AE18" i="17"/>
  <c r="AB20" i="17"/>
  <c r="AC20" i="17"/>
  <c r="AD20" i="17"/>
  <c r="AE20" i="17"/>
  <c r="AB22" i="17"/>
  <c r="AC22" i="17"/>
  <c r="AD22" i="17"/>
  <c r="AE22" i="17"/>
  <c r="V25" i="17"/>
  <c r="X25" i="17"/>
  <c r="AB25" i="17"/>
  <c r="R20" i="17"/>
  <c r="R29" i="17"/>
  <c r="J27" i="17"/>
  <c r="J39" i="17"/>
  <c r="R8" i="17"/>
  <c r="R11" i="17"/>
  <c r="R35" i="17"/>
  <c r="R37" i="17"/>
  <c r="R39" i="17"/>
  <c r="J5" i="16"/>
  <c r="J18" i="16"/>
  <c r="J12" i="16"/>
  <c r="J15" i="16"/>
  <c r="R25" i="16"/>
  <c r="R15" i="16"/>
  <c r="AE16" i="16"/>
  <c r="AE18" i="16"/>
  <c r="AB20" i="16"/>
  <c r="AC20" i="16"/>
  <c r="AD20" i="16"/>
  <c r="AE20" i="16"/>
  <c r="R22" i="16"/>
  <c r="AB22" i="16"/>
  <c r="AC22" i="16"/>
  <c r="AD22" i="16"/>
  <c r="AE22" i="16"/>
  <c r="V25" i="16"/>
  <c r="X25" i="16"/>
  <c r="AB25" i="16"/>
  <c r="R20" i="16"/>
  <c r="R29" i="16"/>
  <c r="J27" i="16"/>
  <c r="J39" i="16"/>
  <c r="R8" i="16"/>
  <c r="R11" i="16"/>
  <c r="R35" i="16"/>
  <c r="J5" i="15"/>
  <c r="J18" i="15"/>
  <c r="J12" i="15"/>
  <c r="J15" i="15"/>
  <c r="R25" i="15"/>
  <c r="R15" i="15"/>
  <c r="AE16" i="15"/>
  <c r="AE18" i="15"/>
  <c r="AB20" i="15"/>
  <c r="AC20" i="15"/>
  <c r="AD20" i="15"/>
  <c r="AE20" i="15"/>
  <c r="AE22" i="15"/>
  <c r="V25" i="15"/>
  <c r="AB25" i="15"/>
  <c r="R20" i="15"/>
  <c r="R29" i="15"/>
  <c r="R22" i="15"/>
  <c r="AB22" i="15"/>
  <c r="AC22" i="15"/>
  <c r="AD22" i="15"/>
  <c r="X25" i="15"/>
  <c r="J27" i="15"/>
  <c r="J39" i="15"/>
  <c r="R8" i="15"/>
  <c r="R11" i="15"/>
  <c r="R35" i="15"/>
  <c r="AB20" i="14"/>
  <c r="J5" i="14"/>
  <c r="R22" i="14" s="1"/>
  <c r="J18" i="14"/>
  <c r="J12" i="14"/>
  <c r="J15" i="14"/>
  <c r="R25" i="14"/>
  <c r="R15" i="14"/>
  <c r="AE16" i="14"/>
  <c r="AE18" i="14"/>
  <c r="AC20" i="14"/>
  <c r="AD20" i="14"/>
  <c r="AE20" i="14"/>
  <c r="AC22" i="14"/>
  <c r="AD22" i="14"/>
  <c r="AE22" i="14"/>
  <c r="V25" i="14"/>
  <c r="AB25" i="14" s="1"/>
  <c r="R20" i="14" s="1"/>
  <c r="R29" i="14" s="1"/>
  <c r="R37" i="14" s="1"/>
  <c r="R39" i="14" s="1"/>
  <c r="X25" i="14"/>
  <c r="J27" i="14"/>
  <c r="J39" i="14"/>
  <c r="R8" i="14"/>
  <c r="R11" i="14"/>
  <c r="R35" i="14"/>
  <c r="J5" i="13"/>
  <c r="J18" i="13" s="1"/>
  <c r="J12" i="13"/>
  <c r="J15" i="13"/>
  <c r="R25" i="13"/>
  <c r="R15" i="13"/>
  <c r="AE16" i="13"/>
  <c r="AE18" i="13"/>
  <c r="AB20" i="13"/>
  <c r="AC20" i="13"/>
  <c r="AD20" i="13"/>
  <c r="AE20" i="13"/>
  <c r="AB22" i="13"/>
  <c r="AC22" i="13"/>
  <c r="AD22" i="13"/>
  <c r="AE22" i="13"/>
  <c r="V25" i="13"/>
  <c r="X25" i="13"/>
  <c r="AB25" i="13"/>
  <c r="R20" i="13"/>
  <c r="R29" i="13"/>
  <c r="J27" i="13"/>
  <c r="J39" i="13"/>
  <c r="R8" i="13"/>
  <c r="R11" i="13"/>
  <c r="R35" i="13"/>
  <c r="R37" i="13"/>
  <c r="R39" i="13"/>
  <c r="J5" i="12"/>
  <c r="R22" i="12" s="1"/>
  <c r="R8" i="12"/>
  <c r="R11" i="12"/>
  <c r="R35" i="12"/>
  <c r="J12" i="12"/>
  <c r="J15" i="12"/>
  <c r="R15" i="12"/>
  <c r="AE16" i="12"/>
  <c r="AE18" i="12"/>
  <c r="AB20" i="12"/>
  <c r="AC20" i="12"/>
  <c r="AD20" i="12"/>
  <c r="AE20" i="12"/>
  <c r="AB22" i="12"/>
  <c r="AC22" i="12"/>
  <c r="AD22" i="12"/>
  <c r="AE22" i="12"/>
  <c r="R25" i="12"/>
  <c r="V25" i="12"/>
  <c r="X25" i="12"/>
  <c r="AB25" i="12"/>
  <c r="R20" i="12"/>
  <c r="R29" i="12"/>
  <c r="J27" i="12"/>
  <c r="J39" i="12"/>
  <c r="J5" i="11"/>
  <c r="J18" i="11" s="1"/>
  <c r="J12" i="11"/>
  <c r="J15" i="11"/>
  <c r="R25" i="11"/>
  <c r="R15" i="11"/>
  <c r="AE16" i="11"/>
  <c r="AE18" i="11"/>
  <c r="AB20" i="11"/>
  <c r="AC20" i="11"/>
  <c r="AD20" i="11"/>
  <c r="AE20" i="11"/>
  <c r="AB22" i="11"/>
  <c r="AC22" i="11"/>
  <c r="AD22" i="11"/>
  <c r="AE22" i="11"/>
  <c r="V25" i="11"/>
  <c r="X25" i="11"/>
  <c r="AB25" i="11"/>
  <c r="R20" i="11"/>
  <c r="R29" i="11"/>
  <c r="J27" i="11"/>
  <c r="J39" i="11"/>
  <c r="R8" i="11"/>
  <c r="R11" i="11"/>
  <c r="R35" i="11"/>
  <c r="J5" i="10"/>
  <c r="J18" i="10"/>
  <c r="R8" i="10"/>
  <c r="R11" i="10"/>
  <c r="R35" i="10"/>
  <c r="J12" i="10"/>
  <c r="J15" i="10"/>
  <c r="R15" i="10"/>
  <c r="AE16" i="10"/>
  <c r="AE18" i="10"/>
  <c r="AB20" i="10"/>
  <c r="AC20" i="10"/>
  <c r="AD20" i="10"/>
  <c r="AE20" i="10"/>
  <c r="AB22" i="10"/>
  <c r="AC22" i="10"/>
  <c r="AD22" i="10"/>
  <c r="AE22" i="10"/>
  <c r="R25" i="10"/>
  <c r="V25" i="10"/>
  <c r="X25" i="10"/>
  <c r="AB25" i="10"/>
  <c r="R20" i="10"/>
  <c r="R29" i="10"/>
  <c r="J27" i="10"/>
  <c r="J39" i="10"/>
  <c r="J5" i="9"/>
  <c r="J12" i="9"/>
  <c r="J15" i="9"/>
  <c r="R15" i="9"/>
  <c r="AE16" i="9"/>
  <c r="J18" i="9"/>
  <c r="AE18" i="9"/>
  <c r="AB20" i="9"/>
  <c r="AC20" i="9"/>
  <c r="AD20" i="9"/>
  <c r="AE20" i="9"/>
  <c r="R22" i="9"/>
  <c r="AB22" i="9"/>
  <c r="X25" i="9"/>
  <c r="AB25" i="9"/>
  <c r="R20" i="9"/>
  <c r="R29" i="9"/>
  <c r="AC22" i="9"/>
  <c r="AD22" i="9"/>
  <c r="AE22" i="9"/>
  <c r="R25" i="9"/>
  <c r="V25" i="9"/>
  <c r="J27" i="9"/>
  <c r="J39" i="9"/>
  <c r="R8" i="9"/>
  <c r="R11" i="9"/>
  <c r="R35" i="9"/>
  <c r="J5" i="8"/>
  <c r="J18" i="8" s="1"/>
  <c r="J12" i="8"/>
  <c r="J15" i="8"/>
  <c r="R15" i="8"/>
  <c r="AE16" i="8"/>
  <c r="AE22" i="8"/>
  <c r="V25" i="8"/>
  <c r="AB25" i="8"/>
  <c r="R20" i="8"/>
  <c r="R29" i="8"/>
  <c r="AE18" i="8"/>
  <c r="AB20" i="8"/>
  <c r="AC20" i="8"/>
  <c r="AD20" i="8"/>
  <c r="AE20" i="8"/>
  <c r="R22" i="8"/>
  <c r="AB22" i="8"/>
  <c r="AC22" i="8"/>
  <c r="AD22" i="8"/>
  <c r="R25" i="8"/>
  <c r="X25" i="8"/>
  <c r="J27" i="8"/>
  <c r="J39" i="8"/>
  <c r="R8" i="8"/>
  <c r="R11" i="8"/>
  <c r="J5" i="7"/>
  <c r="J12" i="7"/>
  <c r="J15" i="7"/>
  <c r="R15" i="7"/>
  <c r="AE16" i="7"/>
  <c r="J18" i="7"/>
  <c r="AE18" i="7"/>
  <c r="AB20" i="7"/>
  <c r="AC20" i="7"/>
  <c r="AD20" i="7"/>
  <c r="AE20" i="7"/>
  <c r="R22" i="7"/>
  <c r="AB22" i="7"/>
  <c r="AC22" i="7"/>
  <c r="AD22" i="7"/>
  <c r="AE22" i="7"/>
  <c r="R25" i="7"/>
  <c r="V25" i="7"/>
  <c r="X25" i="7"/>
  <c r="AB25" i="7"/>
  <c r="R20" i="7"/>
  <c r="R29" i="7"/>
  <c r="J27" i="7"/>
  <c r="J39" i="7"/>
  <c r="R8" i="7"/>
  <c r="R11" i="7"/>
  <c r="R35" i="7"/>
  <c r="R37" i="7"/>
  <c r="R39" i="7"/>
  <c r="J5" i="6"/>
  <c r="R22" i="6" s="1"/>
  <c r="J12" i="6"/>
  <c r="J15" i="6"/>
  <c r="R15" i="6"/>
  <c r="AE16" i="6"/>
  <c r="AE18" i="6"/>
  <c r="AB20" i="6"/>
  <c r="AC20" i="6"/>
  <c r="AD20" i="6"/>
  <c r="AE20" i="6"/>
  <c r="AB22" i="6"/>
  <c r="AC22" i="6"/>
  <c r="AD22" i="6"/>
  <c r="AE22" i="6"/>
  <c r="R25" i="6"/>
  <c r="V25" i="6"/>
  <c r="X25" i="6"/>
  <c r="AB25" i="6"/>
  <c r="R20" i="6"/>
  <c r="R29" i="6"/>
  <c r="J27" i="6"/>
  <c r="J39" i="6"/>
  <c r="R8" i="6"/>
  <c r="R11" i="6"/>
  <c r="R35" i="6"/>
  <c r="R37" i="6"/>
  <c r="R39" i="6"/>
  <c r="J5" i="5"/>
  <c r="J12" i="5"/>
  <c r="J15" i="5"/>
  <c r="R15" i="5"/>
  <c r="AE16" i="5"/>
  <c r="J18" i="5"/>
  <c r="AE18" i="5"/>
  <c r="AB20" i="5"/>
  <c r="AC20" i="5"/>
  <c r="AD20" i="5"/>
  <c r="AE20" i="5"/>
  <c r="R22" i="5"/>
  <c r="AB22" i="5"/>
  <c r="AC22" i="5"/>
  <c r="AD22" i="5"/>
  <c r="AE22" i="5"/>
  <c r="R25" i="5"/>
  <c r="V25" i="5"/>
  <c r="X25" i="5"/>
  <c r="AB25" i="5"/>
  <c r="R20" i="5"/>
  <c r="R29" i="5"/>
  <c r="J27" i="5"/>
  <c r="J39" i="5"/>
  <c r="R8" i="5"/>
  <c r="R11" i="5"/>
  <c r="R35" i="5"/>
  <c r="R37" i="5"/>
  <c r="R39" i="5"/>
  <c r="J5" i="4"/>
  <c r="R22" i="4" s="1"/>
  <c r="J12" i="4"/>
  <c r="J15" i="4"/>
  <c r="R15" i="4"/>
  <c r="AE16" i="4"/>
  <c r="J18" i="4"/>
  <c r="AE18" i="4"/>
  <c r="AB20" i="4"/>
  <c r="AC20" i="4"/>
  <c r="AD20" i="4"/>
  <c r="AE20" i="4"/>
  <c r="AB22" i="4"/>
  <c r="AC22" i="4"/>
  <c r="AD22" i="4"/>
  <c r="AE22" i="4"/>
  <c r="R25" i="4"/>
  <c r="V25" i="4"/>
  <c r="X25" i="4"/>
  <c r="AB25" i="4"/>
  <c r="R20" i="4"/>
  <c r="R29" i="4"/>
  <c r="J27" i="4"/>
  <c r="J39" i="4"/>
  <c r="R8" i="4"/>
  <c r="R11" i="4"/>
  <c r="R35" i="4"/>
  <c r="R37" i="4"/>
  <c r="R39" i="4"/>
  <c r="J5" i="3"/>
  <c r="R22" i="3" s="1"/>
  <c r="R8" i="3"/>
  <c r="R11" i="3"/>
  <c r="R35" i="3"/>
  <c r="J12" i="3"/>
  <c r="J15" i="3"/>
  <c r="R15" i="3"/>
  <c r="AE16" i="3"/>
  <c r="AE18" i="3"/>
  <c r="AB20" i="3"/>
  <c r="AC20" i="3"/>
  <c r="AD20" i="3"/>
  <c r="AE20" i="3"/>
  <c r="AB22" i="3"/>
  <c r="X25" i="3"/>
  <c r="AB25" i="3"/>
  <c r="R20" i="3"/>
  <c r="R29" i="3"/>
  <c r="AC22" i="3"/>
  <c r="AD22" i="3"/>
  <c r="AE22" i="3"/>
  <c r="R25" i="3"/>
  <c r="V25" i="3"/>
  <c r="J27" i="3"/>
  <c r="J39" i="3"/>
  <c r="J5" i="2"/>
  <c r="J18" i="2" s="1"/>
  <c r="R8" i="2"/>
  <c r="R11" i="2"/>
  <c r="R35" i="2"/>
  <c r="J12" i="2"/>
  <c r="J15" i="2"/>
  <c r="R15" i="2"/>
  <c r="AE16" i="2"/>
  <c r="AE22" i="2"/>
  <c r="V25" i="2"/>
  <c r="AE18" i="2"/>
  <c r="AB20" i="2"/>
  <c r="AB22" i="2"/>
  <c r="X25" i="2"/>
  <c r="AC20" i="2"/>
  <c r="AC22" i="2"/>
  <c r="AD20" i="2"/>
  <c r="AD22" i="2"/>
  <c r="AE20" i="2"/>
  <c r="R25" i="2"/>
  <c r="J27" i="2"/>
  <c r="J39" i="2"/>
  <c r="AD20" i="1"/>
  <c r="AB20" i="1"/>
  <c r="AD22" i="1"/>
  <c r="AC20" i="1"/>
  <c r="AC22" i="1"/>
  <c r="J27" i="1"/>
  <c r="R15" i="1"/>
  <c r="AE18" i="1"/>
  <c r="J5" i="1"/>
  <c r="J18" i="1"/>
  <c r="J39" i="1"/>
  <c r="R8" i="1"/>
  <c r="R11" i="1"/>
  <c r="R35" i="1"/>
  <c r="J12" i="1"/>
  <c r="J15" i="1"/>
  <c r="R25" i="1"/>
  <c r="AE16" i="1"/>
  <c r="AB22" i="1"/>
  <c r="X25" i="1"/>
  <c r="R22" i="1"/>
  <c r="AE20" i="1"/>
  <c r="AE22" i="1"/>
  <c r="V25" i="1"/>
  <c r="AB25" i="1"/>
  <c r="R20" i="1"/>
  <c r="R29" i="1"/>
  <c r="R37" i="1"/>
  <c r="R39" i="1"/>
  <c r="R22" i="24"/>
  <c r="AB22" i="23"/>
  <c r="X25" i="23"/>
  <c r="AB25" i="23"/>
  <c r="R20" i="23"/>
  <c r="R29" i="23"/>
  <c r="R37" i="23"/>
  <c r="R39" i="23"/>
  <c r="AE22" i="22"/>
  <c r="V25" i="22"/>
  <c r="AB22" i="22"/>
  <c r="X25" i="22"/>
  <c r="AB22" i="19"/>
  <c r="X25" i="19"/>
  <c r="AB25" i="19"/>
  <c r="R20" i="19"/>
  <c r="R29" i="19"/>
  <c r="R37" i="19"/>
  <c r="R39" i="19"/>
  <c r="R37" i="16"/>
  <c r="R39" i="16"/>
  <c r="R37" i="15"/>
  <c r="R39" i="15"/>
  <c r="R37" i="12"/>
  <c r="R39" i="12"/>
  <c r="R37" i="11"/>
  <c r="R39" i="11"/>
  <c r="R37" i="10"/>
  <c r="R39" i="10"/>
  <c r="R22" i="10"/>
  <c r="R37" i="9"/>
  <c r="R39" i="9"/>
  <c r="R39" i="8"/>
  <c r="R37" i="3"/>
  <c r="R39" i="3"/>
  <c r="AB25" i="2"/>
  <c r="R20" i="2"/>
  <c r="R29" i="2"/>
  <c r="R37" i="2"/>
  <c r="R39" i="2"/>
  <c r="AB25" i="22"/>
  <c r="R20" i="22"/>
  <c r="R29" i="22"/>
  <c r="R37" i="22"/>
  <c r="R39" i="22"/>
  <c r="R22" i="22" l="1"/>
  <c r="R22" i="21"/>
  <c r="R22" i="2"/>
  <c r="J18" i="3"/>
  <c r="J18" i="6"/>
  <c r="R22" i="11"/>
  <c r="J18" i="12"/>
  <c r="R22" i="13"/>
  <c r="R22" i="17"/>
  <c r="J18" i="19"/>
</calcChain>
</file>

<file path=xl/sharedStrings.xml><?xml version="1.0" encoding="utf-8"?>
<sst xmlns="http://schemas.openxmlformats.org/spreadsheetml/2006/main" count="2300" uniqueCount="137">
  <si>
    <t>COMPANY:</t>
  </si>
  <si>
    <t>JACKSON ENERGY COOPERATIVE</t>
  </si>
  <si>
    <t xml:space="preserve"> 1. Total Purchases</t>
  </si>
  <si>
    <t xml:space="preserve"> 2. Sales (Ultimate Consumer)</t>
  </si>
  <si>
    <t xml:space="preserve"> 3. Company Use</t>
  </si>
  <si>
    <t xml:space="preserve"> 4. Total Sales</t>
  </si>
  <si>
    <t xml:space="preserve"> 5. Line Loss &amp; Unaccounted for</t>
  </si>
  <si>
    <t xml:space="preserve">     (L1 less L4)</t>
  </si>
  <si>
    <t>POWER SUPPLIER:</t>
  </si>
  <si>
    <t>EAST KENTUCKY POWER</t>
  </si>
  <si>
    <t>Purchased Power - Month of:</t>
  </si>
  <si>
    <t>13. Fuel Adjustment Charge (Credit):</t>
  </si>
  <si>
    <t xml:space="preserve">    A. Billed by supplier</t>
  </si>
  <si>
    <t xml:space="preserve">    B. (Over) Under Recovery (l12)</t>
  </si>
  <si>
    <t xml:space="preserve">    D. Recoverable Fuel Cost (L13 A+B-C)</t>
  </si>
  <si>
    <t xml:space="preserve">    C. Unrecoverable - Schedule 2</t>
  </si>
  <si>
    <t>Disposition of Energy(KWH) - Month of:</t>
  </si>
  <si>
    <t>15. Supplier's FAC:</t>
  </si>
  <si>
    <t xml:space="preserve">      $ per KWH (L13A / 14)</t>
  </si>
  <si>
    <t>Line Loss</t>
  </si>
  <si>
    <t xml:space="preserve">16. Last 12 Months Actual (%) </t>
  </si>
  <si>
    <t>17. Last Month Used to Compute L16</t>
  </si>
  <si>
    <t>18. Line Loss for Month on L17 (%)</t>
  </si>
  <si>
    <t xml:space="preserve">      (L5 / L1)</t>
  </si>
  <si>
    <t>Calculation of FAC Billed Consumers</t>
  </si>
  <si>
    <t>19. Sales as a Percent of Purchases</t>
  </si>
  <si>
    <t xml:space="preserve">      (100% less percentage on L16)</t>
  </si>
  <si>
    <t>20. Recovery Rate $ per KWH</t>
  </si>
  <si>
    <t xml:space="preserve">      (L13D / L14)</t>
  </si>
  <si>
    <t>21. FAC $ per KWH (L20 / L19)</t>
  </si>
  <si>
    <t>22. FAC cents per KWH (L21 * 100)</t>
  </si>
  <si>
    <t>12. Total (Over) or Under Recovery</t>
  </si>
  <si>
    <t xml:space="preserve">      (L10 less L11)</t>
  </si>
  <si>
    <t>11. FAC Revenue (Refund) Resulting from</t>
  </si>
  <si>
    <t xml:space="preserve">      L6 (net of billing adj.)</t>
  </si>
  <si>
    <t xml:space="preserve"> 9. Net KWH Billed at the Rate on L6</t>
  </si>
  <si>
    <t xml:space="preserve">     (L7 + L8)</t>
  </si>
  <si>
    <t xml:space="preserve"> 8. Adjustments of Billing (KWH)</t>
  </si>
  <si>
    <t xml:space="preserve"> 7. Gross KWH Billed at the Rate on L6</t>
  </si>
  <si>
    <t xml:space="preserve"> 6. Last FAC Rate Billed Consumers</t>
  </si>
  <si>
    <t>(Over) or Under Recovery - Month of:</t>
  </si>
  <si>
    <t>Page 1 of 3</t>
  </si>
  <si>
    <t>10. Fuel Charge (Credit) Used to</t>
  </si>
  <si>
    <t xml:space="preserve">      Compute L6</t>
  </si>
  <si>
    <t>Line 22 reflects a Fuel Adjustment Charge (Credit) of</t>
  </si>
  <si>
    <t>cents per KWH to be applied to bills rendered on and after</t>
  </si>
  <si>
    <t>Issued on:</t>
  </si>
  <si>
    <t>Issued by:</t>
  </si>
  <si>
    <t>Title:</t>
  </si>
  <si>
    <t>President and CEO</t>
  </si>
  <si>
    <t>Address:</t>
  </si>
  <si>
    <t>Telephone:</t>
  </si>
  <si>
    <t>Previous twelve months total</t>
  </si>
  <si>
    <t>Less:</t>
  </si>
  <si>
    <t>Prior year - Current month total</t>
  </si>
  <si>
    <t>Plus:</t>
  </si>
  <si>
    <t>Current year - Current month total</t>
  </si>
  <si>
    <t>Most recent twelve month total</t>
  </si>
  <si>
    <t>KWH PURCHASED</t>
  </si>
  <si>
    <t>KWH SOLD</t>
  </si>
  <si>
    <t>OFFICE USE</t>
  </si>
  <si>
    <t>KWH LOSSES</t>
  </si>
  <si>
    <t>(a)</t>
  </si>
  <si>
    <t>(b)</t>
  </si>
  <si>
    <t>(d)</t>
  </si>
  <si>
    <t>APPENDIX B</t>
  </si>
  <si>
    <t>PAGE 2 OF 3</t>
  </si>
  <si>
    <t>SCHEDULE 1</t>
  </si>
  <si>
    <t>TWELVE MONTH ACTUAL LINE LOSS</t>
  </si>
  <si>
    <t>FOR FUEL ADJUSTMENT CHARGE COMPUTATION</t>
  </si>
  <si>
    <t>FOR</t>
  </si>
  <si>
    <t>/</t>
  </si>
  <si>
    <t>=</t>
  </si>
  <si>
    <t xml:space="preserve">  Enter on line 16 of the current</t>
  </si>
  <si>
    <t xml:space="preserve">  month's (FAC) Report</t>
  </si>
  <si>
    <t>(c)</t>
  </si>
  <si>
    <t>Total</t>
  </si>
  <si>
    <t>(606) 364-1000</t>
  </si>
  <si>
    <t>115 Jackson Energy Lane, McKee, Kentucky  40447</t>
  </si>
  <si>
    <t>East Kentucky Power</t>
  </si>
  <si>
    <t>EKP</t>
  </si>
  <si>
    <t>14. Number of KWH Purchased:</t>
  </si>
  <si>
    <t>Carol Wright</t>
  </si>
  <si>
    <t>North American/Lock 12</t>
  </si>
  <si>
    <t>September 1, 2021</t>
  </si>
  <si>
    <t>August 6, 2021</t>
  </si>
  <si>
    <t>Corrected</t>
  </si>
  <si>
    <t>July 6, 2021</t>
  </si>
  <si>
    <t>August 1, 2021</t>
  </si>
  <si>
    <t>North American</t>
  </si>
  <si>
    <t>September 7, 2021</t>
  </si>
  <si>
    <t>October 1, 2021</t>
  </si>
  <si>
    <t>October 7, 2021</t>
  </si>
  <si>
    <t>November 1, 2021</t>
  </si>
  <si>
    <t>November 5, 2021</t>
  </si>
  <si>
    <t>December 1, 2021</t>
  </si>
  <si>
    <t>December 6, 2021</t>
  </si>
  <si>
    <t>January 1, 2022</t>
  </si>
  <si>
    <t>January 6, 2022</t>
  </si>
  <si>
    <t>February 1, 2022</t>
  </si>
  <si>
    <t>February 8, 2022</t>
  </si>
  <si>
    <t>March 1, 2022</t>
  </si>
  <si>
    <t>March 4, 2022</t>
  </si>
  <si>
    <t>April 1, 2022</t>
  </si>
  <si>
    <t>April 6, 2022</t>
  </si>
  <si>
    <t>May 1, 2022</t>
  </si>
  <si>
    <t>May 4, 2022</t>
  </si>
  <si>
    <t>June 1, 2022</t>
  </si>
  <si>
    <t>June 2, 2022</t>
  </si>
  <si>
    <t>July 1, 2022</t>
  </si>
  <si>
    <t>July 7, 2022</t>
  </si>
  <si>
    <t>August 1, 2022</t>
  </si>
  <si>
    <t>August 8, 2022</t>
  </si>
  <si>
    <t>September 1, 2022</t>
  </si>
  <si>
    <t>September 6, 2022</t>
  </si>
  <si>
    <t>October 1, 2022</t>
  </si>
  <si>
    <t>October 6, 2022</t>
  </si>
  <si>
    <t>November 1, 2022</t>
  </si>
  <si>
    <t>November 7, 2022</t>
  </si>
  <si>
    <t>December 1, 2022</t>
  </si>
  <si>
    <t>December 6, 2022</t>
  </si>
  <si>
    <t>January 1, 2023</t>
  </si>
  <si>
    <t>January 9, 2023</t>
  </si>
  <si>
    <t>February 1, 2023</t>
  </si>
  <si>
    <t>June 7, 2021</t>
  </si>
  <si>
    <t>July 1, 2021</t>
  </si>
  <si>
    <t>May 5, 2021</t>
  </si>
  <si>
    <t>June 1, 2021</t>
  </si>
  <si>
    <t>April 7, 2021</t>
  </si>
  <si>
    <t>May 1, 2021</t>
  </si>
  <si>
    <t>March 4, 2021</t>
  </si>
  <si>
    <t>April 1, 2021</t>
  </si>
  <si>
    <t>February 8, 2021</t>
  </si>
  <si>
    <t>March 1, 2021</t>
  </si>
  <si>
    <t>MONTHLY FUEL ADJUSTMENT (FAC) REPORT - AMENDED</t>
  </si>
  <si>
    <t>Amended 6/17/2024</t>
  </si>
  <si>
    <t>Amended 6/17/24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</si>
</sst>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0.00000_);[Red]\(0.00000\)"/>
    <numFmt numFmtId="165" formatCode="0.000_);[Red]\(0.000\)"/>
    <numFmt numFmtId="166" formatCode="0.0000_);[Red]\(0.0000\)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/>
    <xf numFmtId="38" fontId="2" fillId="0" borderId="0" xfId="0" applyNumberFormat="1" applyFont="1"/>
    <xf numFmtId="8" fontId="2" fillId="0" borderId="0" xfId="0" applyNumberFormat="1" applyFont="1"/>
    <xf numFmtId="38" fontId="2" fillId="0" borderId="3" xfId="0" applyNumberFormat="1" applyFont="1" applyBorder="1"/>
    <xf numFmtId="10" fontId="2" fillId="0" borderId="0" xfId="0" applyNumberFormat="1" applyFont="1"/>
    <xf numFmtId="164" fontId="2" fillId="0" borderId="0" xfId="0" applyNumberFormat="1" applyFont="1"/>
    <xf numFmtId="8" fontId="2" fillId="0" borderId="2" xfId="0" applyNumberFormat="1" applyFont="1" applyBorder="1"/>
    <xf numFmtId="17" fontId="2" fillId="0" borderId="0" xfId="0" applyNumberFormat="1" applyFont="1"/>
    <xf numFmtId="164" fontId="2" fillId="0" borderId="2" xfId="0" applyNumberFormat="1" applyFont="1" applyBorder="1"/>
    <xf numFmtId="0" fontId="2" fillId="0" borderId="3" xfId="0" applyFont="1" applyBorder="1"/>
    <xf numFmtId="9" fontId="2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38" fontId="2" fillId="0" borderId="2" xfId="0" applyNumberFormat="1" applyFont="1" applyBorder="1"/>
    <xf numFmtId="0" fontId="2" fillId="0" borderId="0" xfId="0" quotePrefix="1" applyFont="1" applyAlignment="1">
      <alignment horizontal="center"/>
    </xf>
    <xf numFmtId="166" fontId="2" fillId="0" borderId="0" xfId="0" applyNumberFormat="1" applyFont="1"/>
    <xf numFmtId="165" fontId="2" fillId="0" borderId="0" xfId="0" applyNumberFormat="1" applyFont="1"/>
    <xf numFmtId="0" fontId="2" fillId="0" borderId="0" xfId="0" quotePrefix="1" applyFont="1" applyAlignment="1">
      <alignment horizontal="left"/>
    </xf>
    <xf numFmtId="38" fontId="2" fillId="2" borderId="0" xfId="0" applyNumberFormat="1" applyFont="1" applyFill="1"/>
    <xf numFmtId="9" fontId="2" fillId="0" borderId="0" xfId="3" applyFont="1" applyAlignment="1">
      <alignment horizontal="center"/>
    </xf>
    <xf numFmtId="0" fontId="2" fillId="0" borderId="0" xfId="1"/>
    <xf numFmtId="0" fontId="2" fillId="0" borderId="0" xfId="1" quotePrefix="1" applyAlignment="1">
      <alignment horizontal="left"/>
    </xf>
    <xf numFmtId="165" fontId="2" fillId="0" borderId="0" xfId="1" applyNumberFormat="1"/>
    <xf numFmtId="0" fontId="2" fillId="0" borderId="1" xfId="1" applyBorder="1"/>
    <xf numFmtId="0" fontId="2" fillId="0" borderId="3" xfId="1" applyBorder="1"/>
    <xf numFmtId="38" fontId="2" fillId="0" borderId="3" xfId="1" applyNumberFormat="1" applyBorder="1"/>
    <xf numFmtId="8" fontId="2" fillId="0" borderId="0" xfId="1" applyNumberFormat="1"/>
    <xf numFmtId="0" fontId="2" fillId="0" borderId="2" xfId="1" applyBorder="1"/>
    <xf numFmtId="164" fontId="2" fillId="0" borderId="0" xfId="1" applyNumberFormat="1"/>
    <xf numFmtId="8" fontId="2" fillId="0" borderId="2" xfId="1" applyNumberFormat="1" applyBorder="1"/>
    <xf numFmtId="164" fontId="2" fillId="0" borderId="2" xfId="1" applyNumberFormat="1" applyBorder="1"/>
    <xf numFmtId="166" fontId="2" fillId="0" borderId="0" xfId="1" applyNumberFormat="1"/>
    <xf numFmtId="38" fontId="2" fillId="0" borderId="0" xfId="1" applyNumberFormat="1"/>
    <xf numFmtId="38" fontId="2" fillId="0" borderId="2" xfId="1" applyNumberFormat="1" applyBorder="1"/>
    <xf numFmtId="10" fontId="2" fillId="0" borderId="0" xfId="1" applyNumberFormat="1"/>
    <xf numFmtId="0" fontId="2" fillId="0" borderId="0" xfId="1" quotePrefix="1" applyAlignment="1">
      <alignment horizontal="center"/>
    </xf>
    <xf numFmtId="17" fontId="2" fillId="0" borderId="0" xfId="1" applyNumberFormat="1"/>
    <xf numFmtId="17" fontId="2" fillId="0" borderId="0" xfId="1" applyNumberForma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9" fontId="2" fillId="0" borderId="0" xfId="4" applyFont="1" applyAlignment="1">
      <alignment horizontal="center"/>
    </xf>
    <xf numFmtId="0" fontId="2" fillId="0" borderId="0" xfId="1" applyAlignment="1">
      <alignment horizontal="centerContinuous"/>
    </xf>
    <xf numFmtId="38" fontId="2" fillId="2" borderId="0" xfId="1" applyNumberFormat="1" applyFill="1"/>
    <xf numFmtId="8" fontId="2" fillId="0" borderId="4" xfId="1" applyNumberFormat="1" applyBorder="1"/>
    <xf numFmtId="10" fontId="2" fillId="2" borderId="0" xfId="1" applyNumberFormat="1" applyFill="1"/>
    <xf numFmtId="17" fontId="2" fillId="2" borderId="0" xfId="0" applyNumberFormat="1" applyFont="1" applyFill="1" applyAlignment="1">
      <alignment horizontal="center"/>
    </xf>
    <xf numFmtId="17" fontId="2" fillId="2" borderId="0" xfId="0" applyNumberFormat="1" applyFont="1" applyFill="1"/>
    <xf numFmtId="17" fontId="2" fillId="2" borderId="0" xfId="1" applyNumberFormat="1" applyFill="1" applyAlignment="1">
      <alignment horizontal="center"/>
    </xf>
    <xf numFmtId="17" fontId="2" fillId="2" borderId="0" xfId="1" applyNumberFormat="1" applyFill="1"/>
    <xf numFmtId="10" fontId="2" fillId="2" borderId="5" xfId="1" applyNumberFormat="1" applyFill="1" applyBorder="1"/>
    <xf numFmtId="10" fontId="2" fillId="2" borderId="0" xfId="0" applyNumberFormat="1" applyFont="1" applyFill="1"/>
  </cellXfs>
  <cellStyles count="5">
    <cellStyle name="Normal" xfId="0" builtinId="0"/>
    <cellStyle name="Normal 2" xfId="1" xr:uid="{0ED0209E-4ECF-44A5-9ADB-457A8AD235F6}"/>
    <cellStyle name="Percent" xfId="2" builtinId="5"/>
    <cellStyle name="Percent 2" xfId="3" xr:uid="{FBA29FF2-FBA4-4181-96FD-4AE4BDC4E987}"/>
    <cellStyle name="Percent 3" xfId="4" xr:uid="{4C08385D-EAD5-40F6-8E18-C4603288AD4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1784F-0101-4BD3-BF9F-1C5FAD1F5979}">
  <dimension ref="D1:AE45"/>
  <sheetViews>
    <sheetView zoomScale="70" zoomScaleNormal="70" workbookViewId="0">
      <selection activeCell="J7" sqref="J7"/>
    </sheetView>
  </sheetViews>
  <sheetFormatPr defaultColWidth="14.42578125" defaultRowHeight="12.75" x14ac:dyDescent="0.2"/>
  <cols>
    <col min="1" max="4" width="14.42578125" style="2"/>
    <col min="5" max="5" width="14" style="2" customWidth="1"/>
    <col min="6" max="6" width="11.5703125" style="2" customWidth="1"/>
    <col min="7" max="7" width="13" style="2" customWidth="1"/>
    <col min="8" max="8" width="9.140625" style="2" hidden="1" customWidth="1"/>
    <col min="9" max="9" width="10" style="2" customWidth="1"/>
    <col min="10" max="10" width="13.140625" style="2" customWidth="1"/>
    <col min="11" max="13" width="14.42578125" style="2"/>
    <col min="14" max="14" width="7" style="2" customWidth="1"/>
    <col min="15" max="15" width="14.42578125" style="2"/>
    <col min="16" max="16" width="7.28515625" style="2" customWidth="1"/>
    <col min="17" max="17" width="4.42578125" style="2" customWidth="1"/>
    <col min="18" max="18" width="14.140625" style="2" customWidth="1"/>
    <col min="19" max="23" width="14.42578125" style="2"/>
    <col min="24" max="24" width="15.28515625" style="2" customWidth="1"/>
    <col min="25" max="25" width="6.5703125" style="2" customWidth="1"/>
    <col min="26" max="26" width="7.7109375" style="2" customWidth="1"/>
    <col min="27" max="27" width="6.42578125" style="2" customWidth="1"/>
    <col min="28" max="29" width="14.42578125" style="2"/>
    <col min="30" max="30" width="13" style="2" customWidth="1"/>
    <col min="31" max="16384" width="14.42578125" style="2"/>
  </cols>
  <sheetData>
    <row r="1" spans="4:31" x14ac:dyDescent="0.2">
      <c r="D1" s="1" t="s">
        <v>134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4:31" x14ac:dyDescent="0.2">
      <c r="D2" s="2" t="s">
        <v>0</v>
      </c>
      <c r="F2" s="2" t="s">
        <v>1</v>
      </c>
      <c r="L2" s="2" t="s">
        <v>8</v>
      </c>
      <c r="N2" s="2" t="s">
        <v>9</v>
      </c>
      <c r="R2" s="2" t="s">
        <v>41</v>
      </c>
      <c r="AE2" s="2" t="s">
        <v>65</v>
      </c>
    </row>
    <row r="3" spans="4:31" ht="13.5" thickBot="1" x14ac:dyDescent="0.25">
      <c r="AE3" s="2" t="s">
        <v>66</v>
      </c>
    </row>
    <row r="4" spans="4:31" ht="13.5" thickTop="1" x14ac:dyDescent="0.2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4:31" x14ac:dyDescent="0.2">
      <c r="D5" s="2" t="s">
        <v>16</v>
      </c>
      <c r="I5" s="2" t="s">
        <v>86</v>
      </c>
      <c r="J5" s="49">
        <f>+AB10</f>
        <v>44136</v>
      </c>
      <c r="L5" s="2" t="s">
        <v>10</v>
      </c>
      <c r="P5" s="2" t="s">
        <v>86</v>
      </c>
      <c r="R5" s="49">
        <v>44166</v>
      </c>
    </row>
    <row r="6" spans="4:31" x14ac:dyDescent="0.2">
      <c r="J6" s="5"/>
      <c r="L6" s="2" t="s">
        <v>11</v>
      </c>
      <c r="R6" s="5"/>
      <c r="V6" s="1" t="s">
        <v>1</v>
      </c>
      <c r="W6" s="1"/>
      <c r="X6" s="1"/>
      <c r="Y6" s="1"/>
      <c r="Z6" s="1"/>
      <c r="AA6" s="1"/>
      <c r="AB6" s="1"/>
      <c r="AC6" s="1"/>
      <c r="AD6" s="1"/>
      <c r="AE6" s="1"/>
    </row>
    <row r="7" spans="4:31" ht="13.5" thickBot="1" x14ac:dyDescent="0.25">
      <c r="D7" s="2" t="s">
        <v>2</v>
      </c>
      <c r="J7" s="6">
        <v>73104107</v>
      </c>
      <c r="L7" s="2" t="s">
        <v>12</v>
      </c>
      <c r="R7" s="7">
        <v>-517415</v>
      </c>
      <c r="V7" s="1" t="s">
        <v>67</v>
      </c>
      <c r="W7" s="1"/>
      <c r="X7" s="1"/>
      <c r="Y7" s="1"/>
      <c r="Z7" s="1"/>
      <c r="AA7" s="1"/>
      <c r="AB7" s="1"/>
      <c r="AC7" s="1"/>
      <c r="AD7" s="1"/>
      <c r="AE7" s="1"/>
    </row>
    <row r="8" spans="4:31" ht="13.5" thickTop="1" x14ac:dyDescent="0.2">
      <c r="J8" s="8"/>
      <c r="L8" s="2" t="s">
        <v>13</v>
      </c>
      <c r="R8" s="7">
        <f>+J39</f>
        <v>348344.38999999996</v>
      </c>
      <c r="V8" s="1" t="s">
        <v>68</v>
      </c>
      <c r="W8" s="1"/>
      <c r="X8" s="1"/>
      <c r="Y8" s="1"/>
      <c r="Z8" s="1"/>
      <c r="AA8" s="1"/>
      <c r="AB8" s="1"/>
      <c r="AC8" s="1"/>
      <c r="AD8" s="1"/>
      <c r="AE8" s="1"/>
    </row>
    <row r="9" spans="4:31" x14ac:dyDescent="0.2">
      <c r="D9" s="2" t="s">
        <v>3</v>
      </c>
      <c r="J9" s="6">
        <v>69271498</v>
      </c>
      <c r="L9" s="2" t="s">
        <v>15</v>
      </c>
      <c r="R9" s="7">
        <v>0</v>
      </c>
      <c r="V9" s="1" t="s">
        <v>69</v>
      </c>
      <c r="W9" s="1"/>
      <c r="X9" s="1"/>
      <c r="Y9" s="1"/>
      <c r="Z9" s="1"/>
      <c r="AA9" s="1"/>
      <c r="AB9" s="1"/>
      <c r="AC9" s="1"/>
      <c r="AD9" s="1"/>
      <c r="AE9" s="1"/>
    </row>
    <row r="10" spans="4:31" x14ac:dyDescent="0.2">
      <c r="D10" s="2" t="s">
        <v>4</v>
      </c>
      <c r="J10" s="6">
        <v>75001</v>
      </c>
      <c r="R10" s="11"/>
      <c r="AA10" s="2" t="s">
        <v>70</v>
      </c>
      <c r="AB10" s="50">
        <v>44136</v>
      </c>
      <c r="AC10" s="2" t="s">
        <v>86</v>
      </c>
    </row>
    <row r="11" spans="4:31" ht="13.5" thickBot="1" x14ac:dyDescent="0.25">
      <c r="J11" s="5"/>
      <c r="L11" s="2" t="s">
        <v>14</v>
      </c>
      <c r="R11" s="7">
        <f>+R7+R8-R9</f>
        <v>-169070.61000000004</v>
      </c>
    </row>
    <row r="12" spans="4:31" ht="14.25" thickTop="1" thickBot="1" x14ac:dyDescent="0.25">
      <c r="D12" s="2" t="s">
        <v>5</v>
      </c>
      <c r="J12" s="6">
        <f>+J9+J10</f>
        <v>69346499</v>
      </c>
      <c r="R12" s="14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4:31" ht="13.5" thickTop="1" x14ac:dyDescent="0.2">
      <c r="J13" s="8"/>
      <c r="L13" s="2" t="s">
        <v>81</v>
      </c>
      <c r="O13" s="2" t="s">
        <v>79</v>
      </c>
      <c r="R13" s="6">
        <v>104138068</v>
      </c>
      <c r="AB13" s="4" t="s">
        <v>62</v>
      </c>
      <c r="AC13" s="4" t="s">
        <v>63</v>
      </c>
      <c r="AD13" s="23" t="s">
        <v>75</v>
      </c>
      <c r="AE13" s="4" t="s">
        <v>64</v>
      </c>
    </row>
    <row r="14" spans="4:31" x14ac:dyDescent="0.2">
      <c r="D14" s="2" t="s">
        <v>6</v>
      </c>
      <c r="J14" s="6"/>
      <c r="O14" s="2" t="s">
        <v>89</v>
      </c>
      <c r="R14" s="6">
        <v>525000</v>
      </c>
      <c r="AB14" s="16" t="s">
        <v>58</v>
      </c>
      <c r="AC14" s="16" t="s">
        <v>59</v>
      </c>
      <c r="AD14" s="16" t="s">
        <v>60</v>
      </c>
      <c r="AE14" s="16" t="s">
        <v>61</v>
      </c>
    </row>
    <row r="15" spans="4:31" ht="13.5" thickBot="1" x14ac:dyDescent="0.25">
      <c r="D15" s="2" t="s">
        <v>7</v>
      </c>
      <c r="J15" s="6">
        <f>+J7-J12</f>
        <v>3757608</v>
      </c>
      <c r="P15" s="2" t="s">
        <v>76</v>
      </c>
      <c r="R15" s="17">
        <f>SUM(R13:R14)</f>
        <v>104663068</v>
      </c>
    </row>
    <row r="16" spans="4:31" ht="14.25" thickTop="1" thickBot="1" x14ac:dyDescent="0.25">
      <c r="J16" s="8"/>
      <c r="L16" s="2" t="s">
        <v>17</v>
      </c>
      <c r="N16" s="2" t="s">
        <v>80</v>
      </c>
      <c r="V16" s="2" t="s">
        <v>52</v>
      </c>
      <c r="AB16" s="6">
        <v>916129184</v>
      </c>
      <c r="AC16" s="6">
        <v>869920385</v>
      </c>
      <c r="AD16" s="6">
        <v>984268</v>
      </c>
      <c r="AE16" s="6">
        <f>+AB16-AC16-AD16</f>
        <v>45224531</v>
      </c>
    </row>
    <row r="17" spans="4:31" ht="13.5" thickTop="1" x14ac:dyDescent="0.2">
      <c r="D17" s="3"/>
      <c r="E17" s="3"/>
      <c r="F17" s="3"/>
      <c r="G17" s="3"/>
      <c r="H17" s="3"/>
      <c r="I17" s="3"/>
      <c r="J17" s="3"/>
      <c r="L17" s="2" t="s">
        <v>18</v>
      </c>
      <c r="R17" s="10">
        <v>-4.9699999999999996E-3</v>
      </c>
      <c r="AB17" s="6"/>
      <c r="AC17" s="6"/>
      <c r="AD17" s="6"/>
      <c r="AE17" s="6"/>
    </row>
    <row r="18" spans="4:31" x14ac:dyDescent="0.2">
      <c r="D18" s="2" t="s">
        <v>40</v>
      </c>
      <c r="I18" s="2" t="s">
        <v>86</v>
      </c>
      <c r="J18" s="49">
        <f>+J5</f>
        <v>44136</v>
      </c>
      <c r="R18" s="5"/>
      <c r="V18" s="2" t="s">
        <v>53</v>
      </c>
      <c r="W18" s="2" t="s">
        <v>54</v>
      </c>
      <c r="AB18" s="6">
        <v>84930418</v>
      </c>
      <c r="AC18" s="6">
        <v>80657935</v>
      </c>
      <c r="AD18" s="6">
        <v>82841</v>
      </c>
      <c r="AE18" s="6">
        <f>+AB18-AC18-AD18</f>
        <v>4189642</v>
      </c>
    </row>
    <row r="19" spans="4:31" x14ac:dyDescent="0.2">
      <c r="J19" s="5"/>
      <c r="L19" s="2" t="s">
        <v>19</v>
      </c>
      <c r="AB19" s="6"/>
      <c r="AC19" s="6"/>
      <c r="AD19" s="6"/>
      <c r="AE19" s="6"/>
    </row>
    <row r="20" spans="4:31" x14ac:dyDescent="0.2">
      <c r="D20" s="2" t="s">
        <v>39</v>
      </c>
      <c r="J20" s="10">
        <v>-8.8900000000000003E-3</v>
      </c>
      <c r="L20" s="2" t="s">
        <v>20</v>
      </c>
      <c r="P20" s="12"/>
      <c r="R20" s="9">
        <f>+AB25</f>
        <v>4.9500000000000002E-2</v>
      </c>
      <c r="V20" s="2" t="s">
        <v>55</v>
      </c>
      <c r="W20" s="2" t="s">
        <v>56</v>
      </c>
      <c r="AB20" s="6">
        <f>+J7</f>
        <v>73104107</v>
      </c>
      <c r="AC20" s="6">
        <f>+J9</f>
        <v>69271498</v>
      </c>
      <c r="AD20" s="6">
        <f>+J10</f>
        <v>75001</v>
      </c>
      <c r="AE20" s="6">
        <f>+AB20-AC20-AD20</f>
        <v>3757608</v>
      </c>
    </row>
    <row r="21" spans="4:31" x14ac:dyDescent="0.2">
      <c r="J21" s="5"/>
      <c r="R21" s="5"/>
      <c r="AB21" s="17"/>
      <c r="AC21" s="17"/>
      <c r="AD21" s="17"/>
      <c r="AE21" s="17"/>
    </row>
    <row r="22" spans="4:31" ht="13.5" thickBot="1" x14ac:dyDescent="0.25">
      <c r="D22" s="2" t="s">
        <v>38</v>
      </c>
      <c r="J22" s="6">
        <v>69350388</v>
      </c>
      <c r="L22" s="2" t="s">
        <v>21</v>
      </c>
      <c r="P22" s="2" t="s">
        <v>86</v>
      </c>
      <c r="R22" s="49">
        <f>+J5</f>
        <v>44136</v>
      </c>
      <c r="V22" s="2" t="s">
        <v>57</v>
      </c>
      <c r="AB22" s="6">
        <f>+AB16-AB18+AB20</f>
        <v>904302873</v>
      </c>
      <c r="AC22" s="6">
        <f>+AC16-AC18+AC20</f>
        <v>858533948</v>
      </c>
      <c r="AD22" s="6">
        <f>+AD16-AD18+AD20</f>
        <v>976428</v>
      </c>
      <c r="AE22" s="6">
        <f>+AE16-AE18+AE20</f>
        <v>44792497</v>
      </c>
    </row>
    <row r="23" spans="4:31" ht="13.5" thickTop="1" x14ac:dyDescent="0.2">
      <c r="J23" s="6"/>
      <c r="R23" s="5"/>
      <c r="AB23" s="14"/>
      <c r="AC23" s="14"/>
      <c r="AD23" s="14"/>
      <c r="AE23" s="14"/>
    </row>
    <row r="24" spans="4:31" x14ac:dyDescent="0.2">
      <c r="D24" s="2" t="s">
        <v>37</v>
      </c>
      <c r="J24" s="6">
        <v>-3889</v>
      </c>
      <c r="L24" s="2" t="s">
        <v>22</v>
      </c>
    </row>
    <row r="25" spans="4:31" ht="13.5" thickBot="1" x14ac:dyDescent="0.25">
      <c r="J25" s="5"/>
      <c r="L25" s="2" t="s">
        <v>23</v>
      </c>
      <c r="P25" s="12"/>
      <c r="R25" s="9">
        <f>ROUND(+J15/J7,4)</f>
        <v>5.1400000000000001E-2</v>
      </c>
      <c r="V25" s="6">
        <f>+AE22</f>
        <v>44792497</v>
      </c>
      <c r="W25" s="18" t="s">
        <v>71</v>
      </c>
      <c r="X25" s="6">
        <f>+AB22</f>
        <v>904302873</v>
      </c>
      <c r="Z25" s="2" t="s">
        <v>72</v>
      </c>
      <c r="AB25" s="9">
        <f>ROUND(+V25/X25,4)</f>
        <v>4.9500000000000002E-2</v>
      </c>
      <c r="AC25" s="2" t="s">
        <v>73</v>
      </c>
    </row>
    <row r="26" spans="4:31" ht="13.5" thickTop="1" x14ac:dyDescent="0.2">
      <c r="D26" s="2" t="s">
        <v>35</v>
      </c>
      <c r="J26" s="6"/>
      <c r="R26" s="5"/>
      <c r="V26" s="17"/>
      <c r="X26" s="17"/>
      <c r="AB26" s="14"/>
      <c r="AC26" s="2" t="s">
        <v>74</v>
      </c>
    </row>
    <row r="27" spans="4:31" ht="13.5" thickBot="1" x14ac:dyDescent="0.25">
      <c r="D27" s="2" t="s">
        <v>36</v>
      </c>
      <c r="J27" s="6">
        <f>SUM(J22:J24)</f>
        <v>69346499</v>
      </c>
      <c r="L27" s="2" t="s">
        <v>24</v>
      </c>
    </row>
    <row r="28" spans="4:31" ht="13.5" thickTop="1" x14ac:dyDescent="0.2">
      <c r="J28" s="8"/>
      <c r="L28" s="2" t="s">
        <v>25</v>
      </c>
    </row>
    <row r="29" spans="4:31" x14ac:dyDescent="0.2">
      <c r="L29" s="2" t="s">
        <v>26</v>
      </c>
      <c r="R29" s="19">
        <f>1-R20</f>
        <v>0.95050000000000001</v>
      </c>
    </row>
    <row r="30" spans="4:31" x14ac:dyDescent="0.2">
      <c r="D30" s="2" t="s">
        <v>42</v>
      </c>
      <c r="J30" s="7"/>
      <c r="R30" s="5"/>
    </row>
    <row r="31" spans="4:31" x14ac:dyDescent="0.2">
      <c r="D31" s="2" t="s">
        <v>43</v>
      </c>
      <c r="J31" s="7">
        <v>-513325.06</v>
      </c>
      <c r="L31" s="2" t="s">
        <v>27</v>
      </c>
    </row>
    <row r="32" spans="4:31" x14ac:dyDescent="0.2">
      <c r="J32" s="7"/>
    </row>
    <row r="33" spans="4:18" x14ac:dyDescent="0.2">
      <c r="J33" s="7"/>
    </row>
    <row r="34" spans="4:18" x14ac:dyDescent="0.2">
      <c r="J34" s="7"/>
    </row>
    <row r="35" spans="4:18" x14ac:dyDescent="0.2">
      <c r="D35" s="2" t="s">
        <v>33</v>
      </c>
      <c r="J35" s="7"/>
      <c r="L35" s="2" t="s">
        <v>28</v>
      </c>
      <c r="R35" s="10">
        <f>ROUND(+R11/R13,5)</f>
        <v>-1.6199999999999999E-3</v>
      </c>
    </row>
    <row r="36" spans="4:18" x14ac:dyDescent="0.2">
      <c r="D36" s="2" t="s">
        <v>34</v>
      </c>
      <c r="J36" s="7">
        <v>-861669.45</v>
      </c>
      <c r="R36" s="13"/>
    </row>
    <row r="37" spans="4:18" x14ac:dyDescent="0.2">
      <c r="J37" s="11"/>
      <c r="L37" s="2" t="s">
        <v>29</v>
      </c>
      <c r="R37" s="10">
        <f>+R35/R29</f>
        <v>-1.7043661230931088E-3</v>
      </c>
    </row>
    <row r="38" spans="4:18" x14ac:dyDescent="0.2">
      <c r="D38" s="2" t="s">
        <v>31</v>
      </c>
      <c r="J38" s="7"/>
      <c r="R38" s="5"/>
    </row>
    <row r="39" spans="4:18" ht="13.5" thickBot="1" x14ac:dyDescent="0.25">
      <c r="D39" s="2" t="s">
        <v>32</v>
      </c>
      <c r="J39" s="7">
        <f>+J31-J36</f>
        <v>348344.38999999996</v>
      </c>
      <c r="L39" s="2" t="s">
        <v>30</v>
      </c>
      <c r="R39" s="20">
        <f>+R37*100</f>
        <v>-0.17043661230931087</v>
      </c>
    </row>
    <row r="40" spans="4:18" ht="14.25" thickTop="1" thickBot="1" x14ac:dyDescent="0.25">
      <c r="J40" s="8"/>
      <c r="R40" s="14"/>
    </row>
    <row r="41" spans="4:18" ht="13.5" thickTop="1" x14ac:dyDescent="0.2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4:18" x14ac:dyDescent="0.2">
      <c r="D42" s="2" t="s">
        <v>44</v>
      </c>
      <c r="J42" s="20">
        <v>-0.17</v>
      </c>
      <c r="L42" s="2" t="s">
        <v>45</v>
      </c>
    </row>
    <row r="43" spans="4:18" x14ac:dyDescent="0.2">
      <c r="D43" s="21" t="s">
        <v>133</v>
      </c>
      <c r="G43" s="2" t="s">
        <v>46</v>
      </c>
      <c r="I43" s="21" t="s">
        <v>132</v>
      </c>
      <c r="K43" s="2" t="s">
        <v>136</v>
      </c>
    </row>
    <row r="44" spans="4:18" x14ac:dyDescent="0.2">
      <c r="D44" s="2" t="s">
        <v>47</v>
      </c>
      <c r="F44" s="2" t="s">
        <v>82</v>
      </c>
      <c r="I44" s="2" t="s">
        <v>48</v>
      </c>
      <c r="J44" s="2" t="s">
        <v>49</v>
      </c>
    </row>
    <row r="45" spans="4:18" x14ac:dyDescent="0.2">
      <c r="D45" s="2" t="s">
        <v>50</v>
      </c>
      <c r="F45" s="2" t="s">
        <v>78</v>
      </c>
      <c r="K45" s="2" t="s">
        <v>51</v>
      </c>
      <c r="M45" s="2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8EC1-94EB-43FB-9DD6-752D71A7E56D}">
  <dimension ref="D1:AE45"/>
  <sheetViews>
    <sheetView zoomScale="70" zoomScaleNormal="70" workbookViewId="0">
      <selection activeCell="J18" sqref="J18"/>
    </sheetView>
  </sheetViews>
  <sheetFormatPr defaultColWidth="14.42578125" defaultRowHeight="12.75" x14ac:dyDescent="0.2"/>
  <cols>
    <col min="1" max="4" width="14.42578125" style="24"/>
    <col min="5" max="5" width="14" style="24" customWidth="1"/>
    <col min="6" max="6" width="11.5703125" style="24" customWidth="1"/>
    <col min="7" max="7" width="13" style="24" customWidth="1"/>
    <col min="8" max="8" width="9.140625" style="24" hidden="1" customWidth="1"/>
    <col min="9" max="9" width="10" style="24" customWidth="1"/>
    <col min="10" max="10" width="13.140625" style="24" customWidth="1"/>
    <col min="11" max="13" width="14.42578125" style="24"/>
    <col min="14" max="14" width="7" style="24" customWidth="1"/>
    <col min="15" max="15" width="14.42578125" style="24"/>
    <col min="16" max="16" width="7.28515625" style="24" customWidth="1"/>
    <col min="17" max="17" width="4.42578125" style="24" customWidth="1"/>
    <col min="18" max="18" width="14.140625" style="24" customWidth="1"/>
    <col min="19" max="23" width="14.42578125" style="24"/>
    <col min="24" max="24" width="15.28515625" style="24" customWidth="1"/>
    <col min="25" max="25" width="6.5703125" style="24" customWidth="1"/>
    <col min="26" max="26" width="7.7109375" style="24" customWidth="1"/>
    <col min="27" max="27" width="6.42578125" style="24" customWidth="1"/>
    <col min="28" max="29" width="14.42578125" style="24"/>
    <col min="30" max="30" width="13" style="24" customWidth="1"/>
    <col min="31" max="16384" width="14.42578125" style="24"/>
  </cols>
  <sheetData>
    <row r="1" spans="4:31" x14ac:dyDescent="0.2">
      <c r="D1" s="1" t="s">
        <v>134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4:31" x14ac:dyDescent="0.2">
      <c r="D2" s="24" t="s">
        <v>0</v>
      </c>
      <c r="F2" s="24" t="s">
        <v>1</v>
      </c>
      <c r="L2" s="24" t="s">
        <v>8</v>
      </c>
      <c r="N2" s="24" t="s">
        <v>9</v>
      </c>
      <c r="R2" s="24" t="s">
        <v>41</v>
      </c>
      <c r="AE2" s="24" t="s">
        <v>65</v>
      </c>
    </row>
    <row r="3" spans="4:31" ht="13.5" thickBot="1" x14ac:dyDescent="0.25">
      <c r="AE3" s="24" t="s">
        <v>66</v>
      </c>
    </row>
    <row r="4" spans="4:31" ht="13.5" thickTop="1" x14ac:dyDescent="0.2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4:31" x14ac:dyDescent="0.2">
      <c r="D5" s="24" t="s">
        <v>16</v>
      </c>
      <c r="I5" s="24" t="s">
        <v>86</v>
      </c>
      <c r="J5" s="51">
        <f>+AB10</f>
        <v>44409</v>
      </c>
      <c r="L5" s="24" t="s">
        <v>10</v>
      </c>
      <c r="P5" s="24" t="s">
        <v>86</v>
      </c>
      <c r="R5" s="51">
        <v>44440</v>
      </c>
    </row>
    <row r="6" spans="4:31" x14ac:dyDescent="0.2">
      <c r="J6" s="31"/>
      <c r="L6" s="24" t="s">
        <v>11</v>
      </c>
      <c r="R6" s="31"/>
      <c r="V6" s="45" t="s">
        <v>1</v>
      </c>
      <c r="W6" s="45"/>
      <c r="X6" s="45"/>
      <c r="Y6" s="45"/>
      <c r="Z6" s="45"/>
      <c r="AA6" s="45"/>
      <c r="AB6" s="45"/>
      <c r="AC6" s="45"/>
      <c r="AD6" s="45"/>
      <c r="AE6" s="45"/>
    </row>
    <row r="7" spans="4:31" ht="13.5" thickBot="1" x14ac:dyDescent="0.25">
      <c r="D7" s="24" t="s">
        <v>2</v>
      </c>
      <c r="J7" s="36">
        <v>82990867</v>
      </c>
      <c r="L7" s="24" t="s">
        <v>12</v>
      </c>
      <c r="R7" s="30">
        <v>-173002.12</v>
      </c>
      <c r="V7" s="45" t="s">
        <v>67</v>
      </c>
      <c r="W7" s="45"/>
      <c r="X7" s="45"/>
      <c r="Y7" s="45"/>
      <c r="Z7" s="45"/>
      <c r="AA7" s="45"/>
      <c r="AB7" s="45"/>
      <c r="AC7" s="45"/>
      <c r="AD7" s="45"/>
      <c r="AE7" s="45"/>
    </row>
    <row r="8" spans="4:31" ht="13.5" thickTop="1" x14ac:dyDescent="0.2">
      <c r="J8" s="29"/>
      <c r="L8" s="24" t="s">
        <v>13</v>
      </c>
      <c r="R8" s="30">
        <f>+J39</f>
        <v>-24173.889999999985</v>
      </c>
      <c r="V8" s="45" t="s">
        <v>68</v>
      </c>
      <c r="W8" s="45"/>
      <c r="X8" s="45"/>
      <c r="Y8" s="45"/>
      <c r="Z8" s="45"/>
      <c r="AA8" s="45"/>
      <c r="AB8" s="45"/>
      <c r="AC8" s="45"/>
      <c r="AD8" s="45"/>
      <c r="AE8" s="45"/>
    </row>
    <row r="9" spans="4:31" x14ac:dyDescent="0.2">
      <c r="D9" s="24" t="s">
        <v>3</v>
      </c>
      <c r="J9" s="36">
        <v>79405573</v>
      </c>
      <c r="L9" s="24" t="s">
        <v>15</v>
      </c>
      <c r="R9" s="30">
        <v>0</v>
      </c>
      <c r="V9" s="45" t="s">
        <v>69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4:31" x14ac:dyDescent="0.2">
      <c r="D10" s="24" t="s">
        <v>4</v>
      </c>
      <c r="J10" s="36">
        <v>84586</v>
      </c>
      <c r="R10" s="33"/>
      <c r="AA10" s="24" t="s">
        <v>70</v>
      </c>
      <c r="AB10" s="52">
        <v>44409</v>
      </c>
      <c r="AC10" s="24" t="s">
        <v>86</v>
      </c>
    </row>
    <row r="11" spans="4:31" ht="13.5" thickBot="1" x14ac:dyDescent="0.25">
      <c r="J11" s="31"/>
      <c r="L11" s="24" t="s">
        <v>14</v>
      </c>
      <c r="R11" s="30">
        <f>+R7+R8-R9</f>
        <v>-197176.00999999998</v>
      </c>
    </row>
    <row r="12" spans="4:31" ht="14.25" thickTop="1" thickBot="1" x14ac:dyDescent="0.25">
      <c r="D12" s="24" t="s">
        <v>5</v>
      </c>
      <c r="J12" s="36">
        <f>+J9+J10</f>
        <v>79490159</v>
      </c>
      <c r="R12" s="28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4:31" ht="13.5" thickTop="1" x14ac:dyDescent="0.2">
      <c r="J13" s="29"/>
      <c r="L13" s="24" t="s">
        <v>81</v>
      </c>
      <c r="O13" s="24" t="s">
        <v>79</v>
      </c>
      <c r="R13" s="36">
        <v>64335345</v>
      </c>
      <c r="AB13" s="43" t="s">
        <v>62</v>
      </c>
      <c r="AC13" s="43" t="s">
        <v>63</v>
      </c>
      <c r="AD13" s="44" t="s">
        <v>75</v>
      </c>
      <c r="AE13" s="43" t="s">
        <v>64</v>
      </c>
    </row>
    <row r="14" spans="4:31" x14ac:dyDescent="0.2">
      <c r="D14" s="24" t="s">
        <v>6</v>
      </c>
      <c r="J14" s="36"/>
      <c r="O14" s="24" t="s">
        <v>83</v>
      </c>
      <c r="R14" s="36">
        <v>788031</v>
      </c>
      <c r="AB14" s="42" t="s">
        <v>58</v>
      </c>
      <c r="AC14" s="42" t="s">
        <v>59</v>
      </c>
      <c r="AD14" s="42" t="s">
        <v>60</v>
      </c>
      <c r="AE14" s="42" t="s">
        <v>61</v>
      </c>
    </row>
    <row r="15" spans="4:31" ht="13.5" thickBot="1" x14ac:dyDescent="0.25">
      <c r="D15" s="24" t="s">
        <v>7</v>
      </c>
      <c r="J15" s="36">
        <f>+J7-J12</f>
        <v>3500708</v>
      </c>
      <c r="P15" s="24" t="s">
        <v>76</v>
      </c>
      <c r="R15" s="37">
        <f>SUM(R13:R14)</f>
        <v>65123376</v>
      </c>
    </row>
    <row r="16" spans="4:31" ht="14.25" thickTop="1" thickBot="1" x14ac:dyDescent="0.25">
      <c r="J16" s="29"/>
      <c r="L16" s="24" t="s">
        <v>17</v>
      </c>
      <c r="N16" s="24" t="s">
        <v>80</v>
      </c>
      <c r="V16" s="24" t="s">
        <v>52</v>
      </c>
      <c r="Z16" s="24" t="s">
        <v>86</v>
      </c>
      <c r="AB16" s="46">
        <v>951339182</v>
      </c>
      <c r="AC16" s="36">
        <v>904237060</v>
      </c>
      <c r="AD16" s="36">
        <v>976142</v>
      </c>
      <c r="AE16" s="46">
        <f>+AB16-AC16-AD16</f>
        <v>46125980</v>
      </c>
    </row>
    <row r="17" spans="4:31" ht="13.5" thickTop="1" x14ac:dyDescent="0.2">
      <c r="D17" s="27"/>
      <c r="E17" s="27"/>
      <c r="F17" s="27"/>
      <c r="G17" s="27"/>
      <c r="H17" s="27"/>
      <c r="I17" s="27"/>
      <c r="J17" s="27"/>
      <c r="L17" s="24" t="s">
        <v>18</v>
      </c>
      <c r="R17" s="32">
        <v>-2.6700000000000001E-3</v>
      </c>
      <c r="AB17" s="36"/>
      <c r="AC17" s="36"/>
      <c r="AD17" s="36"/>
      <c r="AE17" s="36"/>
    </row>
    <row r="18" spans="4:31" x14ac:dyDescent="0.2">
      <c r="D18" s="24" t="s">
        <v>40</v>
      </c>
      <c r="I18" s="2" t="s">
        <v>86</v>
      </c>
      <c r="J18" s="51">
        <f>+J5</f>
        <v>44409</v>
      </c>
      <c r="R18" s="31"/>
      <c r="V18" s="24" t="s">
        <v>53</v>
      </c>
      <c r="W18" s="24" t="s">
        <v>54</v>
      </c>
      <c r="AB18" s="36">
        <v>79217868</v>
      </c>
      <c r="AC18" s="36">
        <v>75678185</v>
      </c>
      <c r="AD18" s="36">
        <v>80567</v>
      </c>
      <c r="AE18" s="36">
        <f>+AB18-AC18-AD18</f>
        <v>3459116</v>
      </c>
    </row>
    <row r="19" spans="4:31" x14ac:dyDescent="0.2">
      <c r="J19" s="31"/>
      <c r="L19" s="24" t="s">
        <v>19</v>
      </c>
      <c r="AB19" s="36"/>
      <c r="AC19" s="36"/>
      <c r="AD19" s="36"/>
      <c r="AE19" s="36"/>
    </row>
    <row r="20" spans="4:31" x14ac:dyDescent="0.2">
      <c r="D20" s="24" t="s">
        <v>39</v>
      </c>
      <c r="J20" s="32">
        <v>-2.7299999999999998E-3</v>
      </c>
      <c r="L20" s="24" t="s">
        <v>20</v>
      </c>
      <c r="P20" s="41"/>
      <c r="R20" s="38">
        <f>+AB25</f>
        <v>4.8300000000000003E-2</v>
      </c>
      <c r="V20" s="24" t="s">
        <v>55</v>
      </c>
      <c r="W20" s="24" t="s">
        <v>56</v>
      </c>
      <c r="AB20" s="36">
        <f>+J7</f>
        <v>82990867</v>
      </c>
      <c r="AC20" s="36">
        <f>+J9</f>
        <v>79405573</v>
      </c>
      <c r="AD20" s="36">
        <f>+J10</f>
        <v>84586</v>
      </c>
      <c r="AE20" s="36">
        <f>+AB20-AC20-AD20</f>
        <v>3500708</v>
      </c>
    </row>
    <row r="21" spans="4:31" x14ac:dyDescent="0.2">
      <c r="J21" s="31"/>
      <c r="R21" s="31"/>
      <c r="AB21" s="37"/>
      <c r="AC21" s="37"/>
      <c r="AD21" s="37"/>
      <c r="AE21" s="37"/>
    </row>
    <row r="22" spans="4:31" ht="13.5" thickBot="1" x14ac:dyDescent="0.25">
      <c r="D22" s="24" t="s">
        <v>38</v>
      </c>
      <c r="J22" s="36">
        <v>79498132</v>
      </c>
      <c r="L22" s="24" t="s">
        <v>21</v>
      </c>
      <c r="P22" s="24" t="s">
        <v>86</v>
      </c>
      <c r="R22" s="51">
        <f>+J5</f>
        <v>44409</v>
      </c>
      <c r="V22" s="24" t="s">
        <v>57</v>
      </c>
      <c r="Z22" s="24" t="s">
        <v>86</v>
      </c>
      <c r="AB22" s="46">
        <f>+AB16-AB18+AB20</f>
        <v>955112181</v>
      </c>
      <c r="AC22" s="36">
        <f>+AC16-AC18+AC20</f>
        <v>907964448</v>
      </c>
      <c r="AD22" s="36">
        <f>+AD16-AD18+AD20</f>
        <v>980161</v>
      </c>
      <c r="AE22" s="46">
        <f>+AE16-AE18+AE20</f>
        <v>46167572</v>
      </c>
    </row>
    <row r="23" spans="4:31" ht="13.5" thickTop="1" x14ac:dyDescent="0.2">
      <c r="J23" s="36"/>
      <c r="R23" s="31"/>
      <c r="AB23" s="28"/>
      <c r="AC23" s="28"/>
      <c r="AD23" s="28"/>
      <c r="AE23" s="28"/>
    </row>
    <row r="24" spans="4:31" x14ac:dyDescent="0.2">
      <c r="D24" s="24" t="s">
        <v>37</v>
      </c>
      <c r="J24" s="36">
        <v>-7973</v>
      </c>
      <c r="L24" s="24" t="s">
        <v>22</v>
      </c>
    </row>
    <row r="25" spans="4:31" ht="13.5" thickBot="1" x14ac:dyDescent="0.25">
      <c r="J25" s="31"/>
      <c r="L25" s="24" t="s">
        <v>23</v>
      </c>
      <c r="P25" s="41"/>
      <c r="R25" s="38">
        <f>ROUND(+J15/J7,4)</f>
        <v>4.2200000000000001E-2</v>
      </c>
      <c r="V25" s="36">
        <f>+AE22</f>
        <v>46167572</v>
      </c>
      <c r="W25" s="39" t="s">
        <v>71</v>
      </c>
      <c r="X25" s="36">
        <f>+AB22</f>
        <v>955112181</v>
      </c>
      <c r="Z25" s="24" t="s">
        <v>72</v>
      </c>
      <c r="AB25" s="38">
        <f>ROUND(+V25/X25,4)</f>
        <v>4.8300000000000003E-2</v>
      </c>
      <c r="AC25" s="24" t="s">
        <v>73</v>
      </c>
    </row>
    <row r="26" spans="4:31" ht="13.5" thickTop="1" x14ac:dyDescent="0.2">
      <c r="D26" s="24" t="s">
        <v>35</v>
      </c>
      <c r="J26" s="36"/>
      <c r="R26" s="31"/>
      <c r="V26" s="37"/>
      <c r="X26" s="37"/>
      <c r="AB26" s="28"/>
      <c r="AC26" s="24" t="s">
        <v>74</v>
      </c>
    </row>
    <row r="27" spans="4:31" ht="13.5" thickBot="1" x14ac:dyDescent="0.25">
      <c r="D27" s="24" t="s">
        <v>36</v>
      </c>
      <c r="J27" s="36">
        <f>SUM(J22:J24)</f>
        <v>79490159</v>
      </c>
      <c r="L27" s="24" t="s">
        <v>24</v>
      </c>
    </row>
    <row r="28" spans="4:31" ht="13.5" thickTop="1" x14ac:dyDescent="0.2">
      <c r="J28" s="29"/>
      <c r="L28" s="24" t="s">
        <v>25</v>
      </c>
    </row>
    <row r="29" spans="4:31" x14ac:dyDescent="0.2">
      <c r="L29" s="24" t="s">
        <v>26</v>
      </c>
      <c r="R29" s="35">
        <f>1-R20</f>
        <v>0.95169999999999999</v>
      </c>
    </row>
    <row r="30" spans="4:31" x14ac:dyDescent="0.2">
      <c r="D30" s="24" t="s">
        <v>42</v>
      </c>
      <c r="J30" s="30"/>
      <c r="R30" s="31"/>
    </row>
    <row r="31" spans="4:31" x14ac:dyDescent="0.2">
      <c r="D31" s="24" t="s">
        <v>43</v>
      </c>
      <c r="J31" s="47">
        <v>-206446.11</v>
      </c>
      <c r="L31" s="24" t="s">
        <v>27</v>
      </c>
    </row>
    <row r="32" spans="4:31" x14ac:dyDescent="0.2">
      <c r="J32" s="30"/>
    </row>
    <row r="33" spans="4:18" x14ac:dyDescent="0.2">
      <c r="J33" s="30"/>
    </row>
    <row r="34" spans="4:18" x14ac:dyDescent="0.2">
      <c r="J34" s="30"/>
    </row>
    <row r="35" spans="4:18" x14ac:dyDescent="0.2">
      <c r="D35" s="24" t="s">
        <v>33</v>
      </c>
      <c r="J35" s="30"/>
      <c r="L35" s="24" t="s">
        <v>28</v>
      </c>
      <c r="R35" s="32">
        <f>ROUND(+R11/R13,5)</f>
        <v>-3.0599999999999998E-3</v>
      </c>
    </row>
    <row r="36" spans="4:18" x14ac:dyDescent="0.2">
      <c r="D36" s="24" t="s">
        <v>34</v>
      </c>
      <c r="J36" s="30">
        <v>-182272.22</v>
      </c>
      <c r="R36" s="34"/>
    </row>
    <row r="37" spans="4:18" x14ac:dyDescent="0.2">
      <c r="J37" s="33"/>
      <c r="L37" s="24" t="s">
        <v>29</v>
      </c>
      <c r="R37" s="32">
        <f>+R35/R29</f>
        <v>-3.2152989387411999E-3</v>
      </c>
    </row>
    <row r="38" spans="4:18" x14ac:dyDescent="0.2">
      <c r="D38" s="24" t="s">
        <v>31</v>
      </c>
      <c r="J38" s="30"/>
      <c r="R38" s="31"/>
    </row>
    <row r="39" spans="4:18" ht="13.5" thickBot="1" x14ac:dyDescent="0.25">
      <c r="D39" s="24" t="s">
        <v>32</v>
      </c>
      <c r="J39" s="30">
        <f>+J31-J36</f>
        <v>-24173.889999999985</v>
      </c>
      <c r="L39" s="24" t="s">
        <v>30</v>
      </c>
      <c r="R39" s="26">
        <f>+R37*100</f>
        <v>-0.32152989387412001</v>
      </c>
    </row>
    <row r="40" spans="4:18" ht="14.25" thickTop="1" thickBot="1" x14ac:dyDescent="0.25">
      <c r="J40" s="29"/>
      <c r="R40" s="28"/>
    </row>
    <row r="41" spans="4:18" ht="13.5" thickTop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4:18" x14ac:dyDescent="0.2">
      <c r="D42" s="24" t="s">
        <v>44</v>
      </c>
      <c r="J42" s="26">
        <v>-0.32200000000000001</v>
      </c>
      <c r="L42" s="24" t="s">
        <v>45</v>
      </c>
    </row>
    <row r="43" spans="4:18" x14ac:dyDescent="0.2">
      <c r="D43" s="25" t="s">
        <v>95</v>
      </c>
      <c r="G43" s="24" t="s">
        <v>46</v>
      </c>
      <c r="I43" s="25" t="s">
        <v>94</v>
      </c>
      <c r="K43" s="2" t="s">
        <v>136</v>
      </c>
    </row>
    <row r="44" spans="4:18" x14ac:dyDescent="0.2">
      <c r="D44" s="24" t="s">
        <v>47</v>
      </c>
      <c r="F44" s="24" t="s">
        <v>82</v>
      </c>
      <c r="I44" s="24" t="s">
        <v>48</v>
      </c>
      <c r="J44" s="24" t="s">
        <v>49</v>
      </c>
    </row>
    <row r="45" spans="4:18" x14ac:dyDescent="0.2">
      <c r="D45" s="24" t="s">
        <v>50</v>
      </c>
      <c r="F45" s="24" t="s">
        <v>78</v>
      </c>
      <c r="K45" s="24" t="s">
        <v>51</v>
      </c>
      <c r="M45" s="24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8DD3-EE30-428B-97A1-BD8016B0826A}">
  <dimension ref="D1:AE45"/>
  <sheetViews>
    <sheetView zoomScale="70" zoomScaleNormal="70" workbookViewId="0">
      <selection activeCell="J18" sqref="J18"/>
    </sheetView>
  </sheetViews>
  <sheetFormatPr defaultColWidth="14.42578125" defaultRowHeight="12.75" x14ac:dyDescent="0.2"/>
  <cols>
    <col min="1" max="4" width="14.42578125" style="24"/>
    <col min="5" max="5" width="14" style="24" customWidth="1"/>
    <col min="6" max="6" width="11.5703125" style="24" customWidth="1"/>
    <col min="7" max="7" width="13" style="24" customWidth="1"/>
    <col min="8" max="8" width="9.140625" style="24" hidden="1" customWidth="1"/>
    <col min="9" max="9" width="10" style="24" customWidth="1"/>
    <col min="10" max="10" width="13.140625" style="24" customWidth="1"/>
    <col min="11" max="13" width="14.42578125" style="24"/>
    <col min="14" max="14" width="7" style="24" customWidth="1"/>
    <col min="15" max="15" width="14.42578125" style="24"/>
    <col min="16" max="16" width="7.28515625" style="24" customWidth="1"/>
    <col min="17" max="17" width="4.42578125" style="24" customWidth="1"/>
    <col min="18" max="18" width="14.140625" style="24" customWidth="1"/>
    <col min="19" max="23" width="14.42578125" style="24"/>
    <col min="24" max="24" width="15.28515625" style="24" customWidth="1"/>
    <col min="25" max="25" width="6.5703125" style="24" customWidth="1"/>
    <col min="26" max="26" width="7.7109375" style="24" customWidth="1"/>
    <col min="27" max="27" width="6.42578125" style="24" customWidth="1"/>
    <col min="28" max="29" width="14.42578125" style="24"/>
    <col min="30" max="30" width="13" style="24" customWidth="1"/>
    <col min="31" max="16384" width="14.42578125" style="24"/>
  </cols>
  <sheetData>
    <row r="1" spans="4:31" x14ac:dyDescent="0.2">
      <c r="D1" s="1" t="s">
        <v>134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4:31" x14ac:dyDescent="0.2">
      <c r="D2" s="24" t="s">
        <v>0</v>
      </c>
      <c r="F2" s="24" t="s">
        <v>1</v>
      </c>
      <c r="L2" s="24" t="s">
        <v>8</v>
      </c>
      <c r="N2" s="24" t="s">
        <v>9</v>
      </c>
      <c r="R2" s="24" t="s">
        <v>41</v>
      </c>
      <c r="AE2" s="24" t="s">
        <v>65</v>
      </c>
    </row>
    <row r="3" spans="4:31" ht="13.5" thickBot="1" x14ac:dyDescent="0.25">
      <c r="AE3" s="24" t="s">
        <v>66</v>
      </c>
    </row>
    <row r="4" spans="4:31" ht="13.5" thickTop="1" x14ac:dyDescent="0.2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4:31" x14ac:dyDescent="0.2">
      <c r="D5" s="24" t="s">
        <v>16</v>
      </c>
      <c r="I5" s="24" t="s">
        <v>86</v>
      </c>
      <c r="J5" s="51">
        <f>+AB10</f>
        <v>44440</v>
      </c>
      <c r="L5" s="24" t="s">
        <v>10</v>
      </c>
      <c r="P5" s="24" t="s">
        <v>86</v>
      </c>
      <c r="R5" s="51">
        <v>44470</v>
      </c>
    </row>
    <row r="6" spans="4:31" x14ac:dyDescent="0.2">
      <c r="J6" s="31"/>
      <c r="L6" s="24" t="s">
        <v>11</v>
      </c>
      <c r="R6" s="31"/>
      <c r="V6" s="45" t="s">
        <v>1</v>
      </c>
      <c r="W6" s="45"/>
      <c r="X6" s="45"/>
      <c r="Y6" s="45"/>
      <c r="Z6" s="45"/>
      <c r="AA6" s="45"/>
      <c r="AB6" s="45"/>
      <c r="AC6" s="45"/>
      <c r="AD6" s="45"/>
      <c r="AE6" s="45"/>
    </row>
    <row r="7" spans="4:31" ht="13.5" thickBot="1" x14ac:dyDescent="0.25">
      <c r="D7" s="24" t="s">
        <v>2</v>
      </c>
      <c r="J7" s="36">
        <v>65123376</v>
      </c>
      <c r="L7" s="24" t="s">
        <v>12</v>
      </c>
      <c r="R7" s="30">
        <v>-56831.05</v>
      </c>
      <c r="V7" s="45" t="s">
        <v>67</v>
      </c>
      <c r="W7" s="45"/>
      <c r="X7" s="45"/>
      <c r="Y7" s="45"/>
      <c r="Z7" s="45"/>
      <c r="AA7" s="45"/>
      <c r="AB7" s="45"/>
      <c r="AC7" s="45"/>
      <c r="AD7" s="45"/>
      <c r="AE7" s="45"/>
    </row>
    <row r="8" spans="4:31" ht="13.5" thickTop="1" x14ac:dyDescent="0.2">
      <c r="J8" s="29"/>
      <c r="L8" s="24" t="s">
        <v>13</v>
      </c>
      <c r="R8" s="30">
        <f>+J39</f>
        <v>-50370.74000000002</v>
      </c>
      <c r="V8" s="45" t="s">
        <v>68</v>
      </c>
      <c r="W8" s="45"/>
      <c r="X8" s="45"/>
      <c r="Y8" s="45"/>
      <c r="Z8" s="45"/>
      <c r="AA8" s="45"/>
      <c r="AB8" s="45"/>
      <c r="AC8" s="45"/>
      <c r="AD8" s="45"/>
      <c r="AE8" s="45"/>
    </row>
    <row r="9" spans="4:31" x14ac:dyDescent="0.2">
      <c r="D9" s="24" t="s">
        <v>3</v>
      </c>
      <c r="J9" s="36">
        <v>61840463</v>
      </c>
      <c r="L9" s="24" t="s">
        <v>15</v>
      </c>
      <c r="R9" s="30">
        <v>0</v>
      </c>
      <c r="V9" s="45" t="s">
        <v>69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4:31" x14ac:dyDescent="0.2">
      <c r="D10" s="24" t="s">
        <v>4</v>
      </c>
      <c r="J10" s="36">
        <v>71879</v>
      </c>
      <c r="R10" s="33"/>
      <c r="AA10" s="24" t="s">
        <v>70</v>
      </c>
      <c r="AB10" s="52">
        <v>44440</v>
      </c>
      <c r="AC10" s="24" t="s">
        <v>86</v>
      </c>
    </row>
    <row r="11" spans="4:31" ht="13.5" thickBot="1" x14ac:dyDescent="0.25">
      <c r="J11" s="31"/>
      <c r="L11" s="24" t="s">
        <v>14</v>
      </c>
      <c r="R11" s="30">
        <f>+R7+R8-R9</f>
        <v>-107201.79000000002</v>
      </c>
    </row>
    <row r="12" spans="4:31" ht="14.25" thickTop="1" thickBot="1" x14ac:dyDescent="0.25">
      <c r="D12" s="24" t="s">
        <v>5</v>
      </c>
      <c r="J12" s="36">
        <f>+J9+J10</f>
        <v>61912342</v>
      </c>
      <c r="R12" s="28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4:31" ht="13.5" thickTop="1" x14ac:dyDescent="0.2">
      <c r="J13" s="29"/>
      <c r="L13" s="24" t="s">
        <v>81</v>
      </c>
      <c r="O13" s="24" t="s">
        <v>79</v>
      </c>
      <c r="R13" s="36">
        <v>62702392</v>
      </c>
      <c r="AB13" s="43" t="s">
        <v>62</v>
      </c>
      <c r="AC13" s="43" t="s">
        <v>63</v>
      </c>
      <c r="AD13" s="44" t="s">
        <v>75</v>
      </c>
      <c r="AE13" s="43" t="s">
        <v>64</v>
      </c>
    </row>
    <row r="14" spans="4:31" x14ac:dyDescent="0.2">
      <c r="D14" s="24" t="s">
        <v>6</v>
      </c>
      <c r="J14" s="36"/>
      <c r="O14" s="24" t="s">
        <v>83</v>
      </c>
      <c r="R14" s="36">
        <v>720685</v>
      </c>
      <c r="AB14" s="42" t="s">
        <v>58</v>
      </c>
      <c r="AC14" s="42" t="s">
        <v>59</v>
      </c>
      <c r="AD14" s="42" t="s">
        <v>60</v>
      </c>
      <c r="AE14" s="42" t="s">
        <v>61</v>
      </c>
    </row>
    <row r="15" spans="4:31" ht="13.5" thickBot="1" x14ac:dyDescent="0.25">
      <c r="D15" s="24" t="s">
        <v>7</v>
      </c>
      <c r="J15" s="36">
        <f>+J7-J12</f>
        <v>3211034</v>
      </c>
      <c r="P15" s="24" t="s">
        <v>76</v>
      </c>
      <c r="R15" s="37">
        <f>SUM(R13:R14)</f>
        <v>63423077</v>
      </c>
    </row>
    <row r="16" spans="4:31" ht="14.25" thickTop="1" thickBot="1" x14ac:dyDescent="0.25">
      <c r="J16" s="29"/>
      <c r="L16" s="24" t="s">
        <v>17</v>
      </c>
      <c r="N16" s="24" t="s">
        <v>80</v>
      </c>
      <c r="V16" s="24" t="s">
        <v>52</v>
      </c>
      <c r="Z16" s="24" t="s">
        <v>86</v>
      </c>
      <c r="AB16" s="46">
        <v>955112181</v>
      </c>
      <c r="AC16" s="36">
        <v>907964448</v>
      </c>
      <c r="AD16" s="36">
        <v>980161</v>
      </c>
      <c r="AE16" s="46">
        <f>+AB16-AC16-AD16</f>
        <v>46167572</v>
      </c>
    </row>
    <row r="17" spans="4:31" ht="13.5" thickTop="1" x14ac:dyDescent="0.2">
      <c r="D17" s="27"/>
      <c r="E17" s="27"/>
      <c r="F17" s="27"/>
      <c r="G17" s="27"/>
      <c r="H17" s="27"/>
      <c r="I17" s="27"/>
      <c r="J17" s="27"/>
      <c r="L17" s="24" t="s">
        <v>18</v>
      </c>
      <c r="R17" s="32">
        <v>-8.9999999999999998E-4</v>
      </c>
      <c r="AB17" s="36"/>
      <c r="AC17" s="36"/>
      <c r="AD17" s="36"/>
      <c r="AE17" s="36"/>
    </row>
    <row r="18" spans="4:31" x14ac:dyDescent="0.2">
      <c r="D18" s="24" t="s">
        <v>40</v>
      </c>
      <c r="I18" s="2" t="s">
        <v>86</v>
      </c>
      <c r="J18" s="51">
        <f>+J5</f>
        <v>44440</v>
      </c>
      <c r="R18" s="31"/>
      <c r="V18" s="24" t="s">
        <v>53</v>
      </c>
      <c r="W18" s="24" t="s">
        <v>54</v>
      </c>
      <c r="AB18" s="36">
        <v>64825857</v>
      </c>
      <c r="AC18" s="36">
        <v>61653416</v>
      </c>
      <c r="AD18" s="36">
        <v>72757</v>
      </c>
      <c r="AE18" s="36">
        <f>+AB18-AC18-AD18</f>
        <v>3099684</v>
      </c>
    </row>
    <row r="19" spans="4:31" x14ac:dyDescent="0.2">
      <c r="J19" s="31"/>
      <c r="L19" s="24" t="s">
        <v>19</v>
      </c>
      <c r="AB19" s="36"/>
      <c r="AC19" s="36"/>
      <c r="AD19" s="36"/>
      <c r="AE19" s="36"/>
    </row>
    <row r="20" spans="4:31" x14ac:dyDescent="0.2">
      <c r="D20" s="24" t="s">
        <v>39</v>
      </c>
      <c r="J20" s="32">
        <v>-2.7699999999999999E-3</v>
      </c>
      <c r="L20" s="24" t="s">
        <v>20</v>
      </c>
      <c r="P20" s="40"/>
      <c r="R20" s="38">
        <f>+AB25</f>
        <v>4.8399999999999999E-2</v>
      </c>
      <c r="V20" s="24" t="s">
        <v>55</v>
      </c>
      <c r="W20" s="24" t="s">
        <v>56</v>
      </c>
      <c r="AB20" s="36">
        <f>+J7</f>
        <v>65123376</v>
      </c>
      <c r="AC20" s="36">
        <f>+J9</f>
        <v>61840463</v>
      </c>
      <c r="AD20" s="36">
        <f>+J10</f>
        <v>71879</v>
      </c>
      <c r="AE20" s="36">
        <f>+AB20-AC20-AD20</f>
        <v>3211034</v>
      </c>
    </row>
    <row r="21" spans="4:31" x14ac:dyDescent="0.2">
      <c r="J21" s="31"/>
      <c r="R21" s="31"/>
      <c r="AB21" s="37"/>
      <c r="AC21" s="37"/>
      <c r="AD21" s="37"/>
      <c r="AE21" s="37"/>
    </row>
    <row r="22" spans="4:31" ht="13.5" thickBot="1" x14ac:dyDescent="0.25">
      <c r="D22" s="24" t="s">
        <v>38</v>
      </c>
      <c r="J22" s="36">
        <v>61917108</v>
      </c>
      <c r="L22" s="24" t="s">
        <v>21</v>
      </c>
      <c r="P22" s="24" t="s">
        <v>86</v>
      </c>
      <c r="R22" s="51">
        <f>+J5</f>
        <v>44440</v>
      </c>
      <c r="V22" s="24" t="s">
        <v>57</v>
      </c>
      <c r="Z22" s="24" t="s">
        <v>86</v>
      </c>
      <c r="AB22" s="46">
        <f>+AB16-AB18+AB20</f>
        <v>955409700</v>
      </c>
      <c r="AC22" s="36">
        <f>+AC16-AC18+AC20</f>
        <v>908151495</v>
      </c>
      <c r="AD22" s="36">
        <f>+AD16-AD18+AD20</f>
        <v>979283</v>
      </c>
      <c r="AE22" s="46">
        <f>+AE16-AE18+AE20</f>
        <v>46278922</v>
      </c>
    </row>
    <row r="23" spans="4:31" ht="13.5" thickTop="1" x14ac:dyDescent="0.2">
      <c r="J23" s="36"/>
      <c r="R23" s="31"/>
      <c r="AB23" s="28"/>
      <c r="AC23" s="28"/>
      <c r="AD23" s="28"/>
      <c r="AE23" s="28"/>
    </row>
    <row r="24" spans="4:31" x14ac:dyDescent="0.2">
      <c r="D24" s="24" t="s">
        <v>37</v>
      </c>
      <c r="J24" s="36">
        <v>-4766</v>
      </c>
      <c r="L24" s="24" t="s">
        <v>22</v>
      </c>
    </row>
    <row r="25" spans="4:31" ht="13.5" thickBot="1" x14ac:dyDescent="0.25">
      <c r="J25" s="31"/>
      <c r="L25" s="24" t="s">
        <v>23</v>
      </c>
      <c r="P25" s="40"/>
      <c r="R25" s="38">
        <f>ROUND(+J15/J7,4)</f>
        <v>4.9299999999999997E-2</v>
      </c>
      <c r="V25" s="36">
        <f>+AE22</f>
        <v>46278922</v>
      </c>
      <c r="W25" s="39" t="s">
        <v>71</v>
      </c>
      <c r="X25" s="36">
        <f>+AB22</f>
        <v>955409700</v>
      </c>
      <c r="Z25" s="24" t="s">
        <v>72</v>
      </c>
      <c r="AB25" s="38">
        <f>ROUND(+V25/X25,4)</f>
        <v>4.8399999999999999E-2</v>
      </c>
      <c r="AC25" s="24" t="s">
        <v>73</v>
      </c>
    </row>
    <row r="26" spans="4:31" ht="13.5" thickTop="1" x14ac:dyDescent="0.2">
      <c r="D26" s="24" t="s">
        <v>35</v>
      </c>
      <c r="J26" s="36"/>
      <c r="R26" s="31"/>
      <c r="V26" s="37"/>
      <c r="X26" s="37"/>
      <c r="AB26" s="28"/>
      <c r="AC26" s="24" t="s">
        <v>74</v>
      </c>
    </row>
    <row r="27" spans="4:31" ht="13.5" thickBot="1" x14ac:dyDescent="0.25">
      <c r="D27" s="24" t="s">
        <v>36</v>
      </c>
      <c r="J27" s="36">
        <f>SUM(J22:J24)</f>
        <v>61912342</v>
      </c>
      <c r="L27" s="24" t="s">
        <v>24</v>
      </c>
    </row>
    <row r="28" spans="4:31" ht="13.5" thickTop="1" x14ac:dyDescent="0.2">
      <c r="J28" s="29"/>
      <c r="L28" s="24" t="s">
        <v>25</v>
      </c>
    </row>
    <row r="29" spans="4:31" x14ac:dyDescent="0.2">
      <c r="L29" s="24" t="s">
        <v>26</v>
      </c>
      <c r="R29" s="35">
        <f>1-R20</f>
        <v>0.9516</v>
      </c>
    </row>
    <row r="30" spans="4:31" x14ac:dyDescent="0.2">
      <c r="D30" s="24" t="s">
        <v>42</v>
      </c>
      <c r="J30" s="30"/>
      <c r="R30" s="31"/>
    </row>
    <row r="31" spans="4:31" x14ac:dyDescent="0.2">
      <c r="D31" s="24" t="s">
        <v>43</v>
      </c>
      <c r="J31" s="47">
        <v>-216218.7</v>
      </c>
      <c r="L31" s="24" t="s">
        <v>27</v>
      </c>
    </row>
    <row r="32" spans="4:31" x14ac:dyDescent="0.2">
      <c r="J32" s="30"/>
    </row>
    <row r="33" spans="4:18" x14ac:dyDescent="0.2">
      <c r="J33" s="30"/>
    </row>
    <row r="34" spans="4:18" x14ac:dyDescent="0.2">
      <c r="J34" s="30"/>
    </row>
    <row r="35" spans="4:18" x14ac:dyDescent="0.2">
      <c r="D35" s="24" t="s">
        <v>33</v>
      </c>
      <c r="J35" s="30"/>
      <c r="L35" s="24" t="s">
        <v>28</v>
      </c>
      <c r="R35" s="32">
        <f>ROUND(+R11/R13,5)</f>
        <v>-1.7099999999999999E-3</v>
      </c>
    </row>
    <row r="36" spans="4:18" x14ac:dyDescent="0.2">
      <c r="D36" s="24" t="s">
        <v>34</v>
      </c>
      <c r="J36" s="30">
        <v>-165847.96</v>
      </c>
      <c r="R36" s="34"/>
    </row>
    <row r="37" spans="4:18" x14ac:dyDescent="0.2">
      <c r="J37" s="33"/>
      <c r="L37" s="24" t="s">
        <v>29</v>
      </c>
      <c r="R37" s="32">
        <f>+R35/R29</f>
        <v>-1.7969735182849936E-3</v>
      </c>
    </row>
    <row r="38" spans="4:18" x14ac:dyDescent="0.2">
      <c r="D38" s="24" t="s">
        <v>31</v>
      </c>
      <c r="J38" s="30"/>
      <c r="R38" s="31"/>
    </row>
    <row r="39" spans="4:18" ht="13.5" thickBot="1" x14ac:dyDescent="0.25">
      <c r="D39" s="24" t="s">
        <v>32</v>
      </c>
      <c r="J39" s="30">
        <f>+J31-J36</f>
        <v>-50370.74000000002</v>
      </c>
      <c r="L39" s="24" t="s">
        <v>30</v>
      </c>
      <c r="R39" s="26">
        <f>+R37*100</f>
        <v>-0.17969735182849936</v>
      </c>
    </row>
    <row r="40" spans="4:18" ht="14.25" thickTop="1" thickBot="1" x14ac:dyDescent="0.25">
      <c r="J40" s="29"/>
      <c r="R40" s="28"/>
    </row>
    <row r="41" spans="4:18" ht="13.5" thickTop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4:18" x14ac:dyDescent="0.2">
      <c r="D42" s="24" t="s">
        <v>44</v>
      </c>
      <c r="J42" s="26">
        <v>-0.18</v>
      </c>
      <c r="L42" s="24" t="s">
        <v>45</v>
      </c>
    </row>
    <row r="43" spans="4:18" x14ac:dyDescent="0.2">
      <c r="D43" s="25" t="s">
        <v>97</v>
      </c>
      <c r="G43" s="24" t="s">
        <v>46</v>
      </c>
      <c r="I43" s="25" t="s">
        <v>96</v>
      </c>
      <c r="K43" s="2" t="s">
        <v>136</v>
      </c>
    </row>
    <row r="44" spans="4:18" x14ac:dyDescent="0.2">
      <c r="D44" s="24" t="s">
        <v>47</v>
      </c>
      <c r="F44" s="24" t="s">
        <v>82</v>
      </c>
      <c r="I44" s="24" t="s">
        <v>48</v>
      </c>
      <c r="J44" s="24" t="s">
        <v>49</v>
      </c>
    </row>
    <row r="45" spans="4:18" x14ac:dyDescent="0.2">
      <c r="D45" s="24" t="s">
        <v>50</v>
      </c>
      <c r="F45" s="24" t="s">
        <v>78</v>
      </c>
      <c r="K45" s="24" t="s">
        <v>51</v>
      </c>
      <c r="M45" s="24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40C0C-8A57-4EC7-810C-FA675E50D0EA}">
  <dimension ref="D1:AE45"/>
  <sheetViews>
    <sheetView zoomScale="70" zoomScaleNormal="70" workbookViewId="0">
      <selection activeCell="J18" sqref="J18"/>
    </sheetView>
  </sheetViews>
  <sheetFormatPr defaultColWidth="14.42578125" defaultRowHeight="12.75" x14ac:dyDescent="0.2"/>
  <cols>
    <col min="1" max="4" width="14.42578125" style="24"/>
    <col min="5" max="5" width="14" style="24" customWidth="1"/>
    <col min="6" max="6" width="11.5703125" style="24" customWidth="1"/>
    <col min="7" max="7" width="13" style="24" customWidth="1"/>
    <col min="8" max="8" width="9.140625" style="24" hidden="1" customWidth="1"/>
    <col min="9" max="9" width="10" style="24" customWidth="1"/>
    <col min="10" max="10" width="13.140625" style="24" customWidth="1"/>
    <col min="11" max="11" width="15.7109375" style="24" customWidth="1"/>
    <col min="12" max="13" width="14.42578125" style="24"/>
    <col min="14" max="14" width="7" style="24" customWidth="1"/>
    <col min="15" max="15" width="14.42578125" style="24"/>
    <col min="16" max="16" width="7.28515625" style="24" customWidth="1"/>
    <col min="17" max="17" width="4.42578125" style="24" customWidth="1"/>
    <col min="18" max="18" width="14.140625" style="24" customWidth="1"/>
    <col min="19" max="23" width="14.42578125" style="24"/>
    <col min="24" max="24" width="15.28515625" style="24" customWidth="1"/>
    <col min="25" max="25" width="6.5703125" style="24" customWidth="1"/>
    <col min="26" max="26" width="7.7109375" style="24" customWidth="1"/>
    <col min="27" max="27" width="6.42578125" style="24" customWidth="1"/>
    <col min="28" max="29" width="14.42578125" style="24"/>
    <col min="30" max="30" width="13" style="24" customWidth="1"/>
    <col min="31" max="16384" width="14.42578125" style="24"/>
  </cols>
  <sheetData>
    <row r="1" spans="4:31" x14ac:dyDescent="0.2">
      <c r="D1" s="1" t="s">
        <v>134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4:31" x14ac:dyDescent="0.2">
      <c r="D2" s="24" t="s">
        <v>0</v>
      </c>
      <c r="F2" s="24" t="s">
        <v>1</v>
      </c>
      <c r="L2" s="24" t="s">
        <v>8</v>
      </c>
      <c r="N2" s="24" t="s">
        <v>9</v>
      </c>
      <c r="R2" s="24" t="s">
        <v>41</v>
      </c>
      <c r="AE2" s="24" t="s">
        <v>65</v>
      </c>
    </row>
    <row r="3" spans="4:31" ht="13.5" thickBot="1" x14ac:dyDescent="0.25">
      <c r="AE3" s="24" t="s">
        <v>66</v>
      </c>
    </row>
    <row r="4" spans="4:31" ht="13.5" thickTop="1" x14ac:dyDescent="0.2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4:31" x14ac:dyDescent="0.2">
      <c r="D5" s="24" t="s">
        <v>16</v>
      </c>
      <c r="I5" s="24" t="s">
        <v>86</v>
      </c>
      <c r="J5" s="51">
        <f>+AB10</f>
        <v>44470</v>
      </c>
      <c r="L5" s="24" t="s">
        <v>10</v>
      </c>
      <c r="P5" s="24" t="s">
        <v>86</v>
      </c>
      <c r="R5" s="51">
        <v>44501</v>
      </c>
    </row>
    <row r="6" spans="4:31" x14ac:dyDescent="0.2">
      <c r="J6" s="31"/>
      <c r="L6" s="24" t="s">
        <v>11</v>
      </c>
      <c r="R6" s="31"/>
      <c r="V6" s="45" t="s">
        <v>1</v>
      </c>
      <c r="W6" s="45"/>
      <c r="X6" s="45"/>
      <c r="Y6" s="45"/>
      <c r="Z6" s="45"/>
      <c r="AA6" s="45"/>
      <c r="AB6" s="45"/>
      <c r="AC6" s="45"/>
      <c r="AD6" s="45"/>
      <c r="AE6" s="45"/>
    </row>
    <row r="7" spans="4:31" ht="13.5" thickBot="1" x14ac:dyDescent="0.25">
      <c r="D7" s="24" t="s">
        <v>2</v>
      </c>
      <c r="J7" s="36">
        <v>63423077</v>
      </c>
      <c r="L7" s="24" t="s">
        <v>12</v>
      </c>
      <c r="R7" s="30">
        <v>967550.26</v>
      </c>
      <c r="V7" s="45" t="s">
        <v>67</v>
      </c>
      <c r="W7" s="45"/>
      <c r="X7" s="45"/>
      <c r="Y7" s="45"/>
      <c r="Z7" s="45"/>
      <c r="AA7" s="45"/>
      <c r="AB7" s="45"/>
      <c r="AC7" s="45"/>
      <c r="AD7" s="45"/>
      <c r="AE7" s="45"/>
    </row>
    <row r="8" spans="4:31" ht="13.5" thickTop="1" x14ac:dyDescent="0.2">
      <c r="J8" s="29"/>
      <c r="L8" s="24" t="s">
        <v>13</v>
      </c>
      <c r="R8" s="30">
        <f>+J39</f>
        <v>63316.619999999995</v>
      </c>
      <c r="V8" s="45" t="s">
        <v>68</v>
      </c>
      <c r="W8" s="45"/>
      <c r="X8" s="45"/>
      <c r="Y8" s="45"/>
      <c r="Z8" s="45"/>
      <c r="AA8" s="45"/>
      <c r="AB8" s="45"/>
      <c r="AC8" s="45"/>
      <c r="AD8" s="45"/>
      <c r="AE8" s="45"/>
    </row>
    <row r="9" spans="4:31" x14ac:dyDescent="0.2">
      <c r="D9" s="24" t="s">
        <v>3</v>
      </c>
      <c r="J9" s="36">
        <v>59975545</v>
      </c>
      <c r="L9" s="24" t="s">
        <v>15</v>
      </c>
      <c r="R9" s="30">
        <v>0</v>
      </c>
      <c r="V9" s="45" t="s">
        <v>69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4:31" x14ac:dyDescent="0.2">
      <c r="D10" s="24" t="s">
        <v>4</v>
      </c>
      <c r="J10" s="36">
        <v>71291</v>
      </c>
      <c r="R10" s="33"/>
      <c r="AA10" s="24" t="s">
        <v>70</v>
      </c>
      <c r="AB10" s="52">
        <v>44470</v>
      </c>
      <c r="AC10" s="24" t="s">
        <v>86</v>
      </c>
    </row>
    <row r="11" spans="4:31" ht="13.5" thickBot="1" x14ac:dyDescent="0.25">
      <c r="J11" s="31"/>
      <c r="L11" s="24" t="s">
        <v>14</v>
      </c>
      <c r="R11" s="30">
        <f>+R7+R8-R9</f>
        <v>1030866.88</v>
      </c>
    </row>
    <row r="12" spans="4:31" ht="14.25" thickTop="1" thickBot="1" x14ac:dyDescent="0.25">
      <c r="D12" s="24" t="s">
        <v>5</v>
      </c>
      <c r="J12" s="36">
        <f>+J9+J10</f>
        <v>60046836</v>
      </c>
      <c r="R12" s="28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4:31" ht="13.5" thickTop="1" x14ac:dyDescent="0.2">
      <c r="J13" s="29"/>
      <c r="L13" s="24" t="s">
        <v>81</v>
      </c>
      <c r="O13" s="24" t="s">
        <v>79</v>
      </c>
      <c r="R13" s="36">
        <v>85411874</v>
      </c>
      <c r="AB13" s="43" t="s">
        <v>62</v>
      </c>
      <c r="AC13" s="43" t="s">
        <v>63</v>
      </c>
      <c r="AD13" s="44" t="s">
        <v>75</v>
      </c>
      <c r="AE13" s="43" t="s">
        <v>64</v>
      </c>
    </row>
    <row r="14" spans="4:31" x14ac:dyDescent="0.2">
      <c r="D14" s="24" t="s">
        <v>6</v>
      </c>
      <c r="J14" s="36"/>
      <c r="O14" s="24" t="s">
        <v>83</v>
      </c>
      <c r="R14" s="36">
        <v>1141566</v>
      </c>
      <c r="AB14" s="42" t="s">
        <v>58</v>
      </c>
      <c r="AC14" s="42" t="s">
        <v>59</v>
      </c>
      <c r="AD14" s="42" t="s">
        <v>60</v>
      </c>
      <c r="AE14" s="42" t="s">
        <v>61</v>
      </c>
    </row>
    <row r="15" spans="4:31" ht="13.5" thickBot="1" x14ac:dyDescent="0.25">
      <c r="D15" s="24" t="s">
        <v>7</v>
      </c>
      <c r="J15" s="36">
        <f>+J7-J12</f>
        <v>3376241</v>
      </c>
      <c r="P15" s="24" t="s">
        <v>76</v>
      </c>
      <c r="R15" s="37">
        <f>SUM(R13:R14)</f>
        <v>86553440</v>
      </c>
    </row>
    <row r="16" spans="4:31" ht="14.25" thickTop="1" thickBot="1" x14ac:dyDescent="0.25">
      <c r="J16" s="29"/>
      <c r="L16" s="24" t="s">
        <v>17</v>
      </c>
      <c r="N16" s="24" t="s">
        <v>80</v>
      </c>
      <c r="V16" s="24" t="s">
        <v>52</v>
      </c>
      <c r="Z16" s="24" t="s">
        <v>86</v>
      </c>
      <c r="AB16" s="46">
        <v>955409700</v>
      </c>
      <c r="AC16" s="36">
        <v>908151495</v>
      </c>
      <c r="AD16" s="36">
        <v>979283</v>
      </c>
      <c r="AE16" s="46">
        <f>+AB16-AC16-AD16</f>
        <v>46278922</v>
      </c>
    </row>
    <row r="17" spans="4:31" ht="13.5" thickTop="1" x14ac:dyDescent="0.2">
      <c r="D17" s="27"/>
      <c r="E17" s="27"/>
      <c r="F17" s="27"/>
      <c r="G17" s="27"/>
      <c r="H17" s="27"/>
      <c r="I17" s="27"/>
      <c r="J17" s="27"/>
      <c r="L17" s="24" t="s">
        <v>18</v>
      </c>
      <c r="R17" s="32">
        <v>1.125E-2</v>
      </c>
      <c r="AB17" s="36"/>
      <c r="AC17" s="36"/>
      <c r="AD17" s="36"/>
      <c r="AE17" s="36"/>
    </row>
    <row r="18" spans="4:31" x14ac:dyDescent="0.2">
      <c r="D18" s="24" t="s">
        <v>40</v>
      </c>
      <c r="I18" s="2" t="s">
        <v>86</v>
      </c>
      <c r="J18" s="51">
        <f>+J5</f>
        <v>44470</v>
      </c>
      <c r="R18" s="31"/>
      <c r="V18" s="24" t="s">
        <v>53</v>
      </c>
      <c r="W18" s="24" t="s">
        <v>54</v>
      </c>
      <c r="AB18" s="36">
        <v>61143808</v>
      </c>
      <c r="AC18" s="36">
        <v>57679821</v>
      </c>
      <c r="AD18" s="36">
        <v>71681</v>
      </c>
      <c r="AE18" s="36">
        <f>+AB18-AC18-AD18</f>
        <v>3392306</v>
      </c>
    </row>
    <row r="19" spans="4:31" x14ac:dyDescent="0.2">
      <c r="J19" s="31"/>
      <c r="L19" s="24" t="s">
        <v>19</v>
      </c>
      <c r="AB19" s="36"/>
      <c r="AC19" s="36"/>
      <c r="AD19" s="36"/>
      <c r="AE19" s="36"/>
    </row>
    <row r="20" spans="4:31" x14ac:dyDescent="0.2">
      <c r="D20" s="24" t="s">
        <v>39</v>
      </c>
      <c r="J20" s="32">
        <v>-3.2200000000000002E-3</v>
      </c>
      <c r="L20" s="24" t="s">
        <v>20</v>
      </c>
      <c r="P20" s="40"/>
      <c r="R20" s="38">
        <f>+AB25</f>
        <v>4.8300000000000003E-2</v>
      </c>
      <c r="V20" s="24" t="s">
        <v>55</v>
      </c>
      <c r="W20" s="24" t="s">
        <v>56</v>
      </c>
      <c r="AB20" s="36">
        <f>+J7</f>
        <v>63423077</v>
      </c>
      <c r="AC20" s="36">
        <f>+J9</f>
        <v>59975545</v>
      </c>
      <c r="AD20" s="36">
        <f>+J10</f>
        <v>71291</v>
      </c>
      <c r="AE20" s="36">
        <f>+AB20-AC20-AD20</f>
        <v>3376241</v>
      </c>
    </row>
    <row r="21" spans="4:31" x14ac:dyDescent="0.2">
      <c r="J21" s="31"/>
      <c r="R21" s="31"/>
      <c r="AB21" s="37"/>
      <c r="AC21" s="37"/>
      <c r="AD21" s="37"/>
      <c r="AE21" s="37"/>
    </row>
    <row r="22" spans="4:31" ht="13.5" thickBot="1" x14ac:dyDescent="0.25">
      <c r="D22" s="24" t="s">
        <v>38</v>
      </c>
      <c r="J22" s="36">
        <v>60055249</v>
      </c>
      <c r="L22" s="24" t="s">
        <v>21</v>
      </c>
      <c r="P22" s="24" t="s">
        <v>86</v>
      </c>
      <c r="R22" s="51">
        <f>+J5</f>
        <v>44470</v>
      </c>
      <c r="V22" s="24" t="s">
        <v>57</v>
      </c>
      <c r="Z22" s="24" t="s">
        <v>86</v>
      </c>
      <c r="AB22" s="46">
        <f>+AB16-AB18+AB20</f>
        <v>957688969</v>
      </c>
      <c r="AC22" s="36">
        <f>+AC16-AC18+AC20</f>
        <v>910447219</v>
      </c>
      <c r="AD22" s="36">
        <f>+AD16-AD18+AD20</f>
        <v>978893</v>
      </c>
      <c r="AE22" s="46">
        <f>+AE16-AE18+AE20</f>
        <v>46262857</v>
      </c>
    </row>
    <row r="23" spans="4:31" ht="13.5" thickTop="1" x14ac:dyDescent="0.2">
      <c r="J23" s="36"/>
      <c r="R23" s="31"/>
      <c r="AB23" s="28"/>
      <c r="AC23" s="28"/>
      <c r="AD23" s="28"/>
      <c r="AE23" s="28"/>
    </row>
    <row r="24" spans="4:31" x14ac:dyDescent="0.2">
      <c r="D24" s="24" t="s">
        <v>37</v>
      </c>
      <c r="J24" s="36">
        <v>-8413</v>
      </c>
      <c r="L24" s="24" t="s">
        <v>22</v>
      </c>
    </row>
    <row r="25" spans="4:31" ht="13.5" thickBot="1" x14ac:dyDescent="0.25">
      <c r="J25" s="31"/>
      <c r="L25" s="24" t="s">
        <v>23</v>
      </c>
      <c r="P25" s="40"/>
      <c r="R25" s="38">
        <f>ROUND(+J15/J7,4)</f>
        <v>5.3199999999999997E-2</v>
      </c>
      <c r="V25" s="36">
        <f>+AE22</f>
        <v>46262857</v>
      </c>
      <c r="W25" s="39" t="s">
        <v>71</v>
      </c>
      <c r="X25" s="36">
        <f>+AB22</f>
        <v>957688969</v>
      </c>
      <c r="Z25" s="24" t="s">
        <v>72</v>
      </c>
      <c r="AB25" s="38">
        <f>ROUND(+V25/X25,4)</f>
        <v>4.8300000000000003E-2</v>
      </c>
      <c r="AC25" s="24" t="s">
        <v>73</v>
      </c>
    </row>
    <row r="26" spans="4:31" ht="13.5" thickTop="1" x14ac:dyDescent="0.2">
      <c r="D26" s="24" t="s">
        <v>35</v>
      </c>
      <c r="J26" s="36"/>
      <c r="R26" s="31"/>
      <c r="V26" s="37"/>
      <c r="X26" s="37"/>
      <c r="AB26" s="28"/>
      <c r="AC26" s="24" t="s">
        <v>74</v>
      </c>
    </row>
    <row r="27" spans="4:31" ht="13.5" thickBot="1" x14ac:dyDescent="0.25">
      <c r="D27" s="24" t="s">
        <v>36</v>
      </c>
      <c r="J27" s="36">
        <f>SUM(J22:J24)</f>
        <v>60046836</v>
      </c>
      <c r="L27" s="24" t="s">
        <v>24</v>
      </c>
    </row>
    <row r="28" spans="4:31" ht="13.5" thickTop="1" x14ac:dyDescent="0.2">
      <c r="J28" s="29"/>
      <c r="L28" s="24" t="s">
        <v>25</v>
      </c>
    </row>
    <row r="29" spans="4:31" x14ac:dyDescent="0.2">
      <c r="L29" s="24" t="s">
        <v>26</v>
      </c>
      <c r="R29" s="35">
        <f>1-R20</f>
        <v>0.95169999999999999</v>
      </c>
    </row>
    <row r="30" spans="4:31" x14ac:dyDescent="0.2">
      <c r="D30" s="24" t="s">
        <v>42</v>
      </c>
      <c r="J30" s="30"/>
      <c r="R30" s="31"/>
    </row>
    <row r="31" spans="4:31" x14ac:dyDescent="0.2">
      <c r="D31" s="24" t="s">
        <v>43</v>
      </c>
      <c r="J31" s="47">
        <v>-197176.01</v>
      </c>
      <c r="L31" s="24" t="s">
        <v>27</v>
      </c>
    </row>
    <row r="32" spans="4:31" x14ac:dyDescent="0.2">
      <c r="J32" s="30"/>
    </row>
    <row r="33" spans="4:18" x14ac:dyDescent="0.2">
      <c r="J33" s="30"/>
    </row>
    <row r="34" spans="4:18" x14ac:dyDescent="0.2">
      <c r="J34" s="30"/>
    </row>
    <row r="35" spans="4:18" x14ac:dyDescent="0.2">
      <c r="D35" s="24" t="s">
        <v>33</v>
      </c>
      <c r="J35" s="30"/>
      <c r="L35" s="24" t="s">
        <v>28</v>
      </c>
      <c r="R35" s="32">
        <f>ROUND(+R11/R13,5)</f>
        <v>1.2070000000000001E-2</v>
      </c>
    </row>
    <row r="36" spans="4:18" x14ac:dyDescent="0.2">
      <c r="D36" s="24" t="s">
        <v>34</v>
      </c>
      <c r="J36" s="30">
        <v>-260492.63</v>
      </c>
      <c r="R36" s="34"/>
    </row>
    <row r="37" spans="4:18" x14ac:dyDescent="0.2">
      <c r="J37" s="33"/>
      <c r="L37" s="24" t="s">
        <v>29</v>
      </c>
      <c r="R37" s="32">
        <f>+R35/R29</f>
        <v>1.2682568036145845E-2</v>
      </c>
    </row>
    <row r="38" spans="4:18" x14ac:dyDescent="0.2">
      <c r="D38" s="24" t="s">
        <v>31</v>
      </c>
      <c r="J38" s="30"/>
      <c r="R38" s="31"/>
    </row>
    <row r="39" spans="4:18" ht="13.5" thickBot="1" x14ac:dyDescent="0.25">
      <c r="D39" s="24" t="s">
        <v>32</v>
      </c>
      <c r="J39" s="30">
        <f>+J31-J36</f>
        <v>63316.619999999995</v>
      </c>
      <c r="L39" s="24" t="s">
        <v>30</v>
      </c>
      <c r="R39" s="26">
        <f>+R37*100</f>
        <v>1.2682568036145845</v>
      </c>
    </row>
    <row r="40" spans="4:18" ht="14.25" thickTop="1" thickBot="1" x14ac:dyDescent="0.25">
      <c r="J40" s="29"/>
      <c r="R40" s="28"/>
    </row>
    <row r="41" spans="4:18" ht="13.5" thickTop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4:18" x14ac:dyDescent="0.2">
      <c r="D42" s="24" t="s">
        <v>44</v>
      </c>
      <c r="J42" s="26">
        <v>1.268</v>
      </c>
      <c r="L42" s="24" t="s">
        <v>45</v>
      </c>
    </row>
    <row r="43" spans="4:18" x14ac:dyDescent="0.2">
      <c r="D43" s="25" t="s">
        <v>99</v>
      </c>
      <c r="G43" s="24" t="s">
        <v>46</v>
      </c>
      <c r="I43" s="25" t="s">
        <v>98</v>
      </c>
      <c r="K43" s="2" t="s">
        <v>136</v>
      </c>
    </row>
    <row r="44" spans="4:18" x14ac:dyDescent="0.2">
      <c r="D44" s="24" t="s">
        <v>47</v>
      </c>
      <c r="F44" s="24" t="s">
        <v>82</v>
      </c>
      <c r="I44" s="24" t="s">
        <v>48</v>
      </c>
      <c r="J44" s="24" t="s">
        <v>49</v>
      </c>
    </row>
    <row r="45" spans="4:18" x14ac:dyDescent="0.2">
      <c r="D45" s="24" t="s">
        <v>50</v>
      </c>
      <c r="F45" s="24" t="s">
        <v>78</v>
      </c>
      <c r="K45" s="24" t="s">
        <v>51</v>
      </c>
      <c r="M45" s="24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89707-2AF1-419A-8830-D61AAB157E9F}">
  <dimension ref="D1:AE45"/>
  <sheetViews>
    <sheetView zoomScale="70" zoomScaleNormal="70" workbookViewId="0">
      <selection activeCell="R38" sqref="R38"/>
    </sheetView>
  </sheetViews>
  <sheetFormatPr defaultColWidth="14.42578125" defaultRowHeight="12.75" x14ac:dyDescent="0.2"/>
  <cols>
    <col min="1" max="4" width="14.42578125" style="24"/>
    <col min="5" max="5" width="14" style="24" customWidth="1"/>
    <col min="6" max="6" width="11.5703125" style="24" customWidth="1"/>
    <col min="7" max="7" width="13" style="24" customWidth="1"/>
    <col min="8" max="8" width="9.140625" style="24" hidden="1" customWidth="1"/>
    <col min="9" max="9" width="10" style="24" customWidth="1"/>
    <col min="10" max="10" width="13.140625" style="24" customWidth="1"/>
    <col min="11" max="11" width="16.85546875" style="24" customWidth="1"/>
    <col min="12" max="13" width="14.42578125" style="24"/>
    <col min="14" max="14" width="7" style="24" customWidth="1"/>
    <col min="15" max="15" width="14.42578125" style="24"/>
    <col min="16" max="16" width="7.28515625" style="24" customWidth="1"/>
    <col min="17" max="17" width="4.42578125" style="24" customWidth="1"/>
    <col min="18" max="18" width="14.140625" style="24" customWidth="1"/>
    <col min="19" max="23" width="14.42578125" style="24"/>
    <col min="24" max="24" width="15.28515625" style="24" customWidth="1"/>
    <col min="25" max="25" width="6.5703125" style="24" customWidth="1"/>
    <col min="26" max="26" width="7.7109375" style="24" customWidth="1"/>
    <col min="27" max="27" width="6.42578125" style="24" customWidth="1"/>
    <col min="28" max="29" width="14.42578125" style="24"/>
    <col min="30" max="30" width="13" style="24" customWidth="1"/>
    <col min="31" max="16384" width="14.42578125" style="24"/>
  </cols>
  <sheetData>
    <row r="1" spans="4:31" x14ac:dyDescent="0.2">
      <c r="D1" s="1" t="s">
        <v>134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4:31" x14ac:dyDescent="0.2">
      <c r="D2" s="24" t="s">
        <v>0</v>
      </c>
      <c r="F2" s="24" t="s">
        <v>1</v>
      </c>
      <c r="L2" s="24" t="s">
        <v>8</v>
      </c>
      <c r="N2" s="24" t="s">
        <v>9</v>
      </c>
      <c r="R2" s="24" t="s">
        <v>41</v>
      </c>
      <c r="AE2" s="24" t="s">
        <v>65</v>
      </c>
    </row>
    <row r="3" spans="4:31" ht="13.5" thickBot="1" x14ac:dyDescent="0.25">
      <c r="AE3" s="24" t="s">
        <v>66</v>
      </c>
    </row>
    <row r="4" spans="4:31" ht="13.5" thickTop="1" x14ac:dyDescent="0.2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4:31" x14ac:dyDescent="0.2">
      <c r="D5" s="24" t="s">
        <v>16</v>
      </c>
      <c r="I5" s="24" t="s">
        <v>86</v>
      </c>
      <c r="J5" s="51">
        <f>+AB10</f>
        <v>44501</v>
      </c>
      <c r="L5" s="24" t="s">
        <v>10</v>
      </c>
      <c r="P5" s="24" t="s">
        <v>86</v>
      </c>
      <c r="R5" s="51">
        <v>44531</v>
      </c>
    </row>
    <row r="6" spans="4:31" x14ac:dyDescent="0.2">
      <c r="J6" s="31"/>
      <c r="L6" s="24" t="s">
        <v>11</v>
      </c>
      <c r="R6" s="31"/>
      <c r="V6" s="45" t="s">
        <v>1</v>
      </c>
      <c r="W6" s="45"/>
      <c r="X6" s="45"/>
      <c r="Y6" s="45"/>
      <c r="Z6" s="45"/>
      <c r="AA6" s="45"/>
      <c r="AB6" s="45"/>
      <c r="AC6" s="45"/>
      <c r="AD6" s="45"/>
      <c r="AE6" s="45"/>
    </row>
    <row r="7" spans="4:31" ht="13.5" thickBot="1" x14ac:dyDescent="0.25">
      <c r="D7" s="24" t="s">
        <v>2</v>
      </c>
      <c r="J7" s="36">
        <v>86553440</v>
      </c>
      <c r="L7" s="24" t="s">
        <v>12</v>
      </c>
      <c r="R7" s="30">
        <v>1468081.3</v>
      </c>
      <c r="V7" s="45" t="s">
        <v>67</v>
      </c>
      <c r="W7" s="45"/>
      <c r="X7" s="45"/>
      <c r="Y7" s="45"/>
      <c r="Z7" s="45"/>
      <c r="AA7" s="45"/>
      <c r="AB7" s="45"/>
      <c r="AC7" s="45"/>
      <c r="AD7" s="45"/>
      <c r="AE7" s="45"/>
    </row>
    <row r="8" spans="4:31" ht="13.5" thickTop="1" x14ac:dyDescent="0.2">
      <c r="J8" s="29"/>
      <c r="L8" s="24" t="s">
        <v>13</v>
      </c>
      <c r="R8" s="30">
        <f>+J39</f>
        <v>47728.470000000016</v>
      </c>
      <c r="V8" s="45" t="s">
        <v>68</v>
      </c>
      <c r="W8" s="45"/>
      <c r="X8" s="45"/>
      <c r="Y8" s="45"/>
      <c r="Z8" s="45"/>
      <c r="AA8" s="45"/>
      <c r="AB8" s="45"/>
      <c r="AC8" s="45"/>
      <c r="AD8" s="45"/>
      <c r="AE8" s="45"/>
    </row>
    <row r="9" spans="4:31" x14ac:dyDescent="0.2">
      <c r="D9" s="24" t="s">
        <v>3</v>
      </c>
      <c r="J9" s="36">
        <v>82117778</v>
      </c>
      <c r="L9" s="24" t="s">
        <v>15</v>
      </c>
      <c r="R9" s="30">
        <v>0</v>
      </c>
      <c r="V9" s="45" t="s">
        <v>69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4:31" x14ac:dyDescent="0.2">
      <c r="D10" s="24" t="s">
        <v>4</v>
      </c>
      <c r="J10" s="36">
        <v>78706</v>
      </c>
      <c r="R10" s="33"/>
      <c r="AA10" s="24" t="s">
        <v>70</v>
      </c>
      <c r="AB10" s="52">
        <v>44501</v>
      </c>
      <c r="AC10" s="24" t="s">
        <v>86</v>
      </c>
    </row>
    <row r="11" spans="4:31" ht="13.5" thickBot="1" x14ac:dyDescent="0.25">
      <c r="J11" s="31"/>
      <c r="L11" s="24" t="s">
        <v>14</v>
      </c>
      <c r="R11" s="30">
        <f>+R7+R8-R9</f>
        <v>1515809.77</v>
      </c>
    </row>
    <row r="12" spans="4:31" ht="14.25" thickTop="1" thickBot="1" x14ac:dyDescent="0.25">
      <c r="D12" s="24" t="s">
        <v>5</v>
      </c>
      <c r="J12" s="36">
        <f>+J9+J10</f>
        <v>82196484</v>
      </c>
      <c r="R12" s="28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4:31" ht="13.5" thickTop="1" x14ac:dyDescent="0.2">
      <c r="J13" s="29"/>
      <c r="L13" s="24" t="s">
        <v>81</v>
      </c>
      <c r="O13" s="24" t="s">
        <v>79</v>
      </c>
      <c r="R13" s="36">
        <v>82594131</v>
      </c>
      <c r="AB13" s="43" t="s">
        <v>62</v>
      </c>
      <c r="AC13" s="43" t="s">
        <v>63</v>
      </c>
      <c r="AD13" s="44" t="s">
        <v>75</v>
      </c>
      <c r="AE13" s="43" t="s">
        <v>64</v>
      </c>
    </row>
    <row r="14" spans="4:31" x14ac:dyDescent="0.2">
      <c r="D14" s="24" t="s">
        <v>6</v>
      </c>
      <c r="J14" s="36"/>
      <c r="O14" s="24" t="s">
        <v>83</v>
      </c>
      <c r="R14" s="36">
        <v>1350141</v>
      </c>
      <c r="AB14" s="42" t="s">
        <v>58</v>
      </c>
      <c r="AC14" s="42" t="s">
        <v>59</v>
      </c>
      <c r="AD14" s="42" t="s">
        <v>60</v>
      </c>
      <c r="AE14" s="42" t="s">
        <v>61</v>
      </c>
    </row>
    <row r="15" spans="4:31" ht="13.5" thickBot="1" x14ac:dyDescent="0.25">
      <c r="D15" s="24" t="s">
        <v>7</v>
      </c>
      <c r="J15" s="36">
        <f>+J7-J12</f>
        <v>4356956</v>
      </c>
      <c r="P15" s="24" t="s">
        <v>76</v>
      </c>
      <c r="R15" s="37">
        <f>SUM(R13:R14)</f>
        <v>83944272</v>
      </c>
    </row>
    <row r="16" spans="4:31" ht="14.25" thickTop="1" thickBot="1" x14ac:dyDescent="0.25">
      <c r="J16" s="29"/>
      <c r="L16" s="24" t="s">
        <v>17</v>
      </c>
      <c r="N16" s="24" t="s">
        <v>80</v>
      </c>
      <c r="V16" s="24" t="s">
        <v>52</v>
      </c>
      <c r="Z16" s="24" t="s">
        <v>86</v>
      </c>
      <c r="AB16" s="46">
        <v>957688969</v>
      </c>
      <c r="AC16" s="36">
        <v>910447219</v>
      </c>
      <c r="AD16" s="36">
        <v>978893</v>
      </c>
      <c r="AE16" s="46">
        <f>+AB16-AC16-AD16</f>
        <v>46262857</v>
      </c>
    </row>
    <row r="17" spans="4:31" ht="13.5" thickTop="1" x14ac:dyDescent="0.2">
      <c r="D17" s="27"/>
      <c r="E17" s="27"/>
      <c r="F17" s="27"/>
      <c r="G17" s="27"/>
      <c r="H17" s="27"/>
      <c r="I17" s="27"/>
      <c r="J17" s="27"/>
      <c r="L17" s="24" t="s">
        <v>18</v>
      </c>
      <c r="R17" s="32">
        <v>1.7600000000000001E-2</v>
      </c>
      <c r="AB17" s="36"/>
      <c r="AC17" s="36"/>
      <c r="AD17" s="36"/>
      <c r="AE17" s="36"/>
    </row>
    <row r="18" spans="4:31" x14ac:dyDescent="0.2">
      <c r="D18" s="24" t="s">
        <v>40</v>
      </c>
      <c r="I18" s="2" t="s">
        <v>86</v>
      </c>
      <c r="J18" s="51">
        <f>+J5</f>
        <v>44501</v>
      </c>
      <c r="R18" s="31"/>
      <c r="V18" s="24" t="s">
        <v>53</v>
      </c>
      <c r="W18" s="24" t="s">
        <v>54</v>
      </c>
      <c r="AB18" s="36">
        <v>73104107</v>
      </c>
      <c r="AC18" s="36">
        <v>69271498</v>
      </c>
      <c r="AD18" s="36">
        <v>75001</v>
      </c>
      <c r="AE18" s="36">
        <f>+AB18-AC18-AD18</f>
        <v>3757608</v>
      </c>
    </row>
    <row r="19" spans="4:31" x14ac:dyDescent="0.2">
      <c r="J19" s="31"/>
      <c r="L19" s="24" t="s">
        <v>19</v>
      </c>
      <c r="AB19" s="36"/>
      <c r="AC19" s="36"/>
      <c r="AD19" s="36"/>
      <c r="AE19" s="36"/>
    </row>
    <row r="20" spans="4:31" x14ac:dyDescent="0.2">
      <c r="D20" s="24" t="s">
        <v>39</v>
      </c>
      <c r="J20" s="32">
        <v>-1.8E-3</v>
      </c>
      <c r="L20" s="24" t="s">
        <v>20</v>
      </c>
      <c r="P20" s="40"/>
      <c r="R20" s="38">
        <f>+AB25</f>
        <v>4.8300000000000003E-2</v>
      </c>
      <c r="V20" s="24" t="s">
        <v>55</v>
      </c>
      <c r="W20" s="24" t="s">
        <v>56</v>
      </c>
      <c r="AB20" s="36">
        <f>+J7</f>
        <v>86553440</v>
      </c>
      <c r="AC20" s="36">
        <f>+J9</f>
        <v>82117778</v>
      </c>
      <c r="AD20" s="36">
        <f>+J10</f>
        <v>78706</v>
      </c>
      <c r="AE20" s="36">
        <f>+AB20-AC20-AD20</f>
        <v>4356956</v>
      </c>
    </row>
    <row r="21" spans="4:31" x14ac:dyDescent="0.2">
      <c r="J21" s="31"/>
      <c r="R21" s="31"/>
      <c r="AB21" s="37"/>
      <c r="AC21" s="37"/>
      <c r="AD21" s="37"/>
      <c r="AE21" s="37"/>
    </row>
    <row r="22" spans="4:31" ht="13.5" thickBot="1" x14ac:dyDescent="0.25">
      <c r="D22" s="24" t="s">
        <v>38</v>
      </c>
      <c r="J22" s="36">
        <v>82204197</v>
      </c>
      <c r="L22" s="24" t="s">
        <v>21</v>
      </c>
      <c r="P22" s="24" t="s">
        <v>86</v>
      </c>
      <c r="R22" s="51">
        <f>+J5</f>
        <v>44501</v>
      </c>
      <c r="V22" s="24" t="s">
        <v>57</v>
      </c>
      <c r="Z22" s="24" t="s">
        <v>86</v>
      </c>
      <c r="AB22" s="46">
        <f>+AB16-AB18+AB20</f>
        <v>971138302</v>
      </c>
      <c r="AC22" s="36">
        <f>+AC16-AC18+AC20</f>
        <v>923293499</v>
      </c>
      <c r="AD22" s="36">
        <f>+AD16-AD18+AD20</f>
        <v>982598</v>
      </c>
      <c r="AE22" s="46">
        <f>+AE16-AE18+AE20</f>
        <v>46862205</v>
      </c>
    </row>
    <row r="23" spans="4:31" ht="13.5" thickTop="1" x14ac:dyDescent="0.2">
      <c r="J23" s="36"/>
      <c r="R23" s="31"/>
      <c r="AB23" s="28"/>
      <c r="AC23" s="28"/>
      <c r="AD23" s="28"/>
      <c r="AE23" s="28"/>
    </row>
    <row r="24" spans="4:31" x14ac:dyDescent="0.2">
      <c r="D24" s="24" t="s">
        <v>37</v>
      </c>
      <c r="J24" s="36">
        <v>-7713</v>
      </c>
      <c r="L24" s="24" t="s">
        <v>22</v>
      </c>
    </row>
    <row r="25" spans="4:31" ht="13.5" thickBot="1" x14ac:dyDescent="0.25">
      <c r="J25" s="31"/>
      <c r="L25" s="24" t="s">
        <v>23</v>
      </c>
      <c r="P25" s="40"/>
      <c r="R25" s="38">
        <f>ROUND(+J15/J7,4)</f>
        <v>5.0299999999999997E-2</v>
      </c>
      <c r="V25" s="36">
        <f>+AE22</f>
        <v>46862205</v>
      </c>
      <c r="W25" s="39" t="s">
        <v>71</v>
      </c>
      <c r="X25" s="36">
        <f>+AB22</f>
        <v>971138302</v>
      </c>
      <c r="Z25" s="24" t="s">
        <v>72</v>
      </c>
      <c r="AB25" s="38">
        <f>ROUND(+V25/X25,4)</f>
        <v>4.8300000000000003E-2</v>
      </c>
      <c r="AC25" s="24" t="s">
        <v>73</v>
      </c>
    </row>
    <row r="26" spans="4:31" ht="13.5" thickTop="1" x14ac:dyDescent="0.2">
      <c r="D26" s="24" t="s">
        <v>35</v>
      </c>
      <c r="J26" s="36"/>
      <c r="R26" s="31"/>
      <c r="V26" s="37"/>
      <c r="X26" s="37"/>
      <c r="AB26" s="28"/>
      <c r="AC26" s="24" t="s">
        <v>74</v>
      </c>
    </row>
    <row r="27" spans="4:31" ht="13.5" thickBot="1" x14ac:dyDescent="0.25">
      <c r="D27" s="24" t="s">
        <v>36</v>
      </c>
      <c r="J27" s="36">
        <f>SUM(J22:J24)</f>
        <v>82196484</v>
      </c>
      <c r="L27" s="24" t="s">
        <v>24</v>
      </c>
    </row>
    <row r="28" spans="4:31" ht="13.5" thickTop="1" x14ac:dyDescent="0.2">
      <c r="J28" s="29"/>
      <c r="L28" s="24" t="s">
        <v>25</v>
      </c>
    </row>
    <row r="29" spans="4:31" x14ac:dyDescent="0.2">
      <c r="L29" s="24" t="s">
        <v>26</v>
      </c>
      <c r="R29" s="35">
        <f>1-R20</f>
        <v>0.95169999999999999</v>
      </c>
    </row>
    <row r="30" spans="4:31" x14ac:dyDescent="0.2">
      <c r="D30" s="24" t="s">
        <v>42</v>
      </c>
      <c r="J30" s="30"/>
      <c r="R30" s="31"/>
    </row>
    <row r="31" spans="4:31" x14ac:dyDescent="0.2">
      <c r="D31" s="24" t="s">
        <v>43</v>
      </c>
      <c r="J31" s="47">
        <v>-107201.79</v>
      </c>
      <c r="L31" s="24" t="s">
        <v>27</v>
      </c>
    </row>
    <row r="32" spans="4:31" x14ac:dyDescent="0.2">
      <c r="J32" s="30"/>
    </row>
    <row r="33" spans="4:18" x14ac:dyDescent="0.2">
      <c r="J33" s="30"/>
    </row>
    <row r="34" spans="4:18" x14ac:dyDescent="0.2">
      <c r="J34" s="30"/>
    </row>
    <row r="35" spans="4:18" x14ac:dyDescent="0.2">
      <c r="D35" s="24" t="s">
        <v>33</v>
      </c>
      <c r="J35" s="30"/>
      <c r="L35" s="24" t="s">
        <v>28</v>
      </c>
      <c r="R35" s="32">
        <f>ROUND(+R11/R13,5)</f>
        <v>1.8350000000000002E-2</v>
      </c>
    </row>
    <row r="36" spans="4:18" x14ac:dyDescent="0.2">
      <c r="D36" s="24" t="s">
        <v>34</v>
      </c>
      <c r="J36" s="30">
        <v>-154930.26</v>
      </c>
      <c r="R36" s="34"/>
    </row>
    <row r="37" spans="4:18" x14ac:dyDescent="0.2">
      <c r="J37" s="33"/>
      <c r="L37" s="24" t="s">
        <v>29</v>
      </c>
      <c r="R37" s="32">
        <f>+R35/R29</f>
        <v>1.9281286119575497E-2</v>
      </c>
    </row>
    <row r="38" spans="4:18" x14ac:dyDescent="0.2">
      <c r="D38" s="24" t="s">
        <v>31</v>
      </c>
      <c r="J38" s="30"/>
      <c r="R38" s="31"/>
    </row>
    <row r="39" spans="4:18" ht="13.5" thickBot="1" x14ac:dyDescent="0.25">
      <c r="D39" s="24" t="s">
        <v>32</v>
      </c>
      <c r="J39" s="30">
        <f>+J31-J36</f>
        <v>47728.470000000016</v>
      </c>
      <c r="L39" s="24" t="s">
        <v>30</v>
      </c>
      <c r="R39" s="26">
        <f>+R37*100</f>
        <v>1.9281286119575496</v>
      </c>
    </row>
    <row r="40" spans="4:18" ht="14.25" thickTop="1" thickBot="1" x14ac:dyDescent="0.25">
      <c r="J40" s="29"/>
      <c r="R40" s="28"/>
    </row>
    <row r="41" spans="4:18" ht="13.5" thickTop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4:18" x14ac:dyDescent="0.2">
      <c r="D42" s="24" t="s">
        <v>44</v>
      </c>
      <c r="J42" s="26">
        <v>1.9279999999999999</v>
      </c>
      <c r="L42" s="24" t="s">
        <v>45</v>
      </c>
    </row>
    <row r="43" spans="4:18" x14ac:dyDescent="0.2">
      <c r="D43" s="25" t="s">
        <v>101</v>
      </c>
      <c r="G43" s="24" t="s">
        <v>46</v>
      </c>
      <c r="I43" s="25" t="s">
        <v>100</v>
      </c>
      <c r="K43" s="2" t="s">
        <v>136</v>
      </c>
    </row>
    <row r="44" spans="4:18" x14ac:dyDescent="0.2">
      <c r="D44" s="24" t="s">
        <v>47</v>
      </c>
      <c r="F44" s="24" t="s">
        <v>82</v>
      </c>
      <c r="I44" s="24" t="s">
        <v>48</v>
      </c>
      <c r="J44" s="24" t="s">
        <v>49</v>
      </c>
    </row>
    <row r="45" spans="4:18" x14ac:dyDescent="0.2">
      <c r="D45" s="24" t="s">
        <v>50</v>
      </c>
      <c r="F45" s="24" t="s">
        <v>78</v>
      </c>
      <c r="K45" s="24" t="s">
        <v>51</v>
      </c>
      <c r="M45" s="24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F805-9117-434B-9589-4903F916157D}">
  <dimension ref="D1:AE45"/>
  <sheetViews>
    <sheetView zoomScale="70" zoomScaleNormal="70" workbookViewId="0">
      <selection activeCell="AE22" sqref="AE22"/>
    </sheetView>
  </sheetViews>
  <sheetFormatPr defaultColWidth="14.42578125" defaultRowHeight="12.75" x14ac:dyDescent="0.2"/>
  <cols>
    <col min="1" max="4" width="14.42578125" style="24"/>
    <col min="5" max="5" width="14" style="24" customWidth="1"/>
    <col min="6" max="6" width="11.5703125" style="24" customWidth="1"/>
    <col min="7" max="7" width="13" style="24" customWidth="1"/>
    <col min="8" max="8" width="9.140625" style="24" hidden="1" customWidth="1"/>
    <col min="9" max="9" width="10" style="24" customWidth="1"/>
    <col min="10" max="10" width="14.7109375" style="24" customWidth="1"/>
    <col min="11" max="11" width="16.42578125" style="24" customWidth="1"/>
    <col min="12" max="13" width="14.42578125" style="24"/>
    <col min="14" max="14" width="7" style="24" customWidth="1"/>
    <col min="15" max="15" width="14.42578125" style="24"/>
    <col min="16" max="16" width="7.28515625" style="24" customWidth="1"/>
    <col min="17" max="17" width="4.42578125" style="24" customWidth="1"/>
    <col min="18" max="18" width="14.140625" style="24" customWidth="1"/>
    <col min="19" max="23" width="14.42578125" style="24"/>
    <col min="24" max="24" width="15.28515625" style="24" customWidth="1"/>
    <col min="25" max="25" width="6.5703125" style="24" customWidth="1"/>
    <col min="26" max="26" width="7.7109375" style="24" customWidth="1"/>
    <col min="27" max="27" width="6.42578125" style="24" customWidth="1"/>
    <col min="28" max="29" width="14.42578125" style="24"/>
    <col min="30" max="30" width="13" style="24" customWidth="1"/>
    <col min="31" max="16384" width="14.42578125" style="24"/>
  </cols>
  <sheetData>
    <row r="1" spans="4:31" x14ac:dyDescent="0.2">
      <c r="D1" s="1" t="s">
        <v>134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4:31" x14ac:dyDescent="0.2">
      <c r="D2" s="24" t="s">
        <v>0</v>
      </c>
      <c r="F2" s="24" t="s">
        <v>1</v>
      </c>
      <c r="L2" s="24" t="s">
        <v>8</v>
      </c>
      <c r="N2" s="24" t="s">
        <v>9</v>
      </c>
      <c r="R2" s="24" t="s">
        <v>41</v>
      </c>
      <c r="AE2" s="24" t="s">
        <v>65</v>
      </c>
    </row>
    <row r="3" spans="4:31" ht="13.5" thickBot="1" x14ac:dyDescent="0.25">
      <c r="AE3" s="24" t="s">
        <v>66</v>
      </c>
    </row>
    <row r="4" spans="4:31" ht="13.5" thickTop="1" x14ac:dyDescent="0.2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4:31" x14ac:dyDescent="0.2">
      <c r="D5" s="24" t="s">
        <v>16</v>
      </c>
      <c r="I5" s="24" t="s">
        <v>86</v>
      </c>
      <c r="J5" s="51">
        <f>+AB10</f>
        <v>44531</v>
      </c>
      <c r="L5" s="24" t="s">
        <v>10</v>
      </c>
      <c r="P5" s="24" t="s">
        <v>86</v>
      </c>
      <c r="R5" s="51">
        <v>44562</v>
      </c>
    </row>
    <row r="6" spans="4:31" x14ac:dyDescent="0.2">
      <c r="J6" s="31"/>
      <c r="L6" s="24" t="s">
        <v>11</v>
      </c>
      <c r="R6" s="31"/>
      <c r="V6" s="45" t="s">
        <v>1</v>
      </c>
      <c r="W6" s="45"/>
      <c r="X6" s="45"/>
      <c r="Y6" s="45"/>
      <c r="Z6" s="45"/>
      <c r="AA6" s="45"/>
      <c r="AB6" s="45"/>
      <c r="AC6" s="45"/>
      <c r="AD6" s="45"/>
      <c r="AE6" s="45"/>
    </row>
    <row r="7" spans="4:31" ht="13.5" thickBot="1" x14ac:dyDescent="0.25">
      <c r="D7" s="24" t="s">
        <v>2</v>
      </c>
      <c r="J7" s="36">
        <v>83944272</v>
      </c>
      <c r="L7" s="24" t="s">
        <v>12</v>
      </c>
      <c r="R7" s="30">
        <v>966248.13</v>
      </c>
      <c r="V7" s="45" t="s">
        <v>67</v>
      </c>
      <c r="W7" s="45"/>
      <c r="X7" s="45"/>
      <c r="Y7" s="45"/>
      <c r="Z7" s="45"/>
      <c r="AA7" s="45"/>
      <c r="AB7" s="45"/>
      <c r="AC7" s="45"/>
      <c r="AD7" s="45"/>
      <c r="AE7" s="45"/>
    </row>
    <row r="8" spans="4:31" ht="13.5" thickTop="1" x14ac:dyDescent="0.2">
      <c r="J8" s="29"/>
      <c r="L8" s="24" t="s">
        <v>13</v>
      </c>
      <c r="R8" s="30">
        <f>+J39</f>
        <v>-268186.7300000001</v>
      </c>
      <c r="V8" s="45" t="s">
        <v>68</v>
      </c>
      <c r="W8" s="45"/>
      <c r="X8" s="45"/>
      <c r="Y8" s="45"/>
      <c r="Z8" s="45"/>
      <c r="AA8" s="45"/>
      <c r="AB8" s="45"/>
      <c r="AC8" s="45"/>
      <c r="AD8" s="45"/>
      <c r="AE8" s="45"/>
    </row>
    <row r="9" spans="4:31" x14ac:dyDescent="0.2">
      <c r="D9" s="24" t="s">
        <v>3</v>
      </c>
      <c r="J9" s="36">
        <v>79525831</v>
      </c>
      <c r="L9" s="24" t="s">
        <v>15</v>
      </c>
      <c r="R9" s="30">
        <v>0</v>
      </c>
      <c r="V9" s="45" t="s">
        <v>69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4:31" x14ac:dyDescent="0.2">
      <c r="D10" s="24" t="s">
        <v>4</v>
      </c>
      <c r="J10" s="36">
        <v>78218</v>
      </c>
      <c r="R10" s="33"/>
      <c r="AA10" s="24" t="s">
        <v>70</v>
      </c>
      <c r="AB10" s="52">
        <v>44531</v>
      </c>
      <c r="AC10" s="24" t="s">
        <v>86</v>
      </c>
    </row>
    <row r="11" spans="4:31" ht="13.5" thickBot="1" x14ac:dyDescent="0.25">
      <c r="J11" s="31"/>
      <c r="L11" s="24" t="s">
        <v>14</v>
      </c>
      <c r="R11" s="30">
        <f>+R7+R8-R9</f>
        <v>698061.39999999991</v>
      </c>
    </row>
    <row r="12" spans="4:31" ht="14.25" thickTop="1" thickBot="1" x14ac:dyDescent="0.25">
      <c r="D12" s="24" t="s">
        <v>5</v>
      </c>
      <c r="J12" s="36">
        <f>+J9+J10</f>
        <v>79604049</v>
      </c>
      <c r="R12" s="28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4:31" ht="13.5" thickTop="1" x14ac:dyDescent="0.2">
      <c r="J13" s="29"/>
      <c r="L13" s="24" t="s">
        <v>81</v>
      </c>
      <c r="O13" s="24" t="s">
        <v>79</v>
      </c>
      <c r="R13" s="36">
        <v>122005782</v>
      </c>
      <c r="AB13" s="43" t="s">
        <v>62</v>
      </c>
      <c r="AC13" s="43" t="s">
        <v>63</v>
      </c>
      <c r="AD13" s="44" t="s">
        <v>75</v>
      </c>
      <c r="AE13" s="43" t="s">
        <v>64</v>
      </c>
    </row>
    <row r="14" spans="4:31" x14ac:dyDescent="0.2">
      <c r="D14" s="24" t="s">
        <v>6</v>
      </c>
      <c r="J14" s="36"/>
      <c r="O14" s="24" t="s">
        <v>83</v>
      </c>
      <c r="R14" s="36">
        <v>1208327</v>
      </c>
      <c r="AB14" s="42" t="s">
        <v>58</v>
      </c>
      <c r="AC14" s="42" t="s">
        <v>59</v>
      </c>
      <c r="AD14" s="42" t="s">
        <v>60</v>
      </c>
      <c r="AE14" s="42" t="s">
        <v>61</v>
      </c>
    </row>
    <row r="15" spans="4:31" ht="13.5" thickBot="1" x14ac:dyDescent="0.25">
      <c r="D15" s="24" t="s">
        <v>7</v>
      </c>
      <c r="J15" s="36">
        <f>+J7-J12</f>
        <v>4340223</v>
      </c>
      <c r="P15" s="24" t="s">
        <v>76</v>
      </c>
      <c r="R15" s="37">
        <f>SUM(R13:R14)</f>
        <v>123214109</v>
      </c>
    </row>
    <row r="16" spans="4:31" ht="14.25" thickTop="1" thickBot="1" x14ac:dyDescent="0.25">
      <c r="J16" s="29"/>
      <c r="L16" s="24" t="s">
        <v>17</v>
      </c>
      <c r="N16" s="24" t="s">
        <v>80</v>
      </c>
      <c r="V16" s="24" t="s">
        <v>52</v>
      </c>
      <c r="Z16" s="24" t="s">
        <v>86</v>
      </c>
      <c r="AB16" s="46">
        <v>971138302</v>
      </c>
      <c r="AC16" s="36">
        <v>923293499</v>
      </c>
      <c r="AD16" s="36">
        <v>982598</v>
      </c>
      <c r="AE16" s="46">
        <f>+AB16-AC16-AD16</f>
        <v>46862205</v>
      </c>
    </row>
    <row r="17" spans="4:31" ht="13.5" thickTop="1" x14ac:dyDescent="0.2">
      <c r="D17" s="27"/>
      <c r="E17" s="27"/>
      <c r="F17" s="27"/>
      <c r="G17" s="27"/>
      <c r="H17" s="27"/>
      <c r="I17" s="27"/>
      <c r="J17" s="27"/>
      <c r="L17" s="24" t="s">
        <v>18</v>
      </c>
      <c r="R17" s="32">
        <v>7.8600000000000007E-3</v>
      </c>
      <c r="AB17" s="36"/>
      <c r="AC17" s="36"/>
      <c r="AD17" s="36"/>
      <c r="AE17" s="36"/>
    </row>
    <row r="18" spans="4:31" x14ac:dyDescent="0.2">
      <c r="D18" s="24" t="s">
        <v>40</v>
      </c>
      <c r="I18" s="2" t="s">
        <v>86</v>
      </c>
      <c r="J18" s="51">
        <f>+J5</f>
        <v>44531</v>
      </c>
      <c r="R18" s="31"/>
      <c r="V18" s="24" t="s">
        <v>53</v>
      </c>
      <c r="W18" s="24" t="s">
        <v>54</v>
      </c>
      <c r="AB18" s="36">
        <v>104663068</v>
      </c>
      <c r="AC18" s="36">
        <v>99378256</v>
      </c>
      <c r="AD18" s="36">
        <v>97018</v>
      </c>
      <c r="AE18" s="36">
        <f>+AB18-AC18-AD18</f>
        <v>5187794</v>
      </c>
    </row>
    <row r="19" spans="4:31" x14ac:dyDescent="0.2">
      <c r="J19" s="31"/>
      <c r="L19" s="24" t="s">
        <v>19</v>
      </c>
      <c r="AB19" s="36"/>
      <c r="AC19" s="36"/>
      <c r="AD19" s="36"/>
      <c r="AE19" s="36"/>
    </row>
    <row r="20" spans="4:31" x14ac:dyDescent="0.2">
      <c r="D20" s="24" t="s">
        <v>39</v>
      </c>
      <c r="J20" s="32">
        <v>1.268E-2</v>
      </c>
      <c r="L20" s="24" t="s">
        <v>20</v>
      </c>
      <c r="P20" s="40"/>
      <c r="R20" s="38">
        <f>+AB25</f>
        <v>4.8399999999999999E-2</v>
      </c>
      <c r="V20" s="24" t="s">
        <v>55</v>
      </c>
      <c r="W20" s="24" t="s">
        <v>56</v>
      </c>
      <c r="AB20" s="36">
        <f>+J7</f>
        <v>83944272</v>
      </c>
      <c r="AC20" s="36">
        <f>+J9</f>
        <v>79525831</v>
      </c>
      <c r="AD20" s="36">
        <f>+J10</f>
        <v>78218</v>
      </c>
      <c r="AE20" s="36">
        <f>+AB20-AC20-AD20</f>
        <v>4340223</v>
      </c>
    </row>
    <row r="21" spans="4:31" x14ac:dyDescent="0.2">
      <c r="J21" s="31"/>
      <c r="R21" s="31"/>
      <c r="AB21" s="37"/>
      <c r="AC21" s="37"/>
      <c r="AD21" s="37"/>
      <c r="AE21" s="37"/>
    </row>
    <row r="22" spans="4:31" ht="13.5" thickBot="1" x14ac:dyDescent="0.25">
      <c r="D22" s="24" t="s">
        <v>38</v>
      </c>
      <c r="J22" s="36">
        <v>79607542</v>
      </c>
      <c r="L22" s="24" t="s">
        <v>21</v>
      </c>
      <c r="P22" s="24" t="s">
        <v>86</v>
      </c>
      <c r="R22" s="51">
        <f>+J5</f>
        <v>44531</v>
      </c>
      <c r="V22" s="24" t="s">
        <v>57</v>
      </c>
      <c r="Z22" s="24" t="s">
        <v>86</v>
      </c>
      <c r="AB22" s="46">
        <f>+AB16-AB18+AB20</f>
        <v>950419506</v>
      </c>
      <c r="AC22" s="36">
        <f>+AC16-AC18+AC20</f>
        <v>903441074</v>
      </c>
      <c r="AD22" s="36">
        <f>+AD16-AD18+AD20</f>
        <v>963798</v>
      </c>
      <c r="AE22" s="46">
        <f>+AE16-AE18+AE20</f>
        <v>46014634</v>
      </c>
    </row>
    <row r="23" spans="4:31" ht="13.5" thickTop="1" x14ac:dyDescent="0.2">
      <c r="J23" s="36"/>
      <c r="R23" s="31"/>
      <c r="AB23" s="28"/>
      <c r="AC23" s="28"/>
      <c r="AD23" s="28"/>
      <c r="AE23" s="28"/>
    </row>
    <row r="24" spans="4:31" x14ac:dyDescent="0.2">
      <c r="D24" s="24" t="s">
        <v>37</v>
      </c>
      <c r="J24" s="36">
        <v>-3493</v>
      </c>
      <c r="L24" s="24" t="s">
        <v>22</v>
      </c>
    </row>
    <row r="25" spans="4:31" ht="13.5" thickBot="1" x14ac:dyDescent="0.25">
      <c r="J25" s="31"/>
      <c r="L25" s="24" t="s">
        <v>23</v>
      </c>
      <c r="P25" s="40"/>
      <c r="R25" s="38">
        <f>ROUND(+J15/J7,4)</f>
        <v>5.1700000000000003E-2</v>
      </c>
      <c r="V25" s="36">
        <f>+AE22</f>
        <v>46014634</v>
      </c>
      <c r="W25" s="39" t="s">
        <v>71</v>
      </c>
      <c r="X25" s="36">
        <f>+AB22</f>
        <v>950419506</v>
      </c>
      <c r="Z25" s="24" t="s">
        <v>72</v>
      </c>
      <c r="AB25" s="38">
        <f>ROUND(+V25/X25,4)</f>
        <v>4.8399999999999999E-2</v>
      </c>
      <c r="AC25" s="24" t="s">
        <v>73</v>
      </c>
    </row>
    <row r="26" spans="4:31" ht="13.5" thickTop="1" x14ac:dyDescent="0.2">
      <c r="D26" s="24" t="s">
        <v>35</v>
      </c>
      <c r="J26" s="36"/>
      <c r="R26" s="31"/>
      <c r="V26" s="37"/>
      <c r="X26" s="37"/>
      <c r="AB26" s="28"/>
      <c r="AC26" s="24" t="s">
        <v>74</v>
      </c>
    </row>
    <row r="27" spans="4:31" ht="13.5" thickBot="1" x14ac:dyDescent="0.25">
      <c r="D27" s="24" t="s">
        <v>36</v>
      </c>
      <c r="J27" s="36">
        <f>SUM(J22:J24)</f>
        <v>79604049</v>
      </c>
      <c r="L27" s="24" t="s">
        <v>24</v>
      </c>
    </row>
    <row r="28" spans="4:31" ht="13.5" thickTop="1" x14ac:dyDescent="0.2">
      <c r="J28" s="29"/>
      <c r="L28" s="24" t="s">
        <v>25</v>
      </c>
    </row>
    <row r="29" spans="4:31" x14ac:dyDescent="0.2">
      <c r="L29" s="24" t="s">
        <v>26</v>
      </c>
      <c r="R29" s="35">
        <f>1-R20</f>
        <v>0.9516</v>
      </c>
    </row>
    <row r="30" spans="4:31" x14ac:dyDescent="0.2">
      <c r="D30" s="24" t="s">
        <v>42</v>
      </c>
      <c r="J30" s="30"/>
      <c r="R30" s="31"/>
    </row>
    <row r="31" spans="4:31" x14ac:dyDescent="0.2">
      <c r="D31" s="24" t="s">
        <v>43</v>
      </c>
      <c r="J31" s="47">
        <v>1030866.88</v>
      </c>
      <c r="L31" s="24" t="s">
        <v>27</v>
      </c>
    </row>
    <row r="32" spans="4:31" x14ac:dyDescent="0.2">
      <c r="J32" s="30"/>
    </row>
    <row r="33" spans="4:18" x14ac:dyDescent="0.2">
      <c r="J33" s="30"/>
    </row>
    <row r="34" spans="4:18" x14ac:dyDescent="0.2">
      <c r="J34" s="30"/>
    </row>
    <row r="35" spans="4:18" x14ac:dyDescent="0.2">
      <c r="D35" s="24" t="s">
        <v>33</v>
      </c>
      <c r="J35" s="30"/>
      <c r="L35" s="24" t="s">
        <v>28</v>
      </c>
      <c r="R35" s="32">
        <f>ROUND(+R11/R13,5)</f>
        <v>5.7200000000000003E-3</v>
      </c>
    </row>
    <row r="36" spans="4:18" x14ac:dyDescent="0.2">
      <c r="D36" s="24" t="s">
        <v>34</v>
      </c>
      <c r="J36" s="30">
        <v>1299053.6100000001</v>
      </c>
      <c r="R36" s="34"/>
    </row>
    <row r="37" spans="4:18" x14ac:dyDescent="0.2">
      <c r="J37" s="33"/>
      <c r="L37" s="24" t="s">
        <v>29</v>
      </c>
      <c r="R37" s="32">
        <f>+R35/R29</f>
        <v>6.0109289617486343E-3</v>
      </c>
    </row>
    <row r="38" spans="4:18" x14ac:dyDescent="0.2">
      <c r="D38" s="24" t="s">
        <v>31</v>
      </c>
      <c r="J38" s="30"/>
      <c r="R38" s="31"/>
    </row>
    <row r="39" spans="4:18" ht="13.5" thickBot="1" x14ac:dyDescent="0.25">
      <c r="D39" s="24" t="s">
        <v>32</v>
      </c>
      <c r="J39" s="30">
        <f>+J31-J36</f>
        <v>-268186.7300000001</v>
      </c>
      <c r="L39" s="24" t="s">
        <v>30</v>
      </c>
      <c r="R39" s="26">
        <f>+R37*100</f>
        <v>0.60109289617486339</v>
      </c>
    </row>
    <row r="40" spans="4:18" ht="14.25" thickTop="1" thickBot="1" x14ac:dyDescent="0.25">
      <c r="J40" s="29"/>
      <c r="R40" s="28"/>
    </row>
    <row r="41" spans="4:18" ht="13.5" thickTop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4:18" x14ac:dyDescent="0.2">
      <c r="D42" s="24" t="s">
        <v>44</v>
      </c>
      <c r="J42" s="26">
        <v>0.60099999999999998</v>
      </c>
      <c r="L42" s="24" t="s">
        <v>45</v>
      </c>
    </row>
    <row r="43" spans="4:18" x14ac:dyDescent="0.2">
      <c r="D43" s="25" t="s">
        <v>103</v>
      </c>
      <c r="G43" s="24" t="s">
        <v>46</v>
      </c>
      <c r="I43" s="25" t="s">
        <v>102</v>
      </c>
      <c r="K43" s="2" t="s">
        <v>136</v>
      </c>
    </row>
    <row r="44" spans="4:18" x14ac:dyDescent="0.2">
      <c r="D44" s="24" t="s">
        <v>47</v>
      </c>
      <c r="F44" s="24" t="s">
        <v>82</v>
      </c>
      <c r="I44" s="24" t="s">
        <v>48</v>
      </c>
      <c r="J44" s="24" t="s">
        <v>49</v>
      </c>
    </row>
    <row r="45" spans="4:18" x14ac:dyDescent="0.2">
      <c r="D45" s="24" t="s">
        <v>50</v>
      </c>
      <c r="F45" s="24" t="s">
        <v>78</v>
      </c>
      <c r="K45" s="24" t="s">
        <v>51</v>
      </c>
      <c r="M45" s="24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7A96-F22B-4384-AB42-FD6F3D9E8528}">
  <dimension ref="D1:AE45"/>
  <sheetViews>
    <sheetView zoomScale="70" zoomScaleNormal="70" workbookViewId="0">
      <selection activeCell="AB22" sqref="AB22"/>
    </sheetView>
  </sheetViews>
  <sheetFormatPr defaultColWidth="14.42578125" defaultRowHeight="12.75" x14ac:dyDescent="0.2"/>
  <cols>
    <col min="1" max="4" width="14.42578125" style="24"/>
    <col min="5" max="5" width="14" style="24" customWidth="1"/>
    <col min="6" max="6" width="11.5703125" style="24" customWidth="1"/>
    <col min="7" max="7" width="13" style="24" customWidth="1"/>
    <col min="8" max="8" width="9.140625" style="24" hidden="1" customWidth="1"/>
    <col min="9" max="9" width="10" style="24" customWidth="1"/>
    <col min="10" max="10" width="14.7109375" style="24" customWidth="1"/>
    <col min="11" max="11" width="16.85546875" style="24" customWidth="1"/>
    <col min="12" max="13" width="14.42578125" style="24"/>
    <col min="14" max="14" width="7" style="24" customWidth="1"/>
    <col min="15" max="15" width="14.42578125" style="24"/>
    <col min="16" max="16" width="7.28515625" style="24" customWidth="1"/>
    <col min="17" max="17" width="4.42578125" style="24" customWidth="1"/>
    <col min="18" max="18" width="14.140625" style="24" customWidth="1"/>
    <col min="19" max="23" width="14.42578125" style="24"/>
    <col min="24" max="24" width="15.28515625" style="24" customWidth="1"/>
    <col min="25" max="25" width="6.5703125" style="24" customWidth="1"/>
    <col min="26" max="26" width="7.7109375" style="24" customWidth="1"/>
    <col min="27" max="27" width="6.42578125" style="24" customWidth="1"/>
    <col min="28" max="29" width="14.42578125" style="24"/>
    <col min="30" max="30" width="13" style="24" customWidth="1"/>
    <col min="31" max="16384" width="14.42578125" style="24"/>
  </cols>
  <sheetData>
    <row r="1" spans="4:31" x14ac:dyDescent="0.2">
      <c r="D1" s="1" t="s">
        <v>134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4:31" x14ac:dyDescent="0.2">
      <c r="D2" s="24" t="s">
        <v>0</v>
      </c>
      <c r="F2" s="24" t="s">
        <v>1</v>
      </c>
      <c r="L2" s="24" t="s">
        <v>8</v>
      </c>
      <c r="N2" s="24" t="s">
        <v>9</v>
      </c>
      <c r="R2" s="24" t="s">
        <v>41</v>
      </c>
      <c r="AE2" s="24" t="s">
        <v>65</v>
      </c>
    </row>
    <row r="3" spans="4:31" ht="13.5" thickBot="1" x14ac:dyDescent="0.25">
      <c r="AE3" s="24" t="s">
        <v>66</v>
      </c>
    </row>
    <row r="4" spans="4:31" ht="13.5" thickTop="1" x14ac:dyDescent="0.2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4:31" x14ac:dyDescent="0.2">
      <c r="D5" s="24" t="s">
        <v>16</v>
      </c>
      <c r="I5" s="24" t="s">
        <v>86</v>
      </c>
      <c r="J5" s="51">
        <f>+AB10</f>
        <v>44562</v>
      </c>
      <c r="L5" s="24" t="s">
        <v>10</v>
      </c>
      <c r="P5" s="24" t="s">
        <v>86</v>
      </c>
      <c r="R5" s="51">
        <v>44593</v>
      </c>
    </row>
    <row r="6" spans="4:31" x14ac:dyDescent="0.2">
      <c r="J6" s="31"/>
      <c r="L6" s="24" t="s">
        <v>11</v>
      </c>
      <c r="R6" s="31"/>
      <c r="V6" s="45" t="s">
        <v>1</v>
      </c>
      <c r="W6" s="45"/>
      <c r="X6" s="45"/>
      <c r="Y6" s="45"/>
      <c r="Z6" s="45"/>
      <c r="AA6" s="45"/>
      <c r="AB6" s="45"/>
      <c r="AC6" s="45"/>
      <c r="AD6" s="45"/>
      <c r="AE6" s="45"/>
    </row>
    <row r="7" spans="4:31" ht="13.5" thickBot="1" x14ac:dyDescent="0.25">
      <c r="D7" s="24" t="s">
        <v>2</v>
      </c>
      <c r="J7" s="36">
        <v>123214109</v>
      </c>
      <c r="L7" s="24" t="s">
        <v>12</v>
      </c>
      <c r="R7" s="30">
        <v>930547.08</v>
      </c>
      <c r="V7" s="45" t="s">
        <v>67</v>
      </c>
      <c r="W7" s="45"/>
      <c r="X7" s="45"/>
      <c r="Y7" s="45"/>
      <c r="Z7" s="45"/>
      <c r="AA7" s="45"/>
      <c r="AB7" s="45"/>
      <c r="AC7" s="45"/>
      <c r="AD7" s="45"/>
      <c r="AE7" s="45"/>
    </row>
    <row r="8" spans="4:31" ht="13.5" thickTop="1" x14ac:dyDescent="0.2">
      <c r="J8" s="29"/>
      <c r="L8" s="24" t="s">
        <v>13</v>
      </c>
      <c r="R8" s="30">
        <f>+J39</f>
        <v>-142488.54000000004</v>
      </c>
      <c r="V8" s="45" t="s">
        <v>68</v>
      </c>
      <c r="W8" s="45"/>
      <c r="X8" s="45"/>
      <c r="Y8" s="45"/>
      <c r="Z8" s="45"/>
      <c r="AA8" s="45"/>
      <c r="AB8" s="45"/>
      <c r="AC8" s="45"/>
      <c r="AD8" s="45"/>
      <c r="AE8" s="45"/>
    </row>
    <row r="9" spans="4:31" x14ac:dyDescent="0.2">
      <c r="D9" s="24" t="s">
        <v>3</v>
      </c>
      <c r="J9" s="36">
        <v>116902783</v>
      </c>
      <c r="L9" s="24" t="s">
        <v>15</v>
      </c>
      <c r="R9" s="30">
        <v>0</v>
      </c>
      <c r="V9" s="45" t="s">
        <v>69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4:31" x14ac:dyDescent="0.2">
      <c r="D10" s="24" t="s">
        <v>4</v>
      </c>
      <c r="J10" s="36">
        <v>92092</v>
      </c>
      <c r="R10" s="33"/>
      <c r="AA10" s="24" t="s">
        <v>70</v>
      </c>
      <c r="AB10" s="52">
        <v>44562</v>
      </c>
      <c r="AC10" s="24" t="s">
        <v>86</v>
      </c>
    </row>
    <row r="11" spans="4:31" ht="13.5" thickBot="1" x14ac:dyDescent="0.25">
      <c r="J11" s="31"/>
      <c r="L11" s="24" t="s">
        <v>14</v>
      </c>
      <c r="R11" s="30">
        <f>+R7+R8-R9</f>
        <v>788058.53999999992</v>
      </c>
    </row>
    <row r="12" spans="4:31" ht="14.25" thickTop="1" thickBot="1" x14ac:dyDescent="0.25">
      <c r="D12" s="24" t="s">
        <v>5</v>
      </c>
      <c r="J12" s="36">
        <f>+J9+J10</f>
        <v>116994875</v>
      </c>
      <c r="R12" s="28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4:31" ht="13.5" thickTop="1" x14ac:dyDescent="0.2">
      <c r="J13" s="29"/>
      <c r="L13" s="24" t="s">
        <v>81</v>
      </c>
      <c r="O13" s="24" t="s">
        <v>79</v>
      </c>
      <c r="R13" s="36">
        <v>92778474</v>
      </c>
      <c r="AB13" s="43" t="s">
        <v>62</v>
      </c>
      <c r="AC13" s="43" t="s">
        <v>63</v>
      </c>
      <c r="AD13" s="44" t="s">
        <v>75</v>
      </c>
      <c r="AE13" s="43" t="s">
        <v>64</v>
      </c>
    </row>
    <row r="14" spans="4:31" x14ac:dyDescent="0.2">
      <c r="D14" s="24" t="s">
        <v>6</v>
      </c>
      <c r="J14" s="36"/>
      <c r="O14" s="24" t="s">
        <v>83</v>
      </c>
      <c r="R14" s="36">
        <v>953188</v>
      </c>
      <c r="AB14" s="42" t="s">
        <v>58</v>
      </c>
      <c r="AC14" s="42" t="s">
        <v>59</v>
      </c>
      <c r="AD14" s="42" t="s">
        <v>60</v>
      </c>
      <c r="AE14" s="42" t="s">
        <v>61</v>
      </c>
    </row>
    <row r="15" spans="4:31" ht="13.5" thickBot="1" x14ac:dyDescent="0.25">
      <c r="D15" s="24" t="s">
        <v>7</v>
      </c>
      <c r="J15" s="36">
        <f>+J7-J12</f>
        <v>6219234</v>
      </c>
      <c r="P15" s="24" t="s">
        <v>76</v>
      </c>
      <c r="R15" s="37">
        <f>SUM(R13:R14)</f>
        <v>93731662</v>
      </c>
    </row>
    <row r="16" spans="4:31" ht="14.25" thickTop="1" thickBot="1" x14ac:dyDescent="0.25">
      <c r="J16" s="29"/>
      <c r="L16" s="24" t="s">
        <v>17</v>
      </c>
      <c r="N16" s="24" t="s">
        <v>80</v>
      </c>
      <c r="V16" s="24" t="s">
        <v>52</v>
      </c>
      <c r="Z16" s="24" t="s">
        <v>86</v>
      </c>
      <c r="AB16" s="46">
        <v>950419506</v>
      </c>
      <c r="AC16" s="36">
        <v>903441074</v>
      </c>
      <c r="AD16" s="36">
        <v>963798</v>
      </c>
      <c r="AE16" s="46">
        <f>+AB16-AC16-AD16</f>
        <v>46014634</v>
      </c>
    </row>
    <row r="17" spans="4:31" ht="13.5" thickTop="1" x14ac:dyDescent="0.2">
      <c r="D17" s="27"/>
      <c r="E17" s="27"/>
      <c r="F17" s="27"/>
      <c r="G17" s="27"/>
      <c r="H17" s="27"/>
      <c r="I17" s="27"/>
      <c r="J17" s="27"/>
      <c r="L17" s="24" t="s">
        <v>18</v>
      </c>
      <c r="R17" s="32">
        <v>9.9399999999999992E-3</v>
      </c>
      <c r="AB17" s="36"/>
      <c r="AC17" s="36"/>
      <c r="AD17" s="36"/>
      <c r="AE17" s="36"/>
    </row>
    <row r="18" spans="4:31" x14ac:dyDescent="0.2">
      <c r="D18" s="24" t="s">
        <v>40</v>
      </c>
      <c r="I18" s="2" t="s">
        <v>86</v>
      </c>
      <c r="J18" s="51">
        <f>+J5</f>
        <v>44562</v>
      </c>
      <c r="R18" s="31"/>
      <c r="V18" s="24" t="s">
        <v>53</v>
      </c>
      <c r="W18" s="24" t="s">
        <v>54</v>
      </c>
      <c r="AB18" s="36">
        <v>108372927</v>
      </c>
      <c r="AC18" s="36">
        <v>102796044</v>
      </c>
      <c r="AD18" s="36">
        <v>99293</v>
      </c>
      <c r="AE18" s="36">
        <f>+AB18-AC18-AD18</f>
        <v>5477590</v>
      </c>
    </row>
    <row r="19" spans="4:31" x14ac:dyDescent="0.2">
      <c r="J19" s="31"/>
      <c r="L19" s="24" t="s">
        <v>19</v>
      </c>
      <c r="AB19" s="36"/>
      <c r="AC19" s="36"/>
      <c r="AD19" s="36"/>
      <c r="AE19" s="36"/>
    </row>
    <row r="20" spans="4:31" x14ac:dyDescent="0.2">
      <c r="D20" s="24" t="s">
        <v>39</v>
      </c>
      <c r="J20" s="32">
        <v>1.9279999999999999E-2</v>
      </c>
      <c r="L20" s="24" t="s">
        <v>20</v>
      </c>
      <c r="P20" s="40"/>
      <c r="R20" s="38">
        <f>+AB25</f>
        <v>4.8399999999999999E-2</v>
      </c>
      <c r="V20" s="24" t="s">
        <v>55</v>
      </c>
      <c r="W20" s="24" t="s">
        <v>56</v>
      </c>
      <c r="AB20" s="36">
        <f>+J7</f>
        <v>123214109</v>
      </c>
      <c r="AC20" s="36">
        <f>+J9</f>
        <v>116902783</v>
      </c>
      <c r="AD20" s="36">
        <f>+J10</f>
        <v>92092</v>
      </c>
      <c r="AE20" s="36">
        <f>+AB20-AC20-AD20</f>
        <v>6219234</v>
      </c>
    </row>
    <row r="21" spans="4:31" x14ac:dyDescent="0.2">
      <c r="J21" s="31"/>
      <c r="R21" s="31"/>
      <c r="AB21" s="37"/>
      <c r="AC21" s="37"/>
      <c r="AD21" s="37"/>
      <c r="AE21" s="37"/>
    </row>
    <row r="22" spans="4:31" ht="13.5" thickBot="1" x14ac:dyDescent="0.25">
      <c r="D22" s="24" t="s">
        <v>38</v>
      </c>
      <c r="J22" s="36">
        <v>117006489</v>
      </c>
      <c r="L22" s="24" t="s">
        <v>21</v>
      </c>
      <c r="P22" s="24" t="s">
        <v>86</v>
      </c>
      <c r="R22" s="51">
        <f>+J5</f>
        <v>44562</v>
      </c>
      <c r="V22" s="24" t="s">
        <v>57</v>
      </c>
      <c r="Z22" s="24" t="s">
        <v>86</v>
      </c>
      <c r="AB22" s="46">
        <f>+AB16-AB18+AB20</f>
        <v>965260688</v>
      </c>
      <c r="AC22" s="36">
        <f>+AC16-AC18+AC20</f>
        <v>917547813</v>
      </c>
      <c r="AD22" s="36">
        <f>+AD16-AD18+AD20</f>
        <v>956597</v>
      </c>
      <c r="AE22" s="46">
        <f>+AE16-AE18+AE20</f>
        <v>46756278</v>
      </c>
    </row>
    <row r="23" spans="4:31" ht="13.5" thickTop="1" x14ac:dyDescent="0.2">
      <c r="J23" s="36"/>
      <c r="R23" s="31"/>
      <c r="AB23" s="28"/>
      <c r="AC23" s="28"/>
      <c r="AD23" s="28"/>
      <c r="AE23" s="28"/>
    </row>
    <row r="24" spans="4:31" x14ac:dyDescent="0.2">
      <c r="D24" s="24" t="s">
        <v>37</v>
      </c>
      <c r="J24" s="36">
        <v>-11614</v>
      </c>
      <c r="L24" s="24" t="s">
        <v>22</v>
      </c>
    </row>
    <row r="25" spans="4:31" ht="13.5" thickBot="1" x14ac:dyDescent="0.25">
      <c r="J25" s="31"/>
      <c r="L25" s="24" t="s">
        <v>23</v>
      </c>
      <c r="P25" s="40"/>
      <c r="R25" s="38">
        <f>ROUND(+J15/J7,4)</f>
        <v>5.0500000000000003E-2</v>
      </c>
      <c r="V25" s="36">
        <f>+AE22</f>
        <v>46756278</v>
      </c>
      <c r="W25" s="39" t="s">
        <v>71</v>
      </c>
      <c r="X25" s="36">
        <f>+AB22</f>
        <v>965260688</v>
      </c>
      <c r="Z25" s="24" t="s">
        <v>72</v>
      </c>
      <c r="AB25" s="38">
        <f>ROUND(+V25/X25,4)</f>
        <v>4.8399999999999999E-2</v>
      </c>
      <c r="AC25" s="24" t="s">
        <v>73</v>
      </c>
    </row>
    <row r="26" spans="4:31" ht="13.5" thickTop="1" x14ac:dyDescent="0.2">
      <c r="D26" s="24" t="s">
        <v>35</v>
      </c>
      <c r="J26" s="36"/>
      <c r="R26" s="31"/>
      <c r="V26" s="37"/>
      <c r="X26" s="37"/>
      <c r="AB26" s="28"/>
      <c r="AC26" s="24" t="s">
        <v>74</v>
      </c>
    </row>
    <row r="27" spans="4:31" ht="13.5" thickBot="1" x14ac:dyDescent="0.25">
      <c r="D27" s="24" t="s">
        <v>36</v>
      </c>
      <c r="J27" s="36">
        <f>SUM(J22:J24)</f>
        <v>116994875</v>
      </c>
      <c r="L27" s="24" t="s">
        <v>24</v>
      </c>
    </row>
    <row r="28" spans="4:31" ht="13.5" thickTop="1" x14ac:dyDescent="0.2">
      <c r="J28" s="29"/>
      <c r="L28" s="24" t="s">
        <v>25</v>
      </c>
    </row>
    <row r="29" spans="4:31" x14ac:dyDescent="0.2">
      <c r="L29" s="24" t="s">
        <v>26</v>
      </c>
      <c r="R29" s="35">
        <f>1-R20</f>
        <v>0.9516</v>
      </c>
    </row>
    <row r="30" spans="4:31" x14ac:dyDescent="0.2">
      <c r="D30" s="24" t="s">
        <v>42</v>
      </c>
      <c r="J30" s="30"/>
      <c r="R30" s="31"/>
    </row>
    <row r="31" spans="4:31" x14ac:dyDescent="0.2">
      <c r="D31" s="24" t="s">
        <v>43</v>
      </c>
      <c r="J31" s="47">
        <v>1515809.77</v>
      </c>
      <c r="L31" s="24" t="s">
        <v>27</v>
      </c>
    </row>
    <row r="32" spans="4:31" x14ac:dyDescent="0.2">
      <c r="J32" s="30"/>
    </row>
    <row r="33" spans="4:18" x14ac:dyDescent="0.2">
      <c r="J33" s="30"/>
    </row>
    <row r="34" spans="4:18" x14ac:dyDescent="0.2">
      <c r="J34" s="30"/>
    </row>
    <row r="35" spans="4:18" x14ac:dyDescent="0.2">
      <c r="D35" s="24" t="s">
        <v>33</v>
      </c>
      <c r="J35" s="30"/>
      <c r="L35" s="24" t="s">
        <v>28</v>
      </c>
      <c r="R35" s="32">
        <f>ROUND(+R11/R13,5)</f>
        <v>8.4899999999999993E-3</v>
      </c>
    </row>
    <row r="36" spans="4:18" x14ac:dyDescent="0.2">
      <c r="D36" s="24" t="s">
        <v>34</v>
      </c>
      <c r="J36" s="30">
        <v>1658298.31</v>
      </c>
      <c r="R36" s="34"/>
    </row>
    <row r="37" spans="4:18" x14ac:dyDescent="0.2">
      <c r="J37" s="33"/>
      <c r="L37" s="24" t="s">
        <v>29</v>
      </c>
      <c r="R37" s="32">
        <f>+R35/R29</f>
        <v>8.9218158890290028E-3</v>
      </c>
    </row>
    <row r="38" spans="4:18" x14ac:dyDescent="0.2">
      <c r="D38" s="24" t="s">
        <v>31</v>
      </c>
      <c r="J38" s="30"/>
      <c r="R38" s="31"/>
    </row>
    <row r="39" spans="4:18" ht="13.5" thickBot="1" x14ac:dyDescent="0.25">
      <c r="D39" s="24" t="s">
        <v>32</v>
      </c>
      <c r="J39" s="30">
        <f>+J31-J36</f>
        <v>-142488.54000000004</v>
      </c>
      <c r="L39" s="24" t="s">
        <v>30</v>
      </c>
      <c r="R39" s="26">
        <f>+R37*100</f>
        <v>0.89218158890290034</v>
      </c>
    </row>
    <row r="40" spans="4:18" ht="14.25" thickTop="1" thickBot="1" x14ac:dyDescent="0.25">
      <c r="J40" s="29"/>
      <c r="R40" s="28"/>
    </row>
    <row r="41" spans="4:18" ht="13.5" thickTop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4:18" x14ac:dyDescent="0.2">
      <c r="D42" s="24" t="s">
        <v>44</v>
      </c>
      <c r="J42" s="26">
        <v>0.89200000000000002</v>
      </c>
      <c r="L42" s="24" t="s">
        <v>45</v>
      </c>
    </row>
    <row r="43" spans="4:18" x14ac:dyDescent="0.2">
      <c r="D43" s="25" t="s">
        <v>105</v>
      </c>
      <c r="G43" s="24" t="s">
        <v>46</v>
      </c>
      <c r="I43" s="25" t="s">
        <v>104</v>
      </c>
      <c r="K43" s="2" t="s">
        <v>136</v>
      </c>
    </row>
    <row r="44" spans="4:18" x14ac:dyDescent="0.2">
      <c r="D44" s="24" t="s">
        <v>47</v>
      </c>
      <c r="F44" s="24" t="s">
        <v>82</v>
      </c>
      <c r="I44" s="24" t="s">
        <v>48</v>
      </c>
      <c r="J44" s="24" t="s">
        <v>49</v>
      </c>
    </row>
    <row r="45" spans="4:18" x14ac:dyDescent="0.2">
      <c r="D45" s="24" t="s">
        <v>50</v>
      </c>
      <c r="F45" s="24" t="s">
        <v>78</v>
      </c>
      <c r="K45" s="24" t="s">
        <v>51</v>
      </c>
      <c r="M45" s="24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114DE-ABC9-4844-AB79-069EF6D36B5D}">
  <dimension ref="D1:AE45"/>
  <sheetViews>
    <sheetView zoomScale="70" zoomScaleNormal="70" workbookViewId="0">
      <selection activeCell="J18" sqref="J18"/>
    </sheetView>
  </sheetViews>
  <sheetFormatPr defaultColWidth="14.42578125" defaultRowHeight="12.75" x14ac:dyDescent="0.2"/>
  <cols>
    <col min="1" max="4" width="14.42578125" style="24"/>
    <col min="5" max="5" width="14" style="24" customWidth="1"/>
    <col min="6" max="6" width="11.5703125" style="24" customWidth="1"/>
    <col min="7" max="7" width="13" style="24" customWidth="1"/>
    <col min="8" max="8" width="9.140625" style="24" hidden="1" customWidth="1"/>
    <col min="9" max="9" width="10" style="24" customWidth="1"/>
    <col min="10" max="10" width="14.7109375" style="24" customWidth="1"/>
    <col min="11" max="11" width="17.42578125" style="24" customWidth="1"/>
    <col min="12" max="13" width="14.42578125" style="24"/>
    <col min="14" max="14" width="7" style="24" customWidth="1"/>
    <col min="15" max="15" width="14.42578125" style="24"/>
    <col min="16" max="16" width="7.28515625" style="24" customWidth="1"/>
    <col min="17" max="17" width="4.42578125" style="24" customWidth="1"/>
    <col min="18" max="18" width="14.140625" style="24" customWidth="1"/>
    <col min="19" max="23" width="14.42578125" style="24"/>
    <col min="24" max="24" width="15.28515625" style="24" customWidth="1"/>
    <col min="25" max="25" width="6.5703125" style="24" customWidth="1"/>
    <col min="26" max="26" width="7.7109375" style="24" customWidth="1"/>
    <col min="27" max="27" width="6.42578125" style="24" customWidth="1"/>
    <col min="28" max="29" width="14.42578125" style="24"/>
    <col min="30" max="30" width="13" style="24" customWidth="1"/>
    <col min="31" max="16384" width="14.42578125" style="24"/>
  </cols>
  <sheetData>
    <row r="1" spans="4:31" x14ac:dyDescent="0.2">
      <c r="D1" s="1" t="s">
        <v>134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4:31" x14ac:dyDescent="0.2">
      <c r="D2" s="24" t="s">
        <v>0</v>
      </c>
      <c r="F2" s="24" t="s">
        <v>1</v>
      </c>
      <c r="L2" s="24" t="s">
        <v>8</v>
      </c>
      <c r="N2" s="24" t="s">
        <v>9</v>
      </c>
      <c r="R2" s="24" t="s">
        <v>41</v>
      </c>
      <c r="AE2" s="24" t="s">
        <v>65</v>
      </c>
    </row>
    <row r="3" spans="4:31" ht="13.5" thickBot="1" x14ac:dyDescent="0.25">
      <c r="AE3" s="24" t="s">
        <v>66</v>
      </c>
    </row>
    <row r="4" spans="4:31" ht="13.5" thickTop="1" x14ac:dyDescent="0.2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4:31" x14ac:dyDescent="0.2">
      <c r="D5" s="24" t="s">
        <v>16</v>
      </c>
      <c r="I5" s="24" t="s">
        <v>86</v>
      </c>
      <c r="J5" s="51">
        <f>+AB10</f>
        <v>44593</v>
      </c>
      <c r="L5" s="24" t="s">
        <v>10</v>
      </c>
      <c r="P5" s="24" t="s">
        <v>86</v>
      </c>
      <c r="R5" s="51">
        <v>44621</v>
      </c>
    </row>
    <row r="6" spans="4:31" x14ac:dyDescent="0.2">
      <c r="J6" s="31"/>
      <c r="L6" s="24" t="s">
        <v>11</v>
      </c>
      <c r="R6" s="31"/>
      <c r="V6" s="45" t="s">
        <v>1</v>
      </c>
      <c r="W6" s="45"/>
      <c r="X6" s="45"/>
      <c r="Y6" s="45"/>
      <c r="Z6" s="45"/>
      <c r="AA6" s="45"/>
      <c r="AB6" s="45"/>
      <c r="AC6" s="45"/>
      <c r="AD6" s="45"/>
      <c r="AE6" s="45"/>
    </row>
    <row r="7" spans="4:31" ht="13.5" thickBot="1" x14ac:dyDescent="0.25">
      <c r="D7" s="24" t="s">
        <v>2</v>
      </c>
      <c r="J7" s="36">
        <v>93731662</v>
      </c>
      <c r="L7" s="24" t="s">
        <v>12</v>
      </c>
      <c r="R7" s="30">
        <v>807503.45</v>
      </c>
      <c r="V7" s="45" t="s">
        <v>67</v>
      </c>
      <c r="W7" s="45"/>
      <c r="X7" s="45"/>
      <c r="Y7" s="45"/>
      <c r="Z7" s="45"/>
      <c r="AA7" s="45"/>
      <c r="AB7" s="45"/>
      <c r="AC7" s="45"/>
      <c r="AD7" s="45"/>
      <c r="AE7" s="45"/>
    </row>
    <row r="8" spans="4:31" ht="13.5" thickTop="1" x14ac:dyDescent="0.2">
      <c r="J8" s="29"/>
      <c r="L8" s="24" t="s">
        <v>13</v>
      </c>
      <c r="R8" s="30">
        <f>+J39</f>
        <v>134053.70000000007</v>
      </c>
      <c r="V8" s="45" t="s">
        <v>68</v>
      </c>
      <c r="W8" s="45"/>
      <c r="X8" s="45"/>
      <c r="Y8" s="45"/>
      <c r="Z8" s="45"/>
      <c r="AA8" s="45"/>
      <c r="AB8" s="45"/>
      <c r="AC8" s="45"/>
      <c r="AD8" s="45"/>
      <c r="AE8" s="45"/>
    </row>
    <row r="9" spans="4:31" x14ac:dyDescent="0.2">
      <c r="D9" s="24" t="s">
        <v>3</v>
      </c>
      <c r="J9" s="36">
        <v>89178433</v>
      </c>
      <c r="L9" s="24" t="s">
        <v>15</v>
      </c>
      <c r="R9" s="30">
        <v>0</v>
      </c>
      <c r="V9" s="45" t="s">
        <v>69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4:31" x14ac:dyDescent="0.2">
      <c r="D10" s="24" t="s">
        <v>4</v>
      </c>
      <c r="J10" s="36">
        <v>88222</v>
      </c>
      <c r="R10" s="33"/>
      <c r="AA10" s="24" t="s">
        <v>70</v>
      </c>
      <c r="AB10" s="52">
        <v>44593</v>
      </c>
      <c r="AC10" s="24" t="s">
        <v>86</v>
      </c>
    </row>
    <row r="11" spans="4:31" ht="13.5" thickBot="1" x14ac:dyDescent="0.25">
      <c r="J11" s="31"/>
      <c r="L11" s="24" t="s">
        <v>14</v>
      </c>
      <c r="R11" s="30">
        <f>+R7+R8-R9</f>
        <v>941557.15</v>
      </c>
    </row>
    <row r="12" spans="4:31" ht="14.25" thickTop="1" thickBot="1" x14ac:dyDescent="0.25">
      <c r="D12" s="24" t="s">
        <v>5</v>
      </c>
      <c r="J12" s="36">
        <f>+J9+J10</f>
        <v>89266655</v>
      </c>
      <c r="R12" s="28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4:31" ht="13.5" thickTop="1" x14ac:dyDescent="0.2">
      <c r="J13" s="29"/>
      <c r="L13" s="24" t="s">
        <v>81</v>
      </c>
      <c r="O13" s="24" t="s">
        <v>79</v>
      </c>
      <c r="R13" s="36">
        <v>79457540</v>
      </c>
      <c r="AB13" s="43" t="s">
        <v>62</v>
      </c>
      <c r="AC13" s="43" t="s">
        <v>63</v>
      </c>
      <c r="AD13" s="44" t="s">
        <v>75</v>
      </c>
      <c r="AE13" s="43" t="s">
        <v>64</v>
      </c>
    </row>
    <row r="14" spans="4:31" x14ac:dyDescent="0.2">
      <c r="D14" s="24" t="s">
        <v>6</v>
      </c>
      <c r="J14" s="36"/>
      <c r="O14" s="24" t="s">
        <v>83</v>
      </c>
      <c r="R14" s="36">
        <v>1267356</v>
      </c>
      <c r="AB14" s="42" t="s">
        <v>58</v>
      </c>
      <c r="AC14" s="42" t="s">
        <v>59</v>
      </c>
      <c r="AD14" s="42" t="s">
        <v>60</v>
      </c>
      <c r="AE14" s="42" t="s">
        <v>61</v>
      </c>
    </row>
    <row r="15" spans="4:31" ht="13.5" thickBot="1" x14ac:dyDescent="0.25">
      <c r="D15" s="24" t="s">
        <v>7</v>
      </c>
      <c r="J15" s="36">
        <f>+J7-J12</f>
        <v>4465007</v>
      </c>
      <c r="P15" s="24" t="s">
        <v>76</v>
      </c>
      <c r="R15" s="37">
        <f>SUM(R13:R14)</f>
        <v>80724896</v>
      </c>
    </row>
    <row r="16" spans="4:31" ht="14.25" thickTop="1" thickBot="1" x14ac:dyDescent="0.25">
      <c r="J16" s="29"/>
      <c r="L16" s="24" t="s">
        <v>17</v>
      </c>
      <c r="N16" s="24" t="s">
        <v>80</v>
      </c>
      <c r="V16" s="24" t="s">
        <v>52</v>
      </c>
      <c r="Z16" s="24" t="s">
        <v>86</v>
      </c>
      <c r="AB16" s="46">
        <v>965260688</v>
      </c>
      <c r="AC16" s="36">
        <v>917547813</v>
      </c>
      <c r="AD16" s="36">
        <v>956597</v>
      </c>
      <c r="AE16" s="46">
        <f>+AB16-AC16-AD16</f>
        <v>46756278</v>
      </c>
    </row>
    <row r="17" spans="4:31" ht="13.5" thickTop="1" x14ac:dyDescent="0.2">
      <c r="D17" s="27"/>
      <c r="E17" s="27"/>
      <c r="F17" s="27"/>
      <c r="G17" s="27"/>
      <c r="H17" s="27"/>
      <c r="I17" s="27"/>
      <c r="J17" s="27"/>
      <c r="L17" s="24" t="s">
        <v>18</v>
      </c>
      <c r="R17" s="32">
        <v>1.001E-2</v>
      </c>
      <c r="AB17" s="36"/>
      <c r="AC17" s="36"/>
      <c r="AD17" s="36"/>
      <c r="AE17" s="36"/>
    </row>
    <row r="18" spans="4:31" x14ac:dyDescent="0.2">
      <c r="D18" s="24" t="s">
        <v>40</v>
      </c>
      <c r="I18" s="2" t="s">
        <v>86</v>
      </c>
      <c r="J18" s="51">
        <f>+J5</f>
        <v>44593</v>
      </c>
      <c r="R18" s="31"/>
      <c r="V18" s="24" t="s">
        <v>53</v>
      </c>
      <c r="W18" s="24" t="s">
        <v>54</v>
      </c>
      <c r="AB18" s="36">
        <v>100751676</v>
      </c>
      <c r="AC18" s="36">
        <v>95980152</v>
      </c>
      <c r="AD18" s="36">
        <v>99093</v>
      </c>
      <c r="AE18" s="36">
        <f>+AB18-AC18-AD18</f>
        <v>4672431</v>
      </c>
    </row>
    <row r="19" spans="4:31" x14ac:dyDescent="0.2">
      <c r="J19" s="31"/>
      <c r="L19" s="24" t="s">
        <v>19</v>
      </c>
      <c r="AB19" s="36"/>
      <c r="AC19" s="36"/>
      <c r="AD19" s="36"/>
      <c r="AE19" s="36"/>
    </row>
    <row r="20" spans="4:31" x14ac:dyDescent="0.2">
      <c r="D20" s="24" t="s">
        <v>39</v>
      </c>
      <c r="J20" s="32">
        <v>6.0099999999999997E-3</v>
      </c>
      <c r="L20" s="24" t="s">
        <v>20</v>
      </c>
      <c r="P20" s="40"/>
      <c r="R20" s="38">
        <f>+AB25</f>
        <v>4.8599999999999997E-2</v>
      </c>
      <c r="V20" s="24" t="s">
        <v>55</v>
      </c>
      <c r="W20" s="24" t="s">
        <v>56</v>
      </c>
      <c r="AB20" s="36">
        <f>+J7</f>
        <v>93731662</v>
      </c>
      <c r="AC20" s="36">
        <f>+J9</f>
        <v>89178433</v>
      </c>
      <c r="AD20" s="36">
        <f>+J10</f>
        <v>88222</v>
      </c>
      <c r="AE20" s="36">
        <f>+AB20-AC20-AD20</f>
        <v>4465007</v>
      </c>
    </row>
    <row r="21" spans="4:31" x14ac:dyDescent="0.2">
      <c r="J21" s="31"/>
      <c r="R21" s="31"/>
      <c r="AB21" s="37"/>
      <c r="AC21" s="37"/>
      <c r="AD21" s="37"/>
      <c r="AE21" s="37"/>
    </row>
    <row r="22" spans="4:31" ht="13.5" thickBot="1" x14ac:dyDescent="0.25">
      <c r="D22" s="24" t="s">
        <v>38</v>
      </c>
      <c r="J22" s="36">
        <v>89287049</v>
      </c>
      <c r="L22" s="24" t="s">
        <v>21</v>
      </c>
      <c r="P22" s="24" t="s">
        <v>86</v>
      </c>
      <c r="R22" s="51">
        <f>+J5</f>
        <v>44593</v>
      </c>
      <c r="V22" s="24" t="s">
        <v>57</v>
      </c>
      <c r="Z22" s="24" t="s">
        <v>86</v>
      </c>
      <c r="AB22" s="46">
        <f>+AB16-AB18+AB20</f>
        <v>958240674</v>
      </c>
      <c r="AC22" s="36">
        <f>+AC16-AC18+AC20</f>
        <v>910746094</v>
      </c>
      <c r="AD22" s="36">
        <f>+AD16-AD18+AD20</f>
        <v>945726</v>
      </c>
      <c r="AE22" s="46">
        <f>+AE16-AE18+AE20</f>
        <v>46548854</v>
      </c>
    </row>
    <row r="23" spans="4:31" ht="13.5" thickTop="1" x14ac:dyDescent="0.2">
      <c r="J23" s="36"/>
      <c r="R23" s="31"/>
      <c r="AB23" s="28"/>
      <c r="AC23" s="28"/>
      <c r="AD23" s="28"/>
      <c r="AE23" s="28"/>
    </row>
    <row r="24" spans="4:31" x14ac:dyDescent="0.2">
      <c r="D24" s="24" t="s">
        <v>37</v>
      </c>
      <c r="J24" s="36">
        <v>-20394</v>
      </c>
      <c r="L24" s="24" t="s">
        <v>22</v>
      </c>
    </row>
    <row r="25" spans="4:31" ht="13.5" thickBot="1" x14ac:dyDescent="0.25">
      <c r="J25" s="31"/>
      <c r="L25" s="24" t="s">
        <v>23</v>
      </c>
      <c r="P25" s="40"/>
      <c r="R25" s="38">
        <f>ROUND(+J15/J7,4)</f>
        <v>4.7600000000000003E-2</v>
      </c>
      <c r="V25" s="36">
        <f>+AE22</f>
        <v>46548854</v>
      </c>
      <c r="W25" s="39" t="s">
        <v>71</v>
      </c>
      <c r="X25" s="36">
        <f>+AB22</f>
        <v>958240674</v>
      </c>
      <c r="Z25" s="24" t="s">
        <v>72</v>
      </c>
      <c r="AB25" s="38">
        <f>ROUND(+V25/X25,4)</f>
        <v>4.8599999999999997E-2</v>
      </c>
      <c r="AC25" s="24" t="s">
        <v>73</v>
      </c>
    </row>
    <row r="26" spans="4:31" ht="13.5" thickTop="1" x14ac:dyDescent="0.2">
      <c r="D26" s="24" t="s">
        <v>35</v>
      </c>
      <c r="J26" s="36"/>
      <c r="R26" s="31"/>
      <c r="V26" s="37"/>
      <c r="X26" s="37"/>
      <c r="AB26" s="28"/>
      <c r="AC26" s="24" t="s">
        <v>74</v>
      </c>
    </row>
    <row r="27" spans="4:31" ht="13.5" thickBot="1" x14ac:dyDescent="0.25">
      <c r="D27" s="24" t="s">
        <v>36</v>
      </c>
      <c r="J27" s="36">
        <f>SUM(J22:J24)</f>
        <v>89266655</v>
      </c>
      <c r="L27" s="24" t="s">
        <v>24</v>
      </c>
    </row>
    <row r="28" spans="4:31" ht="13.5" thickTop="1" x14ac:dyDescent="0.2">
      <c r="J28" s="29"/>
      <c r="L28" s="24" t="s">
        <v>25</v>
      </c>
    </row>
    <row r="29" spans="4:31" x14ac:dyDescent="0.2">
      <c r="L29" s="24" t="s">
        <v>26</v>
      </c>
      <c r="R29" s="35">
        <f>1-R20</f>
        <v>0.95140000000000002</v>
      </c>
    </row>
    <row r="30" spans="4:31" x14ac:dyDescent="0.2">
      <c r="D30" s="24" t="s">
        <v>42</v>
      </c>
      <c r="J30" s="30"/>
      <c r="R30" s="31"/>
    </row>
    <row r="31" spans="4:31" x14ac:dyDescent="0.2">
      <c r="D31" s="24" t="s">
        <v>43</v>
      </c>
      <c r="J31" s="47">
        <v>698061.4</v>
      </c>
      <c r="L31" s="24" t="s">
        <v>27</v>
      </c>
    </row>
    <row r="32" spans="4:31" x14ac:dyDescent="0.2">
      <c r="J32" s="30"/>
    </row>
    <row r="33" spans="4:18" x14ac:dyDescent="0.2">
      <c r="J33" s="30"/>
    </row>
    <row r="34" spans="4:18" x14ac:dyDescent="0.2">
      <c r="J34" s="30"/>
    </row>
    <row r="35" spans="4:18" x14ac:dyDescent="0.2">
      <c r="D35" s="24" t="s">
        <v>33</v>
      </c>
      <c r="J35" s="30"/>
      <c r="L35" s="24" t="s">
        <v>28</v>
      </c>
      <c r="R35" s="32">
        <f>ROUND(+R11/R13,5)</f>
        <v>1.1849999999999999E-2</v>
      </c>
    </row>
    <row r="36" spans="4:18" x14ac:dyDescent="0.2">
      <c r="D36" s="24" t="s">
        <v>34</v>
      </c>
      <c r="J36" s="30">
        <v>564007.69999999995</v>
      </c>
      <c r="R36" s="34"/>
    </row>
    <row r="37" spans="4:18" x14ac:dyDescent="0.2">
      <c r="J37" s="33"/>
      <c r="L37" s="24" t="s">
        <v>29</v>
      </c>
      <c r="R37" s="32">
        <f>+R35/R29</f>
        <v>1.2455328988858523E-2</v>
      </c>
    </row>
    <row r="38" spans="4:18" x14ac:dyDescent="0.2">
      <c r="D38" s="24" t="s">
        <v>31</v>
      </c>
      <c r="J38" s="30"/>
      <c r="R38" s="31"/>
    </row>
    <row r="39" spans="4:18" ht="13.5" thickBot="1" x14ac:dyDescent="0.25">
      <c r="D39" s="24" t="s">
        <v>32</v>
      </c>
      <c r="J39" s="30">
        <f>+J31-J36</f>
        <v>134053.70000000007</v>
      </c>
      <c r="L39" s="24" t="s">
        <v>30</v>
      </c>
      <c r="R39" s="26">
        <f>+R37*100</f>
        <v>1.2455328988858523</v>
      </c>
    </row>
    <row r="40" spans="4:18" ht="14.25" thickTop="1" thickBot="1" x14ac:dyDescent="0.25">
      <c r="J40" s="29"/>
      <c r="R40" s="28"/>
    </row>
    <row r="41" spans="4:18" ht="13.5" thickTop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4:18" x14ac:dyDescent="0.2">
      <c r="D42" s="24" t="s">
        <v>44</v>
      </c>
      <c r="J42" s="26">
        <v>1.246</v>
      </c>
      <c r="L42" s="24" t="s">
        <v>45</v>
      </c>
    </row>
    <row r="43" spans="4:18" x14ac:dyDescent="0.2">
      <c r="D43" s="25" t="s">
        <v>107</v>
      </c>
      <c r="G43" s="24" t="s">
        <v>46</v>
      </c>
      <c r="I43" s="25" t="s">
        <v>106</v>
      </c>
      <c r="K43" s="24" t="s">
        <v>135</v>
      </c>
    </row>
    <row r="44" spans="4:18" x14ac:dyDescent="0.2">
      <c r="D44" s="24" t="s">
        <v>47</v>
      </c>
      <c r="F44" s="24" t="s">
        <v>82</v>
      </c>
      <c r="I44" s="24" t="s">
        <v>48</v>
      </c>
      <c r="J44" s="24" t="s">
        <v>49</v>
      </c>
    </row>
    <row r="45" spans="4:18" x14ac:dyDescent="0.2">
      <c r="D45" s="24" t="s">
        <v>50</v>
      </c>
      <c r="F45" s="24" t="s">
        <v>78</v>
      </c>
      <c r="K45" s="24" t="s">
        <v>51</v>
      </c>
      <c r="M45" s="24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8259-D7A1-42E3-A149-7EA6F23F11AE}">
  <dimension ref="D1:AJ45"/>
  <sheetViews>
    <sheetView zoomScale="70" zoomScaleNormal="70" workbookViewId="0">
      <selection activeCell="J18" sqref="J18"/>
    </sheetView>
  </sheetViews>
  <sheetFormatPr defaultColWidth="14.42578125" defaultRowHeight="12.75" x14ac:dyDescent="0.2"/>
  <cols>
    <col min="1" max="4" width="14.42578125" style="24"/>
    <col min="5" max="5" width="14" style="24" customWidth="1"/>
    <col min="6" max="6" width="11.5703125" style="24" customWidth="1"/>
    <col min="7" max="7" width="13" style="24" customWidth="1"/>
    <col min="8" max="8" width="9.140625" style="24" hidden="1" customWidth="1"/>
    <col min="9" max="9" width="10" style="24" customWidth="1"/>
    <col min="10" max="10" width="14.7109375" style="24" customWidth="1"/>
    <col min="11" max="11" width="16.7109375" style="24" customWidth="1"/>
    <col min="12" max="13" width="14.42578125" style="24"/>
    <col min="14" max="14" width="7" style="24" customWidth="1"/>
    <col min="15" max="15" width="14.42578125" style="24"/>
    <col min="16" max="16" width="7.28515625" style="24" customWidth="1"/>
    <col min="17" max="17" width="4.42578125" style="24" customWidth="1"/>
    <col min="18" max="18" width="14.140625" style="24" customWidth="1"/>
    <col min="19" max="23" width="14.42578125" style="24"/>
    <col min="24" max="24" width="15.28515625" style="24" customWidth="1"/>
    <col min="25" max="25" width="6.5703125" style="24" customWidth="1"/>
    <col min="26" max="26" width="7.7109375" style="24" customWidth="1"/>
    <col min="27" max="27" width="6.42578125" style="24" customWidth="1"/>
    <col min="28" max="29" width="14.42578125" style="24"/>
    <col min="30" max="30" width="13" style="24" customWidth="1"/>
    <col min="31" max="16384" width="14.42578125" style="24"/>
  </cols>
  <sheetData>
    <row r="1" spans="4:36" x14ac:dyDescent="0.2">
      <c r="D1" s="1" t="s">
        <v>134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4:36" x14ac:dyDescent="0.2">
      <c r="D2" s="24" t="s">
        <v>0</v>
      </c>
      <c r="F2" s="24" t="s">
        <v>1</v>
      </c>
      <c r="L2" s="24" t="s">
        <v>8</v>
      </c>
      <c r="N2" s="24" t="s">
        <v>9</v>
      </c>
      <c r="R2" s="24" t="s">
        <v>41</v>
      </c>
      <c r="AE2" s="24" t="s">
        <v>65</v>
      </c>
    </row>
    <row r="3" spans="4:36" ht="13.5" thickBot="1" x14ac:dyDescent="0.25">
      <c r="AE3" s="24" t="s">
        <v>66</v>
      </c>
    </row>
    <row r="4" spans="4:36" ht="13.5" thickTop="1" x14ac:dyDescent="0.2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4:36" x14ac:dyDescent="0.2">
      <c r="D5" s="24" t="s">
        <v>16</v>
      </c>
      <c r="I5" s="24" t="s">
        <v>86</v>
      </c>
      <c r="J5" s="51">
        <f>+AB10</f>
        <v>44621</v>
      </c>
      <c r="L5" s="24" t="s">
        <v>10</v>
      </c>
      <c r="P5" s="24" t="s">
        <v>86</v>
      </c>
      <c r="R5" s="51">
        <v>44652</v>
      </c>
      <c r="AJ5" s="43"/>
    </row>
    <row r="6" spans="4:36" x14ac:dyDescent="0.2">
      <c r="J6" s="31"/>
      <c r="L6" s="24" t="s">
        <v>11</v>
      </c>
      <c r="R6" s="31"/>
      <c r="V6" s="45" t="s">
        <v>1</v>
      </c>
      <c r="W6" s="45"/>
      <c r="X6" s="45"/>
      <c r="Y6" s="45"/>
      <c r="Z6" s="45"/>
      <c r="AA6" s="45"/>
      <c r="AB6" s="45"/>
      <c r="AC6" s="45"/>
      <c r="AD6" s="45"/>
      <c r="AE6" s="45"/>
      <c r="AJ6" s="43"/>
    </row>
    <row r="7" spans="4:36" ht="13.5" thickBot="1" x14ac:dyDescent="0.25">
      <c r="D7" s="24" t="s">
        <v>2</v>
      </c>
      <c r="J7" s="36">
        <v>80724896</v>
      </c>
      <c r="L7" s="24" t="s">
        <v>12</v>
      </c>
      <c r="R7" s="30">
        <v>505287.44</v>
      </c>
      <c r="V7" s="45" t="s">
        <v>67</v>
      </c>
      <c r="W7" s="45"/>
      <c r="X7" s="45"/>
      <c r="Y7" s="45"/>
      <c r="Z7" s="45"/>
      <c r="AA7" s="45"/>
      <c r="AB7" s="45"/>
      <c r="AC7" s="45"/>
      <c r="AD7" s="45"/>
      <c r="AE7" s="45"/>
    </row>
    <row r="8" spans="4:36" ht="13.5" thickTop="1" x14ac:dyDescent="0.2">
      <c r="J8" s="29"/>
      <c r="L8" s="24" t="s">
        <v>13</v>
      </c>
      <c r="R8" s="30">
        <f>+J39</f>
        <v>227984.76</v>
      </c>
      <c r="V8" s="45" t="s">
        <v>68</v>
      </c>
      <c r="W8" s="45"/>
      <c r="X8" s="45"/>
      <c r="Y8" s="45"/>
      <c r="Z8" s="45"/>
      <c r="AA8" s="45"/>
      <c r="AB8" s="45"/>
      <c r="AC8" s="45"/>
      <c r="AD8" s="45"/>
      <c r="AE8" s="45"/>
    </row>
    <row r="9" spans="4:36" x14ac:dyDescent="0.2">
      <c r="D9" s="24" t="s">
        <v>3</v>
      </c>
      <c r="J9" s="36">
        <v>76765754</v>
      </c>
      <c r="L9" s="24" t="s">
        <v>15</v>
      </c>
      <c r="R9" s="30">
        <v>0</v>
      </c>
      <c r="V9" s="45" t="s">
        <v>69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4:36" x14ac:dyDescent="0.2">
      <c r="D10" s="24" t="s">
        <v>4</v>
      </c>
      <c r="J10" s="36">
        <v>86374</v>
      </c>
      <c r="R10" s="33"/>
      <c r="AA10" s="24" t="s">
        <v>70</v>
      </c>
      <c r="AB10" s="52">
        <v>44621</v>
      </c>
      <c r="AC10" s="24" t="s">
        <v>86</v>
      </c>
    </row>
    <row r="11" spans="4:36" ht="13.5" thickBot="1" x14ac:dyDescent="0.25">
      <c r="J11" s="31"/>
      <c r="L11" s="24" t="s">
        <v>14</v>
      </c>
      <c r="R11" s="30">
        <f>+R7+R8-R9</f>
        <v>733272.2</v>
      </c>
    </row>
    <row r="12" spans="4:36" ht="14.25" thickTop="1" thickBot="1" x14ac:dyDescent="0.25">
      <c r="D12" s="24" t="s">
        <v>5</v>
      </c>
      <c r="J12" s="36">
        <f>+J9+J10</f>
        <v>76852128</v>
      </c>
      <c r="R12" s="28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4:36" ht="13.5" thickTop="1" x14ac:dyDescent="0.2">
      <c r="J13" s="29"/>
      <c r="L13" s="24" t="s">
        <v>81</v>
      </c>
      <c r="O13" s="24" t="s">
        <v>79</v>
      </c>
      <c r="R13" s="36">
        <v>66674566</v>
      </c>
      <c r="AB13" s="43" t="s">
        <v>62</v>
      </c>
      <c r="AC13" s="43" t="s">
        <v>63</v>
      </c>
      <c r="AD13" s="44" t="s">
        <v>75</v>
      </c>
      <c r="AE13" s="43" t="s">
        <v>64</v>
      </c>
    </row>
    <row r="14" spans="4:36" x14ac:dyDescent="0.2">
      <c r="D14" s="24" t="s">
        <v>6</v>
      </c>
      <c r="J14" s="36"/>
      <c r="O14" s="24" t="s">
        <v>83</v>
      </c>
      <c r="R14" s="36">
        <v>1565891</v>
      </c>
      <c r="AB14" s="42" t="s">
        <v>58</v>
      </c>
      <c r="AC14" s="42" t="s">
        <v>59</v>
      </c>
      <c r="AD14" s="42" t="s">
        <v>60</v>
      </c>
      <c r="AE14" s="42" t="s">
        <v>61</v>
      </c>
    </row>
    <row r="15" spans="4:36" ht="13.5" thickBot="1" x14ac:dyDescent="0.25">
      <c r="D15" s="24" t="s">
        <v>7</v>
      </c>
      <c r="J15" s="36">
        <f>+J7-J12</f>
        <v>3872768</v>
      </c>
      <c r="P15" s="24" t="s">
        <v>76</v>
      </c>
      <c r="R15" s="37">
        <f>SUM(R13:R14)</f>
        <v>68240457</v>
      </c>
    </row>
    <row r="16" spans="4:36" ht="14.25" thickTop="1" thickBot="1" x14ac:dyDescent="0.25">
      <c r="J16" s="29"/>
      <c r="L16" s="24" t="s">
        <v>17</v>
      </c>
      <c r="N16" s="24" t="s">
        <v>80</v>
      </c>
      <c r="V16" s="24" t="s">
        <v>52</v>
      </c>
      <c r="Z16" s="24" t="s">
        <v>86</v>
      </c>
      <c r="AB16" s="46">
        <v>958240674</v>
      </c>
      <c r="AC16" s="36">
        <v>910746094</v>
      </c>
      <c r="AD16" s="36">
        <v>945726</v>
      </c>
      <c r="AE16" s="46">
        <f>+AB16-AC16-AD16</f>
        <v>46548854</v>
      </c>
    </row>
    <row r="17" spans="4:31" ht="13.5" thickTop="1" x14ac:dyDescent="0.2">
      <c r="D17" s="27"/>
      <c r="E17" s="27"/>
      <c r="F17" s="27"/>
      <c r="G17" s="27"/>
      <c r="H17" s="27"/>
      <c r="I17" s="27"/>
      <c r="J17" s="27"/>
      <c r="L17" s="24" t="s">
        <v>18</v>
      </c>
      <c r="R17" s="32">
        <v>7.43E-3</v>
      </c>
      <c r="AB17" s="36"/>
      <c r="AC17" s="36"/>
      <c r="AD17" s="36"/>
      <c r="AE17" s="36"/>
    </row>
    <row r="18" spans="4:31" x14ac:dyDescent="0.2">
      <c r="D18" s="24" t="s">
        <v>40</v>
      </c>
      <c r="I18" s="2" t="s">
        <v>86</v>
      </c>
      <c r="J18" s="51">
        <f>+J5</f>
        <v>44621</v>
      </c>
      <c r="R18" s="31"/>
      <c r="V18" s="24" t="s">
        <v>53</v>
      </c>
      <c r="W18" s="24" t="s">
        <v>54</v>
      </c>
      <c r="AB18" s="36">
        <v>76246919</v>
      </c>
      <c r="AC18" s="36">
        <v>72321503</v>
      </c>
      <c r="AD18" s="36">
        <v>81203</v>
      </c>
      <c r="AE18" s="36">
        <f>+AB18-AC18-AD18</f>
        <v>3844213</v>
      </c>
    </row>
    <row r="19" spans="4:31" x14ac:dyDescent="0.2">
      <c r="J19" s="31"/>
      <c r="L19" s="24" t="s">
        <v>19</v>
      </c>
      <c r="AB19" s="36"/>
      <c r="AC19" s="36"/>
      <c r="AD19" s="36"/>
      <c r="AE19" s="36"/>
    </row>
    <row r="20" spans="4:31" x14ac:dyDescent="0.2">
      <c r="D20" s="24" t="s">
        <v>39</v>
      </c>
      <c r="J20" s="32">
        <v>8.9200000000000008E-3</v>
      </c>
      <c r="L20" s="24" t="s">
        <v>20</v>
      </c>
      <c r="P20" s="40"/>
      <c r="R20" s="38">
        <f>+AB25</f>
        <v>4.8399999999999999E-2</v>
      </c>
      <c r="V20" s="24" t="s">
        <v>55</v>
      </c>
      <c r="W20" s="24" t="s">
        <v>56</v>
      </c>
      <c r="AB20" s="36">
        <f>+J7</f>
        <v>80724896</v>
      </c>
      <c r="AC20" s="36">
        <f>+J9</f>
        <v>76765754</v>
      </c>
      <c r="AD20" s="36">
        <f>+J10</f>
        <v>86374</v>
      </c>
      <c r="AE20" s="36">
        <f>+AB20-AC20-AD20</f>
        <v>3872768</v>
      </c>
    </row>
    <row r="21" spans="4:31" x14ac:dyDescent="0.2">
      <c r="J21" s="31"/>
      <c r="R21" s="31"/>
      <c r="AB21" s="37"/>
      <c r="AC21" s="37"/>
      <c r="AD21" s="37"/>
      <c r="AE21" s="37"/>
    </row>
    <row r="22" spans="4:31" ht="13.5" thickBot="1" x14ac:dyDescent="0.25">
      <c r="D22" s="24" t="s">
        <v>38</v>
      </c>
      <c r="J22" s="36">
        <v>76856703</v>
      </c>
      <c r="L22" s="24" t="s">
        <v>21</v>
      </c>
      <c r="P22" s="24" t="s">
        <v>86</v>
      </c>
      <c r="R22" s="51">
        <f>+J5</f>
        <v>44621</v>
      </c>
      <c r="V22" s="24" t="s">
        <v>57</v>
      </c>
      <c r="Z22" s="24" t="s">
        <v>86</v>
      </c>
      <c r="AB22" s="46">
        <f>+AB16-AB18+AB20</f>
        <v>962718651</v>
      </c>
      <c r="AC22" s="36">
        <f>+AC16-AC18+AC20</f>
        <v>915190345</v>
      </c>
      <c r="AD22" s="36">
        <f>+AD16-AD18+AD20</f>
        <v>950897</v>
      </c>
      <c r="AE22" s="46">
        <f>+AE16-AE18+AE20</f>
        <v>46577409</v>
      </c>
    </row>
    <row r="23" spans="4:31" ht="13.5" thickTop="1" x14ac:dyDescent="0.2">
      <c r="J23" s="36"/>
      <c r="R23" s="31"/>
      <c r="AB23" s="28"/>
      <c r="AC23" s="28"/>
      <c r="AD23" s="28"/>
      <c r="AE23" s="28"/>
    </row>
    <row r="24" spans="4:31" x14ac:dyDescent="0.2">
      <c r="D24" s="24" t="s">
        <v>37</v>
      </c>
      <c r="J24" s="36">
        <v>-4575</v>
      </c>
      <c r="L24" s="24" t="s">
        <v>22</v>
      </c>
    </row>
    <row r="25" spans="4:31" ht="13.5" thickBot="1" x14ac:dyDescent="0.25">
      <c r="J25" s="31"/>
      <c r="L25" s="24" t="s">
        <v>23</v>
      </c>
      <c r="P25" s="40"/>
      <c r="R25" s="38">
        <f>ROUND(+J15/J7,4)</f>
        <v>4.8000000000000001E-2</v>
      </c>
      <c r="V25" s="36">
        <f>+AE22</f>
        <v>46577409</v>
      </c>
      <c r="W25" s="39" t="s">
        <v>71</v>
      </c>
      <c r="X25" s="36">
        <f>+AB22</f>
        <v>962718651</v>
      </c>
      <c r="Z25" s="24" t="s">
        <v>72</v>
      </c>
      <c r="AB25" s="38">
        <f>ROUND(+V25/X25,4)</f>
        <v>4.8399999999999999E-2</v>
      </c>
      <c r="AC25" s="24" t="s">
        <v>73</v>
      </c>
    </row>
    <row r="26" spans="4:31" ht="13.5" thickTop="1" x14ac:dyDescent="0.2">
      <c r="D26" s="24" t="s">
        <v>35</v>
      </c>
      <c r="J26" s="36"/>
      <c r="R26" s="31"/>
      <c r="V26" s="37"/>
      <c r="X26" s="37"/>
      <c r="AB26" s="28"/>
      <c r="AC26" s="24" t="s">
        <v>74</v>
      </c>
    </row>
    <row r="27" spans="4:31" ht="13.5" thickBot="1" x14ac:dyDescent="0.25">
      <c r="D27" s="24" t="s">
        <v>36</v>
      </c>
      <c r="J27" s="36">
        <f>SUM(J22:J24)</f>
        <v>76852128</v>
      </c>
      <c r="L27" s="24" t="s">
        <v>24</v>
      </c>
    </row>
    <row r="28" spans="4:31" ht="13.5" thickTop="1" x14ac:dyDescent="0.2">
      <c r="J28" s="29"/>
      <c r="L28" s="24" t="s">
        <v>25</v>
      </c>
    </row>
    <row r="29" spans="4:31" x14ac:dyDescent="0.2">
      <c r="L29" s="24" t="s">
        <v>26</v>
      </c>
      <c r="R29" s="35">
        <f>1-R20</f>
        <v>0.9516</v>
      </c>
    </row>
    <row r="30" spans="4:31" x14ac:dyDescent="0.2">
      <c r="D30" s="24" t="s">
        <v>42</v>
      </c>
      <c r="J30" s="30"/>
      <c r="R30" s="31"/>
    </row>
    <row r="31" spans="4:31" x14ac:dyDescent="0.2">
      <c r="D31" s="24" t="s">
        <v>43</v>
      </c>
      <c r="J31" s="47">
        <v>788058.54</v>
      </c>
      <c r="L31" s="24" t="s">
        <v>27</v>
      </c>
    </row>
    <row r="32" spans="4:31" x14ac:dyDescent="0.2">
      <c r="J32" s="30"/>
    </row>
    <row r="33" spans="4:18" x14ac:dyDescent="0.2">
      <c r="J33" s="30"/>
    </row>
    <row r="34" spans="4:18" x14ac:dyDescent="0.2">
      <c r="J34" s="30"/>
    </row>
    <row r="35" spans="4:18" x14ac:dyDescent="0.2">
      <c r="D35" s="24" t="s">
        <v>33</v>
      </c>
      <c r="J35" s="30"/>
      <c r="L35" s="24" t="s">
        <v>28</v>
      </c>
      <c r="R35" s="32">
        <f>ROUND(+R11/R13,5)</f>
        <v>1.0999999999999999E-2</v>
      </c>
    </row>
    <row r="36" spans="4:18" x14ac:dyDescent="0.2">
      <c r="D36" s="24" t="s">
        <v>34</v>
      </c>
      <c r="J36" s="30">
        <v>560073.78</v>
      </c>
      <c r="R36" s="34"/>
    </row>
    <row r="37" spans="4:18" x14ac:dyDescent="0.2">
      <c r="J37" s="33"/>
      <c r="L37" s="24" t="s">
        <v>29</v>
      </c>
      <c r="R37" s="32">
        <f>+R35/R29</f>
        <v>1.1559478772593525E-2</v>
      </c>
    </row>
    <row r="38" spans="4:18" x14ac:dyDescent="0.2">
      <c r="D38" s="24" t="s">
        <v>31</v>
      </c>
      <c r="J38" s="30"/>
      <c r="R38" s="31"/>
    </row>
    <row r="39" spans="4:18" ht="13.5" thickBot="1" x14ac:dyDescent="0.25">
      <c r="D39" s="24" t="s">
        <v>32</v>
      </c>
      <c r="J39" s="30">
        <f>+J31-J36</f>
        <v>227984.76</v>
      </c>
      <c r="L39" s="24" t="s">
        <v>30</v>
      </c>
      <c r="R39" s="26">
        <f>+R37*100</f>
        <v>1.1559478772593526</v>
      </c>
    </row>
    <row r="40" spans="4:18" ht="14.25" thickTop="1" thickBot="1" x14ac:dyDescent="0.25">
      <c r="J40" s="29"/>
      <c r="R40" s="28"/>
    </row>
    <row r="41" spans="4:18" ht="13.5" thickTop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4:18" x14ac:dyDescent="0.2">
      <c r="D42" s="24" t="s">
        <v>44</v>
      </c>
      <c r="J42" s="26">
        <v>1.1559999999999999</v>
      </c>
      <c r="L42" s="24" t="s">
        <v>45</v>
      </c>
    </row>
    <row r="43" spans="4:18" x14ac:dyDescent="0.2">
      <c r="D43" s="25" t="s">
        <v>109</v>
      </c>
      <c r="G43" s="24" t="s">
        <v>46</v>
      </c>
      <c r="I43" s="25" t="s">
        <v>108</v>
      </c>
      <c r="K43" s="2" t="s">
        <v>136</v>
      </c>
    </row>
    <row r="44" spans="4:18" x14ac:dyDescent="0.2">
      <c r="D44" s="24" t="s">
        <v>47</v>
      </c>
      <c r="F44" s="24" t="s">
        <v>82</v>
      </c>
      <c r="I44" s="24" t="s">
        <v>48</v>
      </c>
      <c r="J44" s="24" t="s">
        <v>49</v>
      </c>
    </row>
    <row r="45" spans="4:18" x14ac:dyDescent="0.2">
      <c r="D45" s="24" t="s">
        <v>50</v>
      </c>
      <c r="F45" s="24" t="s">
        <v>78</v>
      </c>
      <c r="K45" s="24" t="s">
        <v>51</v>
      </c>
      <c r="M45" s="24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1B4B4-3953-46A0-857E-8CA524DE536A}">
  <dimension ref="D1:AE45"/>
  <sheetViews>
    <sheetView zoomScale="70" zoomScaleNormal="70" workbookViewId="0">
      <selection activeCell="I51" sqref="I51"/>
    </sheetView>
  </sheetViews>
  <sheetFormatPr defaultColWidth="14.42578125" defaultRowHeight="12.75" x14ac:dyDescent="0.2"/>
  <cols>
    <col min="1" max="4" width="14.42578125" style="24"/>
    <col min="5" max="5" width="14" style="24" customWidth="1"/>
    <col min="6" max="6" width="11.5703125" style="24" customWidth="1"/>
    <col min="7" max="7" width="13" style="24" customWidth="1"/>
    <col min="8" max="8" width="9.140625" style="24" hidden="1" customWidth="1"/>
    <col min="9" max="9" width="10" style="24" customWidth="1"/>
    <col min="10" max="10" width="14.7109375" style="24" customWidth="1"/>
    <col min="11" max="11" width="16.85546875" style="24" customWidth="1"/>
    <col min="12" max="13" width="14.42578125" style="24"/>
    <col min="14" max="14" width="7" style="24" customWidth="1"/>
    <col min="15" max="15" width="14.42578125" style="24"/>
    <col min="16" max="16" width="7.28515625" style="24" customWidth="1"/>
    <col min="17" max="17" width="4.42578125" style="24" customWidth="1"/>
    <col min="18" max="18" width="14.140625" style="24" customWidth="1"/>
    <col min="19" max="23" width="14.42578125" style="24"/>
    <col min="24" max="24" width="15.28515625" style="24" customWidth="1"/>
    <col min="25" max="25" width="6.5703125" style="24" customWidth="1"/>
    <col min="26" max="26" width="7.7109375" style="24" customWidth="1"/>
    <col min="27" max="27" width="6.42578125" style="24" customWidth="1"/>
    <col min="28" max="29" width="14.42578125" style="24"/>
    <col min="30" max="30" width="13" style="24" customWidth="1"/>
    <col min="31" max="16384" width="14.42578125" style="24"/>
  </cols>
  <sheetData>
    <row r="1" spans="4:31" x14ac:dyDescent="0.2">
      <c r="D1" s="1" t="s">
        <v>134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4:31" x14ac:dyDescent="0.2">
      <c r="D2" s="24" t="s">
        <v>0</v>
      </c>
      <c r="F2" s="24" t="s">
        <v>1</v>
      </c>
      <c r="L2" s="24" t="s">
        <v>8</v>
      </c>
      <c r="N2" s="24" t="s">
        <v>9</v>
      </c>
      <c r="R2" s="24" t="s">
        <v>41</v>
      </c>
      <c r="AE2" s="24" t="s">
        <v>65</v>
      </c>
    </row>
    <row r="3" spans="4:31" ht="13.5" thickBot="1" x14ac:dyDescent="0.25">
      <c r="AE3" s="24" t="s">
        <v>66</v>
      </c>
    </row>
    <row r="4" spans="4:31" ht="13.5" thickTop="1" x14ac:dyDescent="0.2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4:31" x14ac:dyDescent="0.2">
      <c r="D5" s="24" t="s">
        <v>16</v>
      </c>
      <c r="I5" s="24" t="s">
        <v>86</v>
      </c>
      <c r="J5" s="51">
        <f>+AB10</f>
        <v>44652</v>
      </c>
      <c r="L5" s="24" t="s">
        <v>10</v>
      </c>
      <c r="P5" s="24" t="s">
        <v>86</v>
      </c>
      <c r="R5" s="51">
        <v>44682</v>
      </c>
    </row>
    <row r="6" spans="4:31" x14ac:dyDescent="0.2">
      <c r="J6" s="31"/>
      <c r="L6" s="24" t="s">
        <v>11</v>
      </c>
      <c r="R6" s="31"/>
      <c r="V6" s="45" t="s">
        <v>1</v>
      </c>
      <c r="W6" s="45"/>
      <c r="X6" s="45"/>
      <c r="Y6" s="45"/>
      <c r="Z6" s="45"/>
      <c r="AA6" s="45"/>
      <c r="AB6" s="45"/>
      <c r="AC6" s="45"/>
      <c r="AD6" s="45"/>
      <c r="AE6" s="45"/>
    </row>
    <row r="7" spans="4:31" ht="13.5" thickBot="1" x14ac:dyDescent="0.25">
      <c r="D7" s="24" t="s">
        <v>2</v>
      </c>
      <c r="J7" s="36">
        <v>68240457</v>
      </c>
      <c r="L7" s="24" t="s">
        <v>12</v>
      </c>
      <c r="R7" s="30">
        <v>459680</v>
      </c>
      <c r="V7" s="45" t="s">
        <v>67</v>
      </c>
      <c r="W7" s="45"/>
      <c r="X7" s="45"/>
      <c r="Y7" s="45"/>
      <c r="Z7" s="45"/>
      <c r="AA7" s="45"/>
      <c r="AB7" s="45"/>
      <c r="AC7" s="45"/>
      <c r="AD7" s="45"/>
      <c r="AE7" s="45"/>
    </row>
    <row r="8" spans="4:31" ht="13.5" thickTop="1" x14ac:dyDescent="0.2">
      <c r="J8" s="29"/>
      <c r="L8" s="24" t="s">
        <v>13</v>
      </c>
      <c r="R8" s="30">
        <f>+J39</f>
        <v>172390.03000000003</v>
      </c>
      <c r="V8" s="45" t="s">
        <v>68</v>
      </c>
      <c r="W8" s="45"/>
      <c r="X8" s="45"/>
      <c r="Y8" s="45"/>
      <c r="Z8" s="45"/>
      <c r="AA8" s="45"/>
      <c r="AB8" s="45"/>
      <c r="AC8" s="45"/>
      <c r="AD8" s="45"/>
      <c r="AE8" s="45"/>
    </row>
    <row r="9" spans="4:31" x14ac:dyDescent="0.2">
      <c r="D9" s="24" t="s">
        <v>3</v>
      </c>
      <c r="J9" s="36">
        <v>64769921</v>
      </c>
      <c r="L9" s="24" t="s">
        <v>15</v>
      </c>
      <c r="R9" s="30">
        <v>0</v>
      </c>
      <c r="V9" s="45" t="s">
        <v>69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4:31" x14ac:dyDescent="0.2">
      <c r="D10" s="24" t="s">
        <v>4</v>
      </c>
      <c r="J10" s="36">
        <v>63085</v>
      </c>
      <c r="R10" s="33"/>
      <c r="AA10" s="24" t="s">
        <v>70</v>
      </c>
      <c r="AB10" s="52">
        <v>44652</v>
      </c>
      <c r="AC10" s="24" t="s">
        <v>86</v>
      </c>
    </row>
    <row r="11" spans="4:31" ht="13.5" thickBot="1" x14ac:dyDescent="0.25">
      <c r="J11" s="31"/>
      <c r="L11" s="24" t="s">
        <v>14</v>
      </c>
      <c r="R11" s="30">
        <f>+R7+R8-R9</f>
        <v>632070.03</v>
      </c>
    </row>
    <row r="12" spans="4:31" ht="14.25" thickTop="1" thickBot="1" x14ac:dyDescent="0.25">
      <c r="D12" s="24" t="s">
        <v>5</v>
      </c>
      <c r="J12" s="36">
        <f>+J9+J10</f>
        <v>64833006</v>
      </c>
      <c r="R12" s="28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4:31" ht="13.5" thickTop="1" x14ac:dyDescent="0.2">
      <c r="J13" s="29"/>
      <c r="L13" s="24" t="s">
        <v>81</v>
      </c>
      <c r="O13" s="24" t="s">
        <v>79</v>
      </c>
      <c r="R13" s="36">
        <v>64981843</v>
      </c>
      <c r="AB13" s="43" t="s">
        <v>62</v>
      </c>
      <c r="AC13" s="43" t="s">
        <v>63</v>
      </c>
      <c r="AD13" s="44" t="s">
        <v>75</v>
      </c>
      <c r="AE13" s="43" t="s">
        <v>64</v>
      </c>
    </row>
    <row r="14" spans="4:31" x14ac:dyDescent="0.2">
      <c r="D14" s="24" t="s">
        <v>6</v>
      </c>
      <c r="J14" s="36"/>
      <c r="O14" s="24" t="s">
        <v>83</v>
      </c>
      <c r="R14" s="36">
        <v>1584873</v>
      </c>
      <c r="AB14" s="42" t="s">
        <v>58</v>
      </c>
      <c r="AC14" s="42" t="s">
        <v>59</v>
      </c>
      <c r="AD14" s="42" t="s">
        <v>60</v>
      </c>
      <c r="AE14" s="42" t="s">
        <v>61</v>
      </c>
    </row>
    <row r="15" spans="4:31" ht="13.5" thickBot="1" x14ac:dyDescent="0.25">
      <c r="D15" s="24" t="s">
        <v>7</v>
      </c>
      <c r="J15" s="36">
        <f>+J7-J12</f>
        <v>3407451</v>
      </c>
      <c r="P15" s="24" t="s">
        <v>76</v>
      </c>
      <c r="R15" s="37">
        <f>SUM(R13:R14)</f>
        <v>66566716</v>
      </c>
    </row>
    <row r="16" spans="4:31" ht="14.25" thickTop="1" thickBot="1" x14ac:dyDescent="0.25">
      <c r="J16" s="29"/>
      <c r="L16" s="24" t="s">
        <v>17</v>
      </c>
      <c r="N16" s="24" t="s">
        <v>80</v>
      </c>
      <c r="V16" s="24" t="s">
        <v>52</v>
      </c>
      <c r="Z16" s="24" t="s">
        <v>86</v>
      </c>
      <c r="AB16" s="46">
        <v>962718651</v>
      </c>
      <c r="AC16" s="36">
        <v>915190345</v>
      </c>
      <c r="AD16" s="36">
        <v>950897</v>
      </c>
      <c r="AE16" s="46">
        <f>+AB16-AC16-AD16</f>
        <v>46577409</v>
      </c>
    </row>
    <row r="17" spans="4:31" ht="13.5" thickTop="1" x14ac:dyDescent="0.2">
      <c r="D17" s="27"/>
      <c r="E17" s="27"/>
      <c r="F17" s="27"/>
      <c r="G17" s="27"/>
      <c r="H17" s="27"/>
      <c r="I17" s="27"/>
      <c r="J17" s="27"/>
      <c r="L17" s="24" t="s">
        <v>18</v>
      </c>
      <c r="R17" s="32">
        <v>7.0699999999999999E-3</v>
      </c>
      <c r="AB17" s="36"/>
      <c r="AC17" s="36"/>
      <c r="AD17" s="36"/>
      <c r="AE17" s="36"/>
    </row>
    <row r="18" spans="4:31" x14ac:dyDescent="0.2">
      <c r="D18" s="24" t="s">
        <v>40</v>
      </c>
      <c r="I18" s="2" t="s">
        <v>86</v>
      </c>
      <c r="J18" s="51">
        <f>+J5</f>
        <v>44652</v>
      </c>
      <c r="R18" s="31"/>
      <c r="V18" s="24" t="s">
        <v>53</v>
      </c>
      <c r="W18" s="24" t="s">
        <v>54</v>
      </c>
      <c r="AB18" s="36">
        <v>66633112</v>
      </c>
      <c r="AC18" s="36">
        <v>63324309</v>
      </c>
      <c r="AD18" s="36">
        <v>71109</v>
      </c>
      <c r="AE18" s="36">
        <f>+AB18-AC18-AD18</f>
        <v>3237694</v>
      </c>
    </row>
    <row r="19" spans="4:31" x14ac:dyDescent="0.2">
      <c r="J19" s="31"/>
      <c r="L19" s="24" t="s">
        <v>19</v>
      </c>
      <c r="AB19" s="36"/>
      <c r="AC19" s="36"/>
      <c r="AD19" s="36"/>
      <c r="AE19" s="36"/>
    </row>
    <row r="20" spans="4:31" x14ac:dyDescent="0.2">
      <c r="D20" s="24" t="s">
        <v>39</v>
      </c>
      <c r="J20" s="32">
        <v>1.2460000000000001E-2</v>
      </c>
      <c r="L20" s="24" t="s">
        <v>20</v>
      </c>
      <c r="P20" s="40"/>
      <c r="R20" s="38">
        <f>+AB25</f>
        <v>4.8500000000000001E-2</v>
      </c>
      <c r="V20" s="24" t="s">
        <v>55</v>
      </c>
      <c r="W20" s="24" t="s">
        <v>56</v>
      </c>
      <c r="AB20" s="36">
        <f>+J7</f>
        <v>68240457</v>
      </c>
      <c r="AC20" s="36">
        <f>+J9</f>
        <v>64769921</v>
      </c>
      <c r="AD20" s="36">
        <f>+J10</f>
        <v>63085</v>
      </c>
      <c r="AE20" s="36">
        <f>+AB20-AC20-AD20</f>
        <v>3407451</v>
      </c>
    </row>
    <row r="21" spans="4:31" x14ac:dyDescent="0.2">
      <c r="J21" s="31"/>
      <c r="R21" s="31"/>
      <c r="AB21" s="37"/>
      <c r="AC21" s="37"/>
      <c r="AD21" s="37"/>
      <c r="AE21" s="37"/>
    </row>
    <row r="22" spans="4:31" ht="13.5" thickBot="1" x14ac:dyDescent="0.25">
      <c r="D22" s="24" t="s">
        <v>38</v>
      </c>
      <c r="J22" s="36">
        <v>64890258</v>
      </c>
      <c r="L22" s="24" t="s">
        <v>21</v>
      </c>
      <c r="P22" s="24" t="s">
        <v>86</v>
      </c>
      <c r="R22" s="51">
        <f>+J5</f>
        <v>44652</v>
      </c>
      <c r="V22" s="24" t="s">
        <v>57</v>
      </c>
      <c r="Z22" s="24" t="s">
        <v>86</v>
      </c>
      <c r="AB22" s="46">
        <f>+AB16-AB18+AB20</f>
        <v>964325996</v>
      </c>
      <c r="AC22" s="36">
        <f>+AC16-AC18+AC20</f>
        <v>916635957</v>
      </c>
      <c r="AD22" s="36">
        <f>+AD16-AD18+AD20</f>
        <v>942873</v>
      </c>
      <c r="AE22" s="46">
        <f>+AE16-AE18+AE20</f>
        <v>46747166</v>
      </c>
    </row>
    <row r="23" spans="4:31" ht="13.5" thickTop="1" x14ac:dyDescent="0.2">
      <c r="J23" s="36"/>
      <c r="R23" s="31"/>
      <c r="AB23" s="28"/>
      <c r="AC23" s="28"/>
      <c r="AD23" s="28"/>
      <c r="AE23" s="28"/>
    </row>
    <row r="24" spans="4:31" x14ac:dyDescent="0.2">
      <c r="D24" s="24" t="s">
        <v>37</v>
      </c>
      <c r="J24" s="36">
        <v>-57252</v>
      </c>
      <c r="L24" s="24" t="s">
        <v>22</v>
      </c>
    </row>
    <row r="25" spans="4:31" ht="13.5" thickBot="1" x14ac:dyDescent="0.25">
      <c r="J25" s="31"/>
      <c r="L25" s="24" t="s">
        <v>23</v>
      </c>
      <c r="P25" s="40"/>
      <c r="R25" s="38">
        <f>ROUND(+J15/J7,4)</f>
        <v>4.99E-2</v>
      </c>
      <c r="V25" s="36">
        <f>+AE22</f>
        <v>46747166</v>
      </c>
      <c r="W25" s="39" t="s">
        <v>71</v>
      </c>
      <c r="X25" s="36">
        <f>+AB22</f>
        <v>964325996</v>
      </c>
      <c r="Z25" s="24" t="s">
        <v>72</v>
      </c>
      <c r="AB25" s="38">
        <f>ROUND(+V25/X25,4)</f>
        <v>4.8500000000000001E-2</v>
      </c>
      <c r="AC25" s="24" t="s">
        <v>73</v>
      </c>
    </row>
    <row r="26" spans="4:31" ht="13.5" thickTop="1" x14ac:dyDescent="0.2">
      <c r="D26" s="24" t="s">
        <v>35</v>
      </c>
      <c r="J26" s="36"/>
      <c r="R26" s="31"/>
      <c r="V26" s="37"/>
      <c r="X26" s="37"/>
      <c r="AB26" s="28"/>
      <c r="AC26" s="24" t="s">
        <v>74</v>
      </c>
    </row>
    <row r="27" spans="4:31" ht="13.5" thickBot="1" x14ac:dyDescent="0.25">
      <c r="D27" s="24" t="s">
        <v>36</v>
      </c>
      <c r="J27" s="36">
        <f>SUM(J22:J24)</f>
        <v>64833006</v>
      </c>
      <c r="L27" s="24" t="s">
        <v>24</v>
      </c>
    </row>
    <row r="28" spans="4:31" ht="13.5" thickTop="1" x14ac:dyDescent="0.2">
      <c r="J28" s="29"/>
      <c r="L28" s="24" t="s">
        <v>25</v>
      </c>
    </row>
    <row r="29" spans="4:31" x14ac:dyDescent="0.2">
      <c r="L29" s="24" t="s">
        <v>26</v>
      </c>
      <c r="R29" s="35">
        <f>1-R20</f>
        <v>0.95150000000000001</v>
      </c>
    </row>
    <row r="30" spans="4:31" x14ac:dyDescent="0.2">
      <c r="D30" s="24" t="s">
        <v>42</v>
      </c>
      <c r="J30" s="30"/>
      <c r="R30" s="31"/>
    </row>
    <row r="31" spans="4:31" x14ac:dyDescent="0.2">
      <c r="D31" s="24" t="s">
        <v>43</v>
      </c>
      <c r="J31" s="47">
        <v>941557.15</v>
      </c>
      <c r="L31" s="24" t="s">
        <v>27</v>
      </c>
    </row>
    <row r="32" spans="4:31" x14ac:dyDescent="0.2">
      <c r="J32" s="30"/>
    </row>
    <row r="33" spans="4:18" x14ac:dyDescent="0.2">
      <c r="J33" s="30"/>
    </row>
    <row r="34" spans="4:18" x14ac:dyDescent="0.2">
      <c r="J34" s="30"/>
    </row>
    <row r="35" spans="4:18" x14ac:dyDescent="0.2">
      <c r="D35" s="24" t="s">
        <v>33</v>
      </c>
      <c r="J35" s="30"/>
      <c r="L35" s="24" t="s">
        <v>28</v>
      </c>
      <c r="R35" s="32">
        <f>ROUND(+R11/R13,5)</f>
        <v>9.7300000000000008E-3</v>
      </c>
    </row>
    <row r="36" spans="4:18" x14ac:dyDescent="0.2">
      <c r="D36" s="24" t="s">
        <v>34</v>
      </c>
      <c r="J36" s="30">
        <v>769167.12</v>
      </c>
      <c r="R36" s="34"/>
    </row>
    <row r="37" spans="4:18" x14ac:dyDescent="0.2">
      <c r="J37" s="33"/>
      <c r="L37" s="24" t="s">
        <v>29</v>
      </c>
      <c r="R37" s="32">
        <f>+R35/R29</f>
        <v>1.0225959012086181E-2</v>
      </c>
    </row>
    <row r="38" spans="4:18" x14ac:dyDescent="0.2">
      <c r="D38" s="24" t="s">
        <v>31</v>
      </c>
      <c r="J38" s="30"/>
      <c r="R38" s="31"/>
    </row>
    <row r="39" spans="4:18" ht="13.5" thickBot="1" x14ac:dyDescent="0.25">
      <c r="D39" s="24" t="s">
        <v>32</v>
      </c>
      <c r="J39" s="30">
        <f>+J31-J36</f>
        <v>172390.03000000003</v>
      </c>
      <c r="L39" s="24" t="s">
        <v>30</v>
      </c>
      <c r="R39" s="26">
        <f>+R37*100</f>
        <v>1.0225959012086181</v>
      </c>
    </row>
    <row r="40" spans="4:18" ht="14.25" thickTop="1" thickBot="1" x14ac:dyDescent="0.25">
      <c r="J40" s="29"/>
      <c r="R40" s="28"/>
    </row>
    <row r="41" spans="4:18" ht="13.5" thickTop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4:18" x14ac:dyDescent="0.2">
      <c r="D42" s="24" t="s">
        <v>44</v>
      </c>
      <c r="J42" s="26">
        <v>1.0229999999999999</v>
      </c>
      <c r="L42" s="24" t="s">
        <v>45</v>
      </c>
    </row>
    <row r="43" spans="4:18" x14ac:dyDescent="0.2">
      <c r="D43" s="25" t="s">
        <v>111</v>
      </c>
      <c r="G43" s="24" t="s">
        <v>46</v>
      </c>
      <c r="I43" s="25" t="s">
        <v>110</v>
      </c>
      <c r="K43" s="2" t="s">
        <v>136</v>
      </c>
    </row>
    <row r="44" spans="4:18" x14ac:dyDescent="0.2">
      <c r="D44" s="24" t="s">
        <v>47</v>
      </c>
      <c r="F44" s="24" t="s">
        <v>82</v>
      </c>
      <c r="I44" s="24" t="s">
        <v>48</v>
      </c>
      <c r="J44" s="24" t="s">
        <v>49</v>
      </c>
    </row>
    <row r="45" spans="4:18" x14ac:dyDescent="0.2">
      <c r="D45" s="24" t="s">
        <v>50</v>
      </c>
      <c r="F45" s="24" t="s">
        <v>78</v>
      </c>
      <c r="K45" s="24" t="s">
        <v>51</v>
      </c>
      <c r="M45" s="24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FA238-BC6C-4DCA-A4D6-33AC9754DF63}">
  <dimension ref="D1:AE45"/>
  <sheetViews>
    <sheetView zoomScale="70" zoomScaleNormal="70" workbookViewId="0">
      <selection activeCell="AB22" sqref="AB22"/>
    </sheetView>
  </sheetViews>
  <sheetFormatPr defaultColWidth="14.42578125" defaultRowHeight="12.75" x14ac:dyDescent="0.2"/>
  <cols>
    <col min="1" max="4" width="14.42578125" style="24"/>
    <col min="5" max="5" width="14" style="24" customWidth="1"/>
    <col min="6" max="6" width="11.5703125" style="24" customWidth="1"/>
    <col min="7" max="7" width="13" style="24" customWidth="1"/>
    <col min="8" max="8" width="9.140625" style="24" hidden="1" customWidth="1"/>
    <col min="9" max="9" width="10" style="24" customWidth="1"/>
    <col min="10" max="10" width="14.7109375" style="24" customWidth="1"/>
    <col min="11" max="11" width="16.28515625" style="24" customWidth="1"/>
    <col min="12" max="13" width="14.42578125" style="24"/>
    <col min="14" max="14" width="7" style="24" customWidth="1"/>
    <col min="15" max="15" width="14.42578125" style="24"/>
    <col min="16" max="16" width="7.28515625" style="24" customWidth="1"/>
    <col min="17" max="17" width="4.42578125" style="24" customWidth="1"/>
    <col min="18" max="18" width="14.140625" style="24" customWidth="1"/>
    <col min="19" max="23" width="14.42578125" style="24"/>
    <col min="24" max="24" width="15.28515625" style="24" customWidth="1"/>
    <col min="25" max="25" width="6.5703125" style="24" customWidth="1"/>
    <col min="26" max="26" width="7.7109375" style="24" customWidth="1"/>
    <col min="27" max="27" width="6.42578125" style="24" customWidth="1"/>
    <col min="28" max="29" width="14.42578125" style="24"/>
    <col min="30" max="30" width="13" style="24" customWidth="1"/>
    <col min="31" max="16384" width="14.42578125" style="24"/>
  </cols>
  <sheetData>
    <row r="1" spans="4:31" x14ac:dyDescent="0.2">
      <c r="D1" s="1" t="s">
        <v>134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4:31" x14ac:dyDescent="0.2">
      <c r="D2" s="24" t="s">
        <v>0</v>
      </c>
      <c r="F2" s="24" t="s">
        <v>1</v>
      </c>
      <c r="L2" s="24" t="s">
        <v>8</v>
      </c>
      <c r="N2" s="24" t="s">
        <v>9</v>
      </c>
      <c r="R2" s="24" t="s">
        <v>41</v>
      </c>
      <c r="AE2" s="24" t="s">
        <v>65</v>
      </c>
    </row>
    <row r="3" spans="4:31" ht="13.5" thickBot="1" x14ac:dyDescent="0.25">
      <c r="AE3" s="24" t="s">
        <v>66</v>
      </c>
    </row>
    <row r="4" spans="4:31" ht="13.5" thickTop="1" x14ac:dyDescent="0.2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4:31" x14ac:dyDescent="0.2">
      <c r="D5" s="24" t="s">
        <v>16</v>
      </c>
      <c r="I5" s="24" t="s">
        <v>86</v>
      </c>
      <c r="J5" s="51">
        <f>+AB10</f>
        <v>44682</v>
      </c>
      <c r="L5" s="24" t="s">
        <v>10</v>
      </c>
      <c r="P5" s="24" t="s">
        <v>86</v>
      </c>
      <c r="R5" s="51">
        <v>44713</v>
      </c>
    </row>
    <row r="6" spans="4:31" x14ac:dyDescent="0.2">
      <c r="J6" s="31"/>
      <c r="L6" s="24" t="s">
        <v>11</v>
      </c>
      <c r="R6" s="31"/>
      <c r="V6" s="45" t="s">
        <v>1</v>
      </c>
      <c r="W6" s="45"/>
      <c r="X6" s="45"/>
      <c r="Y6" s="45"/>
      <c r="Z6" s="45"/>
      <c r="AA6" s="45"/>
      <c r="AB6" s="45"/>
      <c r="AC6" s="45"/>
      <c r="AD6" s="45"/>
      <c r="AE6" s="45"/>
    </row>
    <row r="7" spans="4:31" ht="13.5" thickBot="1" x14ac:dyDescent="0.25">
      <c r="D7" s="24" t="s">
        <v>2</v>
      </c>
      <c r="I7" s="24" t="s">
        <v>86</v>
      </c>
      <c r="J7" s="46">
        <v>66603169</v>
      </c>
      <c r="L7" s="24" t="s">
        <v>12</v>
      </c>
      <c r="R7" s="30">
        <v>709217</v>
      </c>
      <c r="V7" s="45" t="s">
        <v>67</v>
      </c>
      <c r="W7" s="45"/>
      <c r="X7" s="45"/>
      <c r="Y7" s="45"/>
      <c r="Z7" s="45"/>
      <c r="AA7" s="45"/>
      <c r="AB7" s="45"/>
      <c r="AC7" s="45"/>
      <c r="AD7" s="45"/>
      <c r="AE7" s="45"/>
    </row>
    <row r="8" spans="4:31" ht="13.5" thickTop="1" x14ac:dyDescent="0.2">
      <c r="J8" s="29"/>
      <c r="L8" s="24" t="s">
        <v>13</v>
      </c>
      <c r="R8" s="30">
        <f>+J39</f>
        <v>-136824.54000000004</v>
      </c>
      <c r="V8" s="45" t="s">
        <v>68</v>
      </c>
      <c r="W8" s="45"/>
      <c r="X8" s="45"/>
      <c r="Y8" s="45"/>
      <c r="Z8" s="45"/>
      <c r="AA8" s="45"/>
      <c r="AB8" s="45"/>
      <c r="AC8" s="45"/>
      <c r="AD8" s="45"/>
      <c r="AE8" s="45"/>
    </row>
    <row r="9" spans="4:31" x14ac:dyDescent="0.2">
      <c r="D9" s="24" t="s">
        <v>3</v>
      </c>
      <c r="J9" s="36">
        <v>63528176</v>
      </c>
      <c r="L9" s="24" t="s">
        <v>15</v>
      </c>
      <c r="R9" s="30">
        <v>0</v>
      </c>
      <c r="V9" s="45" t="s">
        <v>69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4:31" x14ac:dyDescent="0.2">
      <c r="D10" s="24" t="s">
        <v>4</v>
      </c>
      <c r="J10" s="36">
        <v>61005</v>
      </c>
      <c r="R10" s="33"/>
      <c r="AA10" s="24" t="s">
        <v>70</v>
      </c>
      <c r="AB10" s="52">
        <v>44682</v>
      </c>
      <c r="AC10" s="24" t="s">
        <v>86</v>
      </c>
    </row>
    <row r="11" spans="4:31" ht="13.5" thickBot="1" x14ac:dyDescent="0.25">
      <c r="J11" s="31"/>
      <c r="L11" s="24" t="s">
        <v>14</v>
      </c>
      <c r="R11" s="30">
        <f>+R7+R8-R9</f>
        <v>572392.46</v>
      </c>
    </row>
    <row r="12" spans="4:31" ht="14.25" thickTop="1" thickBot="1" x14ac:dyDescent="0.25">
      <c r="D12" s="24" t="s">
        <v>5</v>
      </c>
      <c r="J12" s="36">
        <f>+J9+J10</f>
        <v>63589181</v>
      </c>
      <c r="R12" s="28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4:31" ht="13.5" thickTop="1" x14ac:dyDescent="0.2">
      <c r="J13" s="29"/>
      <c r="L13" s="24" t="s">
        <v>81</v>
      </c>
      <c r="O13" s="24" t="s">
        <v>79</v>
      </c>
      <c r="R13" s="36">
        <v>77258149</v>
      </c>
      <c r="AB13" s="43" t="s">
        <v>62</v>
      </c>
      <c r="AC13" s="43" t="s">
        <v>63</v>
      </c>
      <c r="AD13" s="44" t="s">
        <v>75</v>
      </c>
      <c r="AE13" s="43" t="s">
        <v>64</v>
      </c>
    </row>
    <row r="14" spans="4:31" x14ac:dyDescent="0.2">
      <c r="D14" s="24" t="s">
        <v>6</v>
      </c>
      <c r="J14" s="36"/>
      <c r="O14" s="24" t="s">
        <v>83</v>
      </c>
      <c r="R14" s="36">
        <v>819677</v>
      </c>
      <c r="AB14" s="42" t="s">
        <v>58</v>
      </c>
      <c r="AC14" s="42" t="s">
        <v>59</v>
      </c>
      <c r="AD14" s="42" t="s">
        <v>60</v>
      </c>
      <c r="AE14" s="42" t="s">
        <v>61</v>
      </c>
    </row>
    <row r="15" spans="4:31" ht="13.5" thickBot="1" x14ac:dyDescent="0.25">
      <c r="D15" s="24" t="s">
        <v>7</v>
      </c>
      <c r="J15" s="36">
        <f>+J7-J12</f>
        <v>3013988</v>
      </c>
      <c r="P15" s="24" t="s">
        <v>76</v>
      </c>
      <c r="R15" s="37">
        <f>SUM(R13:R14)</f>
        <v>78077826</v>
      </c>
    </row>
    <row r="16" spans="4:31" ht="14.25" thickTop="1" thickBot="1" x14ac:dyDescent="0.25">
      <c r="J16" s="29"/>
      <c r="L16" s="24" t="s">
        <v>17</v>
      </c>
      <c r="N16" s="24" t="s">
        <v>80</v>
      </c>
      <c r="V16" s="24" t="s">
        <v>52</v>
      </c>
      <c r="Z16" s="24" t="s">
        <v>86</v>
      </c>
      <c r="AB16" s="46">
        <v>964325996</v>
      </c>
      <c r="AC16" s="36">
        <v>916635957</v>
      </c>
      <c r="AD16" s="36">
        <v>942873</v>
      </c>
      <c r="AE16" s="46">
        <f>+AB16-AC16-AD16</f>
        <v>46747166</v>
      </c>
    </row>
    <row r="17" spans="4:31" ht="13.5" thickTop="1" x14ac:dyDescent="0.2">
      <c r="D17" s="27"/>
      <c r="E17" s="27"/>
      <c r="F17" s="27"/>
      <c r="G17" s="27"/>
      <c r="H17" s="27"/>
      <c r="I17" s="27"/>
      <c r="J17" s="27"/>
      <c r="L17" s="24" t="s">
        <v>18</v>
      </c>
      <c r="R17" s="32">
        <v>9.1800000000000007E-3</v>
      </c>
      <c r="AB17" s="36"/>
      <c r="AC17" s="36"/>
      <c r="AD17" s="36"/>
      <c r="AE17" s="36"/>
    </row>
    <row r="18" spans="4:31" x14ac:dyDescent="0.2">
      <c r="D18" s="24" t="s">
        <v>40</v>
      </c>
      <c r="I18" s="2" t="s">
        <v>86</v>
      </c>
      <c r="J18" s="51">
        <f>+J5</f>
        <v>44682</v>
      </c>
      <c r="R18" s="31"/>
      <c r="V18" s="24" t="s">
        <v>53</v>
      </c>
      <c r="W18" s="24" t="s">
        <v>54</v>
      </c>
      <c r="Z18" s="24" t="s">
        <v>86</v>
      </c>
      <c r="AB18" s="46">
        <v>63537681</v>
      </c>
      <c r="AC18" s="36">
        <v>60414443</v>
      </c>
      <c r="AD18" s="36">
        <v>68529</v>
      </c>
      <c r="AE18" s="46">
        <f>+AB18-AC18-AD18</f>
        <v>3054709</v>
      </c>
    </row>
    <row r="19" spans="4:31" x14ac:dyDescent="0.2">
      <c r="J19" s="31"/>
      <c r="L19" s="24" t="s">
        <v>19</v>
      </c>
      <c r="AB19" s="36"/>
      <c r="AC19" s="36"/>
      <c r="AD19" s="36"/>
      <c r="AE19" s="36"/>
    </row>
    <row r="20" spans="4:31" x14ac:dyDescent="0.2">
      <c r="D20" s="24" t="s">
        <v>39</v>
      </c>
      <c r="J20" s="32">
        <v>1.1560000000000001E-2</v>
      </c>
      <c r="L20" s="24" t="s">
        <v>20</v>
      </c>
      <c r="P20" s="24" t="s">
        <v>86</v>
      </c>
      <c r="R20" s="48">
        <f>+AB25</f>
        <v>4.8300000000000003E-2</v>
      </c>
      <c r="V20" s="24" t="s">
        <v>55</v>
      </c>
      <c r="W20" s="24" t="s">
        <v>56</v>
      </c>
      <c r="Z20" s="24" t="s">
        <v>86</v>
      </c>
      <c r="AB20" s="46">
        <f>+J7</f>
        <v>66603169</v>
      </c>
      <c r="AC20" s="36">
        <f>+J9</f>
        <v>63528176</v>
      </c>
      <c r="AD20" s="36">
        <f>+J10</f>
        <v>61005</v>
      </c>
      <c r="AE20" s="46">
        <f>+AB20-AC20-AD20</f>
        <v>3013988</v>
      </c>
    </row>
    <row r="21" spans="4:31" x14ac:dyDescent="0.2">
      <c r="J21" s="31"/>
      <c r="R21" s="31"/>
      <c r="AB21" s="37"/>
      <c r="AC21" s="37"/>
      <c r="AD21" s="37"/>
      <c r="AE21" s="37"/>
    </row>
    <row r="22" spans="4:31" ht="13.5" thickBot="1" x14ac:dyDescent="0.25">
      <c r="D22" s="24" t="s">
        <v>38</v>
      </c>
      <c r="J22" s="36">
        <v>63590186</v>
      </c>
      <c r="L22" s="24" t="s">
        <v>21</v>
      </c>
      <c r="P22" s="24" t="s">
        <v>86</v>
      </c>
      <c r="R22" s="51">
        <f>+J5</f>
        <v>44682</v>
      </c>
      <c r="V22" s="24" t="s">
        <v>57</v>
      </c>
      <c r="Z22" s="24" t="s">
        <v>86</v>
      </c>
      <c r="AB22" s="46">
        <f>+AB16-AB18+AB20</f>
        <v>967391484</v>
      </c>
      <c r="AC22" s="36">
        <f>+AC16-AC18+AC20</f>
        <v>919749690</v>
      </c>
      <c r="AD22" s="36">
        <f>+AD16-AD18+AD20</f>
        <v>935349</v>
      </c>
      <c r="AE22" s="46">
        <f>+AE16-AE18+AE20</f>
        <v>46706445</v>
      </c>
    </row>
    <row r="23" spans="4:31" ht="13.5" thickTop="1" x14ac:dyDescent="0.2">
      <c r="J23" s="36"/>
      <c r="R23" s="31"/>
      <c r="AB23" s="28"/>
      <c r="AC23" s="28"/>
      <c r="AD23" s="28"/>
      <c r="AE23" s="28"/>
    </row>
    <row r="24" spans="4:31" x14ac:dyDescent="0.2">
      <c r="D24" s="24" t="s">
        <v>37</v>
      </c>
      <c r="J24" s="36">
        <v>-1005</v>
      </c>
      <c r="L24" s="24" t="s">
        <v>22</v>
      </c>
    </row>
    <row r="25" spans="4:31" ht="13.5" thickBot="1" x14ac:dyDescent="0.25">
      <c r="J25" s="31"/>
      <c r="L25" s="24" t="s">
        <v>23</v>
      </c>
      <c r="P25" s="24" t="s">
        <v>86</v>
      </c>
      <c r="R25" s="48">
        <f>ROUND(+J15/J7,4)</f>
        <v>4.53E-2</v>
      </c>
      <c r="V25" s="36">
        <f>+AE22</f>
        <v>46706445</v>
      </c>
      <c r="W25" s="39" t="s">
        <v>71</v>
      </c>
      <c r="X25" s="36">
        <f>+AB22</f>
        <v>967391484</v>
      </c>
      <c r="Z25" s="24" t="s">
        <v>72</v>
      </c>
      <c r="AB25" s="53">
        <f>ROUND(+V25/X25,4)</f>
        <v>4.8300000000000003E-2</v>
      </c>
      <c r="AC25" s="24" t="s">
        <v>73</v>
      </c>
    </row>
    <row r="26" spans="4:31" ht="13.5" thickTop="1" x14ac:dyDescent="0.2">
      <c r="D26" s="24" t="s">
        <v>35</v>
      </c>
      <c r="J26" s="36"/>
      <c r="R26" s="31"/>
      <c r="V26" s="37"/>
      <c r="X26" s="37"/>
      <c r="AB26" s="24" t="s">
        <v>86</v>
      </c>
      <c r="AC26" s="24" t="s">
        <v>74</v>
      </c>
    </row>
    <row r="27" spans="4:31" ht="13.5" thickBot="1" x14ac:dyDescent="0.25">
      <c r="D27" s="24" t="s">
        <v>36</v>
      </c>
      <c r="J27" s="36">
        <f>SUM(J22:J24)</f>
        <v>63589181</v>
      </c>
      <c r="L27" s="24" t="s">
        <v>24</v>
      </c>
    </row>
    <row r="28" spans="4:31" ht="13.5" thickTop="1" x14ac:dyDescent="0.2">
      <c r="J28" s="29"/>
      <c r="L28" s="24" t="s">
        <v>25</v>
      </c>
    </row>
    <row r="29" spans="4:31" x14ac:dyDescent="0.2">
      <c r="L29" s="24" t="s">
        <v>26</v>
      </c>
      <c r="R29" s="35">
        <f>1-R20</f>
        <v>0.95169999999999999</v>
      </c>
    </row>
    <row r="30" spans="4:31" x14ac:dyDescent="0.2">
      <c r="D30" s="24" t="s">
        <v>42</v>
      </c>
      <c r="J30" s="30"/>
      <c r="R30" s="31"/>
    </row>
    <row r="31" spans="4:31" x14ac:dyDescent="0.2">
      <c r="D31" s="24" t="s">
        <v>43</v>
      </c>
      <c r="J31" s="47">
        <v>733272.2</v>
      </c>
      <c r="L31" s="24" t="s">
        <v>27</v>
      </c>
    </row>
    <row r="32" spans="4:31" x14ac:dyDescent="0.2">
      <c r="J32" s="30"/>
    </row>
    <row r="33" spans="4:18" x14ac:dyDescent="0.2">
      <c r="J33" s="30"/>
    </row>
    <row r="34" spans="4:18" x14ac:dyDescent="0.2">
      <c r="J34" s="30"/>
    </row>
    <row r="35" spans="4:18" x14ac:dyDescent="0.2">
      <c r="D35" s="24" t="s">
        <v>33</v>
      </c>
      <c r="J35" s="30"/>
      <c r="L35" s="24" t="s">
        <v>28</v>
      </c>
      <c r="R35" s="32">
        <f>ROUND(+R11/R13,5)</f>
        <v>7.4099999999999999E-3</v>
      </c>
    </row>
    <row r="36" spans="4:18" x14ac:dyDescent="0.2">
      <c r="D36" s="24" t="s">
        <v>34</v>
      </c>
      <c r="J36" s="30">
        <v>870096.74</v>
      </c>
      <c r="R36" s="34"/>
    </row>
    <row r="37" spans="4:18" x14ac:dyDescent="0.2">
      <c r="J37" s="33"/>
      <c r="L37" s="24" t="s">
        <v>29</v>
      </c>
      <c r="R37" s="32">
        <f>+R35/R29</f>
        <v>7.7860670379321217E-3</v>
      </c>
    </row>
    <row r="38" spans="4:18" x14ac:dyDescent="0.2">
      <c r="D38" s="24" t="s">
        <v>31</v>
      </c>
      <c r="J38" s="30"/>
      <c r="R38" s="31"/>
    </row>
    <row r="39" spans="4:18" ht="13.5" thickBot="1" x14ac:dyDescent="0.25">
      <c r="D39" s="24" t="s">
        <v>32</v>
      </c>
      <c r="J39" s="30">
        <f>+J31-J36</f>
        <v>-136824.54000000004</v>
      </c>
      <c r="L39" s="24" t="s">
        <v>30</v>
      </c>
      <c r="R39" s="26">
        <f>+R37*100</f>
        <v>0.77860670379321217</v>
      </c>
    </row>
    <row r="40" spans="4:18" ht="14.25" thickTop="1" thickBot="1" x14ac:dyDescent="0.25">
      <c r="J40" s="29"/>
      <c r="R40" s="28"/>
    </row>
    <row r="41" spans="4:18" ht="13.5" thickTop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4:18" x14ac:dyDescent="0.2">
      <c r="D42" s="24" t="s">
        <v>44</v>
      </c>
      <c r="J42" s="26">
        <v>0.77900000000000003</v>
      </c>
      <c r="L42" s="24" t="s">
        <v>45</v>
      </c>
    </row>
    <row r="43" spans="4:18" x14ac:dyDescent="0.2">
      <c r="D43" s="25" t="s">
        <v>113</v>
      </c>
      <c r="G43" s="24" t="s">
        <v>46</v>
      </c>
      <c r="I43" s="25" t="s">
        <v>112</v>
      </c>
      <c r="K43" s="2" t="s">
        <v>136</v>
      </c>
    </row>
    <row r="44" spans="4:18" x14ac:dyDescent="0.2">
      <c r="D44" s="24" t="s">
        <v>47</v>
      </c>
      <c r="F44" s="24" t="s">
        <v>82</v>
      </c>
      <c r="I44" s="24" t="s">
        <v>48</v>
      </c>
      <c r="J44" s="24" t="s">
        <v>49</v>
      </c>
    </row>
    <row r="45" spans="4:18" x14ac:dyDescent="0.2">
      <c r="D45" s="24" t="s">
        <v>50</v>
      </c>
      <c r="F45" s="24" t="s">
        <v>78</v>
      </c>
      <c r="K45" s="24" t="s">
        <v>51</v>
      </c>
      <c r="M45" s="24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DDD53-11C1-4CD5-8808-CA363D3B5F69}">
  <dimension ref="D1:AE45"/>
  <sheetViews>
    <sheetView zoomScale="70" zoomScaleNormal="70" workbookViewId="0">
      <selection activeCell="I18" sqref="I18"/>
    </sheetView>
  </sheetViews>
  <sheetFormatPr defaultColWidth="14.42578125" defaultRowHeight="12.75" x14ac:dyDescent="0.2"/>
  <cols>
    <col min="1" max="4" width="14.42578125" style="2"/>
    <col min="5" max="5" width="14" style="2" customWidth="1"/>
    <col min="6" max="6" width="11.5703125" style="2" customWidth="1"/>
    <col min="7" max="7" width="13" style="2" customWidth="1"/>
    <col min="8" max="8" width="9.140625" style="2" hidden="1" customWidth="1"/>
    <col min="9" max="9" width="10" style="2" customWidth="1"/>
    <col min="10" max="10" width="13.140625" style="2" customWidth="1"/>
    <col min="11" max="13" width="14.42578125" style="2"/>
    <col min="14" max="14" width="7" style="2" customWidth="1"/>
    <col min="15" max="15" width="14.42578125" style="2"/>
    <col min="16" max="16" width="7.28515625" style="2" customWidth="1"/>
    <col min="17" max="17" width="4.42578125" style="2" customWidth="1"/>
    <col min="18" max="18" width="14.140625" style="2" customWidth="1"/>
    <col min="19" max="23" width="14.42578125" style="2"/>
    <col min="24" max="24" width="15.28515625" style="2" customWidth="1"/>
    <col min="25" max="25" width="6.5703125" style="2" customWidth="1"/>
    <col min="26" max="26" width="7.7109375" style="2" customWidth="1"/>
    <col min="27" max="27" width="6.42578125" style="2" customWidth="1"/>
    <col min="28" max="29" width="14.42578125" style="2"/>
    <col min="30" max="30" width="13" style="2" customWidth="1"/>
    <col min="31" max="16384" width="14.42578125" style="2"/>
  </cols>
  <sheetData>
    <row r="1" spans="4:31" x14ac:dyDescent="0.2">
      <c r="D1" s="1" t="s">
        <v>134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4:31" x14ac:dyDescent="0.2">
      <c r="D2" s="2" t="s">
        <v>0</v>
      </c>
      <c r="F2" s="2" t="s">
        <v>1</v>
      </c>
      <c r="L2" s="2" t="s">
        <v>8</v>
      </c>
      <c r="N2" s="2" t="s">
        <v>9</v>
      </c>
      <c r="R2" s="2" t="s">
        <v>41</v>
      </c>
      <c r="AE2" s="2" t="s">
        <v>65</v>
      </c>
    </row>
    <row r="3" spans="4:31" ht="13.5" thickBot="1" x14ac:dyDescent="0.25">
      <c r="AE3" s="2" t="s">
        <v>66</v>
      </c>
    </row>
    <row r="4" spans="4:31" ht="13.5" thickTop="1" x14ac:dyDescent="0.2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4:31" x14ac:dyDescent="0.2">
      <c r="D5" s="2" t="s">
        <v>16</v>
      </c>
      <c r="I5" s="2" t="s">
        <v>86</v>
      </c>
      <c r="J5" s="49">
        <f>+AB10</f>
        <v>44166</v>
      </c>
      <c r="L5" s="2" t="s">
        <v>10</v>
      </c>
      <c r="P5" s="2" t="s">
        <v>86</v>
      </c>
      <c r="R5" s="49">
        <v>44217</v>
      </c>
    </row>
    <row r="6" spans="4:31" x14ac:dyDescent="0.2">
      <c r="J6" s="5"/>
      <c r="L6" s="2" t="s">
        <v>11</v>
      </c>
      <c r="R6" s="5"/>
      <c r="V6" s="1" t="s">
        <v>1</v>
      </c>
      <c r="W6" s="1"/>
      <c r="X6" s="1"/>
      <c r="Y6" s="1"/>
      <c r="Z6" s="1"/>
      <c r="AA6" s="1"/>
      <c r="AB6" s="1"/>
      <c r="AC6" s="1"/>
      <c r="AD6" s="1"/>
      <c r="AE6" s="1"/>
    </row>
    <row r="7" spans="4:31" ht="13.5" thickBot="1" x14ac:dyDescent="0.25">
      <c r="D7" s="2" t="s">
        <v>2</v>
      </c>
      <c r="J7" s="6">
        <v>104663068</v>
      </c>
      <c r="L7" s="2" t="s">
        <v>12</v>
      </c>
      <c r="R7" s="7">
        <v>-428086</v>
      </c>
      <c r="V7" s="1" t="s">
        <v>67</v>
      </c>
      <c r="W7" s="1"/>
      <c r="X7" s="1"/>
      <c r="Y7" s="1"/>
      <c r="Z7" s="1"/>
      <c r="AA7" s="1"/>
      <c r="AB7" s="1"/>
      <c r="AC7" s="1"/>
      <c r="AD7" s="1"/>
      <c r="AE7" s="1"/>
    </row>
    <row r="8" spans="4:31" ht="13.5" thickTop="1" x14ac:dyDescent="0.2">
      <c r="J8" s="8"/>
      <c r="L8" s="2" t="s">
        <v>13</v>
      </c>
      <c r="R8" s="7">
        <f>+J39</f>
        <v>214079.32999999996</v>
      </c>
      <c r="V8" s="1" t="s">
        <v>68</v>
      </c>
      <c r="W8" s="1"/>
      <c r="X8" s="1"/>
      <c r="Y8" s="1"/>
      <c r="Z8" s="1"/>
      <c r="AA8" s="1"/>
      <c r="AB8" s="1"/>
      <c r="AC8" s="1"/>
      <c r="AD8" s="1"/>
      <c r="AE8" s="1"/>
    </row>
    <row r="9" spans="4:31" x14ac:dyDescent="0.2">
      <c r="D9" s="2" t="s">
        <v>3</v>
      </c>
      <c r="J9" s="6">
        <v>99378256</v>
      </c>
      <c r="L9" s="2" t="s">
        <v>15</v>
      </c>
      <c r="R9" s="7">
        <v>0</v>
      </c>
      <c r="V9" s="1" t="s">
        <v>69</v>
      </c>
      <c r="W9" s="1"/>
      <c r="X9" s="1"/>
      <c r="Y9" s="1"/>
      <c r="Z9" s="1"/>
      <c r="AA9" s="1"/>
      <c r="AB9" s="1"/>
      <c r="AC9" s="1"/>
      <c r="AD9" s="1"/>
      <c r="AE9" s="1"/>
    </row>
    <row r="10" spans="4:31" x14ac:dyDescent="0.2">
      <c r="D10" s="2" t="s">
        <v>4</v>
      </c>
      <c r="J10" s="6">
        <v>97018</v>
      </c>
      <c r="R10" s="11"/>
      <c r="AA10" s="2" t="s">
        <v>70</v>
      </c>
      <c r="AB10" s="50">
        <v>44166</v>
      </c>
      <c r="AC10" s="2" t="s">
        <v>86</v>
      </c>
    </row>
    <row r="11" spans="4:31" ht="13.5" thickBot="1" x14ac:dyDescent="0.25">
      <c r="J11" s="5"/>
      <c r="L11" s="2" t="s">
        <v>14</v>
      </c>
      <c r="R11" s="7">
        <f>+R7+R8-R9</f>
        <v>-214006.67000000004</v>
      </c>
    </row>
    <row r="12" spans="4:31" ht="14.25" thickTop="1" thickBot="1" x14ac:dyDescent="0.25">
      <c r="D12" s="2" t="s">
        <v>5</v>
      </c>
      <c r="J12" s="6">
        <f>+J9+J10</f>
        <v>99475274</v>
      </c>
      <c r="R12" s="14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4:31" ht="13.5" thickTop="1" x14ac:dyDescent="0.2">
      <c r="J13" s="8"/>
      <c r="L13" s="2" t="s">
        <v>81</v>
      </c>
      <c r="O13" s="2" t="s">
        <v>79</v>
      </c>
      <c r="R13" s="6">
        <v>107897127</v>
      </c>
      <c r="AB13" s="4" t="s">
        <v>62</v>
      </c>
      <c r="AC13" s="4" t="s">
        <v>63</v>
      </c>
      <c r="AD13" s="23" t="s">
        <v>75</v>
      </c>
      <c r="AE13" s="4" t="s">
        <v>64</v>
      </c>
    </row>
    <row r="14" spans="4:31" x14ac:dyDescent="0.2">
      <c r="D14" s="2" t="s">
        <v>6</v>
      </c>
      <c r="J14" s="6"/>
      <c r="O14" s="2" t="s">
        <v>89</v>
      </c>
      <c r="R14" s="6">
        <v>475800</v>
      </c>
      <c r="AB14" s="16" t="s">
        <v>58</v>
      </c>
      <c r="AC14" s="16" t="s">
        <v>59</v>
      </c>
      <c r="AD14" s="16" t="s">
        <v>60</v>
      </c>
      <c r="AE14" s="16" t="s">
        <v>61</v>
      </c>
    </row>
    <row r="15" spans="4:31" ht="13.5" thickBot="1" x14ac:dyDescent="0.25">
      <c r="D15" s="2" t="s">
        <v>7</v>
      </c>
      <c r="J15" s="6">
        <f>+J7-J12</f>
        <v>5187794</v>
      </c>
      <c r="P15" s="2" t="s">
        <v>76</v>
      </c>
      <c r="R15" s="17">
        <f>SUM(R13:R14)</f>
        <v>108372927</v>
      </c>
    </row>
    <row r="16" spans="4:31" ht="14.25" thickTop="1" thickBot="1" x14ac:dyDescent="0.25">
      <c r="J16" s="8"/>
      <c r="L16" s="2" t="s">
        <v>17</v>
      </c>
      <c r="N16" s="2" t="s">
        <v>80</v>
      </c>
      <c r="V16" s="2" t="s">
        <v>52</v>
      </c>
      <c r="AB16" s="6">
        <v>904302873</v>
      </c>
      <c r="AC16" s="6">
        <v>858533948</v>
      </c>
      <c r="AD16" s="6">
        <v>976428</v>
      </c>
      <c r="AE16" s="6">
        <f>+AB16-AC16-AD16</f>
        <v>44792497</v>
      </c>
    </row>
    <row r="17" spans="4:31" ht="13.5" thickTop="1" x14ac:dyDescent="0.2">
      <c r="D17" s="3"/>
      <c r="E17" s="3"/>
      <c r="F17" s="3"/>
      <c r="G17" s="3"/>
      <c r="H17" s="3"/>
      <c r="I17" s="3"/>
      <c r="J17" s="3"/>
      <c r="L17" s="2" t="s">
        <v>18</v>
      </c>
      <c r="R17" s="10">
        <v>-3.9699999999999996E-3</v>
      </c>
      <c r="AB17" s="6"/>
      <c r="AC17" s="6"/>
      <c r="AD17" s="6"/>
      <c r="AE17" s="6"/>
    </row>
    <row r="18" spans="4:31" x14ac:dyDescent="0.2">
      <c r="D18" s="2" t="s">
        <v>40</v>
      </c>
      <c r="I18" s="2" t="s">
        <v>86</v>
      </c>
      <c r="J18" s="49">
        <f>+J5</f>
        <v>44166</v>
      </c>
      <c r="R18" s="5"/>
      <c r="V18" s="2" t="s">
        <v>53</v>
      </c>
      <c r="W18" s="2" t="s">
        <v>54</v>
      </c>
      <c r="AB18" s="6">
        <v>90162740</v>
      </c>
      <c r="AC18" s="6">
        <v>85309865</v>
      </c>
      <c r="AD18" s="6">
        <v>94583</v>
      </c>
      <c r="AE18" s="6">
        <f>+AB18-AC18-AD18</f>
        <v>4758292</v>
      </c>
    </row>
    <row r="19" spans="4:31" x14ac:dyDescent="0.2">
      <c r="J19" s="5"/>
      <c r="L19" s="2" t="s">
        <v>19</v>
      </c>
      <c r="AB19" s="6"/>
      <c r="AC19" s="6"/>
      <c r="AD19" s="6"/>
      <c r="AE19" s="6"/>
    </row>
    <row r="20" spans="4:31" x14ac:dyDescent="0.2">
      <c r="D20" s="2" t="s">
        <v>39</v>
      </c>
      <c r="J20" s="10">
        <v>-5.0899999999999999E-3</v>
      </c>
      <c r="L20" s="2" t="s">
        <v>20</v>
      </c>
      <c r="P20" s="12"/>
      <c r="R20" s="9">
        <f>+AB25</f>
        <v>4.9200000000000001E-2</v>
      </c>
      <c r="V20" s="2" t="s">
        <v>55</v>
      </c>
      <c r="W20" s="2" t="s">
        <v>56</v>
      </c>
      <c r="AB20" s="6">
        <f>+J7</f>
        <v>104663068</v>
      </c>
      <c r="AC20" s="6">
        <f>+J9</f>
        <v>99378256</v>
      </c>
      <c r="AD20" s="6">
        <f>+J10</f>
        <v>97018</v>
      </c>
      <c r="AE20" s="6">
        <f>+AB20-AC20-AD20</f>
        <v>5187794</v>
      </c>
    </row>
    <row r="21" spans="4:31" x14ac:dyDescent="0.2">
      <c r="J21" s="5"/>
      <c r="R21" s="5"/>
      <c r="AB21" s="17"/>
      <c r="AC21" s="17"/>
      <c r="AD21" s="17"/>
      <c r="AE21" s="17"/>
    </row>
    <row r="22" spans="4:31" ht="13.5" thickBot="1" x14ac:dyDescent="0.25">
      <c r="D22" s="2" t="s">
        <v>38</v>
      </c>
      <c r="J22" s="6">
        <v>99581311</v>
      </c>
      <c r="L22" s="2" t="s">
        <v>21</v>
      </c>
      <c r="P22" s="2" t="s">
        <v>86</v>
      </c>
      <c r="R22" s="49">
        <f>+J5</f>
        <v>44166</v>
      </c>
      <c r="V22" s="2" t="s">
        <v>57</v>
      </c>
      <c r="AB22" s="6">
        <f>+AB16-AB18+AB20</f>
        <v>918803201</v>
      </c>
      <c r="AC22" s="6">
        <f>+AC16-AC18+AC20</f>
        <v>872602339</v>
      </c>
      <c r="AD22" s="6">
        <f>+AD16-AD18+AD20</f>
        <v>978863</v>
      </c>
      <c r="AE22" s="6">
        <f>+AE16-AE18+AE20</f>
        <v>45221999</v>
      </c>
    </row>
    <row r="23" spans="4:31" ht="13.5" thickTop="1" x14ac:dyDescent="0.2">
      <c r="J23" s="6"/>
      <c r="R23" s="5"/>
      <c r="AB23" s="14"/>
      <c r="AC23" s="14"/>
      <c r="AD23" s="14"/>
      <c r="AE23" s="14"/>
    </row>
    <row r="24" spans="4:31" x14ac:dyDescent="0.2">
      <c r="D24" s="2" t="s">
        <v>37</v>
      </c>
      <c r="J24" s="6">
        <v>-106037</v>
      </c>
      <c r="L24" s="2" t="s">
        <v>22</v>
      </c>
    </row>
    <row r="25" spans="4:31" ht="13.5" thickBot="1" x14ac:dyDescent="0.25">
      <c r="J25" s="5"/>
      <c r="L25" s="2" t="s">
        <v>23</v>
      </c>
      <c r="P25" s="12"/>
      <c r="R25" s="9">
        <f>ROUND(+J15/J7,4)</f>
        <v>4.9599999999999998E-2</v>
      </c>
      <c r="V25" s="6">
        <f>+AE22</f>
        <v>45221999</v>
      </c>
      <c r="W25" s="18" t="s">
        <v>71</v>
      </c>
      <c r="X25" s="6">
        <f>+AB22</f>
        <v>918803201</v>
      </c>
      <c r="Z25" s="2" t="s">
        <v>72</v>
      </c>
      <c r="AB25" s="9">
        <f>ROUND(+V25/X25,4)</f>
        <v>4.9200000000000001E-2</v>
      </c>
      <c r="AC25" s="2" t="s">
        <v>73</v>
      </c>
    </row>
    <row r="26" spans="4:31" ht="13.5" thickTop="1" x14ac:dyDescent="0.2">
      <c r="D26" s="2" t="s">
        <v>35</v>
      </c>
      <c r="J26" s="6"/>
      <c r="R26" s="5"/>
      <c r="V26" s="17"/>
      <c r="X26" s="17"/>
      <c r="AB26" s="14"/>
      <c r="AC26" s="2" t="s">
        <v>74</v>
      </c>
    </row>
    <row r="27" spans="4:31" ht="13.5" thickBot="1" x14ac:dyDescent="0.25">
      <c r="D27" s="2" t="s">
        <v>36</v>
      </c>
      <c r="J27" s="6">
        <f>SUM(J22:J24)</f>
        <v>99475274</v>
      </c>
      <c r="L27" s="2" t="s">
        <v>24</v>
      </c>
    </row>
    <row r="28" spans="4:31" ht="13.5" thickTop="1" x14ac:dyDescent="0.2">
      <c r="J28" s="8"/>
      <c r="L28" s="2" t="s">
        <v>25</v>
      </c>
    </row>
    <row r="29" spans="4:31" x14ac:dyDescent="0.2">
      <c r="L29" s="2" t="s">
        <v>26</v>
      </c>
      <c r="R29" s="19">
        <f>1-R20</f>
        <v>0.95079999999999998</v>
      </c>
    </row>
    <row r="30" spans="4:31" x14ac:dyDescent="0.2">
      <c r="D30" s="2" t="s">
        <v>42</v>
      </c>
      <c r="J30" s="7"/>
      <c r="R30" s="5"/>
    </row>
    <row r="31" spans="4:31" x14ac:dyDescent="0.2">
      <c r="D31" s="2" t="s">
        <v>43</v>
      </c>
      <c r="J31" s="7">
        <v>-352311.74</v>
      </c>
      <c r="L31" s="2" t="s">
        <v>27</v>
      </c>
    </row>
    <row r="32" spans="4:31" x14ac:dyDescent="0.2">
      <c r="J32" s="7"/>
    </row>
    <row r="33" spans="4:18" x14ac:dyDescent="0.2">
      <c r="J33" s="7"/>
    </row>
    <row r="34" spans="4:18" x14ac:dyDescent="0.2">
      <c r="J34" s="7"/>
    </row>
    <row r="35" spans="4:18" x14ac:dyDescent="0.2">
      <c r="D35" s="2" t="s">
        <v>33</v>
      </c>
      <c r="J35" s="7"/>
      <c r="L35" s="2" t="s">
        <v>28</v>
      </c>
      <c r="R35" s="10">
        <f>ROUND(+R11/R13,5)</f>
        <v>-1.98E-3</v>
      </c>
    </row>
    <row r="36" spans="4:18" x14ac:dyDescent="0.2">
      <c r="D36" s="2" t="s">
        <v>34</v>
      </c>
      <c r="J36" s="7">
        <v>-566391.06999999995</v>
      </c>
      <c r="R36" s="13"/>
    </row>
    <row r="37" spans="4:18" x14ac:dyDescent="0.2">
      <c r="J37" s="11"/>
      <c r="L37" s="2" t="s">
        <v>29</v>
      </c>
      <c r="R37" s="10">
        <f>+R35/R29</f>
        <v>-2.082456878418174E-3</v>
      </c>
    </row>
    <row r="38" spans="4:18" x14ac:dyDescent="0.2">
      <c r="D38" s="2" t="s">
        <v>31</v>
      </c>
      <c r="J38" s="7"/>
      <c r="R38" s="5"/>
    </row>
    <row r="39" spans="4:18" ht="13.5" thickBot="1" x14ac:dyDescent="0.25">
      <c r="D39" s="2" t="s">
        <v>32</v>
      </c>
      <c r="J39" s="7">
        <f>+J31-J36</f>
        <v>214079.32999999996</v>
      </c>
      <c r="L39" s="2" t="s">
        <v>30</v>
      </c>
      <c r="R39" s="20">
        <f>+R37*100</f>
        <v>-0.20824568784181741</v>
      </c>
    </row>
    <row r="40" spans="4:18" ht="14.25" thickTop="1" thickBot="1" x14ac:dyDescent="0.25">
      <c r="J40" s="8"/>
      <c r="R40" s="14"/>
    </row>
    <row r="41" spans="4:18" ht="13.5" thickTop="1" x14ac:dyDescent="0.2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4:18" x14ac:dyDescent="0.2">
      <c r="D42" s="2" t="s">
        <v>44</v>
      </c>
      <c r="J42" s="20">
        <v>-0.20799999999999999</v>
      </c>
      <c r="L42" s="2" t="s">
        <v>45</v>
      </c>
    </row>
    <row r="43" spans="4:18" x14ac:dyDescent="0.2">
      <c r="D43" s="21" t="s">
        <v>131</v>
      </c>
      <c r="G43" s="2" t="s">
        <v>46</v>
      </c>
      <c r="I43" s="21" t="s">
        <v>130</v>
      </c>
      <c r="K43" s="2" t="s">
        <v>136</v>
      </c>
    </row>
    <row r="44" spans="4:18" x14ac:dyDescent="0.2">
      <c r="D44" s="2" t="s">
        <v>47</v>
      </c>
      <c r="F44" s="2" t="s">
        <v>82</v>
      </c>
      <c r="I44" s="2" t="s">
        <v>48</v>
      </c>
      <c r="J44" s="2" t="s">
        <v>49</v>
      </c>
    </row>
    <row r="45" spans="4:18" x14ac:dyDescent="0.2">
      <c r="D45" s="2" t="s">
        <v>50</v>
      </c>
      <c r="F45" s="2" t="s">
        <v>78</v>
      </c>
      <c r="K45" s="2" t="s">
        <v>51</v>
      </c>
      <c r="M45" s="2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8B57D-36C5-4286-9E3D-9218D20C338A}">
  <dimension ref="D1:AE45"/>
  <sheetViews>
    <sheetView zoomScale="70" zoomScaleNormal="70" workbookViewId="0">
      <selection activeCell="AB22" sqref="AB22"/>
    </sheetView>
  </sheetViews>
  <sheetFormatPr defaultColWidth="14.42578125" defaultRowHeight="12.75" x14ac:dyDescent="0.2"/>
  <cols>
    <col min="1" max="4" width="14.42578125" style="24"/>
    <col min="5" max="5" width="14" style="24" customWidth="1"/>
    <col min="6" max="6" width="11.5703125" style="24" customWidth="1"/>
    <col min="7" max="7" width="13" style="24" customWidth="1"/>
    <col min="8" max="8" width="9.140625" style="24" hidden="1" customWidth="1"/>
    <col min="9" max="9" width="10" style="24" customWidth="1"/>
    <col min="10" max="10" width="14.7109375" style="24" customWidth="1"/>
    <col min="11" max="11" width="16.28515625" style="24" customWidth="1"/>
    <col min="12" max="13" width="14.42578125" style="24"/>
    <col min="14" max="14" width="7" style="24" customWidth="1"/>
    <col min="15" max="15" width="14.42578125" style="24"/>
    <col min="16" max="16" width="7.28515625" style="24" customWidth="1"/>
    <col min="17" max="17" width="4.42578125" style="24" customWidth="1"/>
    <col min="18" max="18" width="14.140625" style="24" customWidth="1"/>
    <col min="19" max="23" width="14.42578125" style="24"/>
    <col min="24" max="24" width="15.28515625" style="24" customWidth="1"/>
    <col min="25" max="25" width="6.5703125" style="24" customWidth="1"/>
    <col min="26" max="26" width="7.7109375" style="24" customWidth="1"/>
    <col min="27" max="27" width="6.42578125" style="24" customWidth="1"/>
    <col min="28" max="29" width="14.42578125" style="24"/>
    <col min="30" max="30" width="13" style="24" customWidth="1"/>
    <col min="31" max="16384" width="14.42578125" style="24"/>
  </cols>
  <sheetData>
    <row r="1" spans="4:31" x14ac:dyDescent="0.2">
      <c r="D1" s="1" t="s">
        <v>134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4:31" x14ac:dyDescent="0.2">
      <c r="D2" s="24" t="s">
        <v>0</v>
      </c>
      <c r="F2" s="24" t="s">
        <v>1</v>
      </c>
      <c r="L2" s="24" t="s">
        <v>8</v>
      </c>
      <c r="N2" s="24" t="s">
        <v>9</v>
      </c>
      <c r="R2" s="24" t="s">
        <v>41</v>
      </c>
      <c r="AE2" s="24" t="s">
        <v>65</v>
      </c>
    </row>
    <row r="3" spans="4:31" ht="13.5" thickBot="1" x14ac:dyDescent="0.25">
      <c r="AE3" s="24" t="s">
        <v>66</v>
      </c>
    </row>
    <row r="4" spans="4:31" ht="13.5" thickTop="1" x14ac:dyDescent="0.2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4:31" x14ac:dyDescent="0.2">
      <c r="D5" s="24" t="s">
        <v>16</v>
      </c>
      <c r="I5" s="24" t="s">
        <v>86</v>
      </c>
      <c r="J5" s="51">
        <f>+AB10</f>
        <v>44713</v>
      </c>
      <c r="L5" s="24" t="s">
        <v>10</v>
      </c>
      <c r="R5" s="51">
        <v>44743</v>
      </c>
    </row>
    <row r="6" spans="4:31" x14ac:dyDescent="0.2">
      <c r="J6" s="31"/>
      <c r="L6" s="24" t="s">
        <v>11</v>
      </c>
      <c r="R6" s="31"/>
      <c r="V6" s="45" t="s">
        <v>1</v>
      </c>
      <c r="W6" s="45"/>
      <c r="X6" s="45"/>
      <c r="Y6" s="45"/>
      <c r="Z6" s="45"/>
      <c r="AA6" s="45"/>
      <c r="AB6" s="45"/>
      <c r="AC6" s="45"/>
      <c r="AD6" s="45"/>
      <c r="AE6" s="45"/>
    </row>
    <row r="7" spans="4:31" ht="13.5" thickBot="1" x14ac:dyDescent="0.25">
      <c r="D7" s="24" t="s">
        <v>2</v>
      </c>
      <c r="I7" s="24" t="s">
        <v>86</v>
      </c>
      <c r="J7" s="46">
        <v>78081846</v>
      </c>
      <c r="L7" s="24" t="s">
        <v>12</v>
      </c>
      <c r="R7" s="30">
        <v>1374588</v>
      </c>
      <c r="V7" s="45" t="s">
        <v>67</v>
      </c>
      <c r="W7" s="45"/>
      <c r="X7" s="45"/>
      <c r="Y7" s="45"/>
      <c r="Z7" s="45"/>
      <c r="AA7" s="45"/>
      <c r="AB7" s="45"/>
      <c r="AC7" s="45"/>
      <c r="AD7" s="45"/>
      <c r="AE7" s="45"/>
    </row>
    <row r="8" spans="4:31" ht="13.5" thickTop="1" x14ac:dyDescent="0.2">
      <c r="J8" s="29"/>
      <c r="L8" s="24" t="s">
        <v>13</v>
      </c>
      <c r="R8" s="30">
        <f>+J39</f>
        <v>-204249.12</v>
      </c>
      <c r="V8" s="45" t="s">
        <v>68</v>
      </c>
      <c r="W8" s="45"/>
      <c r="X8" s="45"/>
      <c r="Y8" s="45"/>
      <c r="Z8" s="45"/>
      <c r="AA8" s="45"/>
      <c r="AB8" s="45"/>
      <c r="AC8" s="45"/>
      <c r="AD8" s="45"/>
      <c r="AE8" s="45"/>
    </row>
    <row r="9" spans="4:31" x14ac:dyDescent="0.2">
      <c r="D9" s="24" t="s">
        <v>3</v>
      </c>
      <c r="J9" s="36">
        <v>74733052</v>
      </c>
      <c r="L9" s="24" t="s">
        <v>15</v>
      </c>
      <c r="R9" s="30">
        <v>0</v>
      </c>
      <c r="V9" s="45" t="s">
        <v>69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4:31" x14ac:dyDescent="0.2">
      <c r="D10" s="24" t="s">
        <v>4</v>
      </c>
      <c r="J10" s="36">
        <v>68018</v>
      </c>
      <c r="R10" s="33"/>
      <c r="AA10" s="24" t="s">
        <v>70</v>
      </c>
      <c r="AB10" s="52">
        <v>44713</v>
      </c>
      <c r="AC10" s="24" t="s">
        <v>86</v>
      </c>
    </row>
    <row r="11" spans="4:31" ht="13.5" thickBot="1" x14ac:dyDescent="0.25">
      <c r="J11" s="31"/>
      <c r="L11" s="24" t="s">
        <v>14</v>
      </c>
      <c r="R11" s="30">
        <f>+R7+R8-R9</f>
        <v>1170338.8799999999</v>
      </c>
    </row>
    <row r="12" spans="4:31" ht="14.25" thickTop="1" thickBot="1" x14ac:dyDescent="0.25">
      <c r="D12" s="24" t="s">
        <v>5</v>
      </c>
      <c r="J12" s="36">
        <f>+J9+J10</f>
        <v>74801070</v>
      </c>
      <c r="R12" s="28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4:31" ht="13.5" thickTop="1" x14ac:dyDescent="0.2">
      <c r="J13" s="29"/>
      <c r="L13" s="24" t="s">
        <v>81</v>
      </c>
      <c r="O13" s="24" t="s">
        <v>79</v>
      </c>
      <c r="R13" s="36">
        <v>83506606</v>
      </c>
      <c r="AB13" s="43" t="s">
        <v>62</v>
      </c>
      <c r="AC13" s="43" t="s">
        <v>63</v>
      </c>
      <c r="AD13" s="44" t="s">
        <v>75</v>
      </c>
      <c r="AE13" s="43" t="s">
        <v>64</v>
      </c>
    </row>
    <row r="14" spans="4:31" x14ac:dyDescent="0.2">
      <c r="D14" s="24" t="s">
        <v>6</v>
      </c>
      <c r="J14" s="36"/>
      <c r="O14" s="24" t="s">
        <v>83</v>
      </c>
      <c r="R14" s="36">
        <v>1190613</v>
      </c>
      <c r="AB14" s="42" t="s">
        <v>58</v>
      </c>
      <c r="AC14" s="42" t="s">
        <v>59</v>
      </c>
      <c r="AD14" s="42" t="s">
        <v>60</v>
      </c>
      <c r="AE14" s="42" t="s">
        <v>61</v>
      </c>
    </row>
    <row r="15" spans="4:31" ht="13.5" thickBot="1" x14ac:dyDescent="0.25">
      <c r="D15" s="24" t="s">
        <v>7</v>
      </c>
      <c r="J15" s="36">
        <f>+J7-J12</f>
        <v>3280776</v>
      </c>
      <c r="P15" s="24" t="s">
        <v>76</v>
      </c>
      <c r="R15" s="37">
        <f>SUM(R13:R14)</f>
        <v>84697219</v>
      </c>
    </row>
    <row r="16" spans="4:31" ht="14.25" thickTop="1" thickBot="1" x14ac:dyDescent="0.25">
      <c r="J16" s="29"/>
      <c r="L16" s="24" t="s">
        <v>17</v>
      </c>
      <c r="N16" s="24" t="s">
        <v>80</v>
      </c>
      <c r="V16" s="24" t="s">
        <v>52</v>
      </c>
      <c r="Z16" s="24" t="s">
        <v>86</v>
      </c>
      <c r="AB16" s="46">
        <v>967391484</v>
      </c>
      <c r="AC16" s="36">
        <v>919749690</v>
      </c>
      <c r="AD16" s="36">
        <v>935349</v>
      </c>
      <c r="AE16" s="46">
        <f>+AB16-AC16-AD16</f>
        <v>46706445</v>
      </c>
    </row>
    <row r="17" spans="4:31" ht="13.5" thickTop="1" x14ac:dyDescent="0.2">
      <c r="D17" s="27"/>
      <c r="E17" s="27"/>
      <c r="F17" s="27"/>
      <c r="G17" s="27"/>
      <c r="H17" s="27"/>
      <c r="I17" s="27"/>
      <c r="J17" s="27"/>
      <c r="L17" s="24" t="s">
        <v>18</v>
      </c>
      <c r="R17" s="32">
        <v>1.6480000000000002E-2</v>
      </c>
      <c r="AB17" s="36"/>
      <c r="AC17" s="36"/>
      <c r="AD17" s="36"/>
      <c r="AE17" s="36"/>
    </row>
    <row r="18" spans="4:31" x14ac:dyDescent="0.2">
      <c r="D18" s="24" t="s">
        <v>40</v>
      </c>
      <c r="I18" s="2" t="s">
        <v>86</v>
      </c>
      <c r="J18" s="51">
        <f>+J5</f>
        <v>44713</v>
      </c>
      <c r="R18" s="31"/>
      <c r="V18" s="24" t="s">
        <v>53</v>
      </c>
      <c r="W18" s="24" t="s">
        <v>54</v>
      </c>
      <c r="AB18" s="36">
        <v>72374417</v>
      </c>
      <c r="AC18" s="36">
        <v>69165618</v>
      </c>
      <c r="AD18" s="36">
        <v>77058</v>
      </c>
      <c r="AE18" s="36">
        <f>+AB18-AC18-AD18</f>
        <v>3131741</v>
      </c>
    </row>
    <row r="19" spans="4:31" x14ac:dyDescent="0.2">
      <c r="J19" s="31"/>
      <c r="L19" s="24" t="s">
        <v>19</v>
      </c>
      <c r="AB19" s="36"/>
      <c r="AC19" s="36"/>
      <c r="AD19" s="36"/>
      <c r="AE19" s="36"/>
    </row>
    <row r="20" spans="4:31" x14ac:dyDescent="0.2">
      <c r="D20" s="24" t="s">
        <v>39</v>
      </c>
      <c r="J20" s="32">
        <v>1.023E-2</v>
      </c>
      <c r="L20" s="24" t="s">
        <v>20</v>
      </c>
      <c r="P20" s="40" t="s">
        <v>86</v>
      </c>
      <c r="R20" s="48">
        <f>+AB25</f>
        <v>4.82E-2</v>
      </c>
      <c r="V20" s="24" t="s">
        <v>55</v>
      </c>
      <c r="W20" s="24" t="s">
        <v>56</v>
      </c>
      <c r="Z20" s="24" t="s">
        <v>86</v>
      </c>
      <c r="AB20" s="46">
        <f>+J7</f>
        <v>78081846</v>
      </c>
      <c r="AC20" s="36">
        <f>+J9</f>
        <v>74733052</v>
      </c>
      <c r="AD20" s="36">
        <f>+J10</f>
        <v>68018</v>
      </c>
      <c r="AE20" s="46">
        <f>+AB20-AC20-AD20</f>
        <v>3280776</v>
      </c>
    </row>
    <row r="21" spans="4:31" x14ac:dyDescent="0.2">
      <c r="J21" s="31"/>
      <c r="R21" s="31"/>
      <c r="AB21" s="37"/>
      <c r="AC21" s="37"/>
      <c r="AD21" s="37"/>
      <c r="AE21" s="37"/>
    </row>
    <row r="22" spans="4:31" ht="13.5" thickBot="1" x14ac:dyDescent="0.25">
      <c r="D22" s="24" t="s">
        <v>38</v>
      </c>
      <c r="J22" s="36">
        <v>74799171</v>
      </c>
      <c r="L22" s="24" t="s">
        <v>21</v>
      </c>
      <c r="P22" s="24" t="s">
        <v>86</v>
      </c>
      <c r="R22" s="51">
        <f>+J5</f>
        <v>44713</v>
      </c>
      <c r="V22" s="24" t="s">
        <v>57</v>
      </c>
      <c r="Z22" s="24" t="s">
        <v>86</v>
      </c>
      <c r="AB22" s="46">
        <f>+AB16-AB18+AB20</f>
        <v>973098913</v>
      </c>
      <c r="AC22" s="36">
        <f>+AC16-AC18+AC20</f>
        <v>925317124</v>
      </c>
      <c r="AD22" s="36">
        <f>+AD16-AD18+AD20</f>
        <v>926309</v>
      </c>
      <c r="AE22" s="46">
        <f>+AE16-AE18+AE20</f>
        <v>46855480</v>
      </c>
    </row>
    <row r="23" spans="4:31" ht="13.5" thickTop="1" x14ac:dyDescent="0.2">
      <c r="J23" s="36"/>
      <c r="R23" s="31"/>
      <c r="AB23" s="28"/>
      <c r="AC23" s="28"/>
      <c r="AD23" s="28"/>
      <c r="AE23" s="28"/>
    </row>
    <row r="24" spans="4:31" x14ac:dyDescent="0.2">
      <c r="D24" s="24" t="s">
        <v>37</v>
      </c>
      <c r="J24" s="36">
        <v>1899</v>
      </c>
      <c r="L24" s="24" t="s">
        <v>22</v>
      </c>
    </row>
    <row r="25" spans="4:31" ht="13.5" thickBot="1" x14ac:dyDescent="0.25">
      <c r="J25" s="31"/>
      <c r="L25" s="24" t="s">
        <v>23</v>
      </c>
      <c r="P25" s="40"/>
      <c r="R25" s="38">
        <f>ROUND(+J15/J7,4)</f>
        <v>4.2000000000000003E-2</v>
      </c>
      <c r="V25" s="36">
        <f>+AE22</f>
        <v>46855480</v>
      </c>
      <c r="W25" s="39" t="s">
        <v>71</v>
      </c>
      <c r="X25" s="36">
        <f>+AB22</f>
        <v>973098913</v>
      </c>
      <c r="Z25" s="24" t="s">
        <v>72</v>
      </c>
      <c r="AB25" s="53">
        <f>ROUND(+V25/X25,4)</f>
        <v>4.82E-2</v>
      </c>
      <c r="AC25" s="24" t="s">
        <v>73</v>
      </c>
    </row>
    <row r="26" spans="4:31" ht="13.5" thickTop="1" x14ac:dyDescent="0.2">
      <c r="D26" s="24" t="s">
        <v>35</v>
      </c>
      <c r="J26" s="36"/>
      <c r="R26" s="31"/>
      <c r="V26" s="37"/>
      <c r="X26" s="37"/>
      <c r="AB26" s="24" t="s">
        <v>86</v>
      </c>
      <c r="AC26" s="24" t="s">
        <v>74</v>
      </c>
    </row>
    <row r="27" spans="4:31" ht="13.5" thickBot="1" x14ac:dyDescent="0.25">
      <c r="D27" s="24" t="s">
        <v>36</v>
      </c>
      <c r="J27" s="36">
        <f>SUM(J22:J24)</f>
        <v>74801070</v>
      </c>
      <c r="L27" s="24" t="s">
        <v>24</v>
      </c>
    </row>
    <row r="28" spans="4:31" ht="13.5" thickTop="1" x14ac:dyDescent="0.2">
      <c r="J28" s="29"/>
      <c r="L28" s="24" t="s">
        <v>25</v>
      </c>
    </row>
    <row r="29" spans="4:31" x14ac:dyDescent="0.2">
      <c r="L29" s="24" t="s">
        <v>26</v>
      </c>
      <c r="R29" s="35">
        <f>1-R20</f>
        <v>0.95179999999999998</v>
      </c>
    </row>
    <row r="30" spans="4:31" x14ac:dyDescent="0.2">
      <c r="D30" s="24" t="s">
        <v>42</v>
      </c>
      <c r="J30" s="30"/>
      <c r="R30" s="31"/>
    </row>
    <row r="31" spans="4:31" x14ac:dyDescent="0.2">
      <c r="D31" s="24" t="s">
        <v>43</v>
      </c>
      <c r="J31" s="47">
        <v>632070.03</v>
      </c>
      <c r="L31" s="24" t="s">
        <v>27</v>
      </c>
    </row>
    <row r="32" spans="4:31" x14ac:dyDescent="0.2">
      <c r="J32" s="30"/>
    </row>
    <row r="33" spans="4:18" x14ac:dyDescent="0.2">
      <c r="J33" s="30"/>
    </row>
    <row r="34" spans="4:18" x14ac:dyDescent="0.2">
      <c r="J34" s="30"/>
    </row>
    <row r="35" spans="4:18" x14ac:dyDescent="0.2">
      <c r="D35" s="24" t="s">
        <v>33</v>
      </c>
      <c r="J35" s="30"/>
      <c r="L35" s="24" t="s">
        <v>28</v>
      </c>
      <c r="R35" s="32">
        <f>ROUND(+R11/R13,5)</f>
        <v>1.401E-2</v>
      </c>
    </row>
    <row r="36" spans="4:18" x14ac:dyDescent="0.2">
      <c r="D36" s="24" t="s">
        <v>34</v>
      </c>
      <c r="J36" s="30">
        <v>836319.15</v>
      </c>
      <c r="R36" s="34"/>
    </row>
    <row r="37" spans="4:18" x14ac:dyDescent="0.2">
      <c r="J37" s="33"/>
      <c r="L37" s="24" t="s">
        <v>29</v>
      </c>
      <c r="R37" s="32">
        <f>+R35/R29</f>
        <v>1.4719478882118091E-2</v>
      </c>
    </row>
    <row r="38" spans="4:18" x14ac:dyDescent="0.2">
      <c r="D38" s="24" t="s">
        <v>31</v>
      </c>
      <c r="J38" s="30"/>
      <c r="R38" s="31"/>
    </row>
    <row r="39" spans="4:18" ht="13.5" thickBot="1" x14ac:dyDescent="0.25">
      <c r="D39" s="24" t="s">
        <v>32</v>
      </c>
      <c r="J39" s="30">
        <f>+J31-J36</f>
        <v>-204249.12</v>
      </c>
      <c r="L39" s="24" t="s">
        <v>30</v>
      </c>
      <c r="R39" s="26">
        <f>+R37*100</f>
        <v>1.4719478882118091</v>
      </c>
    </row>
    <row r="40" spans="4:18" ht="14.25" thickTop="1" thickBot="1" x14ac:dyDescent="0.25">
      <c r="J40" s="29"/>
      <c r="R40" s="28"/>
    </row>
    <row r="41" spans="4:18" ht="13.5" thickTop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4:18" x14ac:dyDescent="0.2">
      <c r="D42" s="24" t="s">
        <v>44</v>
      </c>
      <c r="J42" s="26">
        <v>1.472</v>
      </c>
      <c r="L42" s="24" t="s">
        <v>45</v>
      </c>
    </row>
    <row r="43" spans="4:18" x14ac:dyDescent="0.2">
      <c r="D43" s="25" t="s">
        <v>115</v>
      </c>
      <c r="G43" s="24" t="s">
        <v>46</v>
      </c>
      <c r="I43" s="25" t="s">
        <v>114</v>
      </c>
      <c r="K43" s="2" t="s">
        <v>136</v>
      </c>
    </row>
    <row r="44" spans="4:18" x14ac:dyDescent="0.2">
      <c r="D44" s="24" t="s">
        <v>47</v>
      </c>
      <c r="F44" s="24" t="s">
        <v>82</v>
      </c>
      <c r="I44" s="24" t="s">
        <v>48</v>
      </c>
      <c r="J44" s="24" t="s">
        <v>49</v>
      </c>
    </row>
    <row r="45" spans="4:18" x14ac:dyDescent="0.2">
      <c r="D45" s="24" t="s">
        <v>50</v>
      </c>
      <c r="F45" s="24" t="s">
        <v>78</v>
      </c>
      <c r="K45" s="24" t="s">
        <v>51</v>
      </c>
      <c r="M45" s="24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D91B6-0335-4BE8-8031-047EDCBBDE9B}">
  <dimension ref="D1:AE45"/>
  <sheetViews>
    <sheetView zoomScale="70" zoomScaleNormal="70" workbookViewId="0">
      <selection activeCell="AB22" sqref="AB22"/>
    </sheetView>
  </sheetViews>
  <sheetFormatPr defaultColWidth="14.42578125" defaultRowHeight="12.75" x14ac:dyDescent="0.2"/>
  <cols>
    <col min="1" max="4" width="14.42578125" style="24"/>
    <col min="5" max="5" width="14" style="24" customWidth="1"/>
    <col min="6" max="6" width="11.5703125" style="24" customWidth="1"/>
    <col min="7" max="7" width="13" style="24" customWidth="1"/>
    <col min="8" max="8" width="9.140625" style="24" hidden="1" customWidth="1"/>
    <col min="9" max="9" width="10" style="24" customWidth="1"/>
    <col min="10" max="10" width="14.7109375" style="24" customWidth="1"/>
    <col min="11" max="11" width="15.7109375" style="24" customWidth="1"/>
    <col min="12" max="13" width="14.42578125" style="24"/>
    <col min="14" max="14" width="7" style="24" customWidth="1"/>
    <col min="15" max="15" width="14.42578125" style="24"/>
    <col min="16" max="16" width="7.28515625" style="24" customWidth="1"/>
    <col min="17" max="17" width="4.42578125" style="24" customWidth="1"/>
    <col min="18" max="18" width="14.140625" style="24" customWidth="1"/>
    <col min="19" max="23" width="14.42578125" style="24"/>
    <col min="24" max="24" width="15.28515625" style="24" customWidth="1"/>
    <col min="25" max="25" width="6.5703125" style="24" customWidth="1"/>
    <col min="26" max="26" width="7.7109375" style="24" customWidth="1"/>
    <col min="27" max="27" width="6.42578125" style="24" customWidth="1"/>
    <col min="28" max="29" width="14.42578125" style="24"/>
    <col min="30" max="30" width="13" style="24" customWidth="1"/>
    <col min="31" max="16384" width="14.42578125" style="24"/>
  </cols>
  <sheetData>
    <row r="1" spans="4:31" x14ac:dyDescent="0.2">
      <c r="D1" s="1" t="s">
        <v>134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4:31" x14ac:dyDescent="0.2">
      <c r="D2" s="24" t="s">
        <v>0</v>
      </c>
      <c r="F2" s="24" t="s">
        <v>1</v>
      </c>
      <c r="L2" s="24" t="s">
        <v>8</v>
      </c>
      <c r="N2" s="24" t="s">
        <v>9</v>
      </c>
      <c r="R2" s="24" t="s">
        <v>41</v>
      </c>
      <c r="AE2" s="24" t="s">
        <v>65</v>
      </c>
    </row>
    <row r="3" spans="4:31" ht="13.5" thickBot="1" x14ac:dyDescent="0.25">
      <c r="AE3" s="24" t="s">
        <v>66</v>
      </c>
    </row>
    <row r="4" spans="4:31" ht="13.5" thickTop="1" x14ac:dyDescent="0.2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4:31" x14ac:dyDescent="0.2">
      <c r="D5" s="24" t="s">
        <v>16</v>
      </c>
      <c r="I5" s="24" t="s">
        <v>86</v>
      </c>
      <c r="J5" s="51">
        <f>+AB10</f>
        <v>44743</v>
      </c>
      <c r="L5" s="24" t="s">
        <v>10</v>
      </c>
      <c r="P5" s="24" t="s">
        <v>86</v>
      </c>
      <c r="R5" s="51">
        <v>44774</v>
      </c>
    </row>
    <row r="6" spans="4:31" x14ac:dyDescent="0.2">
      <c r="J6" s="31"/>
      <c r="L6" s="24" t="s">
        <v>11</v>
      </c>
      <c r="R6" s="31"/>
      <c r="V6" s="45" t="s">
        <v>1</v>
      </c>
      <c r="W6" s="45"/>
      <c r="X6" s="45"/>
      <c r="Y6" s="45"/>
      <c r="Z6" s="45"/>
      <c r="AA6" s="45"/>
      <c r="AB6" s="45"/>
      <c r="AC6" s="45"/>
      <c r="AD6" s="45"/>
      <c r="AE6" s="45"/>
    </row>
    <row r="7" spans="4:31" ht="13.5" thickBot="1" x14ac:dyDescent="0.25">
      <c r="D7" s="24" t="s">
        <v>2</v>
      </c>
      <c r="I7" s="24" t="s">
        <v>86</v>
      </c>
      <c r="J7" s="46">
        <v>84656746</v>
      </c>
      <c r="L7" s="24" t="s">
        <v>12</v>
      </c>
      <c r="R7" s="30">
        <v>1198007</v>
      </c>
      <c r="V7" s="45" t="s">
        <v>67</v>
      </c>
      <c r="W7" s="45"/>
      <c r="X7" s="45"/>
      <c r="Y7" s="45"/>
      <c r="Z7" s="45"/>
      <c r="AA7" s="45"/>
      <c r="AB7" s="45"/>
      <c r="AC7" s="45"/>
      <c r="AD7" s="45"/>
      <c r="AE7" s="45"/>
    </row>
    <row r="8" spans="4:31" ht="13.5" thickTop="1" x14ac:dyDescent="0.2">
      <c r="J8" s="29"/>
      <c r="L8" s="24" t="s">
        <v>13</v>
      </c>
      <c r="R8" s="30">
        <f>+J39</f>
        <v>-53277.369999999995</v>
      </c>
      <c r="V8" s="45" t="s">
        <v>68</v>
      </c>
      <c r="W8" s="45"/>
      <c r="X8" s="45"/>
      <c r="Y8" s="45"/>
      <c r="Z8" s="45"/>
      <c r="AA8" s="45"/>
      <c r="AB8" s="45"/>
      <c r="AC8" s="45"/>
      <c r="AD8" s="45"/>
      <c r="AE8" s="45"/>
    </row>
    <row r="9" spans="4:31" x14ac:dyDescent="0.2">
      <c r="D9" s="24" t="s">
        <v>3</v>
      </c>
      <c r="J9" s="36">
        <v>80766635</v>
      </c>
      <c r="L9" s="24" t="s">
        <v>15</v>
      </c>
      <c r="R9" s="30">
        <v>0</v>
      </c>
      <c r="V9" s="45" t="s">
        <v>69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4:31" x14ac:dyDescent="0.2">
      <c r="D10" s="24" t="s">
        <v>4</v>
      </c>
      <c r="J10" s="36">
        <v>72152</v>
      </c>
      <c r="R10" s="33"/>
      <c r="AA10" s="24" t="s">
        <v>70</v>
      </c>
      <c r="AB10" s="52">
        <v>44743</v>
      </c>
      <c r="AC10" s="24" t="s">
        <v>86</v>
      </c>
    </row>
    <row r="11" spans="4:31" ht="13.5" thickBot="1" x14ac:dyDescent="0.25">
      <c r="J11" s="31"/>
      <c r="L11" s="24" t="s">
        <v>14</v>
      </c>
      <c r="R11" s="30">
        <f>+R7+R8-R9</f>
        <v>1144729.6299999999</v>
      </c>
    </row>
    <row r="12" spans="4:31" ht="14.25" thickTop="1" thickBot="1" x14ac:dyDescent="0.25">
      <c r="D12" s="24" t="s">
        <v>5</v>
      </c>
      <c r="J12" s="36">
        <f>+J9+J10</f>
        <v>80838787</v>
      </c>
      <c r="R12" s="28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4:31" ht="13.5" thickTop="1" x14ac:dyDescent="0.2">
      <c r="J13" s="29"/>
      <c r="L13" s="24" t="s">
        <v>81</v>
      </c>
      <c r="O13" s="24" t="s">
        <v>79</v>
      </c>
      <c r="R13" s="36">
        <v>80633666</v>
      </c>
      <c r="AB13" s="43" t="s">
        <v>62</v>
      </c>
      <c r="AC13" s="43" t="s">
        <v>63</v>
      </c>
      <c r="AD13" s="44" t="s">
        <v>75</v>
      </c>
      <c r="AE13" s="43" t="s">
        <v>64</v>
      </c>
    </row>
    <row r="14" spans="4:31" x14ac:dyDescent="0.2">
      <c r="D14" s="24" t="s">
        <v>6</v>
      </c>
      <c r="J14" s="36"/>
      <c r="O14" s="24" t="s">
        <v>83</v>
      </c>
      <c r="R14" s="36">
        <v>1002235</v>
      </c>
      <c r="AB14" s="42" t="s">
        <v>58</v>
      </c>
      <c r="AC14" s="42" t="s">
        <v>59</v>
      </c>
      <c r="AD14" s="42" t="s">
        <v>60</v>
      </c>
      <c r="AE14" s="42" t="s">
        <v>61</v>
      </c>
    </row>
    <row r="15" spans="4:31" ht="13.5" thickBot="1" x14ac:dyDescent="0.25">
      <c r="D15" s="24" t="s">
        <v>7</v>
      </c>
      <c r="J15" s="36">
        <f>+J7-J12</f>
        <v>3817959</v>
      </c>
      <c r="P15" s="24" t="s">
        <v>76</v>
      </c>
      <c r="R15" s="37">
        <f>SUM(R13:R14)</f>
        <v>81635901</v>
      </c>
    </row>
    <row r="16" spans="4:31" ht="14.25" thickTop="1" thickBot="1" x14ac:dyDescent="0.25">
      <c r="J16" s="29"/>
      <c r="L16" s="24" t="s">
        <v>17</v>
      </c>
      <c r="N16" s="24" t="s">
        <v>80</v>
      </c>
      <c r="V16" s="24" t="s">
        <v>52</v>
      </c>
      <c r="Z16" s="24" t="s">
        <v>86</v>
      </c>
      <c r="AB16" s="46">
        <v>973098913</v>
      </c>
      <c r="AC16" s="36">
        <v>925317124</v>
      </c>
      <c r="AD16" s="36">
        <v>926309</v>
      </c>
      <c r="AE16" s="46">
        <f>+AB16-AC16-AD16</f>
        <v>46855480</v>
      </c>
    </row>
    <row r="17" spans="4:31" ht="13.5" thickTop="1" x14ac:dyDescent="0.2">
      <c r="D17" s="27"/>
      <c r="E17" s="27"/>
      <c r="F17" s="27"/>
      <c r="G17" s="27"/>
      <c r="H17" s="27"/>
      <c r="I17" s="27"/>
      <c r="J17" s="27"/>
      <c r="L17" s="24" t="s">
        <v>18</v>
      </c>
      <c r="R17" s="32">
        <v>1.486E-2</v>
      </c>
      <c r="AB17" s="36"/>
      <c r="AC17" s="36"/>
      <c r="AD17" s="36"/>
      <c r="AE17" s="36"/>
    </row>
    <row r="18" spans="4:31" x14ac:dyDescent="0.2">
      <c r="D18" s="24" t="s">
        <v>40</v>
      </c>
      <c r="I18" s="2" t="s">
        <v>86</v>
      </c>
      <c r="J18" s="51">
        <f>+J5</f>
        <v>44743</v>
      </c>
      <c r="R18" s="31"/>
      <c r="V18" s="24" t="s">
        <v>53</v>
      </c>
      <c r="W18" s="24" t="s">
        <v>54</v>
      </c>
      <c r="AB18" s="36">
        <v>80467742</v>
      </c>
      <c r="AC18" s="36">
        <v>76573815</v>
      </c>
      <c r="AD18" s="36">
        <v>82833</v>
      </c>
      <c r="AE18" s="36">
        <f>+AB18-AC18-AD18</f>
        <v>3811094</v>
      </c>
    </row>
    <row r="19" spans="4:31" x14ac:dyDescent="0.2">
      <c r="J19" s="31"/>
      <c r="L19" s="24" t="s">
        <v>19</v>
      </c>
      <c r="AB19" s="36"/>
      <c r="AC19" s="36"/>
      <c r="AD19" s="36"/>
      <c r="AE19" s="36"/>
    </row>
    <row r="20" spans="4:31" x14ac:dyDescent="0.2">
      <c r="D20" s="24" t="s">
        <v>39</v>
      </c>
      <c r="J20" s="32">
        <v>7.79E-3</v>
      </c>
      <c r="L20" s="24" t="s">
        <v>20</v>
      </c>
      <c r="P20" s="40"/>
      <c r="R20" s="38">
        <f>+AB25</f>
        <v>4.8000000000000001E-2</v>
      </c>
      <c r="V20" s="24" t="s">
        <v>55</v>
      </c>
      <c r="W20" s="24" t="s">
        <v>56</v>
      </c>
      <c r="Z20" s="24" t="s">
        <v>86</v>
      </c>
      <c r="AB20" s="46">
        <f>+J7</f>
        <v>84656746</v>
      </c>
      <c r="AC20" s="36">
        <f>+J9</f>
        <v>80766635</v>
      </c>
      <c r="AD20" s="36">
        <f>+J10</f>
        <v>72152</v>
      </c>
      <c r="AE20" s="46">
        <f>+AB20-AC20-AD20</f>
        <v>3817959</v>
      </c>
    </row>
    <row r="21" spans="4:31" x14ac:dyDescent="0.2">
      <c r="J21" s="31"/>
      <c r="R21" s="31"/>
      <c r="AB21" s="37"/>
      <c r="AC21" s="37"/>
      <c r="AD21" s="37"/>
      <c r="AE21" s="37"/>
    </row>
    <row r="22" spans="4:31" ht="13.5" thickBot="1" x14ac:dyDescent="0.25">
      <c r="D22" s="24" t="s">
        <v>38</v>
      </c>
      <c r="J22" s="36">
        <v>80847137</v>
      </c>
      <c r="L22" s="24" t="s">
        <v>21</v>
      </c>
      <c r="P22" s="24" t="s">
        <v>86</v>
      </c>
      <c r="R22" s="51">
        <f>+J5</f>
        <v>44743</v>
      </c>
      <c r="V22" s="24" t="s">
        <v>57</v>
      </c>
      <c r="Z22" s="24" t="s">
        <v>86</v>
      </c>
      <c r="AB22" s="46">
        <f>+AB16-AB18+AB20</f>
        <v>977287917</v>
      </c>
      <c r="AC22" s="36">
        <f>+AC16-AC18+AC20</f>
        <v>929509944</v>
      </c>
      <c r="AD22" s="36">
        <f>+AD16-AD18+AD20</f>
        <v>915628</v>
      </c>
      <c r="AE22" s="46">
        <f>+AE16-AE18+AE20</f>
        <v>46862345</v>
      </c>
    </row>
    <row r="23" spans="4:31" ht="13.5" thickTop="1" x14ac:dyDescent="0.2">
      <c r="J23" s="36"/>
      <c r="R23" s="31"/>
      <c r="AB23" s="28"/>
      <c r="AC23" s="28"/>
      <c r="AD23" s="28"/>
      <c r="AE23" s="28"/>
    </row>
    <row r="24" spans="4:31" x14ac:dyDescent="0.2">
      <c r="D24" s="24" t="s">
        <v>37</v>
      </c>
      <c r="J24" s="36">
        <v>-8350</v>
      </c>
      <c r="L24" s="24" t="s">
        <v>22</v>
      </c>
    </row>
    <row r="25" spans="4:31" ht="13.5" thickBot="1" x14ac:dyDescent="0.25">
      <c r="J25" s="31"/>
      <c r="L25" s="24" t="s">
        <v>23</v>
      </c>
      <c r="P25" s="40" t="s">
        <v>86</v>
      </c>
      <c r="R25" s="48">
        <f>ROUND(+J15/J7,4)</f>
        <v>4.5100000000000001E-2</v>
      </c>
      <c r="V25" s="36">
        <f>+AE22</f>
        <v>46862345</v>
      </c>
      <c r="W25" s="39" t="s">
        <v>71</v>
      </c>
      <c r="X25" s="36">
        <f>+AB22</f>
        <v>977287917</v>
      </c>
      <c r="Z25" s="24" t="s">
        <v>72</v>
      </c>
      <c r="AB25" s="38">
        <f>ROUND(+V25/X25,4)</f>
        <v>4.8000000000000001E-2</v>
      </c>
      <c r="AC25" s="24" t="s">
        <v>73</v>
      </c>
    </row>
    <row r="26" spans="4:31" ht="13.5" thickTop="1" x14ac:dyDescent="0.2">
      <c r="D26" s="24" t="s">
        <v>35</v>
      </c>
      <c r="J26" s="36"/>
      <c r="R26" s="31"/>
      <c r="V26" s="37"/>
      <c r="X26" s="37"/>
      <c r="AB26" s="28"/>
      <c r="AC26" s="24" t="s">
        <v>74</v>
      </c>
    </row>
    <row r="27" spans="4:31" ht="13.5" thickBot="1" x14ac:dyDescent="0.25">
      <c r="D27" s="24" t="s">
        <v>36</v>
      </c>
      <c r="J27" s="36">
        <f>SUM(J22:J24)</f>
        <v>80838787</v>
      </c>
      <c r="L27" s="24" t="s">
        <v>24</v>
      </c>
    </row>
    <row r="28" spans="4:31" ht="13.5" thickTop="1" x14ac:dyDescent="0.2">
      <c r="J28" s="29"/>
      <c r="L28" s="24" t="s">
        <v>25</v>
      </c>
    </row>
    <row r="29" spans="4:31" x14ac:dyDescent="0.2">
      <c r="L29" s="24" t="s">
        <v>26</v>
      </c>
      <c r="R29" s="35">
        <f>1-R20</f>
        <v>0.95199999999999996</v>
      </c>
    </row>
    <row r="30" spans="4:31" x14ac:dyDescent="0.2">
      <c r="D30" s="24" t="s">
        <v>42</v>
      </c>
      <c r="J30" s="30"/>
      <c r="R30" s="31"/>
    </row>
    <row r="31" spans="4:31" x14ac:dyDescent="0.2">
      <c r="D31" s="24" t="s">
        <v>43</v>
      </c>
      <c r="J31" s="47">
        <v>572392.46</v>
      </c>
      <c r="L31" s="24" t="s">
        <v>27</v>
      </c>
    </row>
    <row r="32" spans="4:31" x14ac:dyDescent="0.2">
      <c r="J32" s="30"/>
    </row>
    <row r="33" spans="4:18" x14ac:dyDescent="0.2">
      <c r="J33" s="30"/>
    </row>
    <row r="34" spans="4:18" x14ac:dyDescent="0.2">
      <c r="J34" s="30"/>
    </row>
    <row r="35" spans="4:18" x14ac:dyDescent="0.2">
      <c r="D35" s="24" t="s">
        <v>33</v>
      </c>
      <c r="J35" s="30"/>
      <c r="L35" s="24" t="s">
        <v>28</v>
      </c>
      <c r="R35" s="32">
        <f>ROUND(+R11/R13,5)</f>
        <v>1.4200000000000001E-2</v>
      </c>
    </row>
    <row r="36" spans="4:18" x14ac:dyDescent="0.2">
      <c r="D36" s="24" t="s">
        <v>34</v>
      </c>
      <c r="J36" s="30">
        <v>625669.82999999996</v>
      </c>
      <c r="R36" s="34"/>
    </row>
    <row r="37" spans="4:18" x14ac:dyDescent="0.2">
      <c r="J37" s="33"/>
      <c r="L37" s="24" t="s">
        <v>29</v>
      </c>
      <c r="R37" s="32">
        <f>+R35/R29</f>
        <v>1.4915966386554623E-2</v>
      </c>
    </row>
    <row r="38" spans="4:18" x14ac:dyDescent="0.2">
      <c r="D38" s="24" t="s">
        <v>31</v>
      </c>
      <c r="J38" s="30"/>
      <c r="R38" s="31"/>
    </row>
    <row r="39" spans="4:18" ht="13.5" thickBot="1" x14ac:dyDescent="0.25">
      <c r="D39" s="24" t="s">
        <v>32</v>
      </c>
      <c r="J39" s="30">
        <f>+J31-J36</f>
        <v>-53277.369999999995</v>
      </c>
      <c r="L39" s="24" t="s">
        <v>30</v>
      </c>
      <c r="R39" s="26">
        <f>+R37*100</f>
        <v>1.4915966386554622</v>
      </c>
    </row>
    <row r="40" spans="4:18" ht="14.25" thickTop="1" thickBot="1" x14ac:dyDescent="0.25">
      <c r="J40" s="29"/>
      <c r="R40" s="28"/>
    </row>
    <row r="41" spans="4:18" ht="13.5" thickTop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4:18" x14ac:dyDescent="0.2">
      <c r="D42" s="24" t="s">
        <v>44</v>
      </c>
      <c r="J42" s="26">
        <v>1.492</v>
      </c>
      <c r="L42" s="24" t="s">
        <v>45</v>
      </c>
    </row>
    <row r="43" spans="4:18" x14ac:dyDescent="0.2">
      <c r="D43" s="25" t="s">
        <v>117</v>
      </c>
      <c r="G43" s="24" t="s">
        <v>46</v>
      </c>
      <c r="I43" s="25" t="s">
        <v>116</v>
      </c>
      <c r="K43" s="2" t="s">
        <v>136</v>
      </c>
    </row>
    <row r="44" spans="4:18" x14ac:dyDescent="0.2">
      <c r="D44" s="24" t="s">
        <v>47</v>
      </c>
      <c r="F44" s="24" t="s">
        <v>82</v>
      </c>
      <c r="I44" s="24" t="s">
        <v>48</v>
      </c>
      <c r="J44" s="24" t="s">
        <v>49</v>
      </c>
    </row>
    <row r="45" spans="4:18" x14ac:dyDescent="0.2">
      <c r="D45" s="24" t="s">
        <v>50</v>
      </c>
      <c r="F45" s="24" t="s">
        <v>78</v>
      </c>
      <c r="K45" s="24" t="s">
        <v>51</v>
      </c>
      <c r="M45" s="24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2CAD9-2911-4B53-AE07-0248861B880A}">
  <dimension ref="D1:AE45"/>
  <sheetViews>
    <sheetView zoomScale="70" zoomScaleNormal="70" workbookViewId="0">
      <selection activeCell="R26" sqref="R26"/>
    </sheetView>
  </sheetViews>
  <sheetFormatPr defaultColWidth="14.42578125" defaultRowHeight="12.75" x14ac:dyDescent="0.2"/>
  <cols>
    <col min="1" max="4" width="14.42578125" style="24"/>
    <col min="5" max="5" width="14" style="24" customWidth="1"/>
    <col min="6" max="6" width="11.5703125" style="24" customWidth="1"/>
    <col min="7" max="7" width="13" style="24" customWidth="1"/>
    <col min="8" max="8" width="9.140625" style="24" hidden="1" customWidth="1"/>
    <col min="9" max="9" width="10" style="24" customWidth="1"/>
    <col min="10" max="10" width="14.7109375" style="24" customWidth="1"/>
    <col min="11" max="11" width="17.140625" style="24" customWidth="1"/>
    <col min="12" max="13" width="14.42578125" style="24"/>
    <col min="14" max="14" width="7" style="24" customWidth="1"/>
    <col min="15" max="15" width="14.42578125" style="24"/>
    <col min="16" max="16" width="7.28515625" style="24" customWidth="1"/>
    <col min="17" max="17" width="4.42578125" style="24" customWidth="1"/>
    <col min="18" max="18" width="14.140625" style="24" customWidth="1"/>
    <col min="19" max="23" width="14.42578125" style="24"/>
    <col min="24" max="24" width="15.28515625" style="24" customWidth="1"/>
    <col min="25" max="25" width="6.5703125" style="24" customWidth="1"/>
    <col min="26" max="26" width="7.7109375" style="24" customWidth="1"/>
    <col min="27" max="27" width="6.42578125" style="24" customWidth="1"/>
    <col min="28" max="29" width="14.42578125" style="24"/>
    <col min="30" max="30" width="13" style="24" customWidth="1"/>
    <col min="31" max="16384" width="14.42578125" style="24"/>
  </cols>
  <sheetData>
    <row r="1" spans="4:31" x14ac:dyDescent="0.2">
      <c r="D1" s="1" t="s">
        <v>134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4:31" x14ac:dyDescent="0.2">
      <c r="D2" s="24" t="s">
        <v>0</v>
      </c>
      <c r="F2" s="24" t="s">
        <v>1</v>
      </c>
      <c r="L2" s="24" t="s">
        <v>8</v>
      </c>
      <c r="N2" s="24" t="s">
        <v>9</v>
      </c>
      <c r="R2" s="24" t="s">
        <v>41</v>
      </c>
      <c r="AE2" s="24" t="s">
        <v>65</v>
      </c>
    </row>
    <row r="3" spans="4:31" ht="13.5" thickBot="1" x14ac:dyDescent="0.25">
      <c r="AE3" s="24" t="s">
        <v>66</v>
      </c>
    </row>
    <row r="4" spans="4:31" ht="13.5" thickTop="1" x14ac:dyDescent="0.2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4:31" x14ac:dyDescent="0.2">
      <c r="D5" s="24" t="s">
        <v>16</v>
      </c>
      <c r="I5" s="24" t="s">
        <v>86</v>
      </c>
      <c r="J5" s="51">
        <f>+AB10</f>
        <v>44774</v>
      </c>
      <c r="L5" s="24" t="s">
        <v>10</v>
      </c>
      <c r="P5" s="24" t="s">
        <v>86</v>
      </c>
      <c r="R5" s="51">
        <v>44805</v>
      </c>
    </row>
    <row r="6" spans="4:31" x14ac:dyDescent="0.2">
      <c r="J6" s="31"/>
      <c r="L6" s="24" t="s">
        <v>11</v>
      </c>
      <c r="R6" s="31"/>
      <c r="V6" s="45" t="s">
        <v>1</v>
      </c>
      <c r="W6" s="45"/>
      <c r="X6" s="45"/>
      <c r="Y6" s="45"/>
      <c r="Z6" s="45"/>
      <c r="AA6" s="45"/>
      <c r="AB6" s="45"/>
      <c r="AC6" s="45"/>
      <c r="AD6" s="45"/>
      <c r="AE6" s="45"/>
    </row>
    <row r="7" spans="4:31" ht="13.5" thickBot="1" x14ac:dyDescent="0.25">
      <c r="D7" s="24" t="s">
        <v>2</v>
      </c>
      <c r="J7" s="36">
        <v>81635901</v>
      </c>
      <c r="L7" s="24" t="s">
        <v>12</v>
      </c>
      <c r="R7" s="30">
        <v>1296906</v>
      </c>
      <c r="V7" s="45" t="s">
        <v>67</v>
      </c>
      <c r="W7" s="45"/>
      <c r="X7" s="45"/>
      <c r="Y7" s="45"/>
      <c r="Z7" s="45"/>
      <c r="AA7" s="45"/>
      <c r="AB7" s="45"/>
      <c r="AC7" s="45"/>
      <c r="AD7" s="45"/>
      <c r="AE7" s="45"/>
    </row>
    <row r="8" spans="4:31" ht="13.5" thickTop="1" x14ac:dyDescent="0.2">
      <c r="J8" s="29"/>
      <c r="L8" s="24" t="s">
        <v>13</v>
      </c>
      <c r="R8" s="30">
        <f>+J39</f>
        <v>277767.21999999986</v>
      </c>
      <c r="V8" s="45" t="s">
        <v>68</v>
      </c>
      <c r="W8" s="45"/>
      <c r="X8" s="45"/>
      <c r="Y8" s="45"/>
      <c r="Z8" s="45"/>
      <c r="AA8" s="45"/>
      <c r="AB8" s="45"/>
      <c r="AC8" s="45"/>
      <c r="AD8" s="45"/>
      <c r="AE8" s="45"/>
    </row>
    <row r="9" spans="4:31" x14ac:dyDescent="0.2">
      <c r="D9" s="24" t="s">
        <v>3</v>
      </c>
      <c r="J9" s="36">
        <v>78097782</v>
      </c>
      <c r="L9" s="24" t="s">
        <v>15</v>
      </c>
      <c r="R9" s="30">
        <v>0</v>
      </c>
      <c r="V9" s="45" t="s">
        <v>69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4:31" x14ac:dyDescent="0.2">
      <c r="D10" s="24" t="s">
        <v>4</v>
      </c>
      <c r="J10" s="36">
        <v>71507</v>
      </c>
      <c r="R10" s="33"/>
      <c r="AA10" s="24" t="s">
        <v>70</v>
      </c>
      <c r="AB10" s="52">
        <v>44774</v>
      </c>
      <c r="AC10" s="24" t="s">
        <v>86</v>
      </c>
    </row>
    <row r="11" spans="4:31" ht="13.5" thickBot="1" x14ac:dyDescent="0.25">
      <c r="J11" s="31"/>
      <c r="L11" s="24" t="s">
        <v>14</v>
      </c>
      <c r="R11" s="30">
        <f>+R7+R8-R9</f>
        <v>1574673.2199999997</v>
      </c>
    </row>
    <row r="12" spans="4:31" ht="14.25" thickTop="1" thickBot="1" x14ac:dyDescent="0.25">
      <c r="D12" s="24" t="s">
        <v>5</v>
      </c>
      <c r="J12" s="36">
        <f>+J9+J10</f>
        <v>78169289</v>
      </c>
      <c r="R12" s="28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4:31" ht="13.5" thickTop="1" x14ac:dyDescent="0.2">
      <c r="J13" s="29"/>
      <c r="L13" s="24" t="s">
        <v>81</v>
      </c>
      <c r="O13" s="24" t="s">
        <v>79</v>
      </c>
      <c r="R13" s="36">
        <v>65917277</v>
      </c>
      <c r="AB13" s="43" t="s">
        <v>62</v>
      </c>
      <c r="AC13" s="43" t="s">
        <v>63</v>
      </c>
      <c r="AD13" s="44" t="s">
        <v>75</v>
      </c>
      <c r="AE13" s="43" t="s">
        <v>64</v>
      </c>
    </row>
    <row r="14" spans="4:31" x14ac:dyDescent="0.2">
      <c r="D14" s="24" t="s">
        <v>6</v>
      </c>
      <c r="J14" s="36"/>
      <c r="O14" s="24" t="s">
        <v>83</v>
      </c>
      <c r="R14" s="36">
        <v>623902</v>
      </c>
      <c r="AB14" s="42" t="s">
        <v>58</v>
      </c>
      <c r="AC14" s="42" t="s">
        <v>59</v>
      </c>
      <c r="AD14" s="42" t="s">
        <v>60</v>
      </c>
      <c r="AE14" s="42" t="s">
        <v>61</v>
      </c>
    </row>
    <row r="15" spans="4:31" ht="13.5" thickBot="1" x14ac:dyDescent="0.25">
      <c r="D15" s="24" t="s">
        <v>7</v>
      </c>
      <c r="J15" s="36">
        <f>+J7-J12</f>
        <v>3466612</v>
      </c>
      <c r="P15" s="24" t="s">
        <v>76</v>
      </c>
      <c r="R15" s="37">
        <f>SUM(R13:R14)</f>
        <v>66541179</v>
      </c>
    </row>
    <row r="16" spans="4:31" ht="14.25" thickTop="1" thickBot="1" x14ac:dyDescent="0.25">
      <c r="J16" s="29"/>
      <c r="L16" s="24" t="s">
        <v>17</v>
      </c>
      <c r="N16" s="24" t="s">
        <v>80</v>
      </c>
      <c r="V16" s="24" t="s">
        <v>52</v>
      </c>
      <c r="AB16" s="36">
        <v>977287917</v>
      </c>
      <c r="AC16" s="36">
        <v>929509944</v>
      </c>
      <c r="AD16" s="36">
        <v>915628</v>
      </c>
      <c r="AE16" s="36">
        <f>+AB16-AC16-AD16</f>
        <v>46862345</v>
      </c>
    </row>
    <row r="17" spans="4:31" ht="13.5" thickTop="1" x14ac:dyDescent="0.2">
      <c r="D17" s="27"/>
      <c r="E17" s="27"/>
      <c r="F17" s="27"/>
      <c r="G17" s="27"/>
      <c r="H17" s="27"/>
      <c r="I17" s="27"/>
      <c r="J17" s="27"/>
      <c r="L17" s="24" t="s">
        <v>18</v>
      </c>
      <c r="R17" s="32">
        <v>1.9689999999999999E-2</v>
      </c>
      <c r="AB17" s="36"/>
      <c r="AC17" s="36"/>
      <c r="AD17" s="36"/>
      <c r="AE17" s="36"/>
    </row>
    <row r="18" spans="4:31" x14ac:dyDescent="0.2">
      <c r="D18" s="24" t="s">
        <v>40</v>
      </c>
      <c r="I18" s="2" t="s">
        <v>86</v>
      </c>
      <c r="J18" s="51">
        <f>+J5</f>
        <v>44774</v>
      </c>
      <c r="R18" s="31"/>
      <c r="V18" s="24" t="s">
        <v>53</v>
      </c>
      <c r="W18" s="24" t="s">
        <v>54</v>
      </c>
      <c r="AB18" s="36">
        <v>82990867</v>
      </c>
      <c r="AC18" s="36">
        <v>79405573</v>
      </c>
      <c r="AD18" s="36">
        <v>84586</v>
      </c>
      <c r="AE18" s="36">
        <f>+AB18-AC18-AD18</f>
        <v>3500708</v>
      </c>
    </row>
    <row r="19" spans="4:31" x14ac:dyDescent="0.2">
      <c r="J19" s="31"/>
      <c r="L19" s="24" t="s">
        <v>19</v>
      </c>
      <c r="AB19" s="36"/>
      <c r="AC19" s="36"/>
      <c r="AD19" s="36"/>
      <c r="AE19" s="36"/>
    </row>
    <row r="20" spans="4:31" x14ac:dyDescent="0.2">
      <c r="D20" s="24" t="s">
        <v>39</v>
      </c>
      <c r="J20" s="32">
        <v>1.472E-2</v>
      </c>
      <c r="L20" s="24" t="s">
        <v>20</v>
      </c>
      <c r="P20" s="40"/>
      <c r="R20" s="38">
        <f>+AB25</f>
        <v>4.8000000000000001E-2</v>
      </c>
      <c r="V20" s="24" t="s">
        <v>55</v>
      </c>
      <c r="W20" s="24" t="s">
        <v>56</v>
      </c>
      <c r="AB20" s="36">
        <f>+J7</f>
        <v>81635901</v>
      </c>
      <c r="AC20" s="36">
        <f>+J9</f>
        <v>78097782</v>
      </c>
      <c r="AD20" s="36">
        <f>+J10</f>
        <v>71507</v>
      </c>
      <c r="AE20" s="36">
        <f>+AB20-AC20-AD20</f>
        <v>3466612</v>
      </c>
    </row>
    <row r="21" spans="4:31" x14ac:dyDescent="0.2">
      <c r="J21" s="31"/>
      <c r="R21" s="31"/>
      <c r="AB21" s="37"/>
      <c r="AC21" s="37"/>
      <c r="AD21" s="37"/>
      <c r="AE21" s="37"/>
    </row>
    <row r="22" spans="4:31" ht="13.5" thickBot="1" x14ac:dyDescent="0.25">
      <c r="D22" s="24" t="s">
        <v>38</v>
      </c>
      <c r="J22" s="36">
        <v>78167984</v>
      </c>
      <c r="L22" s="24" t="s">
        <v>21</v>
      </c>
      <c r="P22" s="24" t="s">
        <v>86</v>
      </c>
      <c r="R22" s="51">
        <f>+J5</f>
        <v>44774</v>
      </c>
      <c r="V22" s="24" t="s">
        <v>57</v>
      </c>
      <c r="AB22" s="36">
        <f>+AB16-AB18+AB20</f>
        <v>975932951</v>
      </c>
      <c r="AC22" s="36">
        <f>+AC16-AC18+AC20</f>
        <v>928202153</v>
      </c>
      <c r="AD22" s="36">
        <f>+AD16-AD18+AD20</f>
        <v>902549</v>
      </c>
      <c r="AE22" s="36">
        <f>+AE16-AE18+AE20</f>
        <v>46828249</v>
      </c>
    </row>
    <row r="23" spans="4:31" ht="13.5" thickTop="1" x14ac:dyDescent="0.2">
      <c r="J23" s="36"/>
      <c r="R23" s="31"/>
      <c r="AB23" s="28"/>
      <c r="AC23" s="28"/>
      <c r="AD23" s="28"/>
      <c r="AE23" s="28"/>
    </row>
    <row r="24" spans="4:31" x14ac:dyDescent="0.2">
      <c r="D24" s="24" t="s">
        <v>37</v>
      </c>
      <c r="J24" s="36">
        <v>1305</v>
      </c>
      <c r="L24" s="24" t="s">
        <v>22</v>
      </c>
    </row>
    <row r="25" spans="4:31" ht="13.5" thickBot="1" x14ac:dyDescent="0.25">
      <c r="J25" s="31"/>
      <c r="L25" s="24" t="s">
        <v>23</v>
      </c>
      <c r="P25" s="40"/>
      <c r="R25" s="38">
        <f>ROUND(+J15/J7,4)</f>
        <v>4.2500000000000003E-2</v>
      </c>
      <c r="V25" s="36">
        <f>+AE22</f>
        <v>46828249</v>
      </c>
      <c r="W25" s="39" t="s">
        <v>71</v>
      </c>
      <c r="X25" s="36">
        <f>+AB22</f>
        <v>975932951</v>
      </c>
      <c r="Z25" s="24" t="s">
        <v>72</v>
      </c>
      <c r="AB25" s="38">
        <f>ROUND(+V25/X25,4)</f>
        <v>4.8000000000000001E-2</v>
      </c>
      <c r="AC25" s="24" t="s">
        <v>73</v>
      </c>
    </row>
    <row r="26" spans="4:31" ht="13.5" thickTop="1" x14ac:dyDescent="0.2">
      <c r="D26" s="24" t="s">
        <v>35</v>
      </c>
      <c r="J26" s="36"/>
      <c r="R26" s="31"/>
      <c r="V26" s="37"/>
      <c r="X26" s="37"/>
      <c r="AB26" s="28"/>
      <c r="AC26" s="24" t="s">
        <v>74</v>
      </c>
    </row>
    <row r="27" spans="4:31" ht="13.5" thickBot="1" x14ac:dyDescent="0.25">
      <c r="D27" s="24" t="s">
        <v>36</v>
      </c>
      <c r="J27" s="36">
        <f>SUM(J22:J24)</f>
        <v>78169289</v>
      </c>
      <c r="L27" s="24" t="s">
        <v>24</v>
      </c>
    </row>
    <row r="28" spans="4:31" ht="13.5" thickTop="1" x14ac:dyDescent="0.2">
      <c r="J28" s="29"/>
      <c r="L28" s="24" t="s">
        <v>25</v>
      </c>
    </row>
    <row r="29" spans="4:31" x14ac:dyDescent="0.2">
      <c r="L29" s="24" t="s">
        <v>26</v>
      </c>
      <c r="R29" s="35">
        <f>1-R20</f>
        <v>0.95199999999999996</v>
      </c>
    </row>
    <row r="30" spans="4:31" x14ac:dyDescent="0.2">
      <c r="D30" s="24" t="s">
        <v>42</v>
      </c>
      <c r="J30" s="30"/>
      <c r="R30" s="31"/>
    </row>
    <row r="31" spans="4:31" x14ac:dyDescent="0.2">
      <c r="D31" s="24" t="s">
        <v>43</v>
      </c>
      <c r="J31" s="47">
        <v>1170338.8799999999</v>
      </c>
      <c r="L31" s="24" t="s">
        <v>27</v>
      </c>
    </row>
    <row r="32" spans="4:31" x14ac:dyDescent="0.2">
      <c r="J32" s="30"/>
    </row>
    <row r="33" spans="4:18" x14ac:dyDescent="0.2">
      <c r="J33" s="30"/>
    </row>
    <row r="34" spans="4:18" x14ac:dyDescent="0.2">
      <c r="J34" s="30"/>
    </row>
    <row r="35" spans="4:18" x14ac:dyDescent="0.2">
      <c r="D35" s="24" t="s">
        <v>33</v>
      </c>
      <c r="J35" s="30"/>
      <c r="L35" s="24" t="s">
        <v>28</v>
      </c>
      <c r="R35" s="32">
        <f>ROUND(+R11/R13,5)</f>
        <v>2.3890000000000002E-2</v>
      </c>
    </row>
    <row r="36" spans="4:18" x14ac:dyDescent="0.2">
      <c r="D36" s="24" t="s">
        <v>34</v>
      </c>
      <c r="J36" s="30">
        <v>892571.66</v>
      </c>
      <c r="R36" s="34"/>
    </row>
    <row r="37" spans="4:18" x14ac:dyDescent="0.2">
      <c r="J37" s="33"/>
      <c r="L37" s="24" t="s">
        <v>29</v>
      </c>
      <c r="R37" s="32">
        <f>+R35/R29</f>
        <v>2.5094537815126054E-2</v>
      </c>
    </row>
    <row r="38" spans="4:18" x14ac:dyDescent="0.2">
      <c r="D38" s="24" t="s">
        <v>31</v>
      </c>
      <c r="J38" s="30"/>
      <c r="R38" s="31"/>
    </row>
    <row r="39" spans="4:18" ht="13.5" thickBot="1" x14ac:dyDescent="0.25">
      <c r="D39" s="24" t="s">
        <v>32</v>
      </c>
      <c r="J39" s="30">
        <f>+J31-J36</f>
        <v>277767.21999999986</v>
      </c>
      <c r="L39" s="24" t="s">
        <v>30</v>
      </c>
      <c r="R39" s="26">
        <f>+R37*100</f>
        <v>2.5094537815126055</v>
      </c>
    </row>
    <row r="40" spans="4:18" ht="14.25" thickTop="1" thickBot="1" x14ac:dyDescent="0.25">
      <c r="J40" s="29"/>
      <c r="R40" s="28"/>
    </row>
    <row r="41" spans="4:18" ht="13.5" thickTop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4:18" x14ac:dyDescent="0.2">
      <c r="D42" s="24" t="s">
        <v>44</v>
      </c>
      <c r="J42" s="26">
        <v>2.5089999999999999</v>
      </c>
      <c r="L42" s="24" t="s">
        <v>45</v>
      </c>
    </row>
    <row r="43" spans="4:18" x14ac:dyDescent="0.2">
      <c r="D43" s="25" t="s">
        <v>119</v>
      </c>
      <c r="G43" s="24" t="s">
        <v>46</v>
      </c>
      <c r="I43" s="25" t="s">
        <v>118</v>
      </c>
      <c r="K43" s="2" t="s">
        <v>136</v>
      </c>
    </row>
    <row r="44" spans="4:18" x14ac:dyDescent="0.2">
      <c r="D44" s="24" t="s">
        <v>47</v>
      </c>
      <c r="F44" s="24" t="s">
        <v>82</v>
      </c>
      <c r="I44" s="24" t="s">
        <v>48</v>
      </c>
      <c r="J44" s="24" t="s">
        <v>49</v>
      </c>
    </row>
    <row r="45" spans="4:18" x14ac:dyDescent="0.2">
      <c r="D45" s="24" t="s">
        <v>50</v>
      </c>
      <c r="F45" s="24" t="s">
        <v>78</v>
      </c>
      <c r="K45" s="24" t="s">
        <v>51</v>
      </c>
      <c r="M45" s="24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D31DD-6D1D-4C8E-A069-ED42F52C83B9}">
  <dimension ref="D1:AE45"/>
  <sheetViews>
    <sheetView zoomScale="70" zoomScaleNormal="70" workbookViewId="0">
      <selection activeCell="J18" sqref="J18"/>
    </sheetView>
  </sheetViews>
  <sheetFormatPr defaultColWidth="14.42578125" defaultRowHeight="12.75" x14ac:dyDescent="0.2"/>
  <cols>
    <col min="1" max="4" width="14.42578125" style="24"/>
    <col min="5" max="5" width="14" style="24" customWidth="1"/>
    <col min="6" max="6" width="11.5703125" style="24" customWidth="1"/>
    <col min="7" max="7" width="13" style="24" customWidth="1"/>
    <col min="8" max="8" width="9.140625" style="24" hidden="1" customWidth="1"/>
    <col min="9" max="9" width="10" style="24" customWidth="1"/>
    <col min="10" max="10" width="14.7109375" style="24" customWidth="1"/>
    <col min="11" max="11" width="16.42578125" style="24" customWidth="1"/>
    <col min="12" max="13" width="14.42578125" style="24"/>
    <col min="14" max="14" width="7" style="24" customWidth="1"/>
    <col min="15" max="15" width="14.42578125" style="24"/>
    <col min="16" max="16" width="7.28515625" style="24" customWidth="1"/>
    <col min="17" max="17" width="4.42578125" style="24" customWidth="1"/>
    <col min="18" max="18" width="14.140625" style="24" customWidth="1"/>
    <col min="19" max="23" width="14.42578125" style="24"/>
    <col min="24" max="24" width="15.28515625" style="24" customWidth="1"/>
    <col min="25" max="25" width="6.5703125" style="24" customWidth="1"/>
    <col min="26" max="26" width="7.7109375" style="24" customWidth="1"/>
    <col min="27" max="27" width="6.42578125" style="24" customWidth="1"/>
    <col min="28" max="29" width="14.42578125" style="24"/>
    <col min="30" max="30" width="13" style="24" customWidth="1"/>
    <col min="31" max="16384" width="14.42578125" style="24"/>
  </cols>
  <sheetData>
    <row r="1" spans="4:31" x14ac:dyDescent="0.2">
      <c r="D1" s="1" t="s">
        <v>134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4:31" x14ac:dyDescent="0.2">
      <c r="D2" s="24" t="s">
        <v>0</v>
      </c>
      <c r="F2" s="24" t="s">
        <v>1</v>
      </c>
      <c r="L2" s="24" t="s">
        <v>8</v>
      </c>
      <c r="N2" s="24" t="s">
        <v>9</v>
      </c>
      <c r="R2" s="24" t="s">
        <v>41</v>
      </c>
      <c r="AE2" s="24" t="s">
        <v>65</v>
      </c>
    </row>
    <row r="3" spans="4:31" ht="13.5" thickBot="1" x14ac:dyDescent="0.25">
      <c r="AE3" s="24" t="s">
        <v>66</v>
      </c>
    </row>
    <row r="4" spans="4:31" ht="13.5" thickTop="1" x14ac:dyDescent="0.2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4:31" x14ac:dyDescent="0.2">
      <c r="D5" s="24" t="s">
        <v>16</v>
      </c>
      <c r="I5" s="24" t="s">
        <v>86</v>
      </c>
      <c r="J5" s="51">
        <f>+AB10</f>
        <v>44805</v>
      </c>
      <c r="L5" s="24" t="s">
        <v>10</v>
      </c>
      <c r="P5" s="24" t="s">
        <v>86</v>
      </c>
      <c r="R5" s="51">
        <v>44835</v>
      </c>
    </row>
    <row r="6" spans="4:31" x14ac:dyDescent="0.2">
      <c r="J6" s="31"/>
      <c r="L6" s="24" t="s">
        <v>11</v>
      </c>
      <c r="R6" s="31"/>
      <c r="V6" s="45" t="s">
        <v>1</v>
      </c>
      <c r="W6" s="45"/>
      <c r="X6" s="45"/>
      <c r="Y6" s="45"/>
      <c r="Z6" s="45"/>
      <c r="AA6" s="45"/>
      <c r="AB6" s="45"/>
      <c r="AC6" s="45"/>
      <c r="AD6" s="45"/>
      <c r="AE6" s="45"/>
    </row>
    <row r="7" spans="4:31" ht="13.5" thickBot="1" x14ac:dyDescent="0.25">
      <c r="D7" s="24" t="s">
        <v>2</v>
      </c>
      <c r="J7" s="36">
        <v>66541179</v>
      </c>
      <c r="L7" s="24" t="s">
        <v>12</v>
      </c>
      <c r="R7" s="30">
        <v>1414611</v>
      </c>
      <c r="V7" s="45" t="s">
        <v>67</v>
      </c>
      <c r="W7" s="45"/>
      <c r="X7" s="45"/>
      <c r="Y7" s="45"/>
      <c r="Z7" s="45"/>
      <c r="AA7" s="45"/>
      <c r="AB7" s="45"/>
      <c r="AC7" s="45"/>
      <c r="AD7" s="45"/>
      <c r="AE7" s="45"/>
    </row>
    <row r="8" spans="4:31" ht="13.5" thickTop="1" x14ac:dyDescent="0.2">
      <c r="J8" s="29"/>
      <c r="L8" s="24" t="s">
        <v>13</v>
      </c>
      <c r="R8" s="30">
        <f>+J39</f>
        <v>199636.32999999984</v>
      </c>
      <c r="V8" s="45" t="s">
        <v>68</v>
      </c>
      <c r="W8" s="45"/>
      <c r="X8" s="45"/>
      <c r="Y8" s="45"/>
      <c r="Z8" s="45"/>
      <c r="AA8" s="45"/>
      <c r="AB8" s="45"/>
      <c r="AC8" s="45"/>
      <c r="AD8" s="45"/>
      <c r="AE8" s="45"/>
    </row>
    <row r="9" spans="4:31" x14ac:dyDescent="0.2">
      <c r="D9" s="24" t="s">
        <v>3</v>
      </c>
      <c r="J9" s="36">
        <v>63231312</v>
      </c>
      <c r="L9" s="24" t="s">
        <v>15</v>
      </c>
      <c r="R9" s="30">
        <v>0</v>
      </c>
      <c r="V9" s="45" t="s">
        <v>69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4:31" x14ac:dyDescent="0.2">
      <c r="D10" s="24" t="s">
        <v>4</v>
      </c>
      <c r="J10" s="36">
        <v>61513</v>
      </c>
      <c r="R10" s="33"/>
      <c r="AA10" s="24" t="s">
        <v>70</v>
      </c>
      <c r="AB10" s="52">
        <v>44805</v>
      </c>
      <c r="AC10" s="24" t="s">
        <v>86</v>
      </c>
    </row>
    <row r="11" spans="4:31" ht="13.5" thickBot="1" x14ac:dyDescent="0.25">
      <c r="J11" s="31"/>
      <c r="L11" s="24" t="s">
        <v>14</v>
      </c>
      <c r="R11" s="30">
        <f>+R7+R8-R9</f>
        <v>1614247.3299999998</v>
      </c>
    </row>
    <row r="12" spans="4:31" ht="14.25" thickTop="1" thickBot="1" x14ac:dyDescent="0.25">
      <c r="D12" s="24" t="s">
        <v>5</v>
      </c>
      <c r="J12" s="36">
        <f>+J9+J10</f>
        <v>63292825</v>
      </c>
      <c r="R12" s="28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4:31" ht="13.5" thickTop="1" x14ac:dyDescent="0.2">
      <c r="J13" s="29"/>
      <c r="L13" s="24" t="s">
        <v>81</v>
      </c>
      <c r="O13" s="24" t="s">
        <v>79</v>
      </c>
      <c r="R13" s="36">
        <v>66508705</v>
      </c>
      <c r="AB13" s="43" t="s">
        <v>62</v>
      </c>
      <c r="AC13" s="43" t="s">
        <v>63</v>
      </c>
      <c r="AD13" s="44" t="s">
        <v>75</v>
      </c>
      <c r="AE13" s="43" t="s">
        <v>64</v>
      </c>
    </row>
    <row r="14" spans="4:31" x14ac:dyDescent="0.2">
      <c r="D14" s="24" t="s">
        <v>6</v>
      </c>
      <c r="J14" s="36"/>
      <c r="O14" s="24" t="s">
        <v>83</v>
      </c>
      <c r="R14" s="36">
        <v>532459</v>
      </c>
      <c r="AB14" s="42" t="s">
        <v>58</v>
      </c>
      <c r="AC14" s="42" t="s">
        <v>59</v>
      </c>
      <c r="AD14" s="42" t="s">
        <v>60</v>
      </c>
      <c r="AE14" s="42" t="s">
        <v>61</v>
      </c>
    </row>
    <row r="15" spans="4:31" ht="13.5" thickBot="1" x14ac:dyDescent="0.25">
      <c r="D15" s="24" t="s">
        <v>7</v>
      </c>
      <c r="J15" s="36">
        <f>+J7-J12</f>
        <v>3248354</v>
      </c>
      <c r="P15" s="24" t="s">
        <v>76</v>
      </c>
      <c r="R15" s="37">
        <f>SUM(R13:R14)</f>
        <v>67041164</v>
      </c>
    </row>
    <row r="16" spans="4:31" ht="14.25" thickTop="1" thickBot="1" x14ac:dyDescent="0.25">
      <c r="J16" s="29"/>
      <c r="L16" s="24" t="s">
        <v>17</v>
      </c>
      <c r="N16" s="24" t="s">
        <v>80</v>
      </c>
      <c r="V16" s="24" t="s">
        <v>52</v>
      </c>
      <c r="AB16" s="36">
        <v>975932951</v>
      </c>
      <c r="AC16" s="36">
        <v>928202153</v>
      </c>
      <c r="AD16" s="36">
        <v>902549</v>
      </c>
      <c r="AE16" s="36">
        <f>+AB16-AC16-AD16</f>
        <v>46828249</v>
      </c>
    </row>
    <row r="17" spans="4:31" ht="13.5" thickTop="1" x14ac:dyDescent="0.2">
      <c r="D17" s="27"/>
      <c r="E17" s="27"/>
      <c r="F17" s="27"/>
      <c r="G17" s="27"/>
      <c r="H17" s="27"/>
      <c r="I17" s="27"/>
      <c r="J17" s="27"/>
      <c r="L17" s="24" t="s">
        <v>18</v>
      </c>
      <c r="R17" s="32">
        <v>2.128E-2</v>
      </c>
      <c r="AB17" s="36"/>
      <c r="AC17" s="36"/>
      <c r="AD17" s="36"/>
      <c r="AE17" s="36"/>
    </row>
    <row r="18" spans="4:31" x14ac:dyDescent="0.2">
      <c r="D18" s="24" t="s">
        <v>40</v>
      </c>
      <c r="I18" s="2" t="s">
        <v>86</v>
      </c>
      <c r="J18" s="51">
        <f>+J5</f>
        <v>44805</v>
      </c>
      <c r="R18" s="31"/>
      <c r="V18" s="24" t="s">
        <v>53</v>
      </c>
      <c r="W18" s="24" t="s">
        <v>54</v>
      </c>
      <c r="AB18" s="36">
        <v>65123376</v>
      </c>
      <c r="AC18" s="36">
        <v>61840463</v>
      </c>
      <c r="AD18" s="36">
        <v>71879</v>
      </c>
      <c r="AE18" s="36">
        <f>+AB18-AC18-AD18</f>
        <v>3211034</v>
      </c>
    </row>
    <row r="19" spans="4:31" x14ac:dyDescent="0.2">
      <c r="J19" s="31"/>
      <c r="L19" s="24" t="s">
        <v>19</v>
      </c>
      <c r="AB19" s="36"/>
      <c r="AC19" s="36"/>
      <c r="AD19" s="36"/>
      <c r="AE19" s="36"/>
    </row>
    <row r="20" spans="4:31" x14ac:dyDescent="0.2">
      <c r="D20" s="24" t="s">
        <v>39</v>
      </c>
      <c r="J20" s="32">
        <v>1.4919999999999999E-2</v>
      </c>
      <c r="L20" s="24" t="s">
        <v>20</v>
      </c>
      <c r="P20" s="40"/>
      <c r="R20" s="38">
        <f>+AB25</f>
        <v>4.8000000000000001E-2</v>
      </c>
      <c r="V20" s="24" t="s">
        <v>55</v>
      </c>
      <c r="W20" s="24" t="s">
        <v>56</v>
      </c>
      <c r="AB20" s="36">
        <f>+J7</f>
        <v>66541179</v>
      </c>
      <c r="AC20" s="36">
        <f>+J9</f>
        <v>63231312</v>
      </c>
      <c r="AD20" s="36">
        <f>+J10</f>
        <v>61513</v>
      </c>
      <c r="AE20" s="36">
        <f>+AB20-AC20-AD20</f>
        <v>3248354</v>
      </c>
    </row>
    <row r="21" spans="4:31" x14ac:dyDescent="0.2">
      <c r="J21" s="31"/>
      <c r="R21" s="31"/>
      <c r="AB21" s="37"/>
      <c r="AC21" s="37"/>
      <c r="AD21" s="37"/>
      <c r="AE21" s="37"/>
    </row>
    <row r="22" spans="4:31" ht="13.5" thickBot="1" x14ac:dyDescent="0.25">
      <c r="D22" s="24" t="s">
        <v>38</v>
      </c>
      <c r="J22" s="36">
        <v>63298941</v>
      </c>
      <c r="L22" s="24" t="s">
        <v>21</v>
      </c>
      <c r="P22" s="24" t="s">
        <v>86</v>
      </c>
      <c r="R22" s="51">
        <f>+J5</f>
        <v>44805</v>
      </c>
      <c r="V22" s="24" t="s">
        <v>57</v>
      </c>
      <c r="AB22" s="36">
        <f>+AB16-AB18+AB20</f>
        <v>977350754</v>
      </c>
      <c r="AC22" s="36">
        <f>+AC16-AC18+AC20</f>
        <v>929593002</v>
      </c>
      <c r="AD22" s="36">
        <f>+AD16-AD18+AD20</f>
        <v>892183</v>
      </c>
      <c r="AE22" s="36">
        <f>+AE16-AE18+AE20</f>
        <v>46865569</v>
      </c>
    </row>
    <row r="23" spans="4:31" ht="13.5" thickTop="1" x14ac:dyDescent="0.2">
      <c r="J23" s="36"/>
      <c r="R23" s="31"/>
      <c r="AB23" s="28"/>
      <c r="AC23" s="28"/>
      <c r="AD23" s="28"/>
      <c r="AE23" s="28"/>
    </row>
    <row r="24" spans="4:31" x14ac:dyDescent="0.2">
      <c r="D24" s="24" t="s">
        <v>37</v>
      </c>
      <c r="J24" s="36">
        <v>-6116</v>
      </c>
      <c r="L24" s="24" t="s">
        <v>22</v>
      </c>
    </row>
    <row r="25" spans="4:31" ht="13.5" thickBot="1" x14ac:dyDescent="0.25">
      <c r="J25" s="31"/>
      <c r="L25" s="24" t="s">
        <v>23</v>
      </c>
      <c r="P25" s="40"/>
      <c r="R25" s="38">
        <f>ROUND(+J15/J7,4)</f>
        <v>4.8800000000000003E-2</v>
      </c>
      <c r="V25" s="36">
        <f>+AE22</f>
        <v>46865569</v>
      </c>
      <c r="W25" s="39" t="s">
        <v>71</v>
      </c>
      <c r="X25" s="36">
        <f>+AB22</f>
        <v>977350754</v>
      </c>
      <c r="Z25" s="24" t="s">
        <v>72</v>
      </c>
      <c r="AB25" s="38">
        <f>ROUND(+V25/X25,4)</f>
        <v>4.8000000000000001E-2</v>
      </c>
      <c r="AC25" s="24" t="s">
        <v>73</v>
      </c>
    </row>
    <row r="26" spans="4:31" ht="13.5" thickTop="1" x14ac:dyDescent="0.2">
      <c r="D26" s="24" t="s">
        <v>35</v>
      </c>
      <c r="J26" s="36"/>
      <c r="R26" s="31"/>
      <c r="V26" s="37"/>
      <c r="X26" s="37"/>
      <c r="AB26" s="28"/>
      <c r="AC26" s="24" t="s">
        <v>74</v>
      </c>
    </row>
    <row r="27" spans="4:31" ht="13.5" thickBot="1" x14ac:dyDescent="0.25">
      <c r="D27" s="24" t="s">
        <v>36</v>
      </c>
      <c r="J27" s="36">
        <f>SUM(J22:J24)</f>
        <v>63292825</v>
      </c>
      <c r="L27" s="24" t="s">
        <v>24</v>
      </c>
    </row>
    <row r="28" spans="4:31" ht="13.5" thickTop="1" x14ac:dyDescent="0.2">
      <c r="J28" s="29"/>
      <c r="L28" s="24" t="s">
        <v>25</v>
      </c>
    </row>
    <row r="29" spans="4:31" x14ac:dyDescent="0.2">
      <c r="L29" s="24" t="s">
        <v>26</v>
      </c>
      <c r="R29" s="35">
        <f>1-R20</f>
        <v>0.95199999999999996</v>
      </c>
    </row>
    <row r="30" spans="4:31" x14ac:dyDescent="0.2">
      <c r="D30" s="24" t="s">
        <v>42</v>
      </c>
      <c r="J30" s="30"/>
      <c r="R30" s="31"/>
    </row>
    <row r="31" spans="4:31" x14ac:dyDescent="0.2">
      <c r="D31" s="24" t="s">
        <v>43</v>
      </c>
      <c r="J31" s="47">
        <v>1144729.6299999999</v>
      </c>
      <c r="L31" s="24" t="s">
        <v>27</v>
      </c>
    </row>
    <row r="32" spans="4:31" x14ac:dyDescent="0.2">
      <c r="J32" s="30"/>
    </row>
    <row r="33" spans="4:18" x14ac:dyDescent="0.2">
      <c r="J33" s="30"/>
    </row>
    <row r="34" spans="4:18" x14ac:dyDescent="0.2">
      <c r="J34" s="30"/>
    </row>
    <row r="35" spans="4:18" x14ac:dyDescent="0.2">
      <c r="D35" s="24" t="s">
        <v>33</v>
      </c>
      <c r="J35" s="30"/>
      <c r="L35" s="24" t="s">
        <v>28</v>
      </c>
      <c r="R35" s="32">
        <f>ROUND(+R11/R13,5)</f>
        <v>2.427E-2</v>
      </c>
    </row>
    <row r="36" spans="4:18" x14ac:dyDescent="0.2">
      <c r="D36" s="24" t="s">
        <v>34</v>
      </c>
      <c r="J36" s="30">
        <v>945093.3</v>
      </c>
      <c r="R36" s="34"/>
    </row>
    <row r="37" spans="4:18" x14ac:dyDescent="0.2">
      <c r="J37" s="33"/>
      <c r="L37" s="24" t="s">
        <v>29</v>
      </c>
      <c r="R37" s="32">
        <f>+R35/R29</f>
        <v>2.5493697478991599E-2</v>
      </c>
    </row>
    <row r="38" spans="4:18" x14ac:dyDescent="0.2">
      <c r="D38" s="24" t="s">
        <v>31</v>
      </c>
      <c r="J38" s="30"/>
      <c r="R38" s="31"/>
    </row>
    <row r="39" spans="4:18" ht="13.5" thickBot="1" x14ac:dyDescent="0.25">
      <c r="D39" s="24" t="s">
        <v>32</v>
      </c>
      <c r="J39" s="30">
        <f>+J31-J36</f>
        <v>199636.32999999984</v>
      </c>
      <c r="L39" s="24" t="s">
        <v>30</v>
      </c>
      <c r="R39" s="26">
        <f>+R37*100</f>
        <v>2.5493697478991599</v>
      </c>
    </row>
    <row r="40" spans="4:18" ht="14.25" thickTop="1" thickBot="1" x14ac:dyDescent="0.25">
      <c r="J40" s="29"/>
      <c r="R40" s="28"/>
    </row>
    <row r="41" spans="4:18" ht="13.5" thickTop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4:18" x14ac:dyDescent="0.2">
      <c r="D42" s="24" t="s">
        <v>44</v>
      </c>
      <c r="J42" s="26">
        <v>2.5489999999999999</v>
      </c>
      <c r="L42" s="24" t="s">
        <v>45</v>
      </c>
    </row>
    <row r="43" spans="4:18" x14ac:dyDescent="0.2">
      <c r="D43" s="25" t="s">
        <v>121</v>
      </c>
      <c r="G43" s="24" t="s">
        <v>46</v>
      </c>
      <c r="I43" s="25" t="s">
        <v>120</v>
      </c>
      <c r="K43" s="2" t="s">
        <v>136</v>
      </c>
    </row>
    <row r="44" spans="4:18" x14ac:dyDescent="0.2">
      <c r="D44" s="24" t="s">
        <v>47</v>
      </c>
      <c r="F44" s="24" t="s">
        <v>82</v>
      </c>
      <c r="I44" s="24" t="s">
        <v>48</v>
      </c>
      <c r="J44" s="24" t="s">
        <v>49</v>
      </c>
    </row>
    <row r="45" spans="4:18" x14ac:dyDescent="0.2">
      <c r="D45" s="24" t="s">
        <v>50</v>
      </c>
      <c r="F45" s="24" t="s">
        <v>78</v>
      </c>
      <c r="K45" s="24" t="s">
        <v>51</v>
      </c>
      <c r="M45" s="24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77BD9-F66E-4357-811F-D0026F1B6973}">
  <dimension ref="D1:AE45"/>
  <sheetViews>
    <sheetView tabSelected="1" zoomScale="70" zoomScaleNormal="70" workbookViewId="0">
      <selection activeCell="J18" sqref="J18"/>
    </sheetView>
  </sheetViews>
  <sheetFormatPr defaultColWidth="14.42578125" defaultRowHeight="12.75" x14ac:dyDescent="0.2"/>
  <cols>
    <col min="1" max="4" width="14.42578125" style="24"/>
    <col min="5" max="5" width="14" style="24" customWidth="1"/>
    <col min="6" max="6" width="11.5703125" style="24" customWidth="1"/>
    <col min="7" max="7" width="13" style="24" customWidth="1"/>
    <col min="8" max="8" width="9.140625" style="24" hidden="1" customWidth="1"/>
    <col min="9" max="9" width="10" style="24" customWidth="1"/>
    <col min="10" max="10" width="14.7109375" style="24" customWidth="1"/>
    <col min="11" max="11" width="15.85546875" style="24" customWidth="1"/>
    <col min="12" max="13" width="14.42578125" style="24"/>
    <col min="14" max="14" width="7" style="24" customWidth="1"/>
    <col min="15" max="15" width="14.42578125" style="24"/>
    <col min="16" max="16" width="7.28515625" style="24" customWidth="1"/>
    <col min="17" max="17" width="4.42578125" style="24" customWidth="1"/>
    <col min="18" max="18" width="14.140625" style="24" customWidth="1"/>
    <col min="19" max="23" width="14.42578125" style="24"/>
    <col min="24" max="24" width="15.28515625" style="24" customWidth="1"/>
    <col min="25" max="25" width="6.5703125" style="24" customWidth="1"/>
    <col min="26" max="26" width="7.7109375" style="24" customWidth="1"/>
    <col min="27" max="27" width="6.42578125" style="24" customWidth="1"/>
    <col min="28" max="29" width="14.42578125" style="24"/>
    <col min="30" max="30" width="13" style="24" customWidth="1"/>
    <col min="31" max="16384" width="14.42578125" style="24"/>
  </cols>
  <sheetData>
    <row r="1" spans="4:31" x14ac:dyDescent="0.2">
      <c r="D1" s="1" t="s">
        <v>134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4:31" x14ac:dyDescent="0.2">
      <c r="D2" s="24" t="s">
        <v>0</v>
      </c>
      <c r="F2" s="24" t="s">
        <v>1</v>
      </c>
      <c r="L2" s="24" t="s">
        <v>8</v>
      </c>
      <c r="N2" s="24" t="s">
        <v>9</v>
      </c>
      <c r="R2" s="24" t="s">
        <v>41</v>
      </c>
      <c r="AE2" s="24" t="s">
        <v>65</v>
      </c>
    </row>
    <row r="3" spans="4:31" ht="13.5" thickBot="1" x14ac:dyDescent="0.25">
      <c r="AE3" s="24" t="s">
        <v>66</v>
      </c>
    </row>
    <row r="4" spans="4:31" ht="13.5" thickTop="1" x14ac:dyDescent="0.2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4:31" x14ac:dyDescent="0.2">
      <c r="D5" s="24" t="s">
        <v>16</v>
      </c>
      <c r="I5" s="24" t="s">
        <v>86</v>
      </c>
      <c r="J5" s="51">
        <f>+AB10</f>
        <v>44835</v>
      </c>
      <c r="L5" s="24" t="s">
        <v>10</v>
      </c>
      <c r="P5" s="24" t="s">
        <v>86</v>
      </c>
      <c r="R5" s="51">
        <v>44866</v>
      </c>
    </row>
    <row r="6" spans="4:31" x14ac:dyDescent="0.2">
      <c r="J6" s="31"/>
      <c r="L6" s="24" t="s">
        <v>11</v>
      </c>
      <c r="R6" s="31"/>
      <c r="V6" s="45" t="s">
        <v>1</v>
      </c>
      <c r="W6" s="45"/>
      <c r="X6" s="45"/>
      <c r="Y6" s="45"/>
      <c r="Z6" s="45"/>
      <c r="AA6" s="45"/>
      <c r="AB6" s="45"/>
      <c r="AC6" s="45"/>
      <c r="AD6" s="45"/>
      <c r="AE6" s="45"/>
    </row>
    <row r="7" spans="4:31" ht="13.5" thickBot="1" x14ac:dyDescent="0.25">
      <c r="D7" s="24" t="s">
        <v>2</v>
      </c>
      <c r="J7" s="36">
        <v>67041164</v>
      </c>
      <c r="L7" s="24" t="s">
        <v>12</v>
      </c>
      <c r="R7" s="30">
        <v>1251356</v>
      </c>
      <c r="V7" s="45" t="s">
        <v>67</v>
      </c>
      <c r="W7" s="45"/>
      <c r="X7" s="45"/>
      <c r="Y7" s="45"/>
      <c r="Z7" s="45"/>
      <c r="AA7" s="45"/>
      <c r="AB7" s="45"/>
      <c r="AC7" s="45"/>
      <c r="AD7" s="45"/>
      <c r="AE7" s="45"/>
    </row>
    <row r="8" spans="4:31" ht="13.5" thickTop="1" x14ac:dyDescent="0.2">
      <c r="J8" s="29"/>
      <c r="L8" s="24" t="s">
        <v>13</v>
      </c>
      <c r="R8" s="30">
        <f>+J39</f>
        <v>-320739.35000000009</v>
      </c>
      <c r="V8" s="45" t="s">
        <v>68</v>
      </c>
      <c r="W8" s="45"/>
      <c r="X8" s="45"/>
      <c r="Y8" s="45"/>
      <c r="Z8" s="45"/>
      <c r="AA8" s="45"/>
      <c r="AB8" s="45"/>
      <c r="AC8" s="45"/>
      <c r="AD8" s="45"/>
      <c r="AE8" s="45"/>
    </row>
    <row r="9" spans="4:31" x14ac:dyDescent="0.2">
      <c r="D9" s="24" t="s">
        <v>3</v>
      </c>
      <c r="J9" s="36">
        <v>63432202</v>
      </c>
      <c r="L9" s="24" t="s">
        <v>15</v>
      </c>
      <c r="R9" s="30">
        <v>0</v>
      </c>
      <c r="V9" s="45" t="s">
        <v>69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4:31" x14ac:dyDescent="0.2">
      <c r="D10" s="24" t="s">
        <v>4</v>
      </c>
      <c r="J10" s="36">
        <v>65043</v>
      </c>
      <c r="R10" s="33"/>
      <c r="AA10" s="24" t="s">
        <v>70</v>
      </c>
      <c r="AB10" s="52">
        <v>44835</v>
      </c>
      <c r="AC10" s="24" t="s">
        <v>86</v>
      </c>
    </row>
    <row r="11" spans="4:31" ht="13.5" thickBot="1" x14ac:dyDescent="0.25">
      <c r="J11" s="31"/>
      <c r="L11" s="24" t="s">
        <v>14</v>
      </c>
      <c r="R11" s="30">
        <f>+R7+R8-R9</f>
        <v>930616.64999999991</v>
      </c>
    </row>
    <row r="12" spans="4:31" ht="14.25" thickTop="1" thickBot="1" x14ac:dyDescent="0.25">
      <c r="D12" s="24" t="s">
        <v>5</v>
      </c>
      <c r="J12" s="36">
        <f>+J9+J10</f>
        <v>63497245</v>
      </c>
      <c r="R12" s="28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4:31" ht="13.5" thickTop="1" x14ac:dyDescent="0.2">
      <c r="J13" s="29"/>
      <c r="L13" s="24" t="s">
        <v>81</v>
      </c>
      <c r="O13" s="24" t="s">
        <v>79</v>
      </c>
      <c r="R13" s="36">
        <v>82272038</v>
      </c>
      <c r="AB13" s="43" t="s">
        <v>62</v>
      </c>
      <c r="AC13" s="43" t="s">
        <v>63</v>
      </c>
      <c r="AD13" s="44" t="s">
        <v>75</v>
      </c>
      <c r="AE13" s="43" t="s">
        <v>64</v>
      </c>
    </row>
    <row r="14" spans="4:31" x14ac:dyDescent="0.2">
      <c r="D14" s="24" t="s">
        <v>6</v>
      </c>
      <c r="J14" s="36"/>
      <c r="O14" s="24" t="s">
        <v>83</v>
      </c>
      <c r="R14" s="36">
        <v>620029</v>
      </c>
      <c r="AB14" s="42" t="s">
        <v>58</v>
      </c>
      <c r="AC14" s="42" t="s">
        <v>59</v>
      </c>
      <c r="AD14" s="42" t="s">
        <v>60</v>
      </c>
      <c r="AE14" s="42" t="s">
        <v>61</v>
      </c>
    </row>
    <row r="15" spans="4:31" ht="13.5" thickBot="1" x14ac:dyDescent="0.25">
      <c r="D15" s="24" t="s">
        <v>7</v>
      </c>
      <c r="J15" s="36">
        <f>+J7-J12</f>
        <v>3543919</v>
      </c>
      <c r="P15" s="24" t="s">
        <v>76</v>
      </c>
      <c r="R15" s="37">
        <f>SUM(R13:R14)</f>
        <v>82892067</v>
      </c>
    </row>
    <row r="16" spans="4:31" ht="14.25" thickTop="1" thickBot="1" x14ac:dyDescent="0.25">
      <c r="J16" s="29"/>
      <c r="L16" s="24" t="s">
        <v>17</v>
      </c>
      <c r="N16" s="24" t="s">
        <v>80</v>
      </c>
      <c r="V16" s="24" t="s">
        <v>52</v>
      </c>
      <c r="AB16" s="36">
        <v>977350754</v>
      </c>
      <c r="AC16" s="36">
        <v>929593002</v>
      </c>
      <c r="AD16" s="36">
        <v>892183</v>
      </c>
      <c r="AE16" s="36">
        <f>+AB16-AC16-AD16</f>
        <v>46865569</v>
      </c>
    </row>
    <row r="17" spans="4:31" ht="13.5" thickTop="1" x14ac:dyDescent="0.2">
      <c r="D17" s="27"/>
      <c r="E17" s="27"/>
      <c r="F17" s="27"/>
      <c r="G17" s="27"/>
      <c r="H17" s="27"/>
      <c r="I17" s="27"/>
      <c r="J17" s="27"/>
      <c r="L17" s="24" t="s">
        <v>18</v>
      </c>
      <c r="R17" s="32">
        <v>1.521E-2</v>
      </c>
      <c r="AB17" s="36"/>
      <c r="AC17" s="36"/>
      <c r="AD17" s="36"/>
      <c r="AE17" s="36"/>
    </row>
    <row r="18" spans="4:31" x14ac:dyDescent="0.2">
      <c r="D18" s="24" t="s">
        <v>40</v>
      </c>
      <c r="I18" s="2" t="s">
        <v>86</v>
      </c>
      <c r="J18" s="51">
        <f>+J5</f>
        <v>44835</v>
      </c>
      <c r="R18" s="31"/>
      <c r="V18" s="24" t="s">
        <v>53</v>
      </c>
      <c r="W18" s="24" t="s">
        <v>54</v>
      </c>
      <c r="AB18" s="36">
        <v>63423077</v>
      </c>
      <c r="AC18" s="36">
        <v>59975545</v>
      </c>
      <c r="AD18" s="36">
        <v>71291</v>
      </c>
      <c r="AE18" s="36">
        <f>+AB18-AC18-AD18</f>
        <v>3376241</v>
      </c>
    </row>
    <row r="19" spans="4:31" x14ac:dyDescent="0.2">
      <c r="J19" s="31"/>
      <c r="L19" s="24" t="s">
        <v>19</v>
      </c>
      <c r="AB19" s="36"/>
      <c r="AC19" s="36"/>
      <c r="AD19" s="36"/>
      <c r="AE19" s="36"/>
    </row>
    <row r="20" spans="4:31" x14ac:dyDescent="0.2">
      <c r="D20" s="24" t="s">
        <v>39</v>
      </c>
      <c r="J20" s="32">
        <v>2.5090000000000001E-2</v>
      </c>
      <c r="L20" s="24" t="s">
        <v>20</v>
      </c>
      <c r="P20" s="40"/>
      <c r="R20" s="38">
        <f>+AB25</f>
        <v>4.7899999999999998E-2</v>
      </c>
      <c r="V20" s="24" t="s">
        <v>55</v>
      </c>
      <c r="W20" s="24" t="s">
        <v>56</v>
      </c>
      <c r="AB20" s="36">
        <f>+J7</f>
        <v>67041164</v>
      </c>
      <c r="AC20" s="36">
        <f>+J9</f>
        <v>63432202</v>
      </c>
      <c r="AD20" s="36">
        <f>+J10</f>
        <v>65043</v>
      </c>
      <c r="AE20" s="36">
        <f>+AB20-AC20-AD20</f>
        <v>3543919</v>
      </c>
    </row>
    <row r="21" spans="4:31" x14ac:dyDescent="0.2">
      <c r="J21" s="31"/>
      <c r="R21" s="31"/>
      <c r="AB21" s="37"/>
      <c r="AC21" s="37"/>
      <c r="AD21" s="37"/>
      <c r="AE21" s="37"/>
    </row>
    <row r="22" spans="4:31" ht="13.5" thickBot="1" x14ac:dyDescent="0.25">
      <c r="D22" s="24" t="s">
        <v>38</v>
      </c>
      <c r="J22" s="36">
        <v>63484609</v>
      </c>
      <c r="L22" s="24" t="s">
        <v>21</v>
      </c>
      <c r="P22" s="24" t="s">
        <v>86</v>
      </c>
      <c r="R22" s="51">
        <f>+J5</f>
        <v>44835</v>
      </c>
      <c r="V22" s="24" t="s">
        <v>57</v>
      </c>
      <c r="AB22" s="36">
        <f>+AB16-AB18+AB20</f>
        <v>980968841</v>
      </c>
      <c r="AC22" s="36">
        <f>+AC16-AC18+AC20</f>
        <v>933049659</v>
      </c>
      <c r="AD22" s="36">
        <f>+AD16-AD18+AD20</f>
        <v>885935</v>
      </c>
      <c r="AE22" s="36">
        <f>+AE16-AE18+AE20</f>
        <v>47033247</v>
      </c>
    </row>
    <row r="23" spans="4:31" ht="13.5" thickTop="1" x14ac:dyDescent="0.2">
      <c r="J23" s="36"/>
      <c r="R23" s="31"/>
      <c r="AB23" s="28"/>
      <c r="AC23" s="28"/>
      <c r="AD23" s="28"/>
      <c r="AE23" s="28"/>
    </row>
    <row r="24" spans="4:31" x14ac:dyDescent="0.2">
      <c r="D24" s="24" t="s">
        <v>37</v>
      </c>
      <c r="J24" s="36">
        <v>12636</v>
      </c>
      <c r="L24" s="24" t="s">
        <v>22</v>
      </c>
    </row>
    <row r="25" spans="4:31" ht="13.5" thickBot="1" x14ac:dyDescent="0.25">
      <c r="J25" s="31"/>
      <c r="L25" s="24" t="s">
        <v>23</v>
      </c>
      <c r="P25" s="40"/>
      <c r="R25" s="38">
        <f>ROUND(+J15/J7,4)</f>
        <v>5.2900000000000003E-2</v>
      </c>
      <c r="V25" s="36">
        <f>+AE22</f>
        <v>47033247</v>
      </c>
      <c r="W25" s="39" t="s">
        <v>71</v>
      </c>
      <c r="X25" s="36">
        <f>+AB22</f>
        <v>980968841</v>
      </c>
      <c r="Z25" s="24" t="s">
        <v>72</v>
      </c>
      <c r="AB25" s="38">
        <f>ROUND(+V25/X25,4)</f>
        <v>4.7899999999999998E-2</v>
      </c>
      <c r="AC25" s="24" t="s">
        <v>73</v>
      </c>
    </row>
    <row r="26" spans="4:31" ht="13.5" thickTop="1" x14ac:dyDescent="0.2">
      <c r="D26" s="24" t="s">
        <v>35</v>
      </c>
      <c r="J26" s="36"/>
      <c r="R26" s="31"/>
      <c r="V26" s="37"/>
      <c r="X26" s="37"/>
      <c r="AB26" s="28"/>
      <c r="AC26" s="24" t="s">
        <v>74</v>
      </c>
    </row>
    <row r="27" spans="4:31" ht="13.5" thickBot="1" x14ac:dyDescent="0.25">
      <c r="D27" s="24" t="s">
        <v>36</v>
      </c>
      <c r="J27" s="36">
        <f>SUM(J22:J24)</f>
        <v>63497245</v>
      </c>
      <c r="L27" s="24" t="s">
        <v>24</v>
      </c>
    </row>
    <row r="28" spans="4:31" ht="13.5" thickTop="1" x14ac:dyDescent="0.2">
      <c r="J28" s="29"/>
      <c r="L28" s="24" t="s">
        <v>25</v>
      </c>
    </row>
    <row r="29" spans="4:31" x14ac:dyDescent="0.2">
      <c r="L29" s="24" t="s">
        <v>26</v>
      </c>
      <c r="R29" s="35">
        <f>1-R20</f>
        <v>0.95209999999999995</v>
      </c>
    </row>
    <row r="30" spans="4:31" x14ac:dyDescent="0.2">
      <c r="D30" s="24" t="s">
        <v>42</v>
      </c>
      <c r="J30" s="30"/>
      <c r="R30" s="31"/>
    </row>
    <row r="31" spans="4:31" x14ac:dyDescent="0.2">
      <c r="D31" s="24" t="s">
        <v>43</v>
      </c>
      <c r="J31" s="47">
        <v>1574673.22</v>
      </c>
      <c r="L31" s="24" t="s">
        <v>27</v>
      </c>
    </row>
    <row r="32" spans="4:31" x14ac:dyDescent="0.2">
      <c r="J32" s="30"/>
    </row>
    <row r="33" spans="4:18" x14ac:dyDescent="0.2">
      <c r="J33" s="30"/>
    </row>
    <row r="34" spans="4:18" x14ac:dyDescent="0.2">
      <c r="J34" s="30"/>
    </row>
    <row r="35" spans="4:18" x14ac:dyDescent="0.2">
      <c r="D35" s="24" t="s">
        <v>33</v>
      </c>
      <c r="J35" s="30"/>
      <c r="L35" s="24" t="s">
        <v>28</v>
      </c>
      <c r="R35" s="32">
        <f>ROUND(+R11/R13,5)</f>
        <v>1.1310000000000001E-2</v>
      </c>
    </row>
    <row r="36" spans="4:18" x14ac:dyDescent="0.2">
      <c r="D36" s="24" t="s">
        <v>34</v>
      </c>
      <c r="J36" s="30">
        <v>1895412.57</v>
      </c>
      <c r="R36" s="34"/>
    </row>
    <row r="37" spans="4:18" x14ac:dyDescent="0.2">
      <c r="J37" s="33"/>
      <c r="L37" s="24" t="s">
        <v>29</v>
      </c>
      <c r="R37" s="32">
        <f>+R35/R29</f>
        <v>1.1879004306270351E-2</v>
      </c>
    </row>
    <row r="38" spans="4:18" x14ac:dyDescent="0.2">
      <c r="D38" s="24" t="s">
        <v>31</v>
      </c>
      <c r="J38" s="30"/>
      <c r="R38" s="31"/>
    </row>
    <row r="39" spans="4:18" ht="13.5" thickBot="1" x14ac:dyDescent="0.25">
      <c r="D39" s="24" t="s">
        <v>32</v>
      </c>
      <c r="J39" s="30">
        <f>+J31-J36</f>
        <v>-320739.35000000009</v>
      </c>
      <c r="L39" s="24" t="s">
        <v>30</v>
      </c>
      <c r="R39" s="26">
        <f>+R37*100</f>
        <v>1.1879004306270351</v>
      </c>
    </row>
    <row r="40" spans="4:18" ht="14.25" thickTop="1" thickBot="1" x14ac:dyDescent="0.25">
      <c r="J40" s="29"/>
      <c r="R40" s="28"/>
    </row>
    <row r="41" spans="4:18" ht="13.5" thickTop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4:18" x14ac:dyDescent="0.2">
      <c r="D42" s="24" t="s">
        <v>44</v>
      </c>
      <c r="J42" s="26">
        <v>1.1879999999999999</v>
      </c>
      <c r="L42" s="24" t="s">
        <v>45</v>
      </c>
    </row>
    <row r="43" spans="4:18" x14ac:dyDescent="0.2">
      <c r="D43" s="25" t="s">
        <v>123</v>
      </c>
      <c r="G43" s="24" t="s">
        <v>46</v>
      </c>
      <c r="I43" s="25" t="s">
        <v>122</v>
      </c>
      <c r="K43" s="2" t="s">
        <v>136</v>
      </c>
    </row>
    <row r="44" spans="4:18" x14ac:dyDescent="0.2">
      <c r="D44" s="24" t="s">
        <v>47</v>
      </c>
      <c r="F44" s="24" t="s">
        <v>82</v>
      </c>
      <c r="I44" s="24" t="s">
        <v>48</v>
      </c>
      <c r="J44" s="24" t="s">
        <v>49</v>
      </c>
    </row>
    <row r="45" spans="4:18" x14ac:dyDescent="0.2">
      <c r="D45" s="24" t="s">
        <v>50</v>
      </c>
      <c r="F45" s="24" t="s">
        <v>78</v>
      </c>
      <c r="K45" s="24" t="s">
        <v>51</v>
      </c>
      <c r="M45" s="24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936E2-9751-4AC6-82C2-77199ABEF85B}">
  <dimension ref="D1:AE45"/>
  <sheetViews>
    <sheetView zoomScale="70" zoomScaleNormal="70" workbookViewId="0">
      <selection activeCell="I18" sqref="I18"/>
    </sheetView>
  </sheetViews>
  <sheetFormatPr defaultColWidth="14.42578125" defaultRowHeight="12.75" x14ac:dyDescent="0.2"/>
  <cols>
    <col min="1" max="4" width="14.42578125" style="2"/>
    <col min="5" max="5" width="14" style="2" customWidth="1"/>
    <col min="6" max="6" width="11.5703125" style="2" customWidth="1"/>
    <col min="7" max="7" width="13" style="2" customWidth="1"/>
    <col min="8" max="8" width="9.140625" style="2" hidden="1" customWidth="1"/>
    <col min="9" max="9" width="10" style="2" customWidth="1"/>
    <col min="10" max="10" width="13.140625" style="2" customWidth="1"/>
    <col min="11" max="13" width="14.42578125" style="2"/>
    <col min="14" max="14" width="7" style="2" customWidth="1"/>
    <col min="15" max="15" width="14.42578125" style="2"/>
    <col min="16" max="16" width="7.28515625" style="2" customWidth="1"/>
    <col min="17" max="17" width="4.42578125" style="2" customWidth="1"/>
    <col min="18" max="18" width="14.140625" style="2" customWidth="1"/>
    <col min="19" max="23" width="14.42578125" style="2"/>
    <col min="24" max="24" width="15.28515625" style="2" customWidth="1"/>
    <col min="25" max="25" width="6.5703125" style="2" customWidth="1"/>
    <col min="26" max="26" width="7.7109375" style="2" customWidth="1"/>
    <col min="27" max="27" width="6.42578125" style="2" customWidth="1"/>
    <col min="28" max="29" width="14.42578125" style="2"/>
    <col min="30" max="30" width="13" style="2" customWidth="1"/>
    <col min="31" max="16384" width="14.42578125" style="2"/>
  </cols>
  <sheetData>
    <row r="1" spans="4:31" x14ac:dyDescent="0.2">
      <c r="D1" s="1" t="s">
        <v>134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4:31" x14ac:dyDescent="0.2">
      <c r="D2" s="2" t="s">
        <v>0</v>
      </c>
      <c r="F2" s="2" t="s">
        <v>1</v>
      </c>
      <c r="L2" s="2" t="s">
        <v>8</v>
      </c>
      <c r="N2" s="2" t="s">
        <v>9</v>
      </c>
      <c r="R2" s="2" t="s">
        <v>41</v>
      </c>
      <c r="AE2" s="2" t="s">
        <v>65</v>
      </c>
    </row>
    <row r="3" spans="4:31" ht="13.5" thickBot="1" x14ac:dyDescent="0.25">
      <c r="AE3" s="2" t="s">
        <v>66</v>
      </c>
    </row>
    <row r="4" spans="4:31" ht="13.5" thickTop="1" x14ac:dyDescent="0.2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4:31" x14ac:dyDescent="0.2">
      <c r="D5" s="2" t="s">
        <v>16</v>
      </c>
      <c r="I5" s="2" t="s">
        <v>86</v>
      </c>
      <c r="J5" s="49">
        <f>+AB10</f>
        <v>44197</v>
      </c>
      <c r="L5" s="2" t="s">
        <v>10</v>
      </c>
      <c r="P5" s="2" t="s">
        <v>86</v>
      </c>
      <c r="R5" s="49">
        <v>44228</v>
      </c>
    </row>
    <row r="6" spans="4:31" x14ac:dyDescent="0.2">
      <c r="J6" s="5"/>
      <c r="L6" s="2" t="s">
        <v>11</v>
      </c>
      <c r="R6" s="5"/>
      <c r="V6" s="1" t="s">
        <v>1</v>
      </c>
      <c r="W6" s="1"/>
      <c r="X6" s="1"/>
      <c r="Y6" s="1"/>
      <c r="Z6" s="1"/>
      <c r="AA6" s="1"/>
      <c r="AB6" s="1"/>
      <c r="AC6" s="1"/>
      <c r="AD6" s="1"/>
      <c r="AE6" s="1"/>
    </row>
    <row r="7" spans="4:31" ht="13.5" thickBot="1" x14ac:dyDescent="0.25">
      <c r="D7" s="2" t="s">
        <v>2</v>
      </c>
      <c r="J7" s="6">
        <v>108372927</v>
      </c>
      <c r="L7" s="2" t="s">
        <v>12</v>
      </c>
      <c r="R7" s="7">
        <v>-490368</v>
      </c>
      <c r="V7" s="1" t="s">
        <v>67</v>
      </c>
      <c r="W7" s="1"/>
      <c r="X7" s="1"/>
      <c r="Y7" s="1"/>
      <c r="Z7" s="1"/>
      <c r="AA7" s="1"/>
      <c r="AB7" s="1"/>
      <c r="AC7" s="1"/>
      <c r="AD7" s="1"/>
      <c r="AE7" s="1"/>
    </row>
    <row r="8" spans="4:31" ht="13.5" thickTop="1" x14ac:dyDescent="0.2">
      <c r="J8" s="8"/>
      <c r="L8" s="2" t="s">
        <v>13</v>
      </c>
      <c r="R8" s="7">
        <f>+J39</f>
        <v>29322.25</v>
      </c>
      <c r="V8" s="1" t="s">
        <v>68</v>
      </c>
      <c r="W8" s="1"/>
      <c r="X8" s="1"/>
      <c r="Y8" s="1"/>
      <c r="Z8" s="1"/>
      <c r="AA8" s="1"/>
      <c r="AB8" s="1"/>
      <c r="AC8" s="1"/>
      <c r="AD8" s="1"/>
      <c r="AE8" s="1"/>
    </row>
    <row r="9" spans="4:31" x14ac:dyDescent="0.2">
      <c r="D9" s="2" t="s">
        <v>3</v>
      </c>
      <c r="J9" s="6">
        <v>102796044</v>
      </c>
      <c r="L9" s="2" t="s">
        <v>15</v>
      </c>
      <c r="R9" s="7">
        <v>0</v>
      </c>
      <c r="V9" s="1" t="s">
        <v>69</v>
      </c>
      <c r="W9" s="1"/>
      <c r="X9" s="1"/>
      <c r="Y9" s="1"/>
      <c r="Z9" s="1"/>
      <c r="AA9" s="1"/>
      <c r="AB9" s="1"/>
      <c r="AC9" s="1"/>
      <c r="AD9" s="1"/>
      <c r="AE9" s="1"/>
    </row>
    <row r="10" spans="4:31" x14ac:dyDescent="0.2">
      <c r="D10" s="2" t="s">
        <v>4</v>
      </c>
      <c r="J10" s="6">
        <v>99293</v>
      </c>
      <c r="R10" s="11"/>
      <c r="AA10" s="2" t="s">
        <v>70</v>
      </c>
      <c r="AB10" s="50">
        <v>44197</v>
      </c>
      <c r="AC10" s="2" t="s">
        <v>86</v>
      </c>
    </row>
    <row r="11" spans="4:31" ht="13.5" thickBot="1" x14ac:dyDescent="0.25">
      <c r="J11" s="5"/>
      <c r="L11" s="2" t="s">
        <v>14</v>
      </c>
      <c r="R11" s="7">
        <f>+R7+R8-R9</f>
        <v>-461045.75</v>
      </c>
    </row>
    <row r="12" spans="4:31" ht="14.25" thickTop="1" thickBot="1" x14ac:dyDescent="0.25">
      <c r="D12" s="2" t="s">
        <v>5</v>
      </c>
      <c r="J12" s="6">
        <f>+J9+J10</f>
        <v>102895337</v>
      </c>
      <c r="R12" s="14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4:31" ht="13.5" thickTop="1" x14ac:dyDescent="0.2">
      <c r="J13" s="8"/>
      <c r="L13" s="2" t="s">
        <v>81</v>
      </c>
      <c r="O13" s="2" t="s">
        <v>79</v>
      </c>
      <c r="R13" s="6">
        <v>100591476</v>
      </c>
      <c r="AB13" s="4" t="s">
        <v>62</v>
      </c>
      <c r="AC13" s="4" t="s">
        <v>63</v>
      </c>
      <c r="AD13" s="23" t="s">
        <v>75</v>
      </c>
      <c r="AE13" s="4" t="s">
        <v>64</v>
      </c>
    </row>
    <row r="14" spans="4:31" x14ac:dyDescent="0.2">
      <c r="D14" s="2" t="s">
        <v>6</v>
      </c>
      <c r="J14" s="6"/>
      <c r="O14" s="2" t="s">
        <v>89</v>
      </c>
      <c r="R14" s="6">
        <v>160200</v>
      </c>
      <c r="AB14" s="16" t="s">
        <v>58</v>
      </c>
      <c r="AC14" s="16" t="s">
        <v>59</v>
      </c>
      <c r="AD14" s="16" t="s">
        <v>60</v>
      </c>
      <c r="AE14" s="16" t="s">
        <v>61</v>
      </c>
    </row>
    <row r="15" spans="4:31" ht="13.5" thickBot="1" x14ac:dyDescent="0.25">
      <c r="D15" s="2" t="s">
        <v>7</v>
      </c>
      <c r="J15" s="6">
        <f>+J7-J12</f>
        <v>5477590</v>
      </c>
      <c r="P15" s="2" t="s">
        <v>76</v>
      </c>
      <c r="R15" s="17">
        <f>SUM(R13:R14)</f>
        <v>100751676</v>
      </c>
    </row>
    <row r="16" spans="4:31" ht="14.25" thickTop="1" thickBot="1" x14ac:dyDescent="0.25">
      <c r="J16" s="8"/>
      <c r="L16" s="2" t="s">
        <v>17</v>
      </c>
      <c r="N16" s="2" t="s">
        <v>80</v>
      </c>
      <c r="V16" s="2" t="s">
        <v>52</v>
      </c>
      <c r="AB16" s="6">
        <v>918803201</v>
      </c>
      <c r="AC16" s="6">
        <v>872602339</v>
      </c>
      <c r="AD16" s="6">
        <v>978863</v>
      </c>
      <c r="AE16" s="6">
        <f>+AB16-AC16-AD16</f>
        <v>45221999</v>
      </c>
    </row>
    <row r="17" spans="4:31" ht="13.5" thickTop="1" x14ac:dyDescent="0.2">
      <c r="D17" s="3"/>
      <c r="E17" s="3"/>
      <c r="F17" s="3"/>
      <c r="G17" s="3"/>
      <c r="H17" s="3"/>
      <c r="I17" s="3"/>
      <c r="J17" s="3"/>
      <c r="L17" s="2" t="s">
        <v>18</v>
      </c>
      <c r="R17" s="10">
        <v>-4.8799999999999998E-3</v>
      </c>
      <c r="AB17" s="6"/>
      <c r="AC17" s="6"/>
      <c r="AD17" s="6"/>
      <c r="AE17" s="6"/>
    </row>
    <row r="18" spans="4:31" x14ac:dyDescent="0.2">
      <c r="D18" s="2" t="s">
        <v>40</v>
      </c>
      <c r="I18" s="2" t="s">
        <v>86</v>
      </c>
      <c r="J18" s="49">
        <f>+J5</f>
        <v>44197</v>
      </c>
      <c r="R18" s="5"/>
      <c r="V18" s="2" t="s">
        <v>53</v>
      </c>
      <c r="W18" s="2" t="s">
        <v>54</v>
      </c>
      <c r="AB18" s="6">
        <v>93009217</v>
      </c>
      <c r="AC18" s="6">
        <v>88153268</v>
      </c>
      <c r="AD18" s="6">
        <v>96611</v>
      </c>
      <c r="AE18" s="6">
        <f>+AB18-AC18-AD18</f>
        <v>4759338</v>
      </c>
    </row>
    <row r="19" spans="4:31" x14ac:dyDescent="0.2">
      <c r="J19" s="5"/>
      <c r="L19" s="2" t="s">
        <v>19</v>
      </c>
      <c r="AB19" s="6"/>
      <c r="AC19" s="6"/>
      <c r="AD19" s="6"/>
      <c r="AE19" s="6"/>
    </row>
    <row r="20" spans="4:31" x14ac:dyDescent="0.2">
      <c r="D20" s="2" t="s">
        <v>39</v>
      </c>
      <c r="J20" s="10">
        <v>-1.6999999999999999E-3</v>
      </c>
      <c r="L20" s="2" t="s">
        <v>20</v>
      </c>
      <c r="P20" s="12"/>
      <c r="R20" s="9">
        <f>+AB25</f>
        <v>4.9200000000000001E-2</v>
      </c>
      <c r="V20" s="2" t="s">
        <v>55</v>
      </c>
      <c r="W20" s="2" t="s">
        <v>56</v>
      </c>
      <c r="AB20" s="6">
        <f>+J7</f>
        <v>108372927</v>
      </c>
      <c r="AC20" s="6">
        <f>+J9</f>
        <v>102796044</v>
      </c>
      <c r="AD20" s="6">
        <f>+J10</f>
        <v>99293</v>
      </c>
      <c r="AE20" s="6">
        <f>+AB20-AC20-AD20</f>
        <v>5477590</v>
      </c>
    </row>
    <row r="21" spans="4:31" x14ac:dyDescent="0.2">
      <c r="J21" s="5"/>
      <c r="R21" s="5"/>
      <c r="AB21" s="17"/>
      <c r="AC21" s="17"/>
      <c r="AD21" s="17"/>
      <c r="AE21" s="17"/>
    </row>
    <row r="22" spans="4:31" ht="13.5" thickBot="1" x14ac:dyDescent="0.25">
      <c r="D22" s="2" t="s">
        <v>38</v>
      </c>
      <c r="J22" s="6">
        <v>102895140</v>
      </c>
      <c r="L22" s="2" t="s">
        <v>21</v>
      </c>
      <c r="P22" s="2" t="s">
        <v>86</v>
      </c>
      <c r="R22" s="49">
        <f>+J5</f>
        <v>44197</v>
      </c>
      <c r="V22" s="2" t="s">
        <v>57</v>
      </c>
      <c r="AB22" s="6">
        <f>+AB16-AB18+AB20</f>
        <v>934166911</v>
      </c>
      <c r="AC22" s="6">
        <f>+AC16-AC18+AC20</f>
        <v>887245115</v>
      </c>
      <c r="AD22" s="6">
        <f>+AD16-AD18+AD20</f>
        <v>981545</v>
      </c>
      <c r="AE22" s="6">
        <f>+AE16-AE18+AE20</f>
        <v>45940251</v>
      </c>
    </row>
    <row r="23" spans="4:31" ht="13.5" thickTop="1" x14ac:dyDescent="0.2">
      <c r="J23" s="6"/>
      <c r="R23" s="5"/>
      <c r="AB23" s="14"/>
      <c r="AC23" s="14"/>
      <c r="AD23" s="14"/>
      <c r="AE23" s="14"/>
    </row>
    <row r="24" spans="4:31" x14ac:dyDescent="0.2">
      <c r="D24" s="2" t="s">
        <v>37</v>
      </c>
      <c r="J24" s="6">
        <v>197</v>
      </c>
      <c r="L24" s="2" t="s">
        <v>22</v>
      </c>
    </row>
    <row r="25" spans="4:31" ht="13.5" thickBot="1" x14ac:dyDescent="0.25">
      <c r="J25" s="5"/>
      <c r="L25" s="2" t="s">
        <v>23</v>
      </c>
      <c r="P25" s="12"/>
      <c r="R25" s="9">
        <f>ROUND(+J15/J7,4)</f>
        <v>5.0500000000000003E-2</v>
      </c>
      <c r="V25" s="6">
        <f>+AE22</f>
        <v>45940251</v>
      </c>
      <c r="W25" s="18" t="s">
        <v>71</v>
      </c>
      <c r="X25" s="6">
        <f>+AB22</f>
        <v>934166911</v>
      </c>
      <c r="Z25" s="2" t="s">
        <v>72</v>
      </c>
      <c r="AB25" s="9">
        <f>ROUND(+V25/X25,4)</f>
        <v>4.9200000000000001E-2</v>
      </c>
      <c r="AC25" s="2" t="s">
        <v>73</v>
      </c>
    </row>
    <row r="26" spans="4:31" ht="13.5" thickTop="1" x14ac:dyDescent="0.2">
      <c r="D26" s="2" t="s">
        <v>35</v>
      </c>
      <c r="J26" s="6"/>
      <c r="R26" s="5"/>
      <c r="V26" s="17"/>
      <c r="X26" s="17"/>
      <c r="AB26" s="14"/>
      <c r="AC26" s="2" t="s">
        <v>74</v>
      </c>
    </row>
    <row r="27" spans="4:31" ht="13.5" thickBot="1" x14ac:dyDescent="0.25">
      <c r="D27" s="2" t="s">
        <v>36</v>
      </c>
      <c r="J27" s="6">
        <f>SUM(J22:J24)</f>
        <v>102895337</v>
      </c>
      <c r="L27" s="2" t="s">
        <v>24</v>
      </c>
    </row>
    <row r="28" spans="4:31" ht="13.5" thickTop="1" x14ac:dyDescent="0.2">
      <c r="J28" s="8"/>
      <c r="L28" s="2" t="s">
        <v>25</v>
      </c>
    </row>
    <row r="29" spans="4:31" x14ac:dyDescent="0.2">
      <c r="L29" s="2" t="s">
        <v>26</v>
      </c>
      <c r="R29" s="19">
        <f>1-R20</f>
        <v>0.95079999999999998</v>
      </c>
    </row>
    <row r="30" spans="4:31" x14ac:dyDescent="0.2">
      <c r="D30" s="2" t="s">
        <v>42</v>
      </c>
      <c r="J30" s="7"/>
      <c r="R30" s="5"/>
    </row>
    <row r="31" spans="4:31" x14ac:dyDescent="0.2">
      <c r="D31" s="2" t="s">
        <v>43</v>
      </c>
      <c r="J31" s="7">
        <v>-169070.61</v>
      </c>
      <c r="L31" s="2" t="s">
        <v>27</v>
      </c>
    </row>
    <row r="32" spans="4:31" x14ac:dyDescent="0.2">
      <c r="J32" s="7"/>
    </row>
    <row r="33" spans="4:18" x14ac:dyDescent="0.2">
      <c r="J33" s="7"/>
    </row>
    <row r="34" spans="4:18" x14ac:dyDescent="0.2">
      <c r="J34" s="7"/>
    </row>
    <row r="35" spans="4:18" x14ac:dyDescent="0.2">
      <c r="D35" s="2" t="s">
        <v>33</v>
      </c>
      <c r="J35" s="7"/>
      <c r="L35" s="2" t="s">
        <v>28</v>
      </c>
      <c r="R35" s="10">
        <f>ROUND(+R11/R13,5)</f>
        <v>-4.5799999999999999E-3</v>
      </c>
    </row>
    <row r="36" spans="4:18" x14ac:dyDescent="0.2">
      <c r="D36" s="2" t="s">
        <v>34</v>
      </c>
      <c r="J36" s="7">
        <v>-198392.86</v>
      </c>
      <c r="R36" s="13"/>
    </row>
    <row r="37" spans="4:18" x14ac:dyDescent="0.2">
      <c r="J37" s="11"/>
      <c r="L37" s="2" t="s">
        <v>29</v>
      </c>
      <c r="R37" s="10">
        <f>+R35/R29</f>
        <v>-4.8169962137147668E-3</v>
      </c>
    </row>
    <row r="38" spans="4:18" x14ac:dyDescent="0.2">
      <c r="D38" s="2" t="s">
        <v>31</v>
      </c>
      <c r="J38" s="7"/>
      <c r="R38" s="5"/>
    </row>
    <row r="39" spans="4:18" ht="13.5" thickBot="1" x14ac:dyDescent="0.25">
      <c r="D39" s="2" t="s">
        <v>32</v>
      </c>
      <c r="J39" s="7">
        <f>+J31-J36</f>
        <v>29322.25</v>
      </c>
      <c r="L39" s="2" t="s">
        <v>30</v>
      </c>
      <c r="R39" s="20">
        <f>+R37*100</f>
        <v>-0.48169962137147671</v>
      </c>
    </row>
    <row r="40" spans="4:18" ht="14.25" thickTop="1" thickBot="1" x14ac:dyDescent="0.25">
      <c r="J40" s="8"/>
      <c r="R40" s="14"/>
    </row>
    <row r="41" spans="4:18" ht="13.5" thickTop="1" x14ac:dyDescent="0.2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4:18" x14ac:dyDescent="0.2">
      <c r="D42" s="2" t="s">
        <v>44</v>
      </c>
      <c r="J42" s="20">
        <v>-0.48199999999999998</v>
      </c>
      <c r="L42" s="2" t="s">
        <v>45</v>
      </c>
    </row>
    <row r="43" spans="4:18" x14ac:dyDescent="0.2">
      <c r="D43" s="21" t="s">
        <v>129</v>
      </c>
      <c r="G43" s="2" t="s">
        <v>46</v>
      </c>
      <c r="I43" s="21" t="s">
        <v>128</v>
      </c>
      <c r="K43" s="2" t="s">
        <v>136</v>
      </c>
    </row>
    <row r="44" spans="4:18" x14ac:dyDescent="0.2">
      <c r="D44" s="2" t="s">
        <v>47</v>
      </c>
      <c r="F44" s="2" t="s">
        <v>82</v>
      </c>
      <c r="I44" s="2" t="s">
        <v>48</v>
      </c>
      <c r="J44" s="2" t="s">
        <v>49</v>
      </c>
    </row>
    <row r="45" spans="4:18" x14ac:dyDescent="0.2">
      <c r="D45" s="2" t="s">
        <v>50</v>
      </c>
      <c r="F45" s="2" t="s">
        <v>78</v>
      </c>
      <c r="K45" s="2" t="s">
        <v>51</v>
      </c>
      <c r="M45" s="2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53E06-773F-4E69-A256-B44AAD3B995D}">
  <dimension ref="D1:AE45"/>
  <sheetViews>
    <sheetView zoomScale="70" zoomScaleNormal="70" workbookViewId="0">
      <selection activeCell="J18" sqref="J18"/>
    </sheetView>
  </sheetViews>
  <sheetFormatPr defaultColWidth="14.42578125" defaultRowHeight="12.75" x14ac:dyDescent="0.2"/>
  <cols>
    <col min="1" max="4" width="14.42578125" style="2"/>
    <col min="5" max="5" width="14" style="2" customWidth="1"/>
    <col min="6" max="6" width="11.5703125" style="2" customWidth="1"/>
    <col min="7" max="7" width="13" style="2" customWidth="1"/>
    <col min="8" max="8" width="9.140625" style="2" hidden="1" customWidth="1"/>
    <col min="9" max="9" width="10" style="2" customWidth="1"/>
    <col min="10" max="10" width="13.140625" style="2" customWidth="1"/>
    <col min="11" max="13" width="14.42578125" style="2"/>
    <col min="14" max="14" width="7" style="2" customWidth="1"/>
    <col min="15" max="15" width="14.42578125" style="2"/>
    <col min="16" max="16" width="7.28515625" style="2" customWidth="1"/>
    <col min="17" max="17" width="4.42578125" style="2" customWidth="1"/>
    <col min="18" max="18" width="14.140625" style="2" customWidth="1"/>
    <col min="19" max="23" width="14.42578125" style="2"/>
    <col min="24" max="24" width="15.28515625" style="2" customWidth="1"/>
    <col min="25" max="25" width="6.5703125" style="2" customWidth="1"/>
    <col min="26" max="26" width="7.7109375" style="2" customWidth="1"/>
    <col min="27" max="27" width="6.42578125" style="2" customWidth="1"/>
    <col min="28" max="29" width="14.42578125" style="2"/>
    <col min="30" max="30" width="13" style="2" customWidth="1"/>
    <col min="31" max="16384" width="14.42578125" style="2"/>
  </cols>
  <sheetData>
    <row r="1" spans="4:31" x14ac:dyDescent="0.2">
      <c r="D1" s="1" t="s">
        <v>134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4:31" x14ac:dyDescent="0.2">
      <c r="D2" s="2" t="s">
        <v>0</v>
      </c>
      <c r="F2" s="2" t="s">
        <v>1</v>
      </c>
      <c r="L2" s="2" t="s">
        <v>8</v>
      </c>
      <c r="N2" s="2" t="s">
        <v>9</v>
      </c>
      <c r="R2" s="2" t="s">
        <v>41</v>
      </c>
      <c r="AE2" s="2" t="s">
        <v>65</v>
      </c>
    </row>
    <row r="3" spans="4:31" ht="13.5" thickBot="1" x14ac:dyDescent="0.25">
      <c r="AE3" s="2" t="s">
        <v>66</v>
      </c>
    </row>
    <row r="4" spans="4:31" ht="13.5" thickTop="1" x14ac:dyDescent="0.2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4:31" x14ac:dyDescent="0.2">
      <c r="D5" s="2" t="s">
        <v>16</v>
      </c>
      <c r="I5" s="2" t="s">
        <v>86</v>
      </c>
      <c r="J5" s="49">
        <f>+AB10</f>
        <v>44228</v>
      </c>
      <c r="L5" s="2" t="s">
        <v>10</v>
      </c>
      <c r="P5" s="2" t="s">
        <v>86</v>
      </c>
      <c r="R5" s="49">
        <v>44256</v>
      </c>
    </row>
    <row r="6" spans="4:31" x14ac:dyDescent="0.2">
      <c r="J6" s="5"/>
      <c r="L6" s="2" t="s">
        <v>11</v>
      </c>
      <c r="R6" s="5"/>
      <c r="V6" s="1" t="s">
        <v>1</v>
      </c>
      <c r="W6" s="1"/>
      <c r="X6" s="1"/>
      <c r="Y6" s="1"/>
      <c r="Z6" s="1"/>
      <c r="AA6" s="1"/>
      <c r="AB6" s="1"/>
      <c r="AC6" s="1"/>
      <c r="AD6" s="1"/>
      <c r="AE6" s="1"/>
    </row>
    <row r="7" spans="4:31" ht="13.5" thickBot="1" x14ac:dyDescent="0.25">
      <c r="D7" s="2" t="s">
        <v>2</v>
      </c>
      <c r="J7" s="6">
        <v>100751676</v>
      </c>
      <c r="L7" s="2" t="s">
        <v>12</v>
      </c>
      <c r="R7" s="7">
        <v>162986</v>
      </c>
      <c r="V7" s="1" t="s">
        <v>67</v>
      </c>
      <c r="W7" s="1"/>
      <c r="X7" s="1"/>
      <c r="Y7" s="1"/>
      <c r="Z7" s="1"/>
      <c r="AA7" s="1"/>
      <c r="AB7" s="1"/>
      <c r="AC7" s="1"/>
      <c r="AD7" s="1"/>
      <c r="AE7" s="1"/>
    </row>
    <row r="8" spans="4:31" ht="13.5" thickTop="1" x14ac:dyDescent="0.2">
      <c r="J8" s="8"/>
      <c r="L8" s="2" t="s">
        <v>13</v>
      </c>
      <c r="R8" s="7">
        <f>+J39</f>
        <v>-66240.820000000007</v>
      </c>
      <c r="V8" s="1" t="s">
        <v>68</v>
      </c>
      <c r="W8" s="1"/>
      <c r="X8" s="1"/>
      <c r="Y8" s="1"/>
      <c r="Z8" s="1"/>
      <c r="AA8" s="1"/>
      <c r="AB8" s="1"/>
      <c r="AC8" s="1"/>
      <c r="AD8" s="1"/>
      <c r="AE8" s="1"/>
    </row>
    <row r="9" spans="4:31" x14ac:dyDescent="0.2">
      <c r="D9" s="2" t="s">
        <v>3</v>
      </c>
      <c r="J9" s="6">
        <v>95980152</v>
      </c>
      <c r="L9" s="2" t="s">
        <v>15</v>
      </c>
      <c r="R9" s="7">
        <v>0</v>
      </c>
      <c r="V9" s="1" t="s">
        <v>69</v>
      </c>
      <c r="W9" s="1"/>
      <c r="X9" s="1"/>
      <c r="Y9" s="1"/>
      <c r="Z9" s="1"/>
      <c r="AA9" s="1"/>
      <c r="AB9" s="1"/>
      <c r="AC9" s="1"/>
      <c r="AD9" s="1"/>
      <c r="AE9" s="1"/>
    </row>
    <row r="10" spans="4:31" x14ac:dyDescent="0.2">
      <c r="D10" s="2" t="s">
        <v>4</v>
      </c>
      <c r="J10" s="6">
        <v>99093</v>
      </c>
      <c r="R10" s="11"/>
      <c r="AA10" s="2" t="s">
        <v>70</v>
      </c>
      <c r="AB10" s="50">
        <v>44228</v>
      </c>
      <c r="AC10" s="2" t="s">
        <v>86</v>
      </c>
    </row>
    <row r="11" spans="4:31" ht="13.5" thickBot="1" x14ac:dyDescent="0.25">
      <c r="J11" s="5"/>
      <c r="L11" s="2" t="s">
        <v>14</v>
      </c>
      <c r="R11" s="7">
        <f>+R7+R8-R9</f>
        <v>96745.18</v>
      </c>
    </row>
    <row r="12" spans="4:31" ht="14.25" thickTop="1" thickBot="1" x14ac:dyDescent="0.25">
      <c r="D12" s="2" t="s">
        <v>5</v>
      </c>
      <c r="J12" s="6">
        <f>+J9+J10</f>
        <v>96079245</v>
      </c>
      <c r="R12" s="14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4:31" ht="13.5" thickTop="1" x14ac:dyDescent="0.2">
      <c r="J13" s="8"/>
      <c r="L13" s="2" t="s">
        <v>81</v>
      </c>
      <c r="O13" s="2" t="s">
        <v>79</v>
      </c>
      <c r="R13" s="6">
        <v>75859319</v>
      </c>
      <c r="AB13" s="4" t="s">
        <v>62</v>
      </c>
      <c r="AC13" s="4" t="s">
        <v>63</v>
      </c>
      <c r="AD13" s="23" t="s">
        <v>75</v>
      </c>
      <c r="AE13" s="4" t="s">
        <v>64</v>
      </c>
    </row>
    <row r="14" spans="4:31" x14ac:dyDescent="0.2">
      <c r="D14" s="2" t="s">
        <v>6</v>
      </c>
      <c r="J14" s="6"/>
      <c r="O14" s="2" t="s">
        <v>89</v>
      </c>
      <c r="R14" s="6">
        <v>387600</v>
      </c>
      <c r="AB14" s="16" t="s">
        <v>58</v>
      </c>
      <c r="AC14" s="16" t="s">
        <v>59</v>
      </c>
      <c r="AD14" s="16" t="s">
        <v>60</v>
      </c>
      <c r="AE14" s="16" t="s">
        <v>61</v>
      </c>
    </row>
    <row r="15" spans="4:31" ht="13.5" thickBot="1" x14ac:dyDescent="0.25">
      <c r="D15" s="2" t="s">
        <v>7</v>
      </c>
      <c r="J15" s="6">
        <f>+J7-J12</f>
        <v>4672431</v>
      </c>
      <c r="P15" s="2" t="s">
        <v>76</v>
      </c>
      <c r="R15" s="17">
        <f>SUM(R13:R14)</f>
        <v>76246919</v>
      </c>
    </row>
    <row r="16" spans="4:31" ht="14.25" thickTop="1" thickBot="1" x14ac:dyDescent="0.25">
      <c r="J16" s="8"/>
      <c r="L16" s="2" t="s">
        <v>17</v>
      </c>
      <c r="N16" s="2" t="s">
        <v>80</v>
      </c>
      <c r="V16" s="2" t="s">
        <v>52</v>
      </c>
      <c r="AB16" s="6">
        <v>934166911</v>
      </c>
      <c r="AC16" s="6">
        <v>887245115</v>
      </c>
      <c r="AD16" s="6">
        <v>981545</v>
      </c>
      <c r="AE16" s="6">
        <f>+AB16-AC16-AD16</f>
        <v>45940251</v>
      </c>
    </row>
    <row r="17" spans="4:31" ht="13.5" thickTop="1" x14ac:dyDescent="0.2">
      <c r="D17" s="3"/>
      <c r="E17" s="3"/>
      <c r="F17" s="3"/>
      <c r="G17" s="3"/>
      <c r="H17" s="3"/>
      <c r="I17" s="3"/>
      <c r="J17" s="3"/>
      <c r="L17" s="2" t="s">
        <v>18</v>
      </c>
      <c r="R17" s="10">
        <v>2.15E-3</v>
      </c>
      <c r="AB17" s="6"/>
      <c r="AC17" s="6"/>
      <c r="AD17" s="6"/>
      <c r="AE17" s="6"/>
    </row>
    <row r="18" spans="4:31" x14ac:dyDescent="0.2">
      <c r="D18" s="2" t="s">
        <v>40</v>
      </c>
      <c r="I18" s="2" t="s">
        <v>86</v>
      </c>
      <c r="J18" s="49">
        <f>+J5</f>
        <v>44228</v>
      </c>
      <c r="R18" s="5"/>
      <c r="V18" s="2" t="s">
        <v>53</v>
      </c>
      <c r="W18" s="2" t="s">
        <v>54</v>
      </c>
      <c r="AB18" s="6">
        <v>89539257</v>
      </c>
      <c r="AC18" s="6">
        <v>85077874</v>
      </c>
      <c r="AD18" s="6">
        <v>94074</v>
      </c>
      <c r="AE18" s="6">
        <f>+AB18-AC18-AD18</f>
        <v>4367309</v>
      </c>
    </row>
    <row r="19" spans="4:31" x14ac:dyDescent="0.2">
      <c r="J19" s="5"/>
      <c r="L19" s="2" t="s">
        <v>19</v>
      </c>
      <c r="AB19" s="6"/>
      <c r="AC19" s="6"/>
      <c r="AD19" s="6"/>
      <c r="AE19" s="6"/>
    </row>
    <row r="20" spans="4:31" x14ac:dyDescent="0.2">
      <c r="D20" s="2" t="s">
        <v>39</v>
      </c>
      <c r="J20" s="10">
        <v>-2.0799999999999998E-3</v>
      </c>
      <c r="L20" s="2" t="s">
        <v>20</v>
      </c>
      <c r="P20" s="12"/>
      <c r="R20" s="9">
        <f>+AB25</f>
        <v>4.8899999999999999E-2</v>
      </c>
      <c r="V20" s="2" t="s">
        <v>55</v>
      </c>
      <c r="W20" s="2" t="s">
        <v>56</v>
      </c>
      <c r="AB20" s="6">
        <f>+J7</f>
        <v>100751676</v>
      </c>
      <c r="AC20" s="6">
        <f>+J9</f>
        <v>95980152</v>
      </c>
      <c r="AD20" s="6">
        <f>+J10</f>
        <v>99093</v>
      </c>
      <c r="AE20" s="6">
        <f>+AB20-AC20-AD20</f>
        <v>4672431</v>
      </c>
    </row>
    <row r="21" spans="4:31" x14ac:dyDescent="0.2">
      <c r="J21" s="5"/>
      <c r="R21" s="5"/>
      <c r="AB21" s="17"/>
      <c r="AC21" s="17"/>
      <c r="AD21" s="17"/>
      <c r="AE21" s="17"/>
    </row>
    <row r="22" spans="4:31" ht="13.5" thickBot="1" x14ac:dyDescent="0.25">
      <c r="D22" s="2" t="s">
        <v>38</v>
      </c>
      <c r="J22" s="6">
        <v>96076872</v>
      </c>
      <c r="L22" s="2" t="s">
        <v>21</v>
      </c>
      <c r="P22" s="2" t="s">
        <v>86</v>
      </c>
      <c r="R22" s="49">
        <f>+J5</f>
        <v>44228</v>
      </c>
      <c r="V22" s="2" t="s">
        <v>57</v>
      </c>
      <c r="AB22" s="6">
        <f>+AB16-AB18+AB20</f>
        <v>945379330</v>
      </c>
      <c r="AC22" s="6">
        <f>+AC16-AC18+AC20</f>
        <v>898147393</v>
      </c>
      <c r="AD22" s="6">
        <f>+AD16-AD18+AD20</f>
        <v>986564</v>
      </c>
      <c r="AE22" s="6">
        <f>+AE16-AE18+AE20</f>
        <v>46245373</v>
      </c>
    </row>
    <row r="23" spans="4:31" ht="13.5" thickTop="1" x14ac:dyDescent="0.2">
      <c r="J23" s="6"/>
      <c r="R23" s="5"/>
      <c r="AB23" s="14"/>
      <c r="AC23" s="14"/>
      <c r="AD23" s="14"/>
      <c r="AE23" s="14"/>
    </row>
    <row r="24" spans="4:31" x14ac:dyDescent="0.2">
      <c r="D24" s="2" t="s">
        <v>37</v>
      </c>
      <c r="J24" s="6">
        <v>2373</v>
      </c>
      <c r="L24" s="2" t="s">
        <v>22</v>
      </c>
    </row>
    <row r="25" spans="4:31" ht="13.5" thickBot="1" x14ac:dyDescent="0.25">
      <c r="J25" s="5"/>
      <c r="L25" s="2" t="s">
        <v>23</v>
      </c>
      <c r="P25" s="12"/>
      <c r="R25" s="9">
        <f>ROUND(+J15/J7,4)</f>
        <v>4.6399999999999997E-2</v>
      </c>
      <c r="V25" s="6">
        <f>+AE22</f>
        <v>46245373</v>
      </c>
      <c r="W25" s="18" t="s">
        <v>71</v>
      </c>
      <c r="X25" s="6">
        <f>+AB22</f>
        <v>945379330</v>
      </c>
      <c r="Z25" s="2" t="s">
        <v>72</v>
      </c>
      <c r="AB25" s="9">
        <f>ROUND(+V25/X25,4)</f>
        <v>4.8899999999999999E-2</v>
      </c>
      <c r="AC25" s="2" t="s">
        <v>73</v>
      </c>
    </row>
    <row r="26" spans="4:31" ht="13.5" thickTop="1" x14ac:dyDescent="0.2">
      <c r="D26" s="2" t="s">
        <v>35</v>
      </c>
      <c r="J26" s="6"/>
      <c r="R26" s="5"/>
      <c r="V26" s="17"/>
      <c r="X26" s="17"/>
      <c r="AB26" s="14"/>
      <c r="AC26" s="2" t="s">
        <v>74</v>
      </c>
    </row>
    <row r="27" spans="4:31" ht="13.5" thickBot="1" x14ac:dyDescent="0.25">
      <c r="D27" s="2" t="s">
        <v>36</v>
      </c>
      <c r="J27" s="6">
        <f>SUM(J22:J24)</f>
        <v>96079245</v>
      </c>
      <c r="L27" s="2" t="s">
        <v>24</v>
      </c>
    </row>
    <row r="28" spans="4:31" ht="13.5" thickTop="1" x14ac:dyDescent="0.2">
      <c r="J28" s="8"/>
      <c r="L28" s="2" t="s">
        <v>25</v>
      </c>
    </row>
    <row r="29" spans="4:31" x14ac:dyDescent="0.2">
      <c r="L29" s="2" t="s">
        <v>26</v>
      </c>
      <c r="R29" s="19">
        <f>1-R20</f>
        <v>0.95110000000000006</v>
      </c>
    </row>
    <row r="30" spans="4:31" x14ac:dyDescent="0.2">
      <c r="D30" s="2" t="s">
        <v>42</v>
      </c>
      <c r="J30" s="7"/>
      <c r="R30" s="5"/>
    </row>
    <row r="31" spans="4:31" x14ac:dyDescent="0.2">
      <c r="D31" s="2" t="s">
        <v>43</v>
      </c>
      <c r="J31" s="7">
        <v>-214006.67</v>
      </c>
      <c r="L31" s="2" t="s">
        <v>27</v>
      </c>
    </row>
    <row r="32" spans="4:31" x14ac:dyDescent="0.2">
      <c r="J32" s="7"/>
    </row>
    <row r="33" spans="4:18" x14ac:dyDescent="0.2">
      <c r="J33" s="7"/>
    </row>
    <row r="34" spans="4:18" x14ac:dyDescent="0.2">
      <c r="J34" s="7"/>
    </row>
    <row r="35" spans="4:18" x14ac:dyDescent="0.2">
      <c r="D35" s="2" t="s">
        <v>33</v>
      </c>
      <c r="J35" s="7"/>
      <c r="L35" s="2" t="s">
        <v>28</v>
      </c>
      <c r="R35" s="10">
        <f>ROUND(+R11/R13,5)</f>
        <v>1.2800000000000001E-3</v>
      </c>
    </row>
    <row r="36" spans="4:18" x14ac:dyDescent="0.2">
      <c r="D36" s="2" t="s">
        <v>34</v>
      </c>
      <c r="J36" s="7">
        <v>-147765.85</v>
      </c>
      <c r="R36" s="13"/>
    </row>
    <row r="37" spans="4:18" x14ac:dyDescent="0.2">
      <c r="J37" s="11"/>
      <c r="L37" s="2" t="s">
        <v>29</v>
      </c>
      <c r="R37" s="10">
        <f>+R35/R29</f>
        <v>1.3458101146041426E-3</v>
      </c>
    </row>
    <row r="38" spans="4:18" x14ac:dyDescent="0.2">
      <c r="D38" s="2" t="s">
        <v>31</v>
      </c>
      <c r="J38" s="7"/>
      <c r="R38" s="5"/>
    </row>
    <row r="39" spans="4:18" ht="13.5" thickBot="1" x14ac:dyDescent="0.25">
      <c r="D39" s="2" t="s">
        <v>32</v>
      </c>
      <c r="J39" s="7">
        <f>+J31-J36</f>
        <v>-66240.820000000007</v>
      </c>
      <c r="L39" s="2" t="s">
        <v>30</v>
      </c>
      <c r="R39" s="20">
        <f>+R37*100</f>
        <v>0.13458101146041426</v>
      </c>
    </row>
    <row r="40" spans="4:18" ht="14.25" thickTop="1" thickBot="1" x14ac:dyDescent="0.25">
      <c r="J40" s="8"/>
      <c r="R40" s="14"/>
    </row>
    <row r="41" spans="4:18" ht="13.5" thickTop="1" x14ac:dyDescent="0.2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4:18" x14ac:dyDescent="0.2">
      <c r="D42" s="2" t="s">
        <v>44</v>
      </c>
      <c r="J42" s="20">
        <v>0.13500000000000001</v>
      </c>
      <c r="L42" s="2" t="s">
        <v>45</v>
      </c>
    </row>
    <row r="43" spans="4:18" x14ac:dyDescent="0.2">
      <c r="D43" s="21" t="s">
        <v>127</v>
      </c>
      <c r="G43" s="2" t="s">
        <v>46</v>
      </c>
      <c r="I43" s="21" t="s">
        <v>126</v>
      </c>
      <c r="K43" s="2" t="s">
        <v>136</v>
      </c>
    </row>
    <row r="44" spans="4:18" x14ac:dyDescent="0.2">
      <c r="D44" s="2" t="s">
        <v>47</v>
      </c>
      <c r="F44" s="2" t="s">
        <v>82</v>
      </c>
      <c r="I44" s="2" t="s">
        <v>48</v>
      </c>
      <c r="J44" s="2" t="s">
        <v>49</v>
      </c>
    </row>
    <row r="45" spans="4:18" x14ac:dyDescent="0.2">
      <c r="D45" s="2" t="s">
        <v>50</v>
      </c>
      <c r="F45" s="2" t="s">
        <v>78</v>
      </c>
      <c r="K45" s="2" t="s">
        <v>51</v>
      </c>
      <c r="M45" s="2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5C932-C4C5-4952-AB5D-B5710C039236}">
  <dimension ref="D1:AE45"/>
  <sheetViews>
    <sheetView zoomScale="70" zoomScaleNormal="70" workbookViewId="0">
      <selection activeCell="J18" sqref="J18"/>
    </sheetView>
  </sheetViews>
  <sheetFormatPr defaultColWidth="14.42578125" defaultRowHeight="12.75" x14ac:dyDescent="0.2"/>
  <cols>
    <col min="1" max="4" width="14.42578125" style="2"/>
    <col min="5" max="5" width="14" style="2" customWidth="1"/>
    <col min="6" max="6" width="11.5703125" style="2" customWidth="1"/>
    <col min="7" max="7" width="13" style="2" customWidth="1"/>
    <col min="8" max="8" width="9.140625" style="2" hidden="1" customWidth="1"/>
    <col min="9" max="9" width="10" style="2" customWidth="1"/>
    <col min="10" max="10" width="13.140625" style="2" customWidth="1"/>
    <col min="11" max="13" width="14.42578125" style="2"/>
    <col min="14" max="14" width="7" style="2" customWidth="1"/>
    <col min="15" max="15" width="14.42578125" style="2"/>
    <col min="16" max="16" width="7.28515625" style="2" customWidth="1"/>
    <col min="17" max="17" width="4.42578125" style="2" customWidth="1"/>
    <col min="18" max="18" width="14.140625" style="2" customWidth="1"/>
    <col min="19" max="23" width="14.42578125" style="2"/>
    <col min="24" max="24" width="15.28515625" style="2" customWidth="1"/>
    <col min="25" max="25" width="6.5703125" style="2" customWidth="1"/>
    <col min="26" max="26" width="7.7109375" style="2" customWidth="1"/>
    <col min="27" max="27" width="6.42578125" style="2" customWidth="1"/>
    <col min="28" max="29" width="14.42578125" style="2"/>
    <col min="30" max="30" width="13" style="2" customWidth="1"/>
    <col min="31" max="16384" width="14.42578125" style="2"/>
  </cols>
  <sheetData>
    <row r="1" spans="4:31" x14ac:dyDescent="0.2">
      <c r="D1" s="1" t="s">
        <v>134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4:31" x14ac:dyDescent="0.2">
      <c r="D2" s="2" t="s">
        <v>0</v>
      </c>
      <c r="F2" s="2" t="s">
        <v>1</v>
      </c>
      <c r="L2" s="2" t="s">
        <v>8</v>
      </c>
      <c r="N2" s="2" t="s">
        <v>9</v>
      </c>
      <c r="R2" s="2" t="s">
        <v>41</v>
      </c>
      <c r="AE2" s="2" t="s">
        <v>65</v>
      </c>
    </row>
    <row r="3" spans="4:31" ht="13.5" thickBot="1" x14ac:dyDescent="0.25">
      <c r="AE3" s="2" t="s">
        <v>66</v>
      </c>
    </row>
    <row r="4" spans="4:31" ht="13.5" thickTop="1" x14ac:dyDescent="0.2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4:31" x14ac:dyDescent="0.2">
      <c r="D5" s="2" t="s">
        <v>16</v>
      </c>
      <c r="I5" s="2" t="s">
        <v>86</v>
      </c>
      <c r="J5" s="49">
        <f>+AB10</f>
        <v>44256</v>
      </c>
      <c r="L5" s="2" t="s">
        <v>10</v>
      </c>
      <c r="P5" s="2" t="s">
        <v>86</v>
      </c>
      <c r="R5" s="49">
        <v>44287</v>
      </c>
    </row>
    <row r="6" spans="4:31" x14ac:dyDescent="0.2">
      <c r="J6" s="5"/>
      <c r="L6" s="2" t="s">
        <v>11</v>
      </c>
      <c r="R6" s="5"/>
      <c r="V6" s="1" t="s">
        <v>1</v>
      </c>
      <c r="W6" s="1"/>
      <c r="X6" s="1"/>
      <c r="Y6" s="1"/>
      <c r="Z6" s="1"/>
      <c r="AA6" s="1"/>
      <c r="AB6" s="1"/>
      <c r="AC6" s="1"/>
      <c r="AD6" s="1"/>
      <c r="AE6" s="1"/>
    </row>
    <row r="7" spans="4:31" ht="13.5" thickBot="1" x14ac:dyDescent="0.25">
      <c r="D7" s="2" t="s">
        <v>2</v>
      </c>
      <c r="J7" s="6">
        <v>76246919</v>
      </c>
      <c r="L7" s="2" t="s">
        <v>12</v>
      </c>
      <c r="R7" s="7">
        <v>-277129</v>
      </c>
      <c r="V7" s="1" t="s">
        <v>67</v>
      </c>
      <c r="W7" s="1"/>
      <c r="X7" s="1"/>
      <c r="Y7" s="1"/>
      <c r="Z7" s="1"/>
      <c r="AA7" s="1"/>
      <c r="AB7" s="1"/>
      <c r="AC7" s="1"/>
      <c r="AD7" s="1"/>
      <c r="AE7" s="1"/>
    </row>
    <row r="8" spans="4:31" ht="13.5" thickTop="1" x14ac:dyDescent="0.2">
      <c r="J8" s="8"/>
      <c r="L8" s="2" t="s">
        <v>13</v>
      </c>
      <c r="R8" s="7">
        <f>+J39</f>
        <v>-172856.12</v>
      </c>
      <c r="V8" s="1" t="s">
        <v>68</v>
      </c>
      <c r="W8" s="1"/>
      <c r="X8" s="1"/>
      <c r="Y8" s="1"/>
      <c r="Z8" s="1"/>
      <c r="AA8" s="1"/>
      <c r="AB8" s="1"/>
      <c r="AC8" s="1"/>
      <c r="AD8" s="1"/>
      <c r="AE8" s="1"/>
    </row>
    <row r="9" spans="4:31" x14ac:dyDescent="0.2">
      <c r="D9" s="2" t="s">
        <v>3</v>
      </c>
      <c r="J9" s="6">
        <v>72321503</v>
      </c>
      <c r="L9" s="2" t="s">
        <v>15</v>
      </c>
      <c r="R9" s="7">
        <v>0</v>
      </c>
      <c r="V9" s="1" t="s">
        <v>69</v>
      </c>
      <c r="W9" s="1"/>
      <c r="X9" s="1"/>
      <c r="Y9" s="1"/>
      <c r="Z9" s="1"/>
      <c r="AA9" s="1"/>
      <c r="AB9" s="1"/>
      <c r="AC9" s="1"/>
      <c r="AD9" s="1"/>
      <c r="AE9" s="1"/>
    </row>
    <row r="10" spans="4:31" x14ac:dyDescent="0.2">
      <c r="D10" s="2" t="s">
        <v>4</v>
      </c>
      <c r="J10" s="6">
        <v>81203</v>
      </c>
      <c r="R10" s="11"/>
      <c r="AA10" s="2" t="s">
        <v>70</v>
      </c>
      <c r="AB10" s="50">
        <v>44256</v>
      </c>
      <c r="AC10" s="2" t="s">
        <v>86</v>
      </c>
    </row>
    <row r="11" spans="4:31" ht="13.5" thickBot="1" x14ac:dyDescent="0.25">
      <c r="J11" s="5"/>
      <c r="L11" s="2" t="s">
        <v>14</v>
      </c>
      <c r="R11" s="7">
        <f>+R7+R8-R9</f>
        <v>-449985.12</v>
      </c>
    </row>
    <row r="12" spans="4:31" ht="14.25" thickTop="1" thickBot="1" x14ac:dyDescent="0.25">
      <c r="D12" s="2" t="s">
        <v>5</v>
      </c>
      <c r="J12" s="6">
        <f>+J9+J10</f>
        <v>72402706</v>
      </c>
      <c r="R12" s="14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4:31" ht="13.5" thickTop="1" x14ac:dyDescent="0.2">
      <c r="J13" s="8"/>
      <c r="L13" s="2" t="s">
        <v>81</v>
      </c>
      <c r="O13" s="2" t="s">
        <v>79</v>
      </c>
      <c r="R13" s="6">
        <v>66172912</v>
      </c>
      <c r="AB13" s="4" t="s">
        <v>62</v>
      </c>
      <c r="AC13" s="4" t="s">
        <v>63</v>
      </c>
      <c r="AD13" s="23" t="s">
        <v>75</v>
      </c>
      <c r="AE13" s="4" t="s">
        <v>64</v>
      </c>
    </row>
    <row r="14" spans="4:31" x14ac:dyDescent="0.2">
      <c r="D14" s="2" t="s">
        <v>6</v>
      </c>
      <c r="J14" s="6"/>
      <c r="O14" s="2" t="s">
        <v>89</v>
      </c>
      <c r="R14" s="6">
        <v>460200</v>
      </c>
      <c r="AB14" s="16" t="s">
        <v>58</v>
      </c>
      <c r="AC14" s="16" t="s">
        <v>59</v>
      </c>
      <c r="AD14" s="16" t="s">
        <v>60</v>
      </c>
      <c r="AE14" s="16" t="s">
        <v>61</v>
      </c>
    </row>
    <row r="15" spans="4:31" ht="13.5" thickBot="1" x14ac:dyDescent="0.25">
      <c r="D15" s="2" t="s">
        <v>7</v>
      </c>
      <c r="J15" s="6">
        <f>+J7-J12</f>
        <v>3844213</v>
      </c>
      <c r="P15" s="2" t="s">
        <v>76</v>
      </c>
      <c r="R15" s="17">
        <f>SUM(R13:R14)</f>
        <v>66633112</v>
      </c>
    </row>
    <row r="16" spans="4:31" ht="14.25" thickTop="1" thickBot="1" x14ac:dyDescent="0.25">
      <c r="J16" s="8"/>
      <c r="L16" s="2" t="s">
        <v>17</v>
      </c>
      <c r="N16" s="2" t="s">
        <v>80</v>
      </c>
      <c r="V16" s="2" t="s">
        <v>52</v>
      </c>
      <c r="AB16" s="6">
        <v>945379330</v>
      </c>
      <c r="AC16" s="6">
        <v>898147393</v>
      </c>
      <c r="AD16" s="6">
        <v>986564</v>
      </c>
      <c r="AE16" s="6">
        <f>+AB16-AC16-AD16</f>
        <v>46245373</v>
      </c>
    </row>
    <row r="17" spans="4:31" ht="13.5" thickTop="1" x14ac:dyDescent="0.2">
      <c r="D17" s="3"/>
      <c r="E17" s="3"/>
      <c r="F17" s="3"/>
      <c r="G17" s="3"/>
      <c r="H17" s="3"/>
      <c r="I17" s="3"/>
      <c r="J17" s="3"/>
      <c r="L17" s="2" t="s">
        <v>18</v>
      </c>
      <c r="R17" s="10">
        <v>-4.1900000000000001E-3</v>
      </c>
      <c r="AB17" s="6"/>
      <c r="AC17" s="6"/>
      <c r="AD17" s="6"/>
      <c r="AE17" s="6"/>
    </row>
    <row r="18" spans="4:31" x14ac:dyDescent="0.2">
      <c r="D18" s="2" t="s">
        <v>40</v>
      </c>
      <c r="I18" s="2" t="s">
        <v>86</v>
      </c>
      <c r="J18" s="49">
        <f>+J5</f>
        <v>44256</v>
      </c>
      <c r="R18" s="5"/>
      <c r="V18" s="2" t="s">
        <v>53</v>
      </c>
      <c r="W18" s="2" t="s">
        <v>54</v>
      </c>
      <c r="AB18" s="6">
        <v>71943699</v>
      </c>
      <c r="AC18" s="6">
        <v>68238127</v>
      </c>
      <c r="AD18" s="6">
        <v>86800</v>
      </c>
      <c r="AE18" s="6">
        <f>+AB18-AC18-AD18</f>
        <v>3618772</v>
      </c>
    </row>
    <row r="19" spans="4:31" x14ac:dyDescent="0.2">
      <c r="J19" s="5"/>
      <c r="L19" s="2" t="s">
        <v>19</v>
      </c>
      <c r="AB19" s="6"/>
      <c r="AC19" s="6"/>
      <c r="AD19" s="6"/>
      <c r="AE19" s="6"/>
    </row>
    <row r="20" spans="4:31" x14ac:dyDescent="0.2">
      <c r="D20" s="2" t="s">
        <v>39</v>
      </c>
      <c r="J20" s="10">
        <v>-4.8199999999999996E-3</v>
      </c>
      <c r="L20" s="2" t="s">
        <v>20</v>
      </c>
      <c r="P20" s="12"/>
      <c r="R20" s="9">
        <f>+AB25</f>
        <v>4.8899999999999999E-2</v>
      </c>
      <c r="V20" s="2" t="s">
        <v>55</v>
      </c>
      <c r="W20" s="2" t="s">
        <v>56</v>
      </c>
      <c r="AB20" s="6">
        <f>+J7</f>
        <v>76246919</v>
      </c>
      <c r="AC20" s="6">
        <f>+J9</f>
        <v>72321503</v>
      </c>
      <c r="AD20" s="6">
        <f>+J10</f>
        <v>81203</v>
      </c>
      <c r="AE20" s="6">
        <f>+AB20-AC20-AD20</f>
        <v>3844213</v>
      </c>
    </row>
    <row r="21" spans="4:31" x14ac:dyDescent="0.2">
      <c r="J21" s="5"/>
      <c r="R21" s="5"/>
      <c r="AB21" s="17"/>
      <c r="AC21" s="17"/>
      <c r="AD21" s="17"/>
      <c r="AE21" s="17"/>
    </row>
    <row r="22" spans="4:31" ht="13.5" thickBot="1" x14ac:dyDescent="0.25">
      <c r="D22" s="2" t="s">
        <v>38</v>
      </c>
      <c r="J22" s="6">
        <v>72396468</v>
      </c>
      <c r="L22" s="2" t="s">
        <v>21</v>
      </c>
      <c r="P22" s="2" t="s">
        <v>86</v>
      </c>
      <c r="R22" s="49">
        <f>+J5</f>
        <v>44256</v>
      </c>
      <c r="V22" s="2" t="s">
        <v>57</v>
      </c>
      <c r="AB22" s="6">
        <f>+AB16-AB18+AB20</f>
        <v>949682550</v>
      </c>
      <c r="AC22" s="6">
        <f>+AC16-AC18+AC20</f>
        <v>902230769</v>
      </c>
      <c r="AD22" s="6">
        <f>+AD16-AD18+AD20</f>
        <v>980967</v>
      </c>
      <c r="AE22" s="6">
        <f>+AE16-AE18+AE20</f>
        <v>46470814</v>
      </c>
    </row>
    <row r="23" spans="4:31" ht="13.5" thickTop="1" x14ac:dyDescent="0.2">
      <c r="J23" s="6"/>
      <c r="R23" s="5"/>
      <c r="AB23" s="14"/>
      <c r="AC23" s="14"/>
      <c r="AD23" s="14"/>
      <c r="AE23" s="14"/>
    </row>
    <row r="24" spans="4:31" x14ac:dyDescent="0.2">
      <c r="D24" s="2" t="s">
        <v>37</v>
      </c>
      <c r="J24" s="6">
        <v>6238</v>
      </c>
      <c r="L24" s="2" t="s">
        <v>22</v>
      </c>
    </row>
    <row r="25" spans="4:31" ht="13.5" thickBot="1" x14ac:dyDescent="0.25">
      <c r="J25" s="5"/>
      <c r="L25" s="2" t="s">
        <v>23</v>
      </c>
      <c r="P25" s="12"/>
      <c r="R25" s="9">
        <f>ROUND(+J15/J7,4)</f>
        <v>5.04E-2</v>
      </c>
      <c r="V25" s="6">
        <f>+AE22</f>
        <v>46470814</v>
      </c>
      <c r="W25" s="18" t="s">
        <v>71</v>
      </c>
      <c r="X25" s="6">
        <f>+AB22</f>
        <v>949682550</v>
      </c>
      <c r="Z25" s="2" t="s">
        <v>72</v>
      </c>
      <c r="AB25" s="9">
        <f>ROUND(+V25/X25,4)</f>
        <v>4.8899999999999999E-2</v>
      </c>
      <c r="AC25" s="2" t="s">
        <v>73</v>
      </c>
    </row>
    <row r="26" spans="4:31" ht="13.5" thickTop="1" x14ac:dyDescent="0.2">
      <c r="D26" s="2" t="s">
        <v>35</v>
      </c>
      <c r="J26" s="6"/>
      <c r="R26" s="5"/>
      <c r="V26" s="17"/>
      <c r="X26" s="17"/>
      <c r="AB26" s="14"/>
      <c r="AC26" s="2" t="s">
        <v>74</v>
      </c>
    </row>
    <row r="27" spans="4:31" ht="13.5" thickBot="1" x14ac:dyDescent="0.25">
      <c r="D27" s="2" t="s">
        <v>36</v>
      </c>
      <c r="J27" s="6">
        <f>SUM(J22:J24)</f>
        <v>72402706</v>
      </c>
      <c r="L27" s="2" t="s">
        <v>24</v>
      </c>
    </row>
    <row r="28" spans="4:31" ht="13.5" thickTop="1" x14ac:dyDescent="0.2">
      <c r="J28" s="8"/>
      <c r="L28" s="2" t="s">
        <v>25</v>
      </c>
    </row>
    <row r="29" spans="4:31" x14ac:dyDescent="0.2">
      <c r="L29" s="2" t="s">
        <v>26</v>
      </c>
      <c r="R29" s="19">
        <f>1-R20</f>
        <v>0.95110000000000006</v>
      </c>
    </row>
    <row r="30" spans="4:31" x14ac:dyDescent="0.2">
      <c r="D30" s="2" t="s">
        <v>42</v>
      </c>
      <c r="J30" s="7"/>
      <c r="R30" s="5"/>
    </row>
    <row r="31" spans="4:31" x14ac:dyDescent="0.2">
      <c r="D31" s="2" t="s">
        <v>43</v>
      </c>
      <c r="J31" s="7">
        <v>-461045.75</v>
      </c>
      <c r="L31" s="2" t="s">
        <v>27</v>
      </c>
    </row>
    <row r="32" spans="4:31" x14ac:dyDescent="0.2">
      <c r="J32" s="7"/>
    </row>
    <row r="33" spans="4:18" x14ac:dyDescent="0.2">
      <c r="J33" s="7"/>
    </row>
    <row r="34" spans="4:18" x14ac:dyDescent="0.2">
      <c r="J34" s="7"/>
    </row>
    <row r="35" spans="4:18" x14ac:dyDescent="0.2">
      <c r="D35" s="2" t="s">
        <v>33</v>
      </c>
      <c r="J35" s="7"/>
      <c r="L35" s="2" t="s">
        <v>28</v>
      </c>
      <c r="R35" s="10">
        <f>ROUND(+R11/R13,5)</f>
        <v>-6.7999999999999996E-3</v>
      </c>
    </row>
    <row r="36" spans="4:18" x14ac:dyDescent="0.2">
      <c r="D36" s="2" t="s">
        <v>34</v>
      </c>
      <c r="J36" s="7">
        <v>-288189.63</v>
      </c>
      <c r="R36" s="13"/>
    </row>
    <row r="37" spans="4:18" x14ac:dyDescent="0.2">
      <c r="J37" s="11"/>
      <c r="L37" s="2" t="s">
        <v>29</v>
      </c>
      <c r="R37" s="10">
        <f>+R35/R29</f>
        <v>-7.1496162338345066E-3</v>
      </c>
    </row>
    <row r="38" spans="4:18" x14ac:dyDescent="0.2">
      <c r="D38" s="2" t="s">
        <v>31</v>
      </c>
      <c r="J38" s="7"/>
      <c r="R38" s="5"/>
    </row>
    <row r="39" spans="4:18" ht="13.5" thickBot="1" x14ac:dyDescent="0.25">
      <c r="D39" s="2" t="s">
        <v>32</v>
      </c>
      <c r="J39" s="7">
        <f>+J31-J36</f>
        <v>-172856.12</v>
      </c>
      <c r="L39" s="2" t="s">
        <v>30</v>
      </c>
      <c r="R39" s="20">
        <f>+R37*100</f>
        <v>-0.71496162338345071</v>
      </c>
    </row>
    <row r="40" spans="4:18" ht="14.25" thickTop="1" thickBot="1" x14ac:dyDescent="0.25">
      <c r="J40" s="8"/>
      <c r="R40" s="14"/>
    </row>
    <row r="41" spans="4:18" ht="13.5" thickTop="1" x14ac:dyDescent="0.2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4:18" x14ac:dyDescent="0.2">
      <c r="D42" s="2" t="s">
        <v>44</v>
      </c>
      <c r="J42" s="20">
        <v>-0.71499999999999997</v>
      </c>
      <c r="L42" s="2" t="s">
        <v>45</v>
      </c>
    </row>
    <row r="43" spans="4:18" x14ac:dyDescent="0.2">
      <c r="D43" s="21" t="s">
        <v>125</v>
      </c>
      <c r="G43" s="2" t="s">
        <v>46</v>
      </c>
      <c r="I43" s="21" t="s">
        <v>124</v>
      </c>
      <c r="K43" s="2" t="s">
        <v>136</v>
      </c>
    </row>
    <row r="44" spans="4:18" x14ac:dyDescent="0.2">
      <c r="D44" s="2" t="s">
        <v>47</v>
      </c>
      <c r="F44" s="2" t="s">
        <v>82</v>
      </c>
      <c r="I44" s="2" t="s">
        <v>48</v>
      </c>
      <c r="J44" s="2" t="s">
        <v>49</v>
      </c>
    </row>
    <row r="45" spans="4:18" x14ac:dyDescent="0.2">
      <c r="D45" s="2" t="s">
        <v>50</v>
      </c>
      <c r="F45" s="2" t="s">
        <v>78</v>
      </c>
      <c r="K45" s="2" t="s">
        <v>51</v>
      </c>
      <c r="M45" s="2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C946C-9B47-4585-9ED9-7A3A0D55C754}">
  <dimension ref="D1:AE45"/>
  <sheetViews>
    <sheetView zoomScale="70" zoomScaleNormal="70" workbookViewId="0">
      <selection activeCell="J18" sqref="J18"/>
    </sheetView>
  </sheetViews>
  <sheetFormatPr defaultColWidth="14.42578125" defaultRowHeight="12.75" x14ac:dyDescent="0.2"/>
  <cols>
    <col min="1" max="4" width="14.42578125" style="2"/>
    <col min="5" max="5" width="14" style="2" customWidth="1"/>
    <col min="6" max="6" width="11.5703125" style="2" customWidth="1"/>
    <col min="7" max="7" width="13" style="2" customWidth="1"/>
    <col min="8" max="8" width="9.140625" style="2" hidden="1" customWidth="1"/>
    <col min="9" max="9" width="10" style="2" customWidth="1"/>
    <col min="10" max="10" width="13.140625" style="2" customWidth="1"/>
    <col min="11" max="13" width="14.42578125" style="2"/>
    <col min="14" max="14" width="7" style="2" customWidth="1"/>
    <col min="15" max="15" width="14.42578125" style="2"/>
    <col min="16" max="16" width="7.28515625" style="2" customWidth="1"/>
    <col min="17" max="17" width="4.42578125" style="2" customWidth="1"/>
    <col min="18" max="18" width="14.140625" style="2" customWidth="1"/>
    <col min="19" max="23" width="14.42578125" style="2"/>
    <col min="24" max="24" width="15.28515625" style="2" customWidth="1"/>
    <col min="25" max="25" width="6.5703125" style="2" customWidth="1"/>
    <col min="26" max="26" width="7.7109375" style="2" customWidth="1"/>
    <col min="27" max="27" width="6.42578125" style="2" customWidth="1"/>
    <col min="28" max="29" width="14.42578125" style="2"/>
    <col min="30" max="30" width="13" style="2" customWidth="1"/>
    <col min="31" max="16384" width="14.42578125" style="2"/>
  </cols>
  <sheetData>
    <row r="1" spans="4:31" x14ac:dyDescent="0.2">
      <c r="D1" s="1" t="s">
        <v>134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4:31" x14ac:dyDescent="0.2">
      <c r="D2" s="2" t="s">
        <v>0</v>
      </c>
      <c r="F2" s="2" t="s">
        <v>1</v>
      </c>
      <c r="L2" s="2" t="s">
        <v>8</v>
      </c>
      <c r="N2" s="2" t="s">
        <v>9</v>
      </c>
      <c r="R2" s="2" t="s">
        <v>41</v>
      </c>
      <c r="AE2" s="2" t="s">
        <v>65</v>
      </c>
    </row>
    <row r="3" spans="4:31" ht="13.5" thickBot="1" x14ac:dyDescent="0.25">
      <c r="AE3" s="2" t="s">
        <v>66</v>
      </c>
    </row>
    <row r="4" spans="4:31" ht="13.5" thickTop="1" x14ac:dyDescent="0.2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4:31" x14ac:dyDescent="0.2">
      <c r="D5" s="2" t="s">
        <v>16</v>
      </c>
      <c r="I5" s="2" t="s">
        <v>86</v>
      </c>
      <c r="J5" s="49">
        <f>+AB10</f>
        <v>44287</v>
      </c>
      <c r="L5" s="2" t="s">
        <v>10</v>
      </c>
      <c r="P5" s="2" t="s">
        <v>86</v>
      </c>
      <c r="R5" s="49">
        <v>44317</v>
      </c>
    </row>
    <row r="6" spans="4:31" x14ac:dyDescent="0.2">
      <c r="J6" s="5"/>
      <c r="L6" s="2" t="s">
        <v>11</v>
      </c>
      <c r="R6" s="5"/>
      <c r="V6" s="1" t="s">
        <v>1</v>
      </c>
      <c r="W6" s="1"/>
      <c r="X6" s="1"/>
      <c r="Y6" s="1"/>
      <c r="Z6" s="1"/>
      <c r="AA6" s="1"/>
      <c r="AB6" s="1"/>
      <c r="AC6" s="1"/>
      <c r="AD6" s="1"/>
      <c r="AE6" s="1"/>
    </row>
    <row r="7" spans="4:31" ht="13.5" thickBot="1" x14ac:dyDescent="0.25">
      <c r="D7" s="2" t="s">
        <v>2</v>
      </c>
      <c r="J7" s="6">
        <v>66633112</v>
      </c>
      <c r="L7" s="2" t="s">
        <v>12</v>
      </c>
      <c r="R7" s="7">
        <v>-445268.04</v>
      </c>
      <c r="V7" s="1" t="s">
        <v>67</v>
      </c>
      <c r="W7" s="1"/>
      <c r="X7" s="1"/>
      <c r="Y7" s="1"/>
      <c r="Z7" s="1"/>
      <c r="AA7" s="1"/>
      <c r="AB7" s="1"/>
      <c r="AC7" s="1"/>
      <c r="AD7" s="1"/>
      <c r="AE7" s="1"/>
    </row>
    <row r="8" spans="4:31" ht="13.5" thickTop="1" x14ac:dyDescent="0.2">
      <c r="J8" s="8"/>
      <c r="L8" s="2" t="s">
        <v>13</v>
      </c>
      <c r="R8" s="7">
        <f>+J39</f>
        <v>49836.159999999996</v>
      </c>
      <c r="V8" s="1" t="s">
        <v>68</v>
      </c>
      <c r="W8" s="1"/>
      <c r="X8" s="1"/>
      <c r="Y8" s="1"/>
      <c r="Z8" s="1"/>
      <c r="AA8" s="1"/>
      <c r="AB8" s="1"/>
      <c r="AC8" s="1"/>
      <c r="AD8" s="1"/>
      <c r="AE8" s="1"/>
    </row>
    <row r="9" spans="4:31" x14ac:dyDescent="0.2">
      <c r="D9" s="2" t="s">
        <v>3</v>
      </c>
      <c r="J9" s="6">
        <v>63324309</v>
      </c>
      <c r="L9" s="2" t="s">
        <v>15</v>
      </c>
      <c r="R9" s="7">
        <v>0</v>
      </c>
      <c r="V9" s="1" t="s">
        <v>69</v>
      </c>
      <c r="W9" s="1"/>
      <c r="X9" s="1"/>
      <c r="Y9" s="1"/>
      <c r="Z9" s="1"/>
      <c r="AA9" s="1"/>
      <c r="AB9" s="1"/>
      <c r="AC9" s="1"/>
      <c r="AD9" s="1"/>
      <c r="AE9" s="1"/>
    </row>
    <row r="10" spans="4:31" x14ac:dyDescent="0.2">
      <c r="D10" s="2" t="s">
        <v>4</v>
      </c>
      <c r="J10" s="6">
        <v>71109</v>
      </c>
      <c r="R10" s="11"/>
      <c r="AA10" s="2" t="s">
        <v>70</v>
      </c>
      <c r="AB10" s="50">
        <v>44287</v>
      </c>
      <c r="AC10" s="2" t="s">
        <v>86</v>
      </c>
    </row>
    <row r="11" spans="4:31" ht="13.5" thickBot="1" x14ac:dyDescent="0.25">
      <c r="J11" s="5"/>
      <c r="L11" s="2" t="s">
        <v>14</v>
      </c>
      <c r="R11" s="7">
        <f>+R7+R8-R9</f>
        <v>-395431.88</v>
      </c>
    </row>
    <row r="12" spans="4:31" ht="14.25" thickTop="1" thickBot="1" x14ac:dyDescent="0.25">
      <c r="D12" s="2" t="s">
        <v>5</v>
      </c>
      <c r="J12" s="6">
        <f>+J9+J10</f>
        <v>63395418</v>
      </c>
      <c r="R12" s="14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4:31" ht="13.5" thickTop="1" x14ac:dyDescent="0.2">
      <c r="J13" s="8"/>
      <c r="L13" s="2" t="s">
        <v>81</v>
      </c>
      <c r="O13" s="2" t="s">
        <v>79</v>
      </c>
      <c r="R13" s="6">
        <v>62788765</v>
      </c>
      <c r="AB13" s="4" t="s">
        <v>62</v>
      </c>
      <c r="AC13" s="4" t="s">
        <v>63</v>
      </c>
      <c r="AD13" s="23" t="s">
        <v>75</v>
      </c>
      <c r="AE13" s="4" t="s">
        <v>64</v>
      </c>
    </row>
    <row r="14" spans="4:31" x14ac:dyDescent="0.2">
      <c r="D14" s="2" t="s">
        <v>6</v>
      </c>
      <c r="J14" s="6"/>
      <c r="O14" s="2" t="s">
        <v>89</v>
      </c>
      <c r="R14" s="6">
        <v>748916</v>
      </c>
      <c r="AB14" s="16" t="s">
        <v>58</v>
      </c>
      <c r="AC14" s="16" t="s">
        <v>59</v>
      </c>
      <c r="AD14" s="16" t="s">
        <v>60</v>
      </c>
      <c r="AE14" s="16" t="s">
        <v>61</v>
      </c>
    </row>
    <row r="15" spans="4:31" ht="13.5" thickBot="1" x14ac:dyDescent="0.25">
      <c r="D15" s="2" t="s">
        <v>7</v>
      </c>
      <c r="J15" s="6">
        <f>+J7-J12</f>
        <v>3237694</v>
      </c>
      <c r="P15" s="2" t="s">
        <v>76</v>
      </c>
      <c r="R15" s="17">
        <f>SUM(R13:R14)</f>
        <v>63537681</v>
      </c>
    </row>
    <row r="16" spans="4:31" ht="14.25" thickTop="1" thickBot="1" x14ac:dyDescent="0.25">
      <c r="J16" s="8"/>
      <c r="L16" s="2" t="s">
        <v>17</v>
      </c>
      <c r="N16" s="2" t="s">
        <v>80</v>
      </c>
      <c r="V16" s="2" t="s">
        <v>52</v>
      </c>
      <c r="AB16" s="6">
        <v>949682550</v>
      </c>
      <c r="AC16" s="6">
        <v>902230769</v>
      </c>
      <c r="AD16" s="6">
        <v>980967</v>
      </c>
      <c r="AE16" s="6">
        <f>+AB16-AC16-AD16</f>
        <v>46470814</v>
      </c>
    </row>
    <row r="17" spans="4:31" ht="13.5" thickTop="1" x14ac:dyDescent="0.2">
      <c r="D17" s="3"/>
      <c r="E17" s="3"/>
      <c r="F17" s="3"/>
      <c r="G17" s="3"/>
      <c r="H17" s="3"/>
      <c r="I17" s="3"/>
      <c r="J17" s="3"/>
      <c r="L17" s="2" t="s">
        <v>18</v>
      </c>
      <c r="R17" s="10">
        <v>-7.0699999999999999E-3</v>
      </c>
      <c r="AB17" s="6"/>
      <c r="AC17" s="6"/>
      <c r="AD17" s="6"/>
      <c r="AE17" s="6"/>
    </row>
    <row r="18" spans="4:31" x14ac:dyDescent="0.2">
      <c r="D18" s="2" t="s">
        <v>40</v>
      </c>
      <c r="I18" s="2" t="s">
        <v>86</v>
      </c>
      <c r="J18" s="49">
        <f>+J5</f>
        <v>44287</v>
      </c>
      <c r="R18" s="5"/>
      <c r="V18" s="2" t="s">
        <v>53</v>
      </c>
      <c r="W18" s="2" t="s">
        <v>54</v>
      </c>
      <c r="AB18" s="6">
        <v>63786681</v>
      </c>
      <c r="AC18" s="6">
        <v>59406687</v>
      </c>
      <c r="AD18" s="6">
        <v>73238</v>
      </c>
      <c r="AE18" s="6">
        <f>+AB18-AC18-AD18</f>
        <v>4306756</v>
      </c>
    </row>
    <row r="19" spans="4:31" x14ac:dyDescent="0.2">
      <c r="J19" s="5"/>
      <c r="L19" s="2" t="s">
        <v>19</v>
      </c>
      <c r="AB19" s="6"/>
      <c r="AC19" s="6"/>
      <c r="AD19" s="6"/>
      <c r="AE19" s="6"/>
    </row>
    <row r="20" spans="4:31" x14ac:dyDescent="0.2">
      <c r="D20" s="2" t="s">
        <v>39</v>
      </c>
      <c r="J20" s="10">
        <v>1.3500000000000001E-3</v>
      </c>
      <c r="L20" s="2" t="s">
        <v>20</v>
      </c>
      <c r="P20" s="12"/>
      <c r="R20" s="9">
        <f>+AB25</f>
        <v>4.7699999999999999E-2</v>
      </c>
      <c r="V20" s="2" t="s">
        <v>55</v>
      </c>
      <c r="W20" s="2" t="s">
        <v>56</v>
      </c>
      <c r="AB20" s="6">
        <f>+J7</f>
        <v>66633112</v>
      </c>
      <c r="AC20" s="6">
        <f>+J9</f>
        <v>63324309</v>
      </c>
      <c r="AD20" s="6">
        <f>+J10</f>
        <v>71109</v>
      </c>
      <c r="AE20" s="6">
        <f>+AB20-AC20-AD20</f>
        <v>3237694</v>
      </c>
    </row>
    <row r="21" spans="4:31" x14ac:dyDescent="0.2">
      <c r="J21" s="5"/>
      <c r="R21" s="5"/>
      <c r="AB21" s="17"/>
      <c r="AC21" s="17"/>
      <c r="AD21" s="17"/>
      <c r="AE21" s="17"/>
    </row>
    <row r="22" spans="4:31" ht="13.5" thickBot="1" x14ac:dyDescent="0.25">
      <c r="D22" s="2" t="s">
        <v>38</v>
      </c>
      <c r="J22" s="6">
        <v>63400664</v>
      </c>
      <c r="L22" s="2" t="s">
        <v>21</v>
      </c>
      <c r="P22" s="2" t="s">
        <v>86</v>
      </c>
      <c r="R22" s="49">
        <f>+J5</f>
        <v>44287</v>
      </c>
      <c r="V22" s="2" t="s">
        <v>57</v>
      </c>
      <c r="AB22" s="6">
        <f>+AB16-AB18+AB20</f>
        <v>952528981</v>
      </c>
      <c r="AC22" s="6">
        <f>+AC16-AC18+AC20</f>
        <v>906148391</v>
      </c>
      <c r="AD22" s="6">
        <f>+AD16-AD18+AD20</f>
        <v>978838</v>
      </c>
      <c r="AE22" s="6">
        <f>+AE16-AE18+AE20</f>
        <v>45401752</v>
      </c>
    </row>
    <row r="23" spans="4:31" ht="13.5" thickTop="1" x14ac:dyDescent="0.2">
      <c r="J23" s="6"/>
      <c r="R23" s="5"/>
      <c r="AB23" s="14"/>
      <c r="AC23" s="14"/>
      <c r="AD23" s="14"/>
      <c r="AE23" s="14"/>
    </row>
    <row r="24" spans="4:31" x14ac:dyDescent="0.2">
      <c r="D24" s="2" t="s">
        <v>37</v>
      </c>
      <c r="J24" s="6">
        <v>-5246</v>
      </c>
      <c r="L24" s="2" t="s">
        <v>22</v>
      </c>
    </row>
    <row r="25" spans="4:31" ht="13.5" thickBot="1" x14ac:dyDescent="0.25">
      <c r="J25" s="5"/>
      <c r="L25" s="2" t="s">
        <v>23</v>
      </c>
      <c r="P25" s="12"/>
      <c r="R25" s="9">
        <f>ROUND(+J15/J7,4)</f>
        <v>4.8599999999999997E-2</v>
      </c>
      <c r="V25" s="6">
        <f>+AE22</f>
        <v>45401752</v>
      </c>
      <c r="W25" s="18" t="s">
        <v>71</v>
      </c>
      <c r="X25" s="6">
        <f>+AB22</f>
        <v>952528981</v>
      </c>
      <c r="Z25" s="2" t="s">
        <v>72</v>
      </c>
      <c r="AB25" s="9">
        <f>ROUND(+V25/X25,4)</f>
        <v>4.7699999999999999E-2</v>
      </c>
      <c r="AC25" s="2" t="s">
        <v>73</v>
      </c>
    </row>
    <row r="26" spans="4:31" ht="13.5" thickTop="1" x14ac:dyDescent="0.2">
      <c r="D26" s="2" t="s">
        <v>35</v>
      </c>
      <c r="J26" s="6"/>
      <c r="R26" s="5"/>
      <c r="V26" s="17"/>
      <c r="X26" s="17"/>
      <c r="AB26" s="14"/>
      <c r="AC26" s="2" t="s">
        <v>74</v>
      </c>
    </row>
    <row r="27" spans="4:31" ht="13.5" thickBot="1" x14ac:dyDescent="0.25">
      <c r="D27" s="2" t="s">
        <v>36</v>
      </c>
      <c r="J27" s="6">
        <f>SUM(J22:J24)</f>
        <v>63395418</v>
      </c>
      <c r="L27" s="2" t="s">
        <v>24</v>
      </c>
    </row>
    <row r="28" spans="4:31" ht="13.5" thickTop="1" x14ac:dyDescent="0.2">
      <c r="J28" s="8"/>
      <c r="L28" s="2" t="s">
        <v>25</v>
      </c>
    </row>
    <row r="29" spans="4:31" x14ac:dyDescent="0.2">
      <c r="L29" s="2" t="s">
        <v>26</v>
      </c>
      <c r="R29" s="19">
        <f>1-R20</f>
        <v>0.95230000000000004</v>
      </c>
    </row>
    <row r="30" spans="4:31" x14ac:dyDescent="0.2">
      <c r="D30" s="2" t="s">
        <v>42</v>
      </c>
      <c r="J30" s="7"/>
      <c r="R30" s="5"/>
    </row>
    <row r="31" spans="4:31" x14ac:dyDescent="0.2">
      <c r="D31" s="2" t="s">
        <v>43</v>
      </c>
      <c r="J31" s="7">
        <v>96745.18</v>
      </c>
      <c r="L31" s="2" t="s">
        <v>27</v>
      </c>
    </row>
    <row r="32" spans="4:31" x14ac:dyDescent="0.2">
      <c r="J32" s="7"/>
    </row>
    <row r="33" spans="4:18" x14ac:dyDescent="0.2">
      <c r="J33" s="7"/>
    </row>
    <row r="34" spans="4:18" x14ac:dyDescent="0.2">
      <c r="J34" s="7"/>
    </row>
    <row r="35" spans="4:18" x14ac:dyDescent="0.2">
      <c r="D35" s="2" t="s">
        <v>33</v>
      </c>
      <c r="J35" s="7"/>
      <c r="L35" s="2" t="s">
        <v>28</v>
      </c>
      <c r="R35" s="10">
        <f>ROUND(+R11/R13,5)</f>
        <v>-6.3E-3</v>
      </c>
    </row>
    <row r="36" spans="4:18" x14ac:dyDescent="0.2">
      <c r="D36" s="2" t="s">
        <v>34</v>
      </c>
      <c r="J36" s="7">
        <v>46909.02</v>
      </c>
      <c r="R36" s="13"/>
    </row>
    <row r="37" spans="4:18" x14ac:dyDescent="0.2">
      <c r="J37" s="11"/>
      <c r="L37" s="2" t="s">
        <v>29</v>
      </c>
      <c r="R37" s="10">
        <f>+R35/R29</f>
        <v>-6.6155623227974374E-3</v>
      </c>
    </row>
    <row r="38" spans="4:18" x14ac:dyDescent="0.2">
      <c r="D38" s="2" t="s">
        <v>31</v>
      </c>
      <c r="J38" s="7"/>
      <c r="R38" s="5"/>
    </row>
    <row r="39" spans="4:18" ht="13.5" thickBot="1" x14ac:dyDescent="0.25">
      <c r="D39" s="2" t="s">
        <v>32</v>
      </c>
      <c r="J39" s="7">
        <f>+J31-J36</f>
        <v>49836.159999999996</v>
      </c>
      <c r="L39" s="2" t="s">
        <v>30</v>
      </c>
      <c r="R39" s="20">
        <f>+R37*100</f>
        <v>-0.66155623227974369</v>
      </c>
    </row>
    <row r="40" spans="4:18" ht="14.25" thickTop="1" thickBot="1" x14ac:dyDescent="0.25">
      <c r="J40" s="8"/>
      <c r="R40" s="14"/>
    </row>
    <row r="41" spans="4:18" ht="13.5" thickTop="1" x14ac:dyDescent="0.2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4:18" x14ac:dyDescent="0.2">
      <c r="D42" s="2" t="s">
        <v>44</v>
      </c>
      <c r="J42" s="20">
        <v>-0.66200000000000003</v>
      </c>
      <c r="L42" s="2" t="s">
        <v>45</v>
      </c>
    </row>
    <row r="43" spans="4:18" x14ac:dyDescent="0.2">
      <c r="D43" s="21" t="s">
        <v>88</v>
      </c>
      <c r="G43" s="2" t="s">
        <v>46</v>
      </c>
      <c r="I43" s="21" t="s">
        <v>87</v>
      </c>
      <c r="K43" s="2" t="s">
        <v>136</v>
      </c>
    </row>
    <row r="44" spans="4:18" x14ac:dyDescent="0.2">
      <c r="D44" s="2" t="s">
        <v>47</v>
      </c>
      <c r="F44" s="2" t="s">
        <v>82</v>
      </c>
      <c r="I44" s="2" t="s">
        <v>48</v>
      </c>
      <c r="J44" s="2" t="s">
        <v>49</v>
      </c>
    </row>
    <row r="45" spans="4:18" x14ac:dyDescent="0.2">
      <c r="D45" s="2" t="s">
        <v>50</v>
      </c>
      <c r="F45" s="2" t="s">
        <v>78</v>
      </c>
      <c r="K45" s="2" t="s">
        <v>51</v>
      </c>
      <c r="M45" s="2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27BD2-87A9-4224-B57C-100A30916B60}">
  <dimension ref="D1:AE45"/>
  <sheetViews>
    <sheetView zoomScale="70" zoomScaleNormal="70" workbookViewId="0">
      <selection activeCell="R25" sqref="R25"/>
    </sheetView>
  </sheetViews>
  <sheetFormatPr defaultColWidth="14.42578125" defaultRowHeight="12.75" x14ac:dyDescent="0.2"/>
  <cols>
    <col min="1" max="4" width="14.42578125" style="2"/>
    <col min="5" max="5" width="14" style="2" customWidth="1"/>
    <col min="6" max="6" width="11.5703125" style="2" customWidth="1"/>
    <col min="7" max="7" width="13" style="2" customWidth="1"/>
    <col min="8" max="8" width="9.140625" style="2" hidden="1" customWidth="1"/>
    <col min="9" max="9" width="10" style="2" customWidth="1"/>
    <col min="10" max="10" width="13.140625" style="2" customWidth="1"/>
    <col min="11" max="13" width="14.42578125" style="2"/>
    <col min="14" max="14" width="7" style="2" customWidth="1"/>
    <col min="15" max="15" width="14.42578125" style="2"/>
    <col min="16" max="16" width="7.28515625" style="2" customWidth="1"/>
    <col min="17" max="17" width="4.42578125" style="2" customWidth="1"/>
    <col min="18" max="18" width="14.140625" style="2" customWidth="1"/>
    <col min="19" max="23" width="14.42578125" style="2"/>
    <col min="24" max="24" width="15.28515625" style="2" customWidth="1"/>
    <col min="25" max="25" width="6.5703125" style="2" customWidth="1"/>
    <col min="26" max="26" width="7.7109375" style="2" customWidth="1"/>
    <col min="27" max="27" width="6.42578125" style="2" customWidth="1"/>
    <col min="28" max="29" width="14.42578125" style="2"/>
    <col min="30" max="30" width="13" style="2" customWidth="1"/>
    <col min="31" max="16384" width="14.42578125" style="2"/>
  </cols>
  <sheetData>
    <row r="1" spans="4:31" x14ac:dyDescent="0.2">
      <c r="D1" s="1" t="s">
        <v>134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4:31" x14ac:dyDescent="0.2">
      <c r="D2" s="2" t="s">
        <v>0</v>
      </c>
      <c r="F2" s="2" t="s">
        <v>1</v>
      </c>
      <c r="L2" s="2" t="s">
        <v>8</v>
      </c>
      <c r="N2" s="2" t="s">
        <v>9</v>
      </c>
      <c r="R2" s="2" t="s">
        <v>41</v>
      </c>
      <c r="AE2" s="2" t="s">
        <v>65</v>
      </c>
    </row>
    <row r="3" spans="4:31" ht="13.5" thickBot="1" x14ac:dyDescent="0.25">
      <c r="AE3" s="2" t="s">
        <v>66</v>
      </c>
    </row>
    <row r="4" spans="4:31" ht="13.5" thickTop="1" x14ac:dyDescent="0.2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4:31" x14ac:dyDescent="0.2">
      <c r="D5" s="2" t="s">
        <v>16</v>
      </c>
      <c r="I5" s="2" t="s">
        <v>86</v>
      </c>
      <c r="J5" s="49">
        <f>+AB10</f>
        <v>44317</v>
      </c>
      <c r="L5" s="2" t="s">
        <v>10</v>
      </c>
      <c r="P5" s="2" t="s">
        <v>86</v>
      </c>
      <c r="R5" s="49">
        <v>44348</v>
      </c>
    </row>
    <row r="6" spans="4:31" x14ac:dyDescent="0.2">
      <c r="J6" s="5"/>
      <c r="L6" s="2" t="s">
        <v>11</v>
      </c>
      <c r="R6" s="5"/>
      <c r="V6" s="1" t="s">
        <v>1</v>
      </c>
      <c r="W6" s="1"/>
      <c r="X6" s="1"/>
      <c r="Y6" s="1"/>
      <c r="Z6" s="1"/>
      <c r="AA6" s="1"/>
      <c r="AB6" s="1"/>
      <c r="AC6" s="1"/>
      <c r="AD6" s="1"/>
      <c r="AE6" s="1"/>
    </row>
    <row r="7" spans="4:31" ht="13.5" thickBot="1" x14ac:dyDescent="0.25">
      <c r="D7" s="2" t="s">
        <v>2</v>
      </c>
      <c r="I7" s="2" t="s">
        <v>86</v>
      </c>
      <c r="J7" s="22">
        <v>63537681</v>
      </c>
      <c r="L7" s="2" t="s">
        <v>12</v>
      </c>
      <c r="R7" s="7">
        <v>-334638.34999999998</v>
      </c>
      <c r="V7" s="1" t="s">
        <v>67</v>
      </c>
      <c r="W7" s="1"/>
      <c r="X7" s="1"/>
      <c r="Y7" s="1"/>
      <c r="Z7" s="1"/>
      <c r="AA7" s="1"/>
      <c r="AB7" s="1"/>
      <c r="AC7" s="1"/>
      <c r="AD7" s="1"/>
      <c r="AE7" s="1"/>
    </row>
    <row r="8" spans="4:31" ht="13.5" thickTop="1" x14ac:dyDescent="0.2">
      <c r="J8" s="8"/>
      <c r="L8" s="2" t="s">
        <v>13</v>
      </c>
      <c r="R8" s="7">
        <f>+J39</f>
        <v>-11110.339999999967</v>
      </c>
      <c r="V8" s="1" t="s">
        <v>68</v>
      </c>
      <c r="W8" s="1"/>
      <c r="X8" s="1"/>
      <c r="Y8" s="1"/>
      <c r="Z8" s="1"/>
      <c r="AA8" s="1"/>
      <c r="AB8" s="1"/>
      <c r="AC8" s="1"/>
      <c r="AD8" s="1"/>
      <c r="AE8" s="1"/>
    </row>
    <row r="9" spans="4:31" x14ac:dyDescent="0.2">
      <c r="D9" s="2" t="s">
        <v>3</v>
      </c>
      <c r="J9" s="6">
        <v>60414443</v>
      </c>
      <c r="L9" s="2" t="s">
        <v>15</v>
      </c>
      <c r="R9" s="7">
        <v>0</v>
      </c>
      <c r="V9" s="1" t="s">
        <v>69</v>
      </c>
      <c r="W9" s="1"/>
      <c r="X9" s="1"/>
      <c r="Y9" s="1"/>
      <c r="Z9" s="1"/>
      <c r="AA9" s="1"/>
      <c r="AB9" s="1"/>
      <c r="AC9" s="1"/>
      <c r="AD9" s="1"/>
      <c r="AE9" s="1"/>
    </row>
    <row r="10" spans="4:31" x14ac:dyDescent="0.2">
      <c r="D10" s="2" t="s">
        <v>4</v>
      </c>
      <c r="J10" s="6">
        <v>68529</v>
      </c>
      <c r="R10" s="11"/>
      <c r="AA10" s="2" t="s">
        <v>70</v>
      </c>
      <c r="AB10" s="50">
        <v>44317</v>
      </c>
      <c r="AC10" s="2" t="s">
        <v>86</v>
      </c>
    </row>
    <row r="11" spans="4:31" ht="13.5" thickBot="1" x14ac:dyDescent="0.25">
      <c r="J11" s="5"/>
      <c r="L11" s="2" t="s">
        <v>14</v>
      </c>
      <c r="R11" s="7">
        <f>+R7+R8-R9</f>
        <v>-345748.68999999994</v>
      </c>
    </row>
    <row r="12" spans="4:31" ht="14.25" thickTop="1" thickBot="1" x14ac:dyDescent="0.25">
      <c r="D12" s="2" t="s">
        <v>5</v>
      </c>
      <c r="J12" s="6">
        <f>+J9+J10</f>
        <v>60482972</v>
      </c>
      <c r="R12" s="14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4:31" ht="13.5" thickTop="1" x14ac:dyDescent="0.2">
      <c r="J13" s="8"/>
      <c r="L13" s="2" t="s">
        <v>81</v>
      </c>
      <c r="O13" s="2" t="s">
        <v>79</v>
      </c>
      <c r="R13" s="6">
        <v>71277340</v>
      </c>
      <c r="AB13" s="4" t="s">
        <v>62</v>
      </c>
      <c r="AC13" s="4" t="s">
        <v>63</v>
      </c>
      <c r="AD13" s="15" t="s">
        <v>75</v>
      </c>
      <c r="AE13" s="4" t="s">
        <v>64</v>
      </c>
    </row>
    <row r="14" spans="4:31" x14ac:dyDescent="0.2">
      <c r="D14" s="2" t="s">
        <v>6</v>
      </c>
      <c r="J14" s="6"/>
      <c r="O14" s="2" t="s">
        <v>83</v>
      </c>
      <c r="R14" s="6">
        <v>1101350</v>
      </c>
      <c r="AB14" s="16" t="s">
        <v>58</v>
      </c>
      <c r="AC14" s="16" t="s">
        <v>59</v>
      </c>
      <c r="AD14" s="16" t="s">
        <v>60</v>
      </c>
      <c r="AE14" s="16" t="s">
        <v>61</v>
      </c>
    </row>
    <row r="15" spans="4:31" ht="13.5" thickBot="1" x14ac:dyDescent="0.25">
      <c r="D15" s="2" t="s">
        <v>7</v>
      </c>
      <c r="J15" s="6">
        <f>+J7-J12</f>
        <v>3054709</v>
      </c>
      <c r="P15" s="2" t="s">
        <v>76</v>
      </c>
      <c r="R15" s="17">
        <f>SUM(R13:R14)</f>
        <v>72378690</v>
      </c>
    </row>
    <row r="16" spans="4:31" ht="14.25" thickTop="1" thickBot="1" x14ac:dyDescent="0.25">
      <c r="J16" s="8"/>
      <c r="L16" s="2" t="s">
        <v>17</v>
      </c>
      <c r="N16" s="2" t="s">
        <v>80</v>
      </c>
      <c r="V16" s="2" t="s">
        <v>52</v>
      </c>
      <c r="AB16" s="6">
        <v>952528981</v>
      </c>
      <c r="AC16" s="6">
        <v>906148391</v>
      </c>
      <c r="AD16" s="6">
        <v>978838</v>
      </c>
      <c r="AE16" s="6">
        <f>+AB16-AC16-AD16</f>
        <v>45401752</v>
      </c>
    </row>
    <row r="17" spans="4:31" ht="13.5" thickTop="1" x14ac:dyDescent="0.2">
      <c r="D17" s="3"/>
      <c r="E17" s="3"/>
      <c r="F17" s="3"/>
      <c r="G17" s="3"/>
      <c r="H17" s="3"/>
      <c r="I17" s="3"/>
      <c r="J17" s="3"/>
      <c r="L17" s="2" t="s">
        <v>18</v>
      </c>
      <c r="R17" s="10">
        <v>-4.6600000000000001E-3</v>
      </c>
      <c r="AB17" s="6"/>
      <c r="AC17" s="6"/>
      <c r="AD17" s="6"/>
      <c r="AE17" s="6"/>
    </row>
    <row r="18" spans="4:31" x14ac:dyDescent="0.2">
      <c r="D18" s="2" t="s">
        <v>40</v>
      </c>
      <c r="I18" s="2" t="s">
        <v>86</v>
      </c>
      <c r="J18" s="49">
        <f>+J5</f>
        <v>44317</v>
      </c>
      <c r="R18" s="5"/>
      <c r="V18" s="2" t="s">
        <v>53</v>
      </c>
      <c r="W18" s="2" t="s">
        <v>54</v>
      </c>
      <c r="AB18" s="6">
        <v>62467015</v>
      </c>
      <c r="AC18" s="6">
        <v>60341925</v>
      </c>
      <c r="AD18" s="6">
        <v>71625</v>
      </c>
      <c r="AE18" s="6">
        <f>+AB18-AC18-AD18</f>
        <v>2053465</v>
      </c>
    </row>
    <row r="19" spans="4:31" x14ac:dyDescent="0.2">
      <c r="J19" s="5"/>
      <c r="L19" s="2" t="s">
        <v>19</v>
      </c>
      <c r="AB19" s="6"/>
      <c r="AC19" s="6"/>
      <c r="AD19" s="6"/>
      <c r="AE19" s="6"/>
    </row>
    <row r="20" spans="4:31" x14ac:dyDescent="0.2">
      <c r="D20" s="2" t="s">
        <v>39</v>
      </c>
      <c r="J20" s="10">
        <v>-7.1500000000000001E-3</v>
      </c>
      <c r="L20" s="2" t="s">
        <v>20</v>
      </c>
      <c r="P20" s="12"/>
      <c r="R20" s="9">
        <f>+AB25</f>
        <v>4.87E-2</v>
      </c>
      <c r="V20" s="2" t="s">
        <v>55</v>
      </c>
      <c r="W20" s="2" t="s">
        <v>56</v>
      </c>
      <c r="Z20" s="2" t="s">
        <v>86</v>
      </c>
      <c r="AB20" s="22">
        <f>+J7</f>
        <v>63537681</v>
      </c>
      <c r="AC20" s="6">
        <f>+J9</f>
        <v>60414443</v>
      </c>
      <c r="AD20" s="6">
        <f>+J10</f>
        <v>68529</v>
      </c>
      <c r="AE20" s="22">
        <f>+AB20-AC20-AD20</f>
        <v>3054709</v>
      </c>
    </row>
    <row r="21" spans="4:31" x14ac:dyDescent="0.2">
      <c r="J21" s="5"/>
      <c r="R21" s="5"/>
      <c r="AB21" s="17"/>
      <c r="AC21" s="17"/>
      <c r="AD21" s="17"/>
      <c r="AE21" s="17"/>
    </row>
    <row r="22" spans="4:31" ht="13.5" thickBot="1" x14ac:dyDescent="0.25">
      <c r="D22" s="2" t="s">
        <v>38</v>
      </c>
      <c r="J22" s="6">
        <v>60490929</v>
      </c>
      <c r="L22" s="2" t="s">
        <v>21</v>
      </c>
      <c r="P22" s="2" t="s">
        <v>86</v>
      </c>
      <c r="R22" s="49">
        <f>+J5</f>
        <v>44317</v>
      </c>
      <c r="V22" s="2" t="s">
        <v>57</v>
      </c>
      <c r="Z22" s="2" t="s">
        <v>86</v>
      </c>
      <c r="AB22" s="22">
        <f>+AB16-AB18+AB20</f>
        <v>953599647</v>
      </c>
      <c r="AC22" s="6">
        <f>+AC16-AC18+AC20</f>
        <v>906220909</v>
      </c>
      <c r="AD22" s="6">
        <f>+AD16-AD18+AD20</f>
        <v>975742</v>
      </c>
      <c r="AE22" s="22">
        <f>+AE16-AE18+AE20</f>
        <v>46402996</v>
      </c>
    </row>
    <row r="23" spans="4:31" ht="13.5" thickTop="1" x14ac:dyDescent="0.2">
      <c r="J23" s="6"/>
      <c r="R23" s="5"/>
      <c r="AB23" s="14"/>
      <c r="AC23" s="14"/>
      <c r="AD23" s="14"/>
      <c r="AE23" s="14"/>
    </row>
    <row r="24" spans="4:31" x14ac:dyDescent="0.2">
      <c r="D24" s="2" t="s">
        <v>37</v>
      </c>
      <c r="J24" s="6">
        <v>-7957</v>
      </c>
      <c r="L24" s="2" t="s">
        <v>22</v>
      </c>
    </row>
    <row r="25" spans="4:31" ht="13.5" thickBot="1" x14ac:dyDescent="0.25">
      <c r="J25" s="5"/>
      <c r="L25" s="2" t="s">
        <v>23</v>
      </c>
      <c r="P25" s="2" t="s">
        <v>86</v>
      </c>
      <c r="R25" s="54">
        <f>ROUND(+J15/J7,4)</f>
        <v>4.8099999999999997E-2</v>
      </c>
      <c r="V25" s="6">
        <f>+AE22</f>
        <v>46402996</v>
      </c>
      <c r="W25" s="18" t="s">
        <v>71</v>
      </c>
      <c r="X25" s="6">
        <f>+AB22</f>
        <v>953599647</v>
      </c>
      <c r="Z25" s="2" t="s">
        <v>72</v>
      </c>
      <c r="AB25" s="9">
        <f>ROUND(+V25/X25,4)</f>
        <v>4.87E-2</v>
      </c>
      <c r="AC25" s="2" t="s">
        <v>73</v>
      </c>
    </row>
    <row r="26" spans="4:31" ht="13.5" thickTop="1" x14ac:dyDescent="0.2">
      <c r="D26" s="2" t="s">
        <v>35</v>
      </c>
      <c r="J26" s="6"/>
      <c r="R26" s="5"/>
      <c r="V26" s="17"/>
      <c r="X26" s="17"/>
      <c r="AB26" s="14"/>
      <c r="AC26" s="2" t="s">
        <v>74</v>
      </c>
    </row>
    <row r="27" spans="4:31" ht="13.5" thickBot="1" x14ac:dyDescent="0.25">
      <c r="D27" s="2" t="s">
        <v>36</v>
      </c>
      <c r="J27" s="6">
        <f>SUM(J22:J24)</f>
        <v>60482972</v>
      </c>
      <c r="L27" s="2" t="s">
        <v>24</v>
      </c>
    </row>
    <row r="28" spans="4:31" ht="13.5" thickTop="1" x14ac:dyDescent="0.2">
      <c r="J28" s="8"/>
      <c r="L28" s="2" t="s">
        <v>25</v>
      </c>
    </row>
    <row r="29" spans="4:31" x14ac:dyDescent="0.2">
      <c r="L29" s="2" t="s">
        <v>26</v>
      </c>
      <c r="R29" s="19">
        <f>1-R20</f>
        <v>0.95130000000000003</v>
      </c>
    </row>
    <row r="30" spans="4:31" x14ac:dyDescent="0.2">
      <c r="D30" s="2" t="s">
        <v>42</v>
      </c>
      <c r="J30" s="7"/>
      <c r="R30" s="5"/>
    </row>
    <row r="31" spans="4:31" x14ac:dyDescent="0.2">
      <c r="D31" s="2" t="s">
        <v>43</v>
      </c>
      <c r="J31" s="7">
        <v>-449985.12</v>
      </c>
      <c r="L31" s="2" t="s">
        <v>27</v>
      </c>
    </row>
    <row r="32" spans="4:31" x14ac:dyDescent="0.2">
      <c r="J32" s="7"/>
    </row>
    <row r="33" spans="4:18" x14ac:dyDescent="0.2">
      <c r="J33" s="7"/>
    </row>
    <row r="34" spans="4:18" x14ac:dyDescent="0.2">
      <c r="J34" s="7"/>
    </row>
    <row r="35" spans="4:18" x14ac:dyDescent="0.2">
      <c r="D35" s="2" t="s">
        <v>33</v>
      </c>
      <c r="J35" s="7"/>
      <c r="L35" s="2" t="s">
        <v>28</v>
      </c>
      <c r="R35" s="10">
        <f>ROUND(+R11/R13,5)</f>
        <v>-4.8500000000000001E-3</v>
      </c>
    </row>
    <row r="36" spans="4:18" x14ac:dyDescent="0.2">
      <c r="D36" s="2" t="s">
        <v>34</v>
      </c>
      <c r="J36" s="7">
        <v>-438874.78</v>
      </c>
      <c r="R36" s="13"/>
    </row>
    <row r="37" spans="4:18" x14ac:dyDescent="0.2">
      <c r="J37" s="11"/>
      <c r="L37" s="2" t="s">
        <v>29</v>
      </c>
      <c r="R37" s="10">
        <f>+R35/R29</f>
        <v>-5.0982865552401972E-3</v>
      </c>
    </row>
    <row r="38" spans="4:18" x14ac:dyDescent="0.2">
      <c r="D38" s="2" t="s">
        <v>31</v>
      </c>
      <c r="J38" s="7"/>
      <c r="R38" s="5"/>
    </row>
    <row r="39" spans="4:18" ht="13.5" thickBot="1" x14ac:dyDescent="0.25">
      <c r="D39" s="2" t="s">
        <v>32</v>
      </c>
      <c r="J39" s="7">
        <f>+J31-J36</f>
        <v>-11110.339999999967</v>
      </c>
      <c r="L39" s="2" t="s">
        <v>30</v>
      </c>
      <c r="R39" s="20">
        <f>+R37*100</f>
        <v>-0.50982865552401968</v>
      </c>
    </row>
    <row r="40" spans="4:18" ht="14.25" thickTop="1" thickBot="1" x14ac:dyDescent="0.25">
      <c r="J40" s="8"/>
      <c r="R40" s="14"/>
    </row>
    <row r="41" spans="4:18" ht="13.5" thickTop="1" x14ac:dyDescent="0.2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4:18" x14ac:dyDescent="0.2">
      <c r="D42" s="2" t="s">
        <v>44</v>
      </c>
      <c r="J42" s="20">
        <v>-0.51</v>
      </c>
      <c r="L42" s="2" t="s">
        <v>45</v>
      </c>
    </row>
    <row r="43" spans="4:18" x14ac:dyDescent="0.2">
      <c r="D43" s="21" t="s">
        <v>84</v>
      </c>
      <c r="G43" s="2" t="s">
        <v>46</v>
      </c>
      <c r="I43" s="21" t="s">
        <v>85</v>
      </c>
      <c r="K43" s="2" t="s">
        <v>136</v>
      </c>
    </row>
    <row r="44" spans="4:18" x14ac:dyDescent="0.2">
      <c r="D44" s="2" t="s">
        <v>47</v>
      </c>
      <c r="F44" s="2" t="s">
        <v>82</v>
      </c>
      <c r="I44" s="2" t="s">
        <v>48</v>
      </c>
      <c r="J44" s="2" t="s">
        <v>49</v>
      </c>
    </row>
    <row r="45" spans="4:18" x14ac:dyDescent="0.2">
      <c r="D45" s="2" t="s">
        <v>50</v>
      </c>
      <c r="F45" s="2" t="s">
        <v>78</v>
      </c>
      <c r="K45" s="2" t="s">
        <v>51</v>
      </c>
      <c r="M45" s="2" t="s">
        <v>77</v>
      </c>
    </row>
  </sheetData>
  <phoneticPr fontId="0" type="noConversion"/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E168-0531-4C5F-8E60-25D696BF7F1A}">
  <dimension ref="D1:AE45"/>
  <sheetViews>
    <sheetView zoomScale="70" zoomScaleNormal="70" workbookViewId="0">
      <selection activeCell="J18" sqref="J18"/>
    </sheetView>
  </sheetViews>
  <sheetFormatPr defaultColWidth="14.42578125" defaultRowHeight="12.75" x14ac:dyDescent="0.2"/>
  <cols>
    <col min="1" max="4" width="14.42578125" style="2"/>
    <col min="5" max="5" width="14" style="2" customWidth="1"/>
    <col min="6" max="6" width="11.5703125" style="2" customWidth="1"/>
    <col min="7" max="7" width="13" style="2" customWidth="1"/>
    <col min="8" max="8" width="9.140625" style="2" hidden="1" customWidth="1"/>
    <col min="9" max="9" width="10" style="2" customWidth="1"/>
    <col min="10" max="10" width="13.140625" style="2" customWidth="1"/>
    <col min="11" max="13" width="14.42578125" style="2"/>
    <col min="14" max="14" width="7" style="2" customWidth="1"/>
    <col min="15" max="15" width="14.42578125" style="2"/>
    <col min="16" max="16" width="7.28515625" style="2" customWidth="1"/>
    <col min="17" max="17" width="4.42578125" style="2" customWidth="1"/>
    <col min="18" max="18" width="14.140625" style="2" customWidth="1"/>
    <col min="19" max="23" width="14.42578125" style="2"/>
    <col min="24" max="24" width="15.28515625" style="2" customWidth="1"/>
    <col min="25" max="25" width="6.5703125" style="2" customWidth="1"/>
    <col min="26" max="26" width="7.7109375" style="2" customWidth="1"/>
    <col min="27" max="27" width="6.42578125" style="2" customWidth="1"/>
    <col min="28" max="29" width="14.42578125" style="2"/>
    <col min="30" max="30" width="13" style="2" customWidth="1"/>
    <col min="31" max="16384" width="14.42578125" style="2"/>
  </cols>
  <sheetData>
    <row r="1" spans="4:31" x14ac:dyDescent="0.2">
      <c r="D1" s="1" t="s">
        <v>134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4:31" x14ac:dyDescent="0.2">
      <c r="D2" s="2" t="s">
        <v>0</v>
      </c>
      <c r="F2" s="2" t="s">
        <v>1</v>
      </c>
      <c r="L2" s="2" t="s">
        <v>8</v>
      </c>
      <c r="N2" s="2" t="s">
        <v>9</v>
      </c>
      <c r="R2" s="2" t="s">
        <v>41</v>
      </c>
      <c r="AE2" s="2" t="s">
        <v>65</v>
      </c>
    </row>
    <row r="3" spans="4:31" ht="13.5" thickBot="1" x14ac:dyDescent="0.25">
      <c r="AE3" s="2" t="s">
        <v>66</v>
      </c>
    </row>
    <row r="4" spans="4:31" ht="13.5" thickTop="1" x14ac:dyDescent="0.2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4:31" x14ac:dyDescent="0.2">
      <c r="D5" s="2" t="s">
        <v>16</v>
      </c>
      <c r="I5" s="2" t="s">
        <v>86</v>
      </c>
      <c r="J5" s="49">
        <f>+AB10</f>
        <v>44348</v>
      </c>
      <c r="L5" s="2" t="s">
        <v>10</v>
      </c>
      <c r="P5" s="2" t="s">
        <v>86</v>
      </c>
      <c r="R5" s="49">
        <v>44378</v>
      </c>
    </row>
    <row r="6" spans="4:31" x14ac:dyDescent="0.2">
      <c r="J6" s="5"/>
      <c r="L6" s="2" t="s">
        <v>11</v>
      </c>
      <c r="R6" s="5"/>
      <c r="V6" s="1" t="s">
        <v>1</v>
      </c>
      <c r="W6" s="1"/>
      <c r="X6" s="1"/>
      <c r="Y6" s="1"/>
      <c r="Z6" s="1"/>
      <c r="AA6" s="1"/>
      <c r="AB6" s="1"/>
      <c r="AC6" s="1"/>
      <c r="AD6" s="1"/>
      <c r="AE6" s="1"/>
    </row>
    <row r="7" spans="4:31" ht="13.5" thickBot="1" x14ac:dyDescent="0.25">
      <c r="D7" s="2" t="s">
        <v>2</v>
      </c>
      <c r="J7" s="6">
        <v>72374417</v>
      </c>
      <c r="L7" s="2" t="s">
        <v>12</v>
      </c>
      <c r="R7" s="7">
        <v>-321781.96000000002</v>
      </c>
      <c r="V7" s="1" t="s">
        <v>67</v>
      </c>
      <c r="W7" s="1"/>
      <c r="X7" s="1"/>
      <c r="Y7" s="1"/>
      <c r="Z7" s="1"/>
      <c r="AA7" s="1"/>
      <c r="AB7" s="1"/>
      <c r="AC7" s="1"/>
      <c r="AD7" s="1"/>
      <c r="AE7" s="1"/>
    </row>
    <row r="8" spans="4:31" ht="13.5" thickTop="1" x14ac:dyDescent="0.2">
      <c r="J8" s="8"/>
      <c r="L8" s="2" t="s">
        <v>13</v>
      </c>
      <c r="R8" s="7">
        <f>+J39</f>
        <v>115335.84999999998</v>
      </c>
      <c r="V8" s="1" t="s">
        <v>68</v>
      </c>
      <c r="W8" s="1"/>
      <c r="X8" s="1"/>
      <c r="Y8" s="1"/>
      <c r="Z8" s="1"/>
      <c r="AA8" s="1"/>
      <c r="AB8" s="1"/>
      <c r="AC8" s="1"/>
      <c r="AD8" s="1"/>
      <c r="AE8" s="1"/>
    </row>
    <row r="9" spans="4:31" x14ac:dyDescent="0.2">
      <c r="D9" s="2" t="s">
        <v>3</v>
      </c>
      <c r="J9" s="6">
        <v>69165618</v>
      </c>
      <c r="L9" s="2" t="s">
        <v>15</v>
      </c>
      <c r="R9" s="7">
        <v>0</v>
      </c>
      <c r="V9" s="1" t="s">
        <v>69</v>
      </c>
      <c r="W9" s="1"/>
      <c r="X9" s="1"/>
      <c r="Y9" s="1"/>
      <c r="Z9" s="1"/>
      <c r="AA9" s="1"/>
      <c r="AB9" s="1"/>
      <c r="AC9" s="1"/>
      <c r="AD9" s="1"/>
      <c r="AE9" s="1"/>
    </row>
    <row r="10" spans="4:31" x14ac:dyDescent="0.2">
      <c r="D10" s="2" t="s">
        <v>4</v>
      </c>
      <c r="J10" s="6">
        <v>77058</v>
      </c>
      <c r="R10" s="11"/>
      <c r="AA10" s="2" t="s">
        <v>70</v>
      </c>
      <c r="AB10" s="50">
        <v>44348</v>
      </c>
      <c r="AC10" s="2" t="s">
        <v>86</v>
      </c>
    </row>
    <row r="11" spans="4:31" ht="13.5" thickBot="1" x14ac:dyDescent="0.25">
      <c r="J11" s="5"/>
      <c r="L11" s="2" t="s">
        <v>14</v>
      </c>
      <c r="R11" s="7">
        <f>+R7+R8-R9</f>
        <v>-206446.11000000004</v>
      </c>
    </row>
    <row r="12" spans="4:31" ht="14.25" thickTop="1" thickBot="1" x14ac:dyDescent="0.25">
      <c r="D12" s="2" t="s">
        <v>5</v>
      </c>
      <c r="J12" s="6">
        <f>+J9+J10</f>
        <v>69242676</v>
      </c>
      <c r="R12" s="14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4:31" ht="13.5" thickTop="1" x14ac:dyDescent="0.2">
      <c r="J13" s="8"/>
      <c r="L13" s="2" t="s">
        <v>81</v>
      </c>
      <c r="O13" s="2" t="s">
        <v>79</v>
      </c>
      <c r="R13" s="6">
        <v>79255430</v>
      </c>
      <c r="AB13" s="4" t="s">
        <v>62</v>
      </c>
      <c r="AC13" s="4" t="s">
        <v>63</v>
      </c>
      <c r="AD13" s="23" t="s">
        <v>75</v>
      </c>
      <c r="AE13" s="4" t="s">
        <v>64</v>
      </c>
    </row>
    <row r="14" spans="4:31" x14ac:dyDescent="0.2">
      <c r="D14" s="2" t="s">
        <v>6</v>
      </c>
      <c r="J14" s="6"/>
      <c r="O14" s="2" t="s">
        <v>83</v>
      </c>
      <c r="R14" s="6">
        <v>1212312</v>
      </c>
      <c r="AB14" s="16" t="s">
        <v>58</v>
      </c>
      <c r="AC14" s="16" t="s">
        <v>59</v>
      </c>
      <c r="AD14" s="16" t="s">
        <v>60</v>
      </c>
      <c r="AE14" s="16" t="s">
        <v>61</v>
      </c>
    </row>
    <row r="15" spans="4:31" ht="13.5" thickBot="1" x14ac:dyDescent="0.25">
      <c r="D15" s="2" t="s">
        <v>7</v>
      </c>
      <c r="J15" s="6">
        <f>+J7-J12</f>
        <v>3131741</v>
      </c>
      <c r="P15" s="2" t="s">
        <v>76</v>
      </c>
      <c r="R15" s="17">
        <f>SUM(R13:R14)</f>
        <v>80467742</v>
      </c>
    </row>
    <row r="16" spans="4:31" ht="14.25" thickTop="1" thickBot="1" x14ac:dyDescent="0.25">
      <c r="J16" s="8"/>
      <c r="L16" s="2" t="s">
        <v>17</v>
      </c>
      <c r="N16" s="2" t="s">
        <v>80</v>
      </c>
      <c r="V16" s="2" t="s">
        <v>52</v>
      </c>
      <c r="Z16" s="2" t="s">
        <v>86</v>
      </c>
      <c r="AB16" s="22">
        <v>953599647</v>
      </c>
      <c r="AC16" s="6">
        <v>906220909</v>
      </c>
      <c r="AD16" s="6">
        <v>975742</v>
      </c>
      <c r="AE16" s="22">
        <f>+AB16-AC16-AD16</f>
        <v>46402996</v>
      </c>
    </row>
    <row r="17" spans="4:31" ht="13.5" thickTop="1" x14ac:dyDescent="0.2">
      <c r="D17" s="3"/>
      <c r="E17" s="3"/>
      <c r="F17" s="3"/>
      <c r="G17" s="3"/>
      <c r="H17" s="3"/>
      <c r="I17" s="3"/>
      <c r="J17" s="3"/>
      <c r="L17" s="2" t="s">
        <v>18</v>
      </c>
      <c r="R17" s="10">
        <v>-4.0299999999999997E-3</v>
      </c>
      <c r="AB17" s="6"/>
      <c r="AC17" s="6"/>
      <c r="AD17" s="6"/>
      <c r="AE17" s="6"/>
    </row>
    <row r="18" spans="4:31" x14ac:dyDescent="0.2">
      <c r="D18" s="2" t="s">
        <v>40</v>
      </c>
      <c r="I18" s="2" t="s">
        <v>86</v>
      </c>
      <c r="J18" s="49">
        <f>+J5</f>
        <v>44348</v>
      </c>
      <c r="R18" s="5"/>
      <c r="V18" s="2" t="s">
        <v>53</v>
      </c>
      <c r="W18" s="2" t="s">
        <v>54</v>
      </c>
      <c r="AB18" s="6">
        <v>68549976</v>
      </c>
      <c r="AC18" s="6">
        <v>65324984</v>
      </c>
      <c r="AD18" s="6">
        <v>74035</v>
      </c>
      <c r="AE18" s="6">
        <f>+AB18-AC18-AD18</f>
        <v>3150957</v>
      </c>
    </row>
    <row r="19" spans="4:31" x14ac:dyDescent="0.2">
      <c r="J19" s="5"/>
      <c r="L19" s="2" t="s">
        <v>19</v>
      </c>
      <c r="AB19" s="6"/>
      <c r="AC19" s="6"/>
      <c r="AD19" s="6"/>
      <c r="AE19" s="6"/>
    </row>
    <row r="20" spans="4:31" x14ac:dyDescent="0.2">
      <c r="D20" s="2" t="s">
        <v>39</v>
      </c>
      <c r="J20" s="10">
        <v>-6.62E-3</v>
      </c>
      <c r="L20" s="2" t="s">
        <v>20</v>
      </c>
      <c r="P20" s="12"/>
      <c r="R20" s="9">
        <f>+AB25</f>
        <v>4.8399999999999999E-2</v>
      </c>
      <c r="V20" s="2" t="s">
        <v>55</v>
      </c>
      <c r="W20" s="2" t="s">
        <v>56</v>
      </c>
      <c r="AB20" s="6">
        <f>+J7</f>
        <v>72374417</v>
      </c>
      <c r="AC20" s="6">
        <f>+J9</f>
        <v>69165618</v>
      </c>
      <c r="AD20" s="6">
        <f>+J10</f>
        <v>77058</v>
      </c>
      <c r="AE20" s="6">
        <f>+AB20-AC20-AD20</f>
        <v>3131741</v>
      </c>
    </row>
    <row r="21" spans="4:31" x14ac:dyDescent="0.2">
      <c r="J21" s="5"/>
      <c r="R21" s="5"/>
      <c r="AB21" s="17"/>
      <c r="AC21" s="17"/>
      <c r="AD21" s="17"/>
      <c r="AE21" s="17"/>
    </row>
    <row r="22" spans="4:31" ht="13.5" thickBot="1" x14ac:dyDescent="0.25">
      <c r="D22" s="2" t="s">
        <v>38</v>
      </c>
      <c r="J22" s="6">
        <v>69261125</v>
      </c>
      <c r="L22" s="2" t="s">
        <v>21</v>
      </c>
      <c r="P22" s="2" t="s">
        <v>86</v>
      </c>
      <c r="R22" s="49">
        <f>+J5</f>
        <v>44348</v>
      </c>
      <c r="V22" s="2" t="s">
        <v>57</v>
      </c>
      <c r="Z22" s="2" t="s">
        <v>86</v>
      </c>
      <c r="AB22" s="22">
        <f>+AB16-AB18+AB20</f>
        <v>957424088</v>
      </c>
      <c r="AC22" s="6">
        <f>+AC16-AC18+AC20</f>
        <v>910061543</v>
      </c>
      <c r="AD22" s="6">
        <f>+AD16-AD18+AD20</f>
        <v>978765</v>
      </c>
      <c r="AE22" s="22">
        <f>+AE16-AE18+AE20</f>
        <v>46383780</v>
      </c>
    </row>
    <row r="23" spans="4:31" ht="13.5" thickTop="1" x14ac:dyDescent="0.2">
      <c r="J23" s="6"/>
      <c r="R23" s="5"/>
      <c r="AB23" s="14"/>
      <c r="AC23" s="14"/>
      <c r="AD23" s="14"/>
      <c r="AE23" s="14"/>
    </row>
    <row r="24" spans="4:31" x14ac:dyDescent="0.2">
      <c r="D24" s="2" t="s">
        <v>37</v>
      </c>
      <c r="J24" s="6">
        <v>-18449</v>
      </c>
      <c r="L24" s="2" t="s">
        <v>22</v>
      </c>
    </row>
    <row r="25" spans="4:31" ht="13.5" thickBot="1" x14ac:dyDescent="0.25">
      <c r="J25" s="5"/>
      <c r="L25" s="2" t="s">
        <v>23</v>
      </c>
      <c r="P25" s="12"/>
      <c r="R25" s="9">
        <f>ROUND(+J15/J7,4)</f>
        <v>4.3299999999999998E-2</v>
      </c>
      <c r="V25" s="6">
        <f>+AE22</f>
        <v>46383780</v>
      </c>
      <c r="W25" s="18" t="s">
        <v>71</v>
      </c>
      <c r="X25" s="6">
        <f>+AB22</f>
        <v>957424088</v>
      </c>
      <c r="Z25" s="2" t="s">
        <v>72</v>
      </c>
      <c r="AB25" s="9">
        <f>ROUND(+V25/X25,4)</f>
        <v>4.8399999999999999E-2</v>
      </c>
      <c r="AC25" s="2" t="s">
        <v>73</v>
      </c>
    </row>
    <row r="26" spans="4:31" ht="13.5" thickTop="1" x14ac:dyDescent="0.2">
      <c r="D26" s="2" t="s">
        <v>35</v>
      </c>
      <c r="J26" s="6"/>
      <c r="R26" s="5"/>
      <c r="V26" s="17"/>
      <c r="X26" s="17"/>
      <c r="AB26" s="14"/>
      <c r="AC26" s="2" t="s">
        <v>74</v>
      </c>
    </row>
    <row r="27" spans="4:31" ht="13.5" thickBot="1" x14ac:dyDescent="0.25">
      <c r="D27" s="2" t="s">
        <v>36</v>
      </c>
      <c r="J27" s="6">
        <f>SUM(J22:J24)</f>
        <v>69242676</v>
      </c>
      <c r="L27" s="2" t="s">
        <v>24</v>
      </c>
    </row>
    <row r="28" spans="4:31" ht="13.5" thickTop="1" x14ac:dyDescent="0.2">
      <c r="J28" s="8"/>
      <c r="L28" s="2" t="s">
        <v>25</v>
      </c>
    </row>
    <row r="29" spans="4:31" x14ac:dyDescent="0.2">
      <c r="L29" s="2" t="s">
        <v>26</v>
      </c>
      <c r="R29" s="19">
        <f>1-R20</f>
        <v>0.9516</v>
      </c>
    </row>
    <row r="30" spans="4:31" x14ac:dyDescent="0.2">
      <c r="D30" s="2" t="s">
        <v>42</v>
      </c>
      <c r="J30" s="7"/>
      <c r="R30" s="5"/>
    </row>
    <row r="31" spans="4:31" x14ac:dyDescent="0.2">
      <c r="D31" s="2" t="s">
        <v>43</v>
      </c>
      <c r="J31" s="7">
        <v>-395431.88</v>
      </c>
      <c r="L31" s="2" t="s">
        <v>27</v>
      </c>
    </row>
    <row r="32" spans="4:31" x14ac:dyDescent="0.2">
      <c r="J32" s="7"/>
    </row>
    <row r="33" spans="4:18" x14ac:dyDescent="0.2">
      <c r="J33" s="7"/>
    </row>
    <row r="34" spans="4:18" x14ac:dyDescent="0.2">
      <c r="J34" s="7"/>
    </row>
    <row r="35" spans="4:18" x14ac:dyDescent="0.2">
      <c r="D35" s="2" t="s">
        <v>33</v>
      </c>
      <c r="J35" s="7"/>
      <c r="L35" s="2" t="s">
        <v>28</v>
      </c>
      <c r="R35" s="10">
        <f>ROUND(+R11/R13,5)</f>
        <v>-2.5999999999999999E-3</v>
      </c>
    </row>
    <row r="36" spans="4:18" x14ac:dyDescent="0.2">
      <c r="D36" s="2" t="s">
        <v>34</v>
      </c>
      <c r="J36" s="7">
        <v>-510767.73</v>
      </c>
      <c r="R36" s="13"/>
    </row>
    <row r="37" spans="4:18" x14ac:dyDescent="0.2">
      <c r="J37" s="11"/>
      <c r="L37" s="2" t="s">
        <v>29</v>
      </c>
      <c r="R37" s="10">
        <f>+R35/R29</f>
        <v>-2.7322404371584699E-3</v>
      </c>
    </row>
    <row r="38" spans="4:18" x14ac:dyDescent="0.2">
      <c r="D38" s="2" t="s">
        <v>31</v>
      </c>
      <c r="J38" s="7"/>
      <c r="R38" s="5"/>
    </row>
    <row r="39" spans="4:18" ht="13.5" thickBot="1" x14ac:dyDescent="0.25">
      <c r="D39" s="2" t="s">
        <v>32</v>
      </c>
      <c r="J39" s="7">
        <f>+J31-J36</f>
        <v>115335.84999999998</v>
      </c>
      <c r="L39" s="2" t="s">
        <v>30</v>
      </c>
      <c r="R39" s="20">
        <f>+R37*100</f>
        <v>-0.27322404371584702</v>
      </c>
    </row>
    <row r="40" spans="4:18" ht="14.25" thickTop="1" thickBot="1" x14ac:dyDescent="0.25">
      <c r="J40" s="8"/>
      <c r="R40" s="14"/>
    </row>
    <row r="41" spans="4:18" ht="13.5" thickTop="1" x14ac:dyDescent="0.2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4:18" x14ac:dyDescent="0.2">
      <c r="D42" s="2" t="s">
        <v>44</v>
      </c>
      <c r="J42" s="20">
        <v>-0.27300000000000002</v>
      </c>
      <c r="L42" s="2" t="s">
        <v>45</v>
      </c>
    </row>
    <row r="43" spans="4:18" x14ac:dyDescent="0.2">
      <c r="D43" s="21" t="s">
        <v>91</v>
      </c>
      <c r="G43" s="2" t="s">
        <v>46</v>
      </c>
      <c r="I43" s="21" t="s">
        <v>90</v>
      </c>
      <c r="K43" s="2" t="s">
        <v>136</v>
      </c>
    </row>
    <row r="44" spans="4:18" x14ac:dyDescent="0.2">
      <c r="D44" s="2" t="s">
        <v>47</v>
      </c>
      <c r="F44" s="2" t="s">
        <v>82</v>
      </c>
      <c r="I44" s="2" t="s">
        <v>48</v>
      </c>
      <c r="J44" s="2" t="s">
        <v>49</v>
      </c>
    </row>
    <row r="45" spans="4:18" x14ac:dyDescent="0.2">
      <c r="D45" s="2" t="s">
        <v>50</v>
      </c>
      <c r="F45" s="2" t="s">
        <v>78</v>
      </c>
      <c r="K45" s="2" t="s">
        <v>51</v>
      </c>
      <c r="M45" s="2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A3E8-C0F5-4EFD-8094-F5C9668E96C7}">
  <dimension ref="D1:AE45"/>
  <sheetViews>
    <sheetView zoomScale="70" zoomScaleNormal="70" workbookViewId="0">
      <selection activeCell="J18" sqref="J18"/>
    </sheetView>
  </sheetViews>
  <sheetFormatPr defaultColWidth="14.42578125" defaultRowHeight="12.75" x14ac:dyDescent="0.2"/>
  <cols>
    <col min="1" max="4" width="14.42578125" style="24"/>
    <col min="5" max="5" width="14" style="24" customWidth="1"/>
    <col min="6" max="6" width="11.5703125" style="24" customWidth="1"/>
    <col min="7" max="7" width="13" style="24" customWidth="1"/>
    <col min="8" max="8" width="9.140625" style="24" hidden="1" customWidth="1"/>
    <col min="9" max="9" width="10" style="24" customWidth="1"/>
    <col min="10" max="10" width="13.140625" style="24" customWidth="1"/>
    <col min="11" max="13" width="14.42578125" style="24"/>
    <col min="14" max="14" width="7" style="24" customWidth="1"/>
    <col min="15" max="15" width="14.42578125" style="24"/>
    <col min="16" max="16" width="7.28515625" style="24" customWidth="1"/>
    <col min="17" max="17" width="4.42578125" style="24" customWidth="1"/>
    <col min="18" max="18" width="14.140625" style="24" customWidth="1"/>
    <col min="19" max="23" width="14.42578125" style="24"/>
    <col min="24" max="24" width="15.28515625" style="24" customWidth="1"/>
    <col min="25" max="25" width="6.5703125" style="24" customWidth="1"/>
    <col min="26" max="26" width="7.7109375" style="24" customWidth="1"/>
    <col min="27" max="27" width="6.42578125" style="24" customWidth="1"/>
    <col min="28" max="29" width="14.42578125" style="24"/>
    <col min="30" max="30" width="13" style="24" customWidth="1"/>
    <col min="31" max="16384" width="14.42578125" style="24"/>
  </cols>
  <sheetData>
    <row r="1" spans="4:31" x14ac:dyDescent="0.2">
      <c r="D1" s="1" t="s">
        <v>134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4:31" x14ac:dyDescent="0.2">
      <c r="D2" s="24" t="s">
        <v>0</v>
      </c>
      <c r="F2" s="24" t="s">
        <v>1</v>
      </c>
      <c r="L2" s="24" t="s">
        <v>8</v>
      </c>
      <c r="N2" s="24" t="s">
        <v>9</v>
      </c>
      <c r="R2" s="24" t="s">
        <v>41</v>
      </c>
      <c r="AE2" s="24" t="s">
        <v>65</v>
      </c>
    </row>
    <row r="3" spans="4:31" ht="13.5" thickBot="1" x14ac:dyDescent="0.25">
      <c r="AE3" s="24" t="s">
        <v>66</v>
      </c>
    </row>
    <row r="4" spans="4:31" ht="13.5" thickTop="1" x14ac:dyDescent="0.2"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4:31" x14ac:dyDescent="0.2">
      <c r="D5" s="24" t="s">
        <v>16</v>
      </c>
      <c r="I5" s="24" t="s">
        <v>86</v>
      </c>
      <c r="J5" s="51">
        <f>+AB10</f>
        <v>44378</v>
      </c>
      <c r="L5" s="24" t="s">
        <v>10</v>
      </c>
      <c r="P5" s="24" t="s">
        <v>86</v>
      </c>
      <c r="R5" s="51">
        <v>44409</v>
      </c>
    </row>
    <row r="6" spans="4:31" x14ac:dyDescent="0.2">
      <c r="J6" s="31"/>
      <c r="L6" s="24" t="s">
        <v>11</v>
      </c>
      <c r="R6" s="31"/>
      <c r="V6" s="45" t="s">
        <v>1</v>
      </c>
      <c r="W6" s="45"/>
      <c r="X6" s="45"/>
      <c r="Y6" s="45"/>
      <c r="Z6" s="45"/>
      <c r="AA6" s="45"/>
      <c r="AB6" s="45"/>
      <c r="AC6" s="45"/>
      <c r="AD6" s="45"/>
      <c r="AE6" s="45"/>
    </row>
    <row r="7" spans="4:31" ht="13.5" thickBot="1" x14ac:dyDescent="0.25">
      <c r="D7" s="24" t="s">
        <v>2</v>
      </c>
      <c r="J7" s="36">
        <v>80467742</v>
      </c>
      <c r="L7" s="24" t="s">
        <v>12</v>
      </c>
      <c r="R7" s="30">
        <v>-286949.01</v>
      </c>
      <c r="V7" s="45" t="s">
        <v>67</v>
      </c>
      <c r="W7" s="45"/>
      <c r="X7" s="45"/>
      <c r="Y7" s="45"/>
      <c r="Z7" s="45"/>
      <c r="AA7" s="45"/>
      <c r="AB7" s="45"/>
      <c r="AC7" s="45"/>
      <c r="AD7" s="45"/>
      <c r="AE7" s="45"/>
    </row>
    <row r="8" spans="4:31" ht="13.5" thickTop="1" x14ac:dyDescent="0.2">
      <c r="J8" s="29"/>
      <c r="L8" s="24" t="s">
        <v>13</v>
      </c>
      <c r="R8" s="30">
        <f>+J39</f>
        <v>70730.31</v>
      </c>
      <c r="V8" s="45" t="s">
        <v>68</v>
      </c>
      <c r="W8" s="45"/>
      <c r="X8" s="45"/>
      <c r="Y8" s="45"/>
      <c r="Z8" s="45"/>
      <c r="AA8" s="45"/>
      <c r="AB8" s="45"/>
      <c r="AC8" s="45"/>
      <c r="AD8" s="45"/>
      <c r="AE8" s="45"/>
    </row>
    <row r="9" spans="4:31" x14ac:dyDescent="0.2">
      <c r="D9" s="24" t="s">
        <v>3</v>
      </c>
      <c r="J9" s="36">
        <v>76573815</v>
      </c>
      <c r="L9" s="24" t="s">
        <v>15</v>
      </c>
      <c r="R9" s="30">
        <v>0</v>
      </c>
      <c r="V9" s="45" t="s">
        <v>69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4:31" x14ac:dyDescent="0.2">
      <c r="D10" s="24" t="s">
        <v>4</v>
      </c>
      <c r="J10" s="36">
        <v>82833</v>
      </c>
      <c r="R10" s="33"/>
      <c r="AA10" s="24" t="s">
        <v>70</v>
      </c>
      <c r="AB10" s="52">
        <v>44378</v>
      </c>
      <c r="AC10" s="24" t="s">
        <v>86</v>
      </c>
    </row>
    <row r="11" spans="4:31" ht="13.5" thickBot="1" x14ac:dyDescent="0.25">
      <c r="J11" s="31"/>
      <c r="L11" s="24" t="s">
        <v>14</v>
      </c>
      <c r="R11" s="30">
        <f>+R7+R8-R9</f>
        <v>-216218.7</v>
      </c>
    </row>
    <row r="12" spans="4:31" ht="14.25" thickTop="1" thickBot="1" x14ac:dyDescent="0.25">
      <c r="D12" s="24" t="s">
        <v>5</v>
      </c>
      <c r="J12" s="36">
        <f>+J9+J10</f>
        <v>76656648</v>
      </c>
      <c r="R12" s="28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4:31" ht="13.5" thickTop="1" x14ac:dyDescent="0.2">
      <c r="J13" s="29"/>
      <c r="L13" s="24" t="s">
        <v>81</v>
      </c>
      <c r="O13" s="24" t="s">
        <v>79</v>
      </c>
      <c r="R13" s="36">
        <v>81845181</v>
      </c>
      <c r="AB13" s="43" t="s">
        <v>62</v>
      </c>
      <c r="AC13" s="43" t="s">
        <v>63</v>
      </c>
      <c r="AD13" s="44" t="s">
        <v>75</v>
      </c>
      <c r="AE13" s="43" t="s">
        <v>64</v>
      </c>
    </row>
    <row r="14" spans="4:31" x14ac:dyDescent="0.2">
      <c r="D14" s="24" t="s">
        <v>6</v>
      </c>
      <c r="J14" s="36"/>
      <c r="O14" s="24" t="s">
        <v>83</v>
      </c>
      <c r="R14" s="36">
        <v>1145686</v>
      </c>
      <c r="AB14" s="42" t="s">
        <v>58</v>
      </c>
      <c r="AC14" s="42" t="s">
        <v>59</v>
      </c>
      <c r="AD14" s="42" t="s">
        <v>60</v>
      </c>
      <c r="AE14" s="42" t="s">
        <v>61</v>
      </c>
    </row>
    <row r="15" spans="4:31" ht="13.5" thickBot="1" x14ac:dyDescent="0.25">
      <c r="D15" s="24" t="s">
        <v>7</v>
      </c>
      <c r="J15" s="36">
        <f>+J7-J12</f>
        <v>3811094</v>
      </c>
      <c r="P15" s="24" t="s">
        <v>76</v>
      </c>
      <c r="R15" s="37">
        <f>SUM(R13:R14)</f>
        <v>82990867</v>
      </c>
    </row>
    <row r="16" spans="4:31" ht="14.25" thickTop="1" thickBot="1" x14ac:dyDescent="0.25">
      <c r="J16" s="29"/>
      <c r="L16" s="24" t="s">
        <v>17</v>
      </c>
      <c r="N16" s="24" t="s">
        <v>80</v>
      </c>
      <c r="V16" s="24" t="s">
        <v>52</v>
      </c>
      <c r="Z16" s="24" t="s">
        <v>86</v>
      </c>
      <c r="AB16" s="46">
        <v>957424088</v>
      </c>
      <c r="AC16" s="36">
        <v>910061543</v>
      </c>
      <c r="AD16" s="36">
        <v>978765</v>
      </c>
      <c r="AE16" s="46">
        <f>+AB16-AC16-AD16</f>
        <v>46383780</v>
      </c>
    </row>
    <row r="17" spans="4:31" ht="13.5" thickTop="1" x14ac:dyDescent="0.2">
      <c r="D17" s="27"/>
      <c r="E17" s="27"/>
      <c r="F17" s="27"/>
      <c r="G17" s="27"/>
      <c r="H17" s="27"/>
      <c r="I17" s="27"/>
      <c r="J17" s="27"/>
      <c r="L17" s="24" t="s">
        <v>18</v>
      </c>
      <c r="R17" s="32">
        <v>-3.48E-3</v>
      </c>
      <c r="AB17" s="36"/>
      <c r="AC17" s="36"/>
      <c r="AD17" s="36"/>
      <c r="AE17" s="36"/>
    </row>
    <row r="18" spans="4:31" x14ac:dyDescent="0.2">
      <c r="D18" s="24" t="s">
        <v>40</v>
      </c>
      <c r="I18" s="2" t="s">
        <v>86</v>
      </c>
      <c r="J18" s="51">
        <f>+J5</f>
        <v>44378</v>
      </c>
      <c r="R18" s="31"/>
      <c r="V18" s="24" t="s">
        <v>53</v>
      </c>
      <c r="W18" s="24" t="s">
        <v>54</v>
      </c>
      <c r="AB18" s="36">
        <v>86552648</v>
      </c>
      <c r="AC18" s="36">
        <v>82398298</v>
      </c>
      <c r="AD18" s="36">
        <v>85456</v>
      </c>
      <c r="AE18" s="36">
        <f>+AB18-AC18-AD18</f>
        <v>4068894</v>
      </c>
    </row>
    <row r="19" spans="4:31" x14ac:dyDescent="0.2">
      <c r="J19" s="31"/>
      <c r="L19" s="24" t="s">
        <v>19</v>
      </c>
      <c r="AB19" s="36"/>
      <c r="AC19" s="36"/>
      <c r="AD19" s="36"/>
      <c r="AE19" s="36"/>
    </row>
    <row r="20" spans="4:31" x14ac:dyDescent="0.2">
      <c r="D20" s="24" t="s">
        <v>39</v>
      </c>
      <c r="J20" s="32">
        <v>-5.1000000000000004E-3</v>
      </c>
      <c r="L20" s="24" t="s">
        <v>20</v>
      </c>
      <c r="P20" s="40"/>
      <c r="R20" s="38">
        <f>+AB25</f>
        <v>4.8500000000000001E-2</v>
      </c>
      <c r="V20" s="24" t="s">
        <v>55</v>
      </c>
      <c r="W20" s="24" t="s">
        <v>56</v>
      </c>
      <c r="AB20" s="36">
        <f>+J7</f>
        <v>80467742</v>
      </c>
      <c r="AC20" s="36">
        <f>+J9</f>
        <v>76573815</v>
      </c>
      <c r="AD20" s="36">
        <f>+J10</f>
        <v>82833</v>
      </c>
      <c r="AE20" s="36">
        <f>+AB20-AC20-AD20</f>
        <v>3811094</v>
      </c>
    </row>
    <row r="21" spans="4:31" x14ac:dyDescent="0.2">
      <c r="J21" s="31"/>
      <c r="R21" s="31"/>
      <c r="AB21" s="37"/>
      <c r="AC21" s="37"/>
      <c r="AD21" s="37"/>
      <c r="AE21" s="37"/>
    </row>
    <row r="22" spans="4:31" ht="13.5" thickBot="1" x14ac:dyDescent="0.25">
      <c r="D22" s="24" t="s">
        <v>38</v>
      </c>
      <c r="J22" s="36">
        <v>76661400</v>
      </c>
      <c r="L22" s="24" t="s">
        <v>21</v>
      </c>
      <c r="P22" s="24" t="s">
        <v>86</v>
      </c>
      <c r="R22" s="51">
        <f>+J5</f>
        <v>44378</v>
      </c>
      <c r="V22" s="24" t="s">
        <v>57</v>
      </c>
      <c r="Z22" s="24" t="s">
        <v>86</v>
      </c>
      <c r="AB22" s="46">
        <f>+AB16-AB18+AB20</f>
        <v>951339182</v>
      </c>
      <c r="AC22" s="36">
        <f>+AC16-AC18+AC20</f>
        <v>904237060</v>
      </c>
      <c r="AD22" s="36">
        <f>+AD16-AD18+AD20</f>
        <v>976142</v>
      </c>
      <c r="AE22" s="46">
        <f>+AE16-AE18+AE20</f>
        <v>46125980</v>
      </c>
    </row>
    <row r="23" spans="4:31" ht="13.5" thickTop="1" x14ac:dyDescent="0.2">
      <c r="J23" s="36"/>
      <c r="R23" s="31"/>
      <c r="AB23" s="28"/>
      <c r="AC23" s="28"/>
      <c r="AD23" s="28"/>
      <c r="AE23" s="28"/>
    </row>
    <row r="24" spans="4:31" x14ac:dyDescent="0.2">
      <c r="D24" s="24" t="s">
        <v>37</v>
      </c>
      <c r="J24" s="36">
        <v>-4752</v>
      </c>
      <c r="L24" s="24" t="s">
        <v>22</v>
      </c>
    </row>
    <row r="25" spans="4:31" ht="13.5" thickBot="1" x14ac:dyDescent="0.25">
      <c r="J25" s="31"/>
      <c r="L25" s="24" t="s">
        <v>23</v>
      </c>
      <c r="P25" s="40"/>
      <c r="R25" s="38">
        <f>ROUND(+J15/J7,4)</f>
        <v>4.7399999999999998E-2</v>
      </c>
      <c r="V25" s="36">
        <f>+AE22</f>
        <v>46125980</v>
      </c>
      <c r="W25" s="39" t="s">
        <v>71</v>
      </c>
      <c r="X25" s="36">
        <f>+AB22</f>
        <v>951339182</v>
      </c>
      <c r="Z25" s="24" t="s">
        <v>72</v>
      </c>
      <c r="AB25" s="38">
        <f>ROUND(+V25/X25,4)</f>
        <v>4.8500000000000001E-2</v>
      </c>
      <c r="AC25" s="24" t="s">
        <v>73</v>
      </c>
    </row>
    <row r="26" spans="4:31" ht="13.5" thickTop="1" x14ac:dyDescent="0.2">
      <c r="D26" s="24" t="s">
        <v>35</v>
      </c>
      <c r="J26" s="36"/>
      <c r="R26" s="31"/>
      <c r="V26" s="37"/>
      <c r="X26" s="37"/>
      <c r="AB26" s="28"/>
      <c r="AC26" s="24" t="s">
        <v>74</v>
      </c>
    </row>
    <row r="27" spans="4:31" ht="13.5" thickBot="1" x14ac:dyDescent="0.25">
      <c r="D27" s="24" t="s">
        <v>36</v>
      </c>
      <c r="J27" s="36">
        <f>SUM(J22:J24)</f>
        <v>76656648</v>
      </c>
      <c r="L27" s="24" t="s">
        <v>24</v>
      </c>
    </row>
    <row r="28" spans="4:31" ht="13.5" thickTop="1" x14ac:dyDescent="0.2">
      <c r="J28" s="29"/>
      <c r="L28" s="24" t="s">
        <v>25</v>
      </c>
    </row>
    <row r="29" spans="4:31" x14ac:dyDescent="0.2">
      <c r="L29" s="24" t="s">
        <v>26</v>
      </c>
      <c r="R29" s="35">
        <f>1-R20</f>
        <v>0.95150000000000001</v>
      </c>
    </row>
    <row r="30" spans="4:31" x14ac:dyDescent="0.2">
      <c r="D30" s="24" t="s">
        <v>42</v>
      </c>
      <c r="J30" s="30"/>
      <c r="R30" s="31"/>
    </row>
    <row r="31" spans="4:31" x14ac:dyDescent="0.2">
      <c r="D31" s="24" t="s">
        <v>43</v>
      </c>
      <c r="J31" s="30">
        <v>-345748.69</v>
      </c>
      <c r="L31" s="24" t="s">
        <v>27</v>
      </c>
    </row>
    <row r="32" spans="4:31" x14ac:dyDescent="0.2">
      <c r="J32" s="30"/>
    </row>
    <row r="33" spans="4:18" x14ac:dyDescent="0.2">
      <c r="J33" s="30"/>
    </row>
    <row r="34" spans="4:18" x14ac:dyDescent="0.2">
      <c r="J34" s="30"/>
    </row>
    <row r="35" spans="4:18" x14ac:dyDescent="0.2">
      <c r="D35" s="24" t="s">
        <v>33</v>
      </c>
      <c r="J35" s="30"/>
      <c r="L35" s="24" t="s">
        <v>28</v>
      </c>
      <c r="R35" s="32">
        <f>ROUND(+R11/R13,5)</f>
        <v>-2.64E-3</v>
      </c>
    </row>
    <row r="36" spans="4:18" x14ac:dyDescent="0.2">
      <c r="D36" s="24" t="s">
        <v>34</v>
      </c>
      <c r="J36" s="30">
        <v>-416479</v>
      </c>
      <c r="R36" s="34"/>
    </row>
    <row r="37" spans="4:18" x14ac:dyDescent="0.2">
      <c r="J37" s="33"/>
      <c r="L37" s="24" t="s">
        <v>29</v>
      </c>
      <c r="R37" s="32">
        <f>+R35/R29</f>
        <v>-2.7745664739884392E-3</v>
      </c>
    </row>
    <row r="38" spans="4:18" x14ac:dyDescent="0.2">
      <c r="D38" s="24" t="s">
        <v>31</v>
      </c>
      <c r="J38" s="30"/>
      <c r="R38" s="31"/>
    </row>
    <row r="39" spans="4:18" ht="13.5" thickBot="1" x14ac:dyDescent="0.25">
      <c r="D39" s="24" t="s">
        <v>32</v>
      </c>
      <c r="J39" s="30">
        <f>+J31-J36</f>
        <v>70730.31</v>
      </c>
      <c r="L39" s="24" t="s">
        <v>30</v>
      </c>
      <c r="R39" s="26">
        <f>+R37*100</f>
        <v>-0.2774566473988439</v>
      </c>
    </row>
    <row r="40" spans="4:18" ht="14.25" thickTop="1" thickBot="1" x14ac:dyDescent="0.25">
      <c r="J40" s="29"/>
      <c r="R40" s="28"/>
    </row>
    <row r="41" spans="4:18" ht="13.5" thickTop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4:18" x14ac:dyDescent="0.2">
      <c r="D42" s="24" t="s">
        <v>44</v>
      </c>
      <c r="J42" s="26">
        <v>-0.27700000000000002</v>
      </c>
      <c r="L42" s="24" t="s">
        <v>45</v>
      </c>
    </row>
    <row r="43" spans="4:18" x14ac:dyDescent="0.2">
      <c r="D43" s="25" t="s">
        <v>93</v>
      </c>
      <c r="G43" s="24" t="s">
        <v>46</v>
      </c>
      <c r="I43" s="25" t="s">
        <v>92</v>
      </c>
      <c r="K43" s="2" t="s">
        <v>136</v>
      </c>
    </row>
    <row r="44" spans="4:18" x14ac:dyDescent="0.2">
      <c r="D44" s="24" t="s">
        <v>47</v>
      </c>
      <c r="F44" s="24" t="s">
        <v>82</v>
      </c>
      <c r="I44" s="24" t="s">
        <v>48</v>
      </c>
      <c r="J44" s="24" t="s">
        <v>49</v>
      </c>
    </row>
    <row r="45" spans="4:18" x14ac:dyDescent="0.2">
      <c r="D45" s="24" t="s">
        <v>50</v>
      </c>
      <c r="F45" s="24" t="s">
        <v>78</v>
      </c>
      <c r="K45" s="24" t="s">
        <v>51</v>
      </c>
      <c r="M45" s="24" t="s">
        <v>77</v>
      </c>
    </row>
  </sheetData>
  <printOptions horizontalCentered="1"/>
  <pageMargins left="0" right="0" top="0.5" bottom="0.25" header="0.5" footer="0.5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12</vt:i4>
      </vt:variant>
    </vt:vector>
  </HeadingPairs>
  <TitlesOfParts>
    <vt:vector size="36" baseType="lpstr">
      <vt:lpstr>November 2020</vt:lpstr>
      <vt:lpstr>December 2020</vt:lpstr>
      <vt:lpstr>January 2021</vt:lpstr>
      <vt:lpstr>February 2021</vt:lpstr>
      <vt:lpstr>March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'April 2021'!Print_Area</vt:lpstr>
      <vt:lpstr>'August 2021'!Print_Area</vt:lpstr>
      <vt:lpstr>'December 2020'!Print_Area</vt:lpstr>
      <vt:lpstr>'February 2021'!Print_Area</vt:lpstr>
      <vt:lpstr>'January 2021'!Print_Area</vt:lpstr>
      <vt:lpstr>'July 2021'!Print_Area</vt:lpstr>
      <vt:lpstr>'June 2021'!Print_Area</vt:lpstr>
      <vt:lpstr>'March 2021'!Print_Area</vt:lpstr>
      <vt:lpstr>'May 2021'!Print_Area</vt:lpstr>
      <vt:lpstr>'November 2020'!Print_Area</vt:lpstr>
      <vt:lpstr>'October 2021'!Print_Area</vt:lpstr>
      <vt:lpstr>'September 2021'!Print_Area</vt:lpstr>
    </vt:vector>
  </TitlesOfParts>
  <Company>Jackson Energy Cooperative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MarkK</dc:creator>
  <cp:lastModifiedBy>April Renner</cp:lastModifiedBy>
  <cp:lastPrinted>2020-06-08T11:35:10Z</cp:lastPrinted>
  <dcterms:created xsi:type="dcterms:W3CDTF">2000-10-10T13:09:53Z</dcterms:created>
  <dcterms:modified xsi:type="dcterms:W3CDTF">2024-06-17T18:20:09Z</dcterms:modified>
</cp:coreProperties>
</file>